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'Лист1'!$A$1:$I$10990</definedName>
  </definedNames>
  <calcPr/>
</workbook>
</file>

<file path=xl/sharedStrings.xml><?xml version="1.0" encoding="utf-8"?>
<sst xmlns="http://schemas.openxmlformats.org/spreadsheetml/2006/main" count="65653" uniqueCount="31185">
  <si>
    <t>САБЫРОВ ТӨРЕЖАН ЖАНАТБЕКҰЛЫ</t>
  </si>
  <si>
    <t>Оптовая торговля широким ассортиментом товаров без какой-либо конкретизации</t>
  </si>
  <si>
    <t>Жамбылская область</t>
  </si>
  <si>
    <t>анд</t>
  </si>
  <si>
    <t>24.06.2024 недозвон.</t>
  </si>
  <si>
    <t>ТОО "AGRIMER ZHOLKUDUK"</t>
  </si>
  <si>
    <t>КОБЗИН ВЛАДИМИР ГЕОРГИЕВИЧ</t>
  </si>
  <si>
    <t>(7182) 31-93-56</t>
  </si>
  <si>
    <t>Складирование и хранение зерна</t>
  </si>
  <si>
    <t>Павлодарская область</t>
  </si>
  <si>
    <t>П.ЛЕНИНСКИЙ , Павлодарская область город Павлодар, поселок Ленинский улица ЦЕЛИННАЯ, дом 1</t>
  </si>
  <si>
    <t>14.09.2026 записали мой номер свяжутся</t>
  </si>
  <si>
    <t>SAPA HOLDING</t>
  </si>
  <si>
    <t>БАХРАДДИН ФАЙЗУЛЛА БАХРАДДИНҰЛЫ</t>
  </si>
  <si>
    <t>77777949439 ,+7 777 794 9439</t>
  </si>
  <si>
    <t>Розничная торговля прочими товарами на рынках</t>
  </si>
  <si>
    <t>-</t>
  </si>
  <si>
    <t>С.КОГАЛЫКОЛЬ , КЫЗЫЛОРДИНСКАЯ ОБЛАСТЬ, СЫРДАРЬИНСКИЙ РАЙОН, КОГАЛЫКОЛЬСКИЙ С.О., С.КОГАЛЫКОЛЬ</t>
  </si>
  <si>
    <t>07.10.2026  не дозвон</t>
  </si>
  <si>
    <t>ТОО "ЕНБЕК-1" СМ. КОМЕНТАРИИ</t>
  </si>
  <si>
    <t>ТУГОЛЬБАЕВА БАГДАТ АМАНГЕЛЬДИНОВНА</t>
  </si>
  <si>
    <t>Выращивание зерновых и зернобобовых культур, включая семеноводство</t>
  </si>
  <si>
    <t>Акмолинская область</t>
  </si>
  <si>
    <t>С.КОНСТАНТИНОВКА , АКМОЛИНСКАЯ ОБЛАСТЬ АРШАЛЫНСКИЙ РАЙОН КОНСТАНТИНОВСКИЙ С.О. С.КОНСТАНТИНОВКА улица ЦЕНТРАЛЬНАЯ, к.АКМОЛИНСКАЯ ОБЛАСТЬ С.КОНСТАНТИНОВКА УЛИЦА ЦЕНТРАЛЬНАЯ ДОМ 49 КВ , дом 49</t>
  </si>
  <si>
    <t xml:space="preserve">ТОО "ЖЕР-1" </t>
  </si>
  <si>
    <t>ЛЮЛЬКОВИЧ ГЕННАДИЙ ЕВГЕНЬЕВИЧ</t>
  </si>
  <si>
    <t>77164893853, 9 3783 ГЛ АГРОНОМ</t>
  </si>
  <si>
    <t>С.ДОСТЫК , Переулок Гостиничная, дом 1</t>
  </si>
  <si>
    <t>03.09.2026 нет потреб</t>
  </si>
  <si>
    <t>ТОО "АНАР-К.К."</t>
  </si>
  <si>
    <t>КОЖАБЕКОВ БАУРЖАН РАНТАЕВИЧ</t>
  </si>
  <si>
    <t>Жетысуская область</t>
  </si>
  <si>
    <t>07.10.2026 нет  потреб</t>
  </si>
  <si>
    <t>ТОО "КУАНЫШ-С"</t>
  </si>
  <si>
    <t>НҰРМАХАН РАЙС НҰРМАНҰЛЫ</t>
  </si>
  <si>
    <t>77759028282 ,87759028282</t>
  </si>
  <si>
    <t>Разведение овец и коз</t>
  </si>
  <si>
    <t>Туркестанская область</t>
  </si>
  <si>
    <t>С.МОНТАЙТАС , УЛИЦА АБАЙСКАЯ, Д.17</t>
  </si>
  <si>
    <t>07.10.2026 откл</t>
  </si>
  <si>
    <t>ТОО "ТОГЫЗБАЙ-АГРО"</t>
  </si>
  <si>
    <t>ГРЕК ВЛАДИМИР ВЛАДИМИРОВИЧ</t>
  </si>
  <si>
    <t>7 (701) 910-21-14</t>
  </si>
  <si>
    <t>Костанайская область</t>
  </si>
  <si>
    <t>П.КАРАБАЛЫК , Трасса Алматы-Екатеринбург, здание 3</t>
  </si>
  <si>
    <t>14.02.2025 не дозво</t>
  </si>
  <si>
    <t>Приемная сообщит директору 17.09.26.</t>
  </si>
  <si>
    <t>ТОО "АДМ АГРО-КОСТ"</t>
  </si>
  <si>
    <t>ОРНБАЕВА САБИЛЯ ЖАМБУРБАЕВНА</t>
  </si>
  <si>
    <t xml:space="preserve"> АМАНГЕЛЬДЫ БОРАНТАЕВИЧУ ДИРЕКТОРУ позвонить в 24 году</t>
  </si>
  <si>
    <t>Г.ЖИТИКАРА , УЛИЦА В.И. ЛЕНИНА, 144Б</t>
  </si>
  <si>
    <t>14.08.2026 нет потреб</t>
  </si>
  <si>
    <t>ТОО "ТИМИРЯЗЕВСКИЙ ЭЛЕВАТОР"</t>
  </si>
  <si>
    <t>ТЕРЕЩЕНКО ВЛАДИМИР АЛЕКСАНДРОВИЧ</t>
  </si>
  <si>
    <t>(71537) 2-06-98</t>
  </si>
  <si>
    <t>Северо-Казахстанская область</t>
  </si>
  <si>
    <t>С.ТИМИРЯЗЕВО , Северо-Казахстанская область Тимирязевский район Тимирязевский сельский округ село Тимирязево улица ЛЕНИНА, дом 1</t>
  </si>
  <si>
    <t>07.10.2026 не дозвон</t>
  </si>
  <si>
    <t>ИП ЗАНИЛОВ</t>
  </si>
  <si>
    <t>АСҚАР НҰРСҰЛТАН</t>
  </si>
  <si>
    <t>Улытауская область</t>
  </si>
  <si>
    <t>Г.КАРАЖАЛ , ОБЛАСТЬ ҰЛЫТАУ, КАРАЖАЛ Г.А., Г.КАРАЖАЛ</t>
  </si>
  <si>
    <t>07.10.2026 наш номер есть потреб пока нет</t>
  </si>
  <si>
    <t>ТОО "АДАНИ-АГРО"</t>
  </si>
  <si>
    <t>ДЖАБОРОВ АБДУМАДЖИД</t>
  </si>
  <si>
    <t>С.ШОПТЫКОЛЬ , УЛИЦА ЗЕРНОВАЯ, 21</t>
  </si>
  <si>
    <t>07.10.2026 нет потреб</t>
  </si>
  <si>
    <t>ИП АМАНТАЙ</t>
  </si>
  <si>
    <t>АМАНТАЙ ТЕМІРЛАН ЕРКІНҰЛЫ</t>
  </si>
  <si>
    <t>77083509073 ,+7(708)3509073</t>
  </si>
  <si>
    <t>Разведение птицы на мясо, племенной птицы и молодняка</t>
  </si>
  <si>
    <t>Карагандинская область</t>
  </si>
  <si>
    <t>Г.БАЛХАШ , КАРАГАНДИНСКАЯ ОБЛАСТЬ, БАЛХАШ Г.А., Г.БАЛХАШ</t>
  </si>
  <si>
    <t>08.10.2026 не дозвон</t>
  </si>
  <si>
    <t xml:space="preserve">ТОО "АНДРЕЕВКА СК" </t>
  </si>
  <si>
    <t>ШАРИПОВ ИДРИС СЕРАЛИНОВИЧ</t>
  </si>
  <si>
    <t>87154151210 ,8-715-41-5-12-10</t>
  </si>
  <si>
    <t>С.АНДРЕЕВКА , Северо-Казахстанская область Мамлютский район село Андреевка улица Степная здание 7</t>
  </si>
  <si>
    <t>31.08.2026на след год</t>
  </si>
  <si>
    <t>ПК "СТЕПНОЙ"</t>
  </si>
  <si>
    <t>ДЕЛИНГЕВИЧ ЮРИЙ СТАНИСЛАВОВИЧ</t>
  </si>
  <si>
    <t>7 (715) 364 23 75 ,87153642375</t>
  </si>
  <si>
    <t>С.СТЕПНОЕ ,</t>
  </si>
  <si>
    <t>08.10.2026 звонил директору сказал потреб нет</t>
  </si>
  <si>
    <t>ТОО "АГРОФИРМА "АҚ ДӘН"</t>
  </si>
  <si>
    <t>БАЙЖАНОВ АЙТКОЖА САДЫКУЛЫ</t>
  </si>
  <si>
    <t>87073859333 МИРЛАН ЗАМ ДИР</t>
  </si>
  <si>
    <t>С.СОФИЕВКА ,</t>
  </si>
  <si>
    <t>ТОО "АГРОФИРМА "АҚАС"</t>
  </si>
  <si>
    <t>АШИГАЛИЕВ ГАФАР КАТАУОЛЛОВИЧ</t>
  </si>
  <si>
    <t>87112517944 ,87112 518191 ,87112518191</t>
  </si>
  <si>
    <t>Западно-Казахстанская область</t>
  </si>
  <si>
    <t>Г.УРАЛЬСК , Проспект Нұрсұлтан Назарбаев, дом 225</t>
  </si>
  <si>
    <t>08.10.2026 еще никого нет на работе</t>
  </si>
  <si>
    <t>ТОО "БУДАН"</t>
  </si>
  <si>
    <t>САКАУЛОВ НУРЛАН ИРБАЕВИЧ</t>
  </si>
  <si>
    <t>Алматинская область</t>
  </si>
  <si>
    <t>С.БАЛТАБАЙ , Алматинская область Енбекшиказахский район Балтабайский сельский округ село Балтабай улица Д.ҚОНАЕВ, дом 124</t>
  </si>
  <si>
    <t xml:space="preserve">ТОО "ТИМОФЕЕВКА-АГРО" </t>
  </si>
  <si>
    <t>КУРБАНОВ ШАРХАН АСЫЛБЕКОВИЧ</t>
  </si>
  <si>
    <t>87142261689 ,87142-26-16-89</t>
  </si>
  <si>
    <t>С.ТИМОФЕЕВКА , КОСТАНАЙСКАЯ ОБЛАСТЬ АУЛИЕКОЛЬСКИЙ РАЙОН С.ТИМОФЕЕВКА улица НЕЧЕПУРЕНКО, дом 2А</t>
  </si>
  <si>
    <t>не интересует 17.09.26.</t>
  </si>
  <si>
    <t>ТОО "АГРОФИРМА КУРМА"</t>
  </si>
  <si>
    <t>СИЛАНТЬЕВ ВАЛЕНТИН НИКОЛАЕВИЧ</t>
  </si>
  <si>
    <t>87212909549, 87212909550</t>
  </si>
  <si>
    <t>Производство смешанное, мясояичное</t>
  </si>
  <si>
    <t>С.КУРМИНСКОЕ , КАРАГАНДИНСКАЯ ОБЛАСТЬ АБАЙСКИЙ РАЙОН КУРМИНСКИЙ С.О. С.КУРМИНСКОЕ Учетный квартал БЕЗ НАЗВАНИЯ, к.С.КУРМИНСКОЕ, УЧЕТНЫЙ КВАРТАЛ 031, 602, дом 602</t>
  </si>
  <si>
    <t>ТОО "МИРАМ"</t>
  </si>
  <si>
    <t>ТОНАШИН ГАБИДЕН МУХАМЕДИЯУЛЫ</t>
  </si>
  <si>
    <t>506852, 87056265424 ,87056265424</t>
  </si>
  <si>
    <t>Г.КОСТАНАЙ , УЛИЦА А.БОРОДИНА, 39, КВ 2</t>
  </si>
  <si>
    <t>08.10.2026 ангар 20х120</t>
  </si>
  <si>
    <t>не дозвон 17.09.26.</t>
  </si>
  <si>
    <t>ТОО "АГРОФИРМА "ПРИИШИМСКИЙ"</t>
  </si>
  <si>
    <t>СЕЙДАКОВ ЕРКЕН ДЮСЕМБЕКОВИЧ</t>
  </si>
  <si>
    <t>7 (771) 081-1401 ,87710811401</t>
  </si>
  <si>
    <t>Смешанное сельское хозяйство</t>
  </si>
  <si>
    <t>С.РАЗГУЛЬНОЕ , Северо-Казахстанская область район имени Габита Мусрепова Шоптыкольский сельский округ село Разгульное улица СОВЕТСКАЯ, дом 39</t>
  </si>
  <si>
    <t>31.08.2026 звонил ранее нет потреб</t>
  </si>
  <si>
    <t>ТОО "АГРОФИРМА "ТАЛДЫ"</t>
  </si>
  <si>
    <t>МЕЙРАМОВ АМАНГЕЛЬДЫ АКИМОВИЧ</t>
  </si>
  <si>
    <t>С.САБЫНДЫ , улица Ануарбека Усенова, дом 24</t>
  </si>
  <si>
    <t>03.09.2026  нет потреб</t>
  </si>
  <si>
    <t>ТОО "ФИРМА РОДНИК"</t>
  </si>
  <si>
    <t>ГАЙСИН ФЕЛИКС РАНИЛОВИЧ</t>
  </si>
  <si>
    <t>87013017125 ,8(7112)21-08-32 ,87112210832 ,87112933800 ,933800 доб. 103, 87771834268 дАНИЯ</t>
  </si>
  <si>
    <t>Производство безалкогольных напитков, минеральных вод и других вод в бутылках</t>
  </si>
  <si>
    <t>С.МИЧУРИНСКОЕ , УЛИЦА ПОЛЕВАЯ, 2</t>
  </si>
  <si>
    <t>08.10.2026 не дозвон дание больше не звонить там не работает</t>
  </si>
  <si>
    <t>ТОО "АСЫЛ ТҰҚЫМ"</t>
  </si>
  <si>
    <t>УСАБАЕВА ГАЙНИ БАЗАРБАЕВНА</t>
  </si>
  <si>
    <t>77015132501 ,+7(701)7785801 ,87015132501 ,87017785801</t>
  </si>
  <si>
    <t>С.ПРИРЕЧНОЕ , Учетный квартал 047, строение 82</t>
  </si>
  <si>
    <t>ИП ДОСЫБАЕВ СМ КОМЕНТАРИИ</t>
  </si>
  <si>
    <t>ДОСЫБАЕВ ҚАЙРАТ ТАЛГАТҰЛЫ</t>
  </si>
  <si>
    <t>Деятельность сельских и поселковых органов управления</t>
  </si>
  <si>
    <t>ЕНБЕКШИНСКИЙ РАЙОН , Г.ШЫМКЕНТ, ЕНБЕКШИНСКИЙ РАЙОН</t>
  </si>
  <si>
    <t>ТОО "КУБИНКА ХХІ"</t>
  </si>
  <si>
    <t>СЫДЫКОВ ТАЛГАТ МУХТАРОВИЧ</t>
  </si>
  <si>
    <t>77771389423 ,87771389423, ЗАМ ДИРЕКТОРА-87055429221  СЕРИКБЕК МАИРКАНОВИЧ</t>
  </si>
  <si>
    <t>Восточно-Казахстанская область</t>
  </si>
  <si>
    <t>С.МАЛОУБИНКА , улица Клиновицкого, строение 3</t>
  </si>
  <si>
    <t>08.10.2026 перезвонить позже серикбеку маиркановичу</t>
  </si>
  <si>
    <t>ТОО "ТЕМТЕ"</t>
  </si>
  <si>
    <t>ХАМИТ САПАБЕК МАҒЗҰМҰЛЫ</t>
  </si>
  <si>
    <t>С.ЩЕРБАКОВО , УЛИЦА САДОВАЯ, 3</t>
  </si>
  <si>
    <t>08.10.2026 потреб есть денег нет на след год. номер наш есть</t>
  </si>
  <si>
    <t>нет</t>
  </si>
  <si>
    <t>ТОО ФИРМА "АКТОГАЙ-АГРО"</t>
  </si>
  <si>
    <t>ТЕРЕНТЬЕВ АЛЕКСАНДР АЛЕКСЕЕВИЧ</t>
  </si>
  <si>
    <t>Выращивание картофеля и посадочного материала</t>
  </si>
  <si>
    <t>С.АКТОГАЙ , Павлодарская область Актогайский район Актогайский сельский округ село Актогай улица МУТКЕНОВА, дом 3</t>
  </si>
  <si>
    <t>14.09.2026 нет потреб</t>
  </si>
  <si>
    <t>ТОО "ПОДГОРНОЕ-1" не дозвон повтор</t>
  </si>
  <si>
    <t>ДУЙСЕНБИН ДАРХАН АЛПЫСОВИЧ</t>
  </si>
  <si>
    <t>С.ПОДГОРНОЕ , улица Школьная, дом 1</t>
  </si>
  <si>
    <t>08.10.2026 пока нет потреб</t>
  </si>
  <si>
    <t>ТОО "ФИРМА ДИҚАНШЫ"</t>
  </si>
  <si>
    <t>ПАМПУР ДМИТРИЙ СЕРГЕЕВИЧ</t>
  </si>
  <si>
    <t>Производство муки</t>
  </si>
  <si>
    <t>Г.ПЕТРОПАВЛОВСК , Северо-Казахстанская область город Петропавловск Проезд, дом 23</t>
  </si>
  <si>
    <t>08.10.2026 нет потреб</t>
  </si>
  <si>
    <t>"РИЗАБЕК"</t>
  </si>
  <si>
    <t>ДҮЙСЕН ДИНА ЕРЛАНҚЫЗЫ</t>
  </si>
  <si>
    <t>Разведение прочего крупного рогатого скота и буйволов</t>
  </si>
  <si>
    <t>С.МЕРГАЛЫМ , ПАВЛОДАРСКАЯ ОБЛАСТЬ, РАЙОН АҚҚУЛЫ, МАЙКАРАГАЙСКИЙ С.О., С.МЕРГАЛЫМ</t>
  </si>
  <si>
    <t>ТОО "ДИХАН ПЛЮС"</t>
  </si>
  <si>
    <t>ШВАЙБОВИЧ ДЕНИС ГЕННАДЬЕВИЧ</t>
  </si>
  <si>
    <t>С.ОРКЕН , Акмолинская область Зерендинский район село Оркен улица Целинная здание 28</t>
  </si>
  <si>
    <t>08.10.2026 не верный номер что здесь что в телефоне</t>
  </si>
  <si>
    <t>ИП ТОЛҒАНАЙ И К</t>
  </si>
  <si>
    <t>ҚИЗАТОВА ТОЛҒАНАЙ МҰХАМБЕТҚЫЗЫ</t>
  </si>
  <si>
    <t>Предоставление прочих индивидуальных услуг, не включенных в другие группировки</t>
  </si>
  <si>
    <t>С.АРШАТЫ , ВОСТОЧНО-КАЗАХСТАНСКАЯ ОБЛАСТЬ, КАТОН-КАРАГАЙСКИЙ РАЙОН, УРЫЛЬСКИЙ С.О., С.АРШАТЫ</t>
  </si>
  <si>
    <t>08.10.2026 казахскоговорящий</t>
  </si>
  <si>
    <t>ТОО "АГРО-ЕСІЛ"</t>
  </si>
  <si>
    <t>УСЕНОВ КАБИЙДЕН АМАНЖОЛОВИЧ</t>
  </si>
  <si>
    <t>87153552169 ,8-715-35-52-1-69</t>
  </si>
  <si>
    <t>С.ЛОМОНОСОВКА , улица Ломоносовская, здание 21</t>
  </si>
  <si>
    <t>31.08.2026  пока нет потреб</t>
  </si>
  <si>
    <t>ТОО "АГРОФИРМА-"АСТАНА Т.А.Н." весной вел переговоры с асланом 16*90</t>
  </si>
  <si>
    <t>ТУЛЕГЕНОВ НУРЛАН</t>
  </si>
  <si>
    <t>С.БАЯГИЗ , УЛИЦА 1 НАБЕРЕЖНАЯ, 1</t>
  </si>
  <si>
    <t>КХ "АЙ-ХАНЫМ"</t>
  </si>
  <si>
    <t>ҚУАНЫШБЕК ЕРАСЫЛ ЕРДАНҰЛЫ</t>
  </si>
  <si>
    <t>Абайская область</t>
  </si>
  <si>
    <t>С.ЖАНАТИЛЕК , ОБЛАСТЬ АБАЙ, РАЙОН АҚСУАТ, ЕКПИНСКИЙ С.О., С.ЕКПИН, С.ЖАНАТИЛЕК</t>
  </si>
  <si>
    <t>ТОО "НИВЫ ЧАПАЕВО"</t>
  </si>
  <si>
    <t>БУГУБАЕВ ЖАНАТБЕК КАКЕНОВИЧ</t>
  </si>
  <si>
    <t>87233562204 ,8 72335 62204</t>
  </si>
  <si>
    <t>Г.АЛТАЙ , Восточно-Казахстанская область район Алтай город Алтай улица БОЧАРНИКОВА, дом 18/1</t>
  </si>
  <si>
    <t>08.10.2026 скинуть на почту инфу toonaiman@mail.ru</t>
  </si>
  <si>
    <t>ТОО "ТАБИҒАТ ӘЛЕМІ"</t>
  </si>
  <si>
    <t>ПОСОХОВ ОЛЕГ ФЕДОРОВИЧ</t>
  </si>
  <si>
    <t>77212440828 ,87212440828</t>
  </si>
  <si>
    <t>Аренда (субаренда) и эксплуатация арендуемой недвижимости</t>
  </si>
  <si>
    <t>РАЙОН ИМ.КАЗЫБЕК БИ , УЛИЦА МОЛОКОВА, 121/2</t>
  </si>
  <si>
    <t>КХ "МАТАЙ"</t>
  </si>
  <si>
    <t>КЕЗБАЕВ ЕРЖАН БИТИМОВИЧ</t>
  </si>
  <si>
    <t>Выращивание масличных культур и их семян</t>
  </si>
  <si>
    <t>Актюбинская область</t>
  </si>
  <si>
    <t>РАЙОН АСТАНА , АКТЮБИНСКАЯ ОБЛАСТЬ, АКТОБЕ Г.А., Г.АКТОБЕ, РАЙОН АСТАНА</t>
  </si>
  <si>
    <t>К/Х "САМАЛ"</t>
  </si>
  <si>
    <t>СЕЙЛХАНОВ ЕРМЕКБАЙ МАДЕНОВИЧ</t>
  </si>
  <si>
    <t>Кызылординская область</t>
  </si>
  <si>
    <t>08.10.2026 спросит у брата</t>
  </si>
  <si>
    <t>К/Х "КІШІ АБАЙ"</t>
  </si>
  <si>
    <t>ДИДАРОВ ӘНЕС БЕКЖАНҰЛЫ</t>
  </si>
  <si>
    <t>7 778 143 7547 ,87781437547</t>
  </si>
  <si>
    <t>С.АБАЙ , КЫЗЫЛОРДИНСКАЯ ОБЛАСТЬ, КАЗАЛИНСКИЙ РАЙОН, САРЫКОЛЬСКИЙ С.О., С.АБАЙ</t>
  </si>
  <si>
    <t>ҚУАН</t>
  </si>
  <si>
    <t>ҚУАН БЕКСҰЛТАН ТІЛЕУБАЙҰЛЫ</t>
  </si>
  <si>
    <t>Разведение крупного рогатого скота молочного направления</t>
  </si>
  <si>
    <t>С.МАРТУК , АКТЮБИНСКАЯ ОБЛАСТЬ, МАРТУКСКИЙ РАЙОН, МАРТУКСКИЙ С.О., С.МАРТУК</t>
  </si>
  <si>
    <t>ФХ "ПОЛТАВКА"</t>
  </si>
  <si>
    <t>ЗИКИРИН ЕЛЬТАЙ КАИРБЕКОВИЧ</t>
  </si>
  <si>
    <t>С.ПОЛТАВКА , СЕВЕРО-КАЗАХСТАНСКАЯ ОБЛАСТЬ, АККАЙЫНСКИЙ РАЙОН, ПОЛТАВСКИЙ С.О., С.ПОЛТАВКА</t>
  </si>
  <si>
    <t>31.08.2026  нет потреб</t>
  </si>
  <si>
    <t>ИП КЕНТАЕВ</t>
  </si>
  <si>
    <t>КЕНТАЕВ БЕКЗАТ БЕРІКҰЛЫ</t>
  </si>
  <si>
    <t>С.РЫСКУЛОВО , АЛМАТИНСКАЯ ОБЛАСТЬ, ТАЛГАРСКИЙ РАЙОН, АЛАТАУСКИЙ С.О., С.РЫСКУЛОВО</t>
  </si>
  <si>
    <t>ТОО АГРОФИРМА "АҚЖАР ӨНДІРІС"</t>
  </si>
  <si>
    <t>КАЗЫЛОВА ГУЛЬЗИРА АБЗАЛОВНА</t>
  </si>
  <si>
    <t>77182-329846, +77182-326158 (факс), +77019936309 ,87019936309 ,87182326158 ,87182329846</t>
  </si>
  <si>
    <t>Разведение лошадей</t>
  </si>
  <si>
    <t>С.БОЛЬШОЙ АКЖАР , УЛИЦА Н-БАЙМУРАТОВА, 37</t>
  </si>
  <si>
    <t>КХ "НОГАЙБАЙ" не берет</t>
  </si>
  <si>
    <t>САПАРОВ АЛТЫНБЕК СЕЙПУЛЛОВИЧ</t>
  </si>
  <si>
    <t>77057567055 ,87057567055</t>
  </si>
  <si>
    <t>С.НОГАЙБАЙ , СЕВЕРО-КАЗАХСТАНСКАЯ ОБЛАСТЬ, РАЙОН МАГЖАНА ЖУМАБАЕВА, НОҒАЙБАЙ БИ А.О., С.НОГАЙБАЙ</t>
  </si>
  <si>
    <t>08.10.2026 директор сказал нет потреб</t>
  </si>
  <si>
    <t>КХ АЛЕКПАРОВ</t>
  </si>
  <si>
    <t>АЛЕКПАРОВ ЮСУП УВАЛИЕВИЧ</t>
  </si>
  <si>
    <t>7779353774 ,87051293612</t>
  </si>
  <si>
    <t>С.ПЕСЧАНОЕ , ПАВЛОДАРСКАЯ ОБЛАСТЬ, РАЙОН ТЕРЕҢКӨЛ, ПЕСЧАНСКИЙ С.О., С.ПЕСЧАНОЕ</t>
  </si>
  <si>
    <t>КХ АХМЕТОВ</t>
  </si>
  <si>
    <t>ГУШЛАКАЕВ ЗУРАБ ХУСЕНОВИЧ</t>
  </si>
  <si>
    <t>С.ТЕРЕНКОЛЬ , ПАВЛОДАРСКАЯ ОБЛАСТЬ, РАЙОН ТЕРЕҢКӨЛ, ТЕРЕНКОЛЬСКИЙ С.О., С.ТЕРЕНКОЛЬ</t>
  </si>
  <si>
    <t>08.10.2026 на пенсии</t>
  </si>
  <si>
    <t xml:space="preserve">ТОО "АГРОТРЕЙД КОКШЕ" </t>
  </si>
  <si>
    <t>ШАКЕРОВ БОЛАТХАН СОВЕТХАНОВИЧ</t>
  </si>
  <si>
    <t>77057454482 ,87057454482</t>
  </si>
  <si>
    <t>С.САДОВОЕ , Акмолинская область Зерендинский район сельский округ Садовый село Садовое улица ДОСТАР, дом 10</t>
  </si>
  <si>
    <t>ТОО "КАНДУЛА"</t>
  </si>
  <si>
    <t>УСЕНОВА САЛТАНАТ КАРАМАНОВНА</t>
  </si>
  <si>
    <t>77133131962 ,87133131962</t>
  </si>
  <si>
    <t>Розничная торговля преимущественно продуктами питания, напитками и табачными изделиями в неспециализированных магазинах, являющихся торговыми объектами, с торговой площадью менее 2000 кв.м</t>
  </si>
  <si>
    <t>С.МАРТУК , АКТЮБИНСКАЯ ОБЛАСТЬ МАРТУКСКИЙ РАЙОН МАРТУКСКИЙ С.О. С.МАРТУК улица БАЙГАНИНА, к.АКТЮБИНСКАЯ ОБЛАСТЬ С.МАРТУК УЛИЦА БАЙГАНИНА ДОМ 101Б КВ, дом 101Б</t>
  </si>
  <si>
    <t>08.10.2026 нужен будет супер маркет</t>
  </si>
  <si>
    <t>ТОО "ЗЕЛЕНСТРОЙ-Т"</t>
  </si>
  <si>
    <t>МӘДИӘР ТӨЛЕУ ДҮЙСЕМБАЙҰЛЫ</t>
  </si>
  <si>
    <t>7(71036)41643 ,87103641643</t>
  </si>
  <si>
    <t>Выращивание цветов, семеноводство цветочных культур</t>
  </si>
  <si>
    <t>Г.БАЛХАШ , Карагандинская область город Балхаш улица, дом 5</t>
  </si>
  <si>
    <t>ТОО "ГАГАРИНО"</t>
  </si>
  <si>
    <t>КАРЫМСАКОВ СЕРГАЗЫ НАСЫБУЛЛАНОВИЧ</t>
  </si>
  <si>
    <t>7 (701) 701 14 45 ,87017011445</t>
  </si>
  <si>
    <t>С.КИЯЛЫ , УЛИЦА САБИТА МУКАНОВА, 14</t>
  </si>
  <si>
    <t>ТОО "УСТЬ-КАМЕНОГОРСКИЙ МАСЛОЗАВОД"</t>
  </si>
  <si>
    <t>МУХАМЕТКАИРОВ ТЕЛЬМАН ФАЗЫЛОВИЧ</t>
  </si>
  <si>
    <t>87052182223 ,87232231332 ,87711753391</t>
  </si>
  <si>
    <t>Производство неочищенных масел и жиров</t>
  </si>
  <si>
    <t>Г.УСТЬ-КАМЕНОГОРСК , БЕЗ ТИПА СЕВЕРНЫЙ ПРОМУЗЕЛ, -</t>
  </si>
  <si>
    <t>08.10.2026 набрать ближе к зиме</t>
  </si>
  <si>
    <t>ТОО КОМПАНИЯ "ДИҚАН"</t>
  </si>
  <si>
    <t>АНДРЕЕВ ЮРИЙ НИКОЛАЕВИЧ</t>
  </si>
  <si>
    <t>Оптовая торговля каменным углем</t>
  </si>
  <si>
    <t>П.ОСАКАРОВКА , УЛИЦА НЕФТЕБАЗОВСКАЯ, 13/1</t>
  </si>
  <si>
    <t>18.09.2026 нет потреб</t>
  </si>
  <si>
    <t>ALTAI GROUP</t>
  </si>
  <si>
    <t>ТҮЗЕЛБЕК ДОСЫМЖАН АЛТАЙҰЛЫ</t>
  </si>
  <si>
    <t>Розничная торговля путем заказа товаров по почте или через сеть интернет</t>
  </si>
  <si>
    <t>город Шымкент</t>
  </si>
  <si>
    <t>АБАЙСКИЙ РАЙОН , Г.ШЫМКЕНТ, АБАЙСКИЙ РАЙОН</t>
  </si>
  <si>
    <t>ТОО "УЛЬГУЛИ" не дозвон два раза</t>
  </si>
  <si>
    <t>КУАТБЕКОВ ДАНИЯР ДАУТОВИЧ</t>
  </si>
  <si>
    <t>7(715)31-5-26-48 ,87153152648</t>
  </si>
  <si>
    <t>С.УЗЫНКОЛЬ , УЛИЦА КОММУНИСТИЧЕСКАЯ, 2</t>
  </si>
  <si>
    <t>ТОО "ВОСТОК-РЕКОРД"</t>
  </si>
  <si>
    <t>КОЗЛОВ АЛЕКСАНДР ГЕОРГИЕВИЧ</t>
  </si>
  <si>
    <t>С.ПАРЫГИНО , улица О.Кошевого, дом 17</t>
  </si>
  <si>
    <t>КРЕСТЬЯНСКОЕ ХОЗЯЙСТВО "АЮП"</t>
  </si>
  <si>
    <t>УТАРАЛОВ ЖАЛГАС АЮПОВИЧ</t>
  </si>
  <si>
    <t>С.КОБДА , АКТЮБИНСКАЯ ОБЛАСТЬ, ХОБДИНСКИЙ РАЙОН, КОБДИНСКИЙ С.О., С.КОБДА</t>
  </si>
  <si>
    <t>ТОО "СХП "НОВОБРАТСКОЕ"</t>
  </si>
  <si>
    <t>КУЖЛЕВ ВЛАДИМИР ЮРЬЕВИЧ</t>
  </si>
  <si>
    <t>С.НОВОБРАТСКОЕ , УЛИЦА Ш.УАЛИХАНОВА, 5</t>
  </si>
  <si>
    <t xml:space="preserve">ТОО "ОКСАНОВКА-1" </t>
  </si>
  <si>
    <t>КАНАПИН МАГАУИЯ</t>
  </si>
  <si>
    <t>С.ОКСАНОВКА , УЛИЦА ДОСТЫҚ, 159</t>
  </si>
  <si>
    <t>ТОО "ЗЕЛЕНОЕ-1"</t>
  </si>
  <si>
    <t>НАПРИЕНКО ЮРИЙ ЕГОРОВИЧ</t>
  </si>
  <si>
    <t>87164126721 ,87164126903</t>
  </si>
  <si>
    <t>С.ЗЕЛЕНОЕ , улица Молодежная, строение 1А</t>
  </si>
  <si>
    <t>04.09.2026 нет потреб</t>
  </si>
  <si>
    <t>ТОО "СХП ПРИГОРОДНОЕ"</t>
  </si>
  <si>
    <t>ТАНКИБАЕВ РАШИТ ЗЕЙНУЛЛИНОВИЧ</t>
  </si>
  <si>
    <t>С.ПРИГОРОДНОЕ , улица Новая, дом 24А</t>
  </si>
  <si>
    <t>КОММАНДИТНОЕ ТОВАРИЩЕСТВО "ГЛАДЫШЕВ И К"</t>
  </si>
  <si>
    <t>ГЛАДЫШЕВ ВАСИЛИЙ СТЕПАНОВИЧ</t>
  </si>
  <si>
    <t>7(705)806-13-81</t>
  </si>
  <si>
    <t>Выращивание кормовых культур и их семян</t>
  </si>
  <si>
    <t>С.ГЕРАСИМОВКА , УЛИЦА НОВОСТРОЙКА, 3</t>
  </si>
  <si>
    <t>08.10.2026 нет потреб звонить василию васильевичу</t>
  </si>
  <si>
    <t>ТОО "МИЛЕЙКО"</t>
  </si>
  <si>
    <t>МУСЛИМОВ ЭЛЬДАР ЕРБОЛОВИЧ</t>
  </si>
  <si>
    <t>77052812515 ,87052812515</t>
  </si>
  <si>
    <t>С.ВИННОЕ , УЛИЦА КЛУБНАЯ, 35</t>
  </si>
  <si>
    <t>ТОО "ГЛУХИХ И К"</t>
  </si>
  <si>
    <t>ГЛУХИХ ЕВГЕНИЙ ПЕТРОВИЧ</t>
  </si>
  <si>
    <t>87233124174 ,8(723)31-24-1-74</t>
  </si>
  <si>
    <t>С.КОЖОХОВО , УЛИЦА СОЛНЕЧНАЯ Д.1</t>
  </si>
  <si>
    <t>08.10.2026 записали мой номер передадут руководству</t>
  </si>
  <si>
    <t>ТОО "ДАЙЫНДЫК-АГРО"</t>
  </si>
  <si>
    <t>ШАЙМЕРДЕНОВ БЫРЖАН АБДИЛЬМАНОВИЧ</t>
  </si>
  <si>
    <t>7 (707) 461-20-06</t>
  </si>
  <si>
    <t>С.ДАЙЫНДЫК , Северо-Казахстанская область Аккайынский район сельский округ Лесной село Дайындык улица, дом 62</t>
  </si>
  <si>
    <t>01.09.2026 нет потреб</t>
  </si>
  <si>
    <t xml:space="preserve">ТОО "ДАНИЯР-БИДАЙ" </t>
  </si>
  <si>
    <t>ЖАКУПОВ КЕЛЬДЕНБЕК БУКЕНОВИЧ</t>
  </si>
  <si>
    <t>С.ЧКАЛОВО , Переулок Больничный, дом 7</t>
  </si>
  <si>
    <t>01.09.2026 не дозвон данияру</t>
  </si>
  <si>
    <t>ТОО "АМАНГЕЛЬДЫ - ЕСИЛЬ"</t>
  </si>
  <si>
    <t>ОЛЕКСЮК ВЛАДИМИР ВЛАДИМИРОВИЧ</t>
  </si>
  <si>
    <t>С.ЯВЛЕНКА , УЛИЦА ВАЛИХАНОВА, 2</t>
  </si>
  <si>
    <t>ТОО "МАРАЛИХА"</t>
  </si>
  <si>
    <t>ЕГОРИН АНДРЕЙ НИКОЛАЕВИЧ</t>
  </si>
  <si>
    <t>С.ВЫДРИХА , улица Целинная, дом 2</t>
  </si>
  <si>
    <t xml:space="preserve">ТОО "СХП "ЗОЛОТАЯ НИВА" </t>
  </si>
  <si>
    <t>ЖЕЛТОНОЖКО ОЛЕГ ВЛАДИМИРОВИЧ</t>
  </si>
  <si>
    <t>87051030689 ,8 705 103 06 89</t>
  </si>
  <si>
    <t>С.ПОПОВКА , улица Женис, строение 9В</t>
  </si>
  <si>
    <t>ТОО "БУРА-САЙ"</t>
  </si>
  <si>
    <t>БУХОТАНОВ ЕРЖАН ТУРСУНОВИЧ</t>
  </si>
  <si>
    <t>С.ВОСТОЧНОЕ , УЛИЦА СОВЕТСКАЯ, 18/1</t>
  </si>
  <si>
    <t>ТОО "ӨРНЕК-2005"</t>
  </si>
  <si>
    <t>ИЛЬДЫБАЕВ АЙТПАЙ КОЖАСОВИЧ</t>
  </si>
  <si>
    <t>С.ОРНЕК , улица Маншук Маметовой, строение 31</t>
  </si>
  <si>
    <t>КХ "ГЛУБОЧАНКА" В ФОРМЕ ПРОСТОГО ТОВАРИЩЕСТВА</t>
  </si>
  <si>
    <t>ДЕЛЬ АЛЕКСЕЙ ЕГОРОВИЧ</t>
  </si>
  <si>
    <t>87233124955 ,8(72-331)24-9-55</t>
  </si>
  <si>
    <t>С.ПРОГРЕСС , ВОСТОЧНО-КАЗАХСТАНСКАЯ ОБЛАСТЬ, ГЛУБОКОВСКИЙ РАЙОН, КОЖОХОВСКИЙ С.О., С.ПРОГРЕСС</t>
  </si>
  <si>
    <t>ТОО "ЕГІН ЖАЙ ЗЕРНО" повтор не дозвон</t>
  </si>
  <si>
    <t>СЫЧЁВ ВЛАДИСЛАВ ВИКТОРОВИЧ</t>
  </si>
  <si>
    <t>87154421288. 87154420220 звонить по этому номеру</t>
  </si>
  <si>
    <t>С.ПРЕСНОВКА , УЛИЦА С МУКАНОВА, 1 Б</t>
  </si>
  <si>
    <t>ТОО "ASAU-CLASSIC"</t>
  </si>
  <si>
    <t>СЫДЫКОВ ТОКТАР КУСАЙЫНОВИЧ</t>
  </si>
  <si>
    <t>Лесоводство и прочая лесохозяйственная деятельность</t>
  </si>
  <si>
    <t>С.ТУЗДЫБАСТАУ , улица М.Нурбаев, дом 19</t>
  </si>
  <si>
    <t>ТОО "ӨМІР-2005"</t>
  </si>
  <si>
    <t>ОРКАШБАЕВ МУРЗАГАЛИЙ МУРЗАСАЛЫКОВИЧ</t>
  </si>
  <si>
    <t>С.КАМЫСТЫ , КОСТАНАЙСКАЯ ОБЛАСТЬ КАМЫСТИНСКИЙ РАЙОН С.КАМЫСТЫ улица СТРОИТЕЛЬНАЯ, к.КОСТАНАЙСКАЯ ОБЛАСТЬ С.КАМЫСТЫ УЛИЦА СТРОИТЕЛЬНАЯ ДОМ 24 КВ , дом 24</t>
  </si>
  <si>
    <t>08.10.2026 на связи с ним</t>
  </si>
  <si>
    <t>ТОО "ДАМДЫ 2005"</t>
  </si>
  <si>
    <t>НУРЖАКУПОВ ЕРЛАН КУТТАБАЕВИЧ</t>
  </si>
  <si>
    <t>С.КРАСНАЯ ПРЕСНЯ , КОСТАНАЙСКАЯ ОБЛАСТЬ МЕНДЫКАРИНСКИЙ РАЙОН КРАСНОПРЕСНЕНСКИЙ С.О. С.КРАСНАЯ ПРЕСНЯ улица ЛЕНИНА, дом 10</t>
  </si>
  <si>
    <t>09.12.2024 нет потреб</t>
  </si>
  <si>
    <t>крупная компания пока нет потребности</t>
  </si>
  <si>
    <t>ТОО "ЛЕНИНОГОРСКИЙ ЛЕСПРОМХОЗ"</t>
  </si>
  <si>
    <t>БОБОШКО АЛЕКСЕЙ НИКОЛАЕВИЧ</t>
  </si>
  <si>
    <t>Лесозаготовки</t>
  </si>
  <si>
    <t>Г.РИДДЕР , УЛИЦА ЛЕНИНОГОРСКАЯ Д.12</t>
  </si>
  <si>
    <t>СЕЛЬСКОХОЗЯЙСТВЕННЫЙ ПК «ЖЕТЕС БИ -2016»</t>
  </si>
  <si>
    <t>ТАНАТОВ КАРАБЕК ОРЫНБАСАРОВИЧ</t>
  </si>
  <si>
    <t>Деятельность по благоустройству территорий</t>
  </si>
  <si>
    <t>С.РАИМ , улица Раим, дом 72</t>
  </si>
  <si>
    <t>08.10.2026 не верный номер</t>
  </si>
  <si>
    <t>СЕЛЬСКОХОЗЯЙСТВЕННЫЙ ПК "АҚҚАЛА"</t>
  </si>
  <si>
    <t>МАМЕТОВ БАУЫРЖАН АСИЛЬБЕКОВИЧ</t>
  </si>
  <si>
    <t>С.АККАЛА , УЛИЦА АБАИ, 8</t>
  </si>
  <si>
    <t>КРЕСТЬЯНСКОЕ ХОЗЯЙСТВО "БЕКАРЫС-С"</t>
  </si>
  <si>
    <t>МЫРЗАБАЕВ СЕРИК АБДУЖАППАРОВИЧ</t>
  </si>
  <si>
    <t>С.АБДИГАППАР , КЫЗЫЛОРДИНСКАЯ ОБЛАСТЬ, ЖАНАКОРГАНСКИЙ РАЙОН, КЫРКЕНСЕСКИЙ С.О., С.АБДИГАППАР</t>
  </si>
  <si>
    <t xml:space="preserve">08.10.2026 не дозвон </t>
  </si>
  <si>
    <t>ТОО "ИШМЕТОВ"</t>
  </si>
  <si>
    <t>КУАНЫШБАЕВА КАМИЛЯ СУЛЕЙМЕНОВНА</t>
  </si>
  <si>
    <t>77059780029 ,+7705978029</t>
  </si>
  <si>
    <t>Прочая деятельность по обеспечению питанием, не включенная в другие группировки</t>
  </si>
  <si>
    <t>РАЙОН ИМ.КАЗЫБЕК БИ , Карагандинская область город Караганда, район имени Казыбек Би улица МЕЛЬНИЧНАЯ, дом 24/8</t>
  </si>
  <si>
    <t>ТОО "КРЕСТЬЯНСКОЕ ХОЗЯЙСТВО "НОВАЯ ЗАРЯ"</t>
  </si>
  <si>
    <t>БИМУРЗИН ЕРГАЛИ БАЙДРАХМАНОВИЧ</t>
  </si>
  <si>
    <t>С.МИХАЙЛИЧЕНКОВО , область Абай Бородулихинский район Андреевский сельский округ село Михайличенково улица ШКОЛЬНАЯ, дом 16</t>
  </si>
  <si>
    <t>ТОО "БЕКА ИНЖИНИРИНГ"</t>
  </si>
  <si>
    <t>ЖУМАБАЕВ ТОЛЕГЕН</t>
  </si>
  <si>
    <t>Деятельность грузового автомобильного транспорта</t>
  </si>
  <si>
    <t>Г.АРЫСЬ , УЛИЦА КЕНЖЕХАНОВА, Д.79</t>
  </si>
  <si>
    <t>08.10.2026 закрылись</t>
  </si>
  <si>
    <t>ТОО "НАУЧНО-ПРОИЗВОДСТВЕННЫЙ ЦЕНТР ЗЕРНОВОГО ХОЗЯЙСТВА ИМ. А.И. БАРАЕВА" СМ КОМЕНТАРИИ</t>
  </si>
  <si>
    <t>САВИН ТИМУР ВЛАДИМИРОВИЧ</t>
  </si>
  <si>
    <t>7 (71631) 2-30-29, 2-30-32 (факс), 2-31-17 (закуп), 2-32-28 (бухгалтерия) ,87163123029, главный по строительству специалист Жанна Сабировна 87479732033</t>
  </si>
  <si>
    <t>Прочие исследования и разработки в области естественных и технических наук</t>
  </si>
  <si>
    <t>П.НАУЧНЫЙ , Акмолинская область Шортандинский район поселок Научный улица АЛЕКСАНДРА БАРАЕВА, дом 15</t>
  </si>
  <si>
    <t>ТОО "СЕЛЬСКОХОЗЯЙСТВЕННАЯ ОПЫТНАЯ СТАНЦИЯ ХЛОПКОВОДСТВА И БАХЧЕВОДСТВА"</t>
  </si>
  <si>
    <t>КОСТАКОВ АМАНДЫК КАМБАРОВИЧ</t>
  </si>
  <si>
    <t>7 72541 33840, 33709 ,87254133840</t>
  </si>
  <si>
    <t>Иная профессиональная, научная и техническая деятельность, не включенная в другие группировки</t>
  </si>
  <si>
    <t>П.АТАКЕНТ , улица Лабораторная, здание 1А</t>
  </si>
  <si>
    <t>ТОО "ВОСТОЧНО-КАЗАХСТАНСКАЯ СЕЛЬСКОХОЗЯЙСТВЕННАЯ ОПЫТНАЯ СТАНЦИЯ"</t>
  </si>
  <si>
    <t>ТОМАШЕНКО АЛЕКСАНДР ПЕТРОВИЧ</t>
  </si>
  <si>
    <t>87232505494 ,8-7232-50-54-94</t>
  </si>
  <si>
    <t>С.ОПЫТНОЕ ПОЛЕ , ВОСТОЧНО-КАЗАХСТАНСКАЯ ОБЛАСТЬ ГЛУБОКОВСКИЙ РАЙОН ОПЫТНОПОЛЬСКИЙ С.О. С.ОПЫТНОЕ ПОЛЕ улица НАГОРНАЯ, к.ВОСТОЧНО-КАЗАХСТАНСКАЯ ОБЛАСТЬ С.ОПЫТНОЕ ПОЛЕ УЛИЦА НАГОРНАЯ ДОМ 3 А КВ , дом 3 А</t>
  </si>
  <si>
    <t>ТОО "ТЕКЕН"</t>
  </si>
  <si>
    <t>АНАПИЕВ БАХЫТБЕК КУМАРБЕКОВИЧ</t>
  </si>
  <si>
    <t>С.МАРАЛДЫ , УЛИЦА УАЛИХАНОВ, Д.12</t>
  </si>
  <si>
    <t>08.10.2026 сбой</t>
  </si>
  <si>
    <t>КХ "КЫЗЫЛЖАР"</t>
  </si>
  <si>
    <t>БАЛМАНОВ АСКАР АБЛАЕВИЧ</t>
  </si>
  <si>
    <t>С.КЫЗЫЛЖАР , АКТЮБИНСКАЯ ОБЛАСТЬ, ХОБДИНСКИЙ РАЙОН, КЫЗЫЛЖАРСКИЙ С.О., С.КЫЗЫЛЖАР</t>
  </si>
  <si>
    <t>ТОО "ЕЛІМАЙ И М"</t>
  </si>
  <si>
    <t>КУЗЬМЕНКО ВАДИМ АЛЕКСАНДРОВИЧ</t>
  </si>
  <si>
    <t>С.ТИМИРЯЗЕВО , улица Валиханова, дом 13</t>
  </si>
  <si>
    <t>ТОО "ВОСТОК-АКВАКУЛЬТУРА"</t>
  </si>
  <si>
    <t>ДУБОВОЙ ПАВЕЛ НИКОЛАЕВИЧ</t>
  </si>
  <si>
    <t>77017433347 ,87017433347</t>
  </si>
  <si>
    <t>Пресноводное рыболовство</t>
  </si>
  <si>
    <t>Г.ПАВЛОДАР , УЛИЦА МАЛАЙСАРЫ БАТЫР, 83</t>
  </si>
  <si>
    <t>ТОО "ТАБЫС GREENHOUSE"</t>
  </si>
  <si>
    <t>АЙГУЗИН АНДРЕЙ НИКОЛАЕВИЧ</t>
  </si>
  <si>
    <t>Воспроизводство растений</t>
  </si>
  <si>
    <t>С.УЛАН , УЛИЦА АУЭЗОВА д.3</t>
  </si>
  <si>
    <t>КХ "ДИНА"</t>
  </si>
  <si>
    <t>КУРМАНАЕВА ГУЛЬМИРА ГАНИЕВНА</t>
  </si>
  <si>
    <t>8 7132 54 71 66 ,8 7132 54 71 66 ,87132547166</t>
  </si>
  <si>
    <t>С.АККАЙЫН , АКТЮБИНСКАЯ ОБЛАСТЬ, МАРТУКСКИЙ РАЙОН, КАРАШАЙСКИЙ С.О., С.АККАЙЫН</t>
  </si>
  <si>
    <t>ТОО "ENERGY GROUP LLP" (ЕНЕРДЖИ ГРУПП ЛЛП)</t>
  </si>
  <si>
    <t>РЫБЯНЕЦ ИВАН СЕРГЕЕВИЧ</t>
  </si>
  <si>
    <t>город Астана</t>
  </si>
  <si>
    <t>РАЙОН САРЫАРКА , ПРОСПЕКТ БОГЕНБАЙ БАТЫРА, 83/6</t>
  </si>
  <si>
    <t>КХ "ҚАЙРБЕК"</t>
  </si>
  <si>
    <t>КАЛДЫГАРИН АРМАН АДИЛОВИЧ</t>
  </si>
  <si>
    <t>С.КАРАБУЛАК , АКТЮБИНСКАЯ ОБЛАСТЬ, АЛГИНСКИЙ РАЙОН, КАРАБУЛАКСКИЙ С.О., С.КАРАБУЛАК</t>
  </si>
  <si>
    <t>ТОО "ҚАРАҒАЙ АГРО" повтор не дозвон</t>
  </si>
  <si>
    <t>АБДЫГАЛИКОВ ТУЛЕГЕН САГИНТАЕВИЧ</t>
  </si>
  <si>
    <t>С.КАРАГАЙ , улица Сарыкол, дом 14</t>
  </si>
  <si>
    <t>ТОО "ДСК ГРАНИТ-Е"</t>
  </si>
  <si>
    <t>ТУЛЕГЕНОВ СУЛТАНБЕК БЕКЕНОВИЧ</t>
  </si>
  <si>
    <t>Г.ЕРЕЙМЕНТАУ , улица Богенбая, дом 99</t>
  </si>
  <si>
    <t>ТОО "ИНТЕР-СЛА"</t>
  </si>
  <si>
    <t>ОЛЕЩУК ВЛАДИМИР ГРИГОРЬЕВИЧ</t>
  </si>
  <si>
    <t>87182548216 ,8 7182 54 82 16</t>
  </si>
  <si>
    <t>Деятельность, способствующая растениеводству, кроме эксплуатации оросительных систем</t>
  </si>
  <si>
    <t>Г.ПАВЛОДАР , Проспект Нұрсұлтан Назарбаев, строение 25/1</t>
  </si>
  <si>
    <t>ТОО "ALEM GROUP KAZAKHSTAN"</t>
  </si>
  <si>
    <t>ЖУНУСОВ ТУРАР АСХАТОВИЧ</t>
  </si>
  <si>
    <t>7 778 186 1456 ,8(7112)315555 ,87112315555 ,87781861456</t>
  </si>
  <si>
    <t>Прочая деятельность по обеспечению трудовыми ресурсами (персоналом), кроме деятельности организаций, учрежденных национальными компаниями</t>
  </si>
  <si>
    <t>Г.УРАЛЬСК , Западно-Казахстанская область город Уральск улица АЛИИ МОЛДАГУЛОВОЙ, дом 4/1</t>
  </si>
  <si>
    <t>ТОО "СЕВ КАСПИЙ ФИШ"</t>
  </si>
  <si>
    <t>ОМАРОВ САЛАМАТ ЖАКСИЛИКОВИЧ</t>
  </si>
  <si>
    <t>87122457551 ,87122 457551</t>
  </si>
  <si>
    <t>Атырауская область</t>
  </si>
  <si>
    <t>Г.АТЫРАУ , Промышленная зона Оңтүстік, строение 29</t>
  </si>
  <si>
    <t>ТОО "AI-RAI OIL"</t>
  </si>
  <si>
    <t>БАЙМБЕТОВА КАМШАТ ЖОЛДАСОВНА</t>
  </si>
  <si>
    <t>77012221779 ,87012221779</t>
  </si>
  <si>
    <t>С.САРЫБАЙ БИ , улица Батыс, здание 1Г</t>
  </si>
  <si>
    <t>ТОО "АЗИЯЛЕСЭКСПОРТ"</t>
  </si>
  <si>
    <t>КУРМАНОВ МУРАТ ЕРБОЛОВИЧ</t>
  </si>
  <si>
    <t>Г.УСТЬ-КАМЕНОГОРСК , УЛИЦА СЕРИКБАЕВА, 1/1, кв 30Б</t>
  </si>
  <si>
    <t>ТОО "КРЕСТЬЯНСКОЕ ХОЗЯЙСТВО "WICO"</t>
  </si>
  <si>
    <t>ХАМЗИН ЕРКЕН КАЛЫМОВИЧ</t>
  </si>
  <si>
    <t>7 (777) 801-69-74, Баян Сериковна 87770386057</t>
  </si>
  <si>
    <t>С.НИКОЛЬСКОЕ , УЛИЦА СОВЕТСКАЯ, 13Б</t>
  </si>
  <si>
    <t>КХ "АРМАН-М"</t>
  </si>
  <si>
    <t>АЛИШЕВ КАЗЫБЕК КУРМАНГАЛИЕВИЧ</t>
  </si>
  <si>
    <t>8 (702) 411 8745</t>
  </si>
  <si>
    <t>С.ТАЛДЫСАЙ , АКТЮБИНСКАЯ ОБЛАСТЬ, МУГАЛЖАРСКИЙ РАЙОН, ТАЛДЫСАЙСКИЙ С.О., С.ТАЛДЫСАЙ</t>
  </si>
  <si>
    <t>ТОО "АГРОФИРМА ЖЕР 888"</t>
  </si>
  <si>
    <t>НУРМАГАМБЕТОВА ГАЛИЯ НИГМАТОВНА</t>
  </si>
  <si>
    <t>7172606363, Абай Болташевич Директор 87017772884</t>
  </si>
  <si>
    <t>С.КОРГАЛЖЫН , АКМОЛИНСКАЯ ОБЛАСТЬ КОРГАЛЖЫНСКИЙ РАЙОН КОРГАЛЖЫНСКИЙ С.О. С.КОРГАЛЖЫН улица ХАЙРЕТДИНА БОЛГАНБАЕВА, дом 1</t>
  </si>
  <si>
    <t>ПК "DN TEXPROM"</t>
  </si>
  <si>
    <t>НАЛИБАЕВА ДИНАРА УСЕРБЕКОВНА</t>
  </si>
  <si>
    <t>АБАЙСКИЙ РАЙОН , Микрорайон Северо-Запад, дом 1346</t>
  </si>
  <si>
    <t>ТОО "КЫЗЫЛ АГРО" не дозвон</t>
  </si>
  <si>
    <t>ВОРОПАЕВ ВЛАДИМИР СЕРГЕЕВИЧ</t>
  </si>
  <si>
    <t>7(777)609-47-36 ,87776094736</t>
  </si>
  <si>
    <t>С.КАЗАНКА , УЛИЦА МУСРЕПОВА</t>
  </si>
  <si>
    <t>КХ "БЕРЕЗОВКА"</t>
  </si>
  <si>
    <t>ПРОСКУРИН ВИКТОР ВЛАДИМИРОВИЧ</t>
  </si>
  <si>
    <t>77718609299 ,87718609299</t>
  </si>
  <si>
    <t>С.ЖЕЗДИБАЙ , АКТЮБИНСКАЯ ОБЛАСТЬ, МАРТУКСКИЙ РАЙОН, ХАЗРЕТОВСКИЙ С.О., С.ЖЕЗДИБАЙ</t>
  </si>
  <si>
    <t>08.10.2026 хотел чертежи без договора получить</t>
  </si>
  <si>
    <t>ТОО "ALTYN QOIMA SK"</t>
  </si>
  <si>
    <t>НУРСЕИТОВ АСКАР АСКЕРОВИЧ</t>
  </si>
  <si>
    <t>С.БАУМАНСКОЕ , УЛИЦА ХЛЕБНАЯ, 10</t>
  </si>
  <si>
    <t xml:space="preserve">08.10.2026 не дозвон ирине </t>
  </si>
  <si>
    <t>ТОО "АГРО-СЕКТОР"</t>
  </si>
  <si>
    <t>ЕСКАТОВА АНАРА АРЫСТАНОВНА</t>
  </si>
  <si>
    <t>77142392461 ,87054148485 ,87142392461</t>
  </si>
  <si>
    <t>Оптовая торговля пестицидами и прочими агрохимическими продуктами</t>
  </si>
  <si>
    <t>Г.КОСТАНАЙ , УЛИЦА КАРБЫШЕВА, 117</t>
  </si>
  <si>
    <t>Ермек автоответчик</t>
  </si>
  <si>
    <t>КРЕСТЬЯНСКОЕ ХОЗЯЙСТВО "НАУБЕК"</t>
  </si>
  <si>
    <t>БЕРДАЛИЕВА МАРИЯМКҮЛ МАҒЗҰМҚЫЗЫ</t>
  </si>
  <si>
    <t>87059199220 ,8-705-919-92-20</t>
  </si>
  <si>
    <t>С.ИРГИЗ , АКТЮБИНСКАЯ ОБЛАСТЬ, ИРГИЗСКИЙ РАЙОН, ИРГИЗСКИЙ С.О., С.ИРГИЗ</t>
  </si>
  <si>
    <t>ТОО "БУЛАНДЫ АГРО"</t>
  </si>
  <si>
    <t>БУЛАТОВ ТУРЛУБЕК АЛТАЙБЕКОВИЧ</t>
  </si>
  <si>
    <t>Г.МАКИНСК , улица Ивана Омигова, строение 3А</t>
  </si>
  <si>
    <t>ТОО "КХ "ЛЕХНЕР"</t>
  </si>
  <si>
    <t>ЛЕХНЕР ИВАН АЛЕКСАНДРОВИЧ</t>
  </si>
  <si>
    <t>С.ПЕТРОПАВЛОВКА , улица Садовая, дом 120</t>
  </si>
  <si>
    <t>08.10.2026  нет потреб</t>
  </si>
  <si>
    <t>ТОО "ТДС-АГРО"</t>
  </si>
  <si>
    <t>ВАЛИЕВ СЕЙТКЕРЕЙ ТАУЕСХАНОВИЧ</t>
  </si>
  <si>
    <t>77713600788 ,87713600788</t>
  </si>
  <si>
    <t>С.ВОЗВЫШЕНКА , УЛИЦА Ч.ВАЛИХАНОВА, 1А</t>
  </si>
  <si>
    <t>01.09.2026 нет пока потреб</t>
  </si>
  <si>
    <t>ТОО "САУМАЛ"</t>
  </si>
  <si>
    <t>ЕРМЕКОВА ГУЛЬНАР САЛЬКЕЕВНА</t>
  </si>
  <si>
    <t>77051688580 ,87051688580</t>
  </si>
  <si>
    <t>С.ЖАРТАС , УЛИЦА САДОВАЯ, 4, КВ 1</t>
  </si>
  <si>
    <t>К/Х "САНСЫЗБАЙ"</t>
  </si>
  <si>
    <t>ОМЫШЕВ БАУЫРЖАН КАЙЫРОВИЧ</t>
  </si>
  <si>
    <t>С.ЖАНА АКШИМАН , ПАВЛОДАРСКАЯ ОБЛАСТЬ, МАЙСКИЙ РАЙОН, АКШИМАНСКИЙ С.О., С.ЖАНА АКШИМАН</t>
  </si>
  <si>
    <t>ТОО "АЛМАС АН"</t>
  </si>
  <si>
    <t>ЖУНУСПАЕВ КУАНДЫК ЕРМЕКОВИЧ</t>
  </si>
  <si>
    <t>С.КРАСНОКИЕВКА , улица Школьная, строение 42</t>
  </si>
  <si>
    <t>01.09.2026 купил ангар</t>
  </si>
  <si>
    <t>ТОО "GREEN ISLAND KAZAKHSTAN"</t>
  </si>
  <si>
    <t>КАДИРСИЗОВ АБИЛЬГАЗЫ ЕСЕНОВИЧ</t>
  </si>
  <si>
    <t>87772714022 ,8 (777) 271-40-22</t>
  </si>
  <si>
    <t>Выращивание овощей, их семян и рассады</t>
  </si>
  <si>
    <t>Г.ЛИСАКОВСК , МИКРОРАЙОН 4, 6</t>
  </si>
  <si>
    <t>ТОО "SHINE LTD"</t>
  </si>
  <si>
    <t>АЙТЕН СЕРІК ЕРБОЛҰЛЫ</t>
  </si>
  <si>
    <t>С.УИЛ , улица Кокжар, дом 52</t>
  </si>
  <si>
    <t>ТОО "ПК "ПАВЛОДАР ҚҰС"</t>
  </si>
  <si>
    <t>ДОСЫБАЕВ ЕРБОЛ КАРИБЕКОВИЧ</t>
  </si>
  <si>
    <t>77770810008 ,+7(777)081-00-08 ,87770810008</t>
  </si>
  <si>
    <t>Производство яиц</t>
  </si>
  <si>
    <t>С.ЖЕТЕКШИ , УЛИЦА ЦЕЛИННАЯ, 33</t>
  </si>
  <si>
    <t>14.09.2026 скинуть директору инфу на вотс апп</t>
  </si>
  <si>
    <t>ТОО "КРЕСТЬЯНСКОЕ ХОЗЯЙСТВО "КРОНАГРО"</t>
  </si>
  <si>
    <t>БЕЙСЕНБАЕВ ДИДАР МУРАТБЕКОВИЧ</t>
  </si>
  <si>
    <t>Г.АКСУ , УЛИЦА КАМЗИНА, 2</t>
  </si>
  <si>
    <t>08.10.2026 не дозвон дидар</t>
  </si>
  <si>
    <t>ТОО "ГЛЭМПИНГ КАТОН-КАРАГАЙ"</t>
  </si>
  <si>
    <t>БАЗАРБЕК ДАУРЕН</t>
  </si>
  <si>
    <t>7(702)220-00-21</t>
  </si>
  <si>
    <t>Предоставление жилья на выходные дни и прочие периоды краткосрочного проживания</t>
  </si>
  <si>
    <t>С.КАТОН-КАРАГАЙ , УЛИЦА АУЭЗОВ, 9А</t>
  </si>
  <si>
    <t>ТОО "ASTANA GRAND TRADE"</t>
  </si>
  <si>
    <t>КАНЗАДА АЗАМАТ МАРАТУЛЫ</t>
  </si>
  <si>
    <t>(777) 637-20-57</t>
  </si>
  <si>
    <t>С.КАРАСУ , КОСТАНАЙСКАЯ ОБЛАСТЬ КАРАСУСКИЙ РАЙОН КАРАСУСКИЙ С.О. С.КАРАСУ улица КОМСОМОЛЬСКАЯ, дом 54</t>
  </si>
  <si>
    <t>08.10.2026 нет никого на след неделе набрать см в тел номер</t>
  </si>
  <si>
    <t>не верный номер левая</t>
  </si>
  <si>
    <t>ТОО "BUS-PVL"</t>
  </si>
  <si>
    <t>ШАЙКЕНОВ АДИЛХАН КЕЗДЕСХАНОВИЧ</t>
  </si>
  <si>
    <t>87476145414 ,87776103547</t>
  </si>
  <si>
    <t>Перевозки автобусами</t>
  </si>
  <si>
    <t>Г.АКСУ , улица Желтоксан, строение 5В</t>
  </si>
  <si>
    <t>14.09.2026 григорий лидер пвл нет потреб пока</t>
  </si>
  <si>
    <t>СЕЛЬСКОХОЗЯЙСТВЕННЫЙ ПК "БАЙТОГАС"</t>
  </si>
  <si>
    <t>АСЫЛХАНОВ БОЛАТХАН ЗАДАХАНОВИЧ</t>
  </si>
  <si>
    <t>77052804690 ,87052804690</t>
  </si>
  <si>
    <t>С.БАЙТОГАС , улица Байтогас, дом 13</t>
  </si>
  <si>
    <t>ТОО "SARYARKA ST"</t>
  </si>
  <si>
    <t>АТАГУЗИНА ДАНА СЕРИКОВНА</t>
  </si>
  <si>
    <t>77012530707 ,87012530707</t>
  </si>
  <si>
    <t>Г.АТБАСАР , улица Ибаррури, дом 108</t>
  </si>
  <si>
    <t>ТОО "МЕГА-ТРЕЙД КОСТАНАЙ"</t>
  </si>
  <si>
    <t>МАТВИЕНКО АЛЕКСАНДР ВИКТОРОВИЧ</t>
  </si>
  <si>
    <t>77077873060 ,+7(7142)533550 ,87077873060 ,87142533550</t>
  </si>
  <si>
    <t>П.КАРАБАЛЫК , улица Тәуелсіздік, дом 184, кв. 9</t>
  </si>
  <si>
    <t>в прошлом году построили 27.08.26 позвонить после НГ офис 533550</t>
  </si>
  <si>
    <t>ТОО "ARKUDA PLATINUM"</t>
  </si>
  <si>
    <t>ШУЛЬГА АЛЕКСАНДР ВЛАДИМИРОВИЧ</t>
  </si>
  <si>
    <t>7-707-855-80-80 ,87078558080</t>
  </si>
  <si>
    <t>РАЙОН БАЙҚОҢЫР , УЛИЦА ПУШКИНА, 39</t>
  </si>
  <si>
    <t>ТОО "ТЕПЛИЧНЫЙ КОМПЛЕКС АКСУ"</t>
  </si>
  <si>
    <t>САҒАНДЫҚ ДӘУЛЕТ АБЛХАСАНҰЛЫ</t>
  </si>
  <si>
    <t>7(771) 559-8820 ,87017165556 ,87715598820</t>
  </si>
  <si>
    <t>Г.АКСУ , улица Промышленная, здание 7/1</t>
  </si>
  <si>
    <t>ТОО "JENIS GROUP"</t>
  </si>
  <si>
    <t>АХМЕТОВ ТАЛГАТ ЖЕНИСОВИЧ</t>
  </si>
  <si>
    <t>77057617097 ,87055260243 ,87057617097</t>
  </si>
  <si>
    <t>Г.АЛТАЙ , УЛИЦА СОВЕТСКАЯ, 26, кв 3</t>
  </si>
  <si>
    <t>ТОО "КАЗ АГРО СЕРВИС"</t>
  </si>
  <si>
    <t>ЗУБОВИЧ СВЕТЛАНА ВЛАДИМИРОВНА</t>
  </si>
  <si>
    <t>Выращивание прочих одно- или двухлетних культур, не включенных в другие группировки</t>
  </si>
  <si>
    <t>С.БАЛПЫК БИ , УЛИЦА МАЙКЕ АКЫН, 2, КВ 3</t>
  </si>
  <si>
    <t>08.10.2026 скинуть инфу</t>
  </si>
  <si>
    <t>КХ "ЖАСА"</t>
  </si>
  <si>
    <t>КАРАБУШИНА ЖАННА АНАТОЛЬЕВНА</t>
  </si>
  <si>
    <t>77052358786 ,87052358786</t>
  </si>
  <si>
    <t>С.КУМКУДЫК , АКТЮБИНСКАЯ ОБЛАСТЬ, АЙТЕКЕБИЙСКИЙ РАЙОН, КУМКУДУКСКИЙ С.О., С.КУМКУДЫК</t>
  </si>
  <si>
    <t>ШҚ "ҚОРҒАН - НБ"</t>
  </si>
  <si>
    <t>ҚОРҒАНБЕК НАҒИ БҮЛАТҰЛЫ</t>
  </si>
  <si>
    <t>С.АМАНКЕЛЬДЫ , КЫЗЫЛОРДИНСКАЯ ОБЛАСТЬ, СЫРДАРЬИНСКИЙ РАЙОН, АМАНГЕЛЬДИНСКИЙ С.О., С.АМАНКЕЛЬДЫ</t>
  </si>
  <si>
    <t>08.10.2026 есть наш номер пока нет потреб</t>
  </si>
  <si>
    <t>КХ "ҚАЙЫҢДЫБҰЛАҚ"</t>
  </si>
  <si>
    <t>ДАРКУЛОВ КАИРЖАН КУДАЙБЕРГЕНОВИЧ</t>
  </si>
  <si>
    <t>С.КУМСАЙ , АКТЮБИНСКАЯ ОБЛАСТЬ, МУГАЛЖАРСКИЙ РАЙОН, КУМСАЙСКИЙ С.О., С.КУМСАЙ</t>
  </si>
  <si>
    <t>08.10.2026 нет погтреб</t>
  </si>
  <si>
    <t>ТОО "СЕКЕ-НУР"</t>
  </si>
  <si>
    <t>НУРСЕИЛОВ СЕРИК ТЕМИРХАНОВИЧ</t>
  </si>
  <si>
    <t>С.КАМЕНКА , ВОСТОЧНО-КАЗАХСТАНСКАЯ ОБЛАСТЬ УЛАНСКИЙ РАЙОН С.КАМЕНКА улица КАМЕНСКОЕ, дом 0</t>
  </si>
  <si>
    <t>08.10.2026 набрать завтра</t>
  </si>
  <si>
    <t>ТОО "НУРЛЫ ЖОЛ КАЗАХСТАН"</t>
  </si>
  <si>
    <t>АХМУЛДИН АСКАР САБИТОВИЧ</t>
  </si>
  <si>
    <t>С.МИЧУРИНСКОЕ , УЛИЦА ВОСТОЧНАЯ, 66</t>
  </si>
  <si>
    <t>08.10.2026 заказал у других</t>
  </si>
  <si>
    <t>ТОО "AINA RESOURCES"</t>
  </si>
  <si>
    <t>КАПИЗОВ КАЙРАТ МУБАРАКОВИЧ</t>
  </si>
  <si>
    <t>7 747 888 50 67 ,+7(777)0500002 ,87770500002</t>
  </si>
  <si>
    <t>Добыча драгоценных металлов и руд редких металлов</t>
  </si>
  <si>
    <t>С.АКБЕИТ , Акмолинская область Астраханский район Жалтырский сельский округ село Акбеит улица КИРОВА, дом 10</t>
  </si>
  <si>
    <t>ТОО "ТНЕЙ-АГРО"</t>
  </si>
  <si>
    <t>БОЛДАНОВ ДАМИР САРУАРОВИЧ</t>
  </si>
  <si>
    <t>С.ЗНАМЕНКА , улица Центральная, дом 5</t>
  </si>
  <si>
    <t>08.10.2026 откл</t>
  </si>
  <si>
    <t>К/Х "АЯН-АЯТ" казахско говорящий</t>
  </si>
  <si>
    <t>РЫМБЕК ТЛЕУКҰЛ ИМАНТҮСІПҰЛЫ</t>
  </si>
  <si>
    <t>П.МОЙЫНТЫ , КАРАГАНДИНСКАЯ ОБЛАСТЬ, ШЕТСКИЙ РАЙОН, МОЙЫНТЫНСКАЯ П.А., П.МОЙЫНТЫ</t>
  </si>
  <si>
    <t>ТОО "ALFADIREKT COMPANI"</t>
  </si>
  <si>
    <t>МАЛДЫБАЕВ АНУАР ТАЛГАТОВИЧ</t>
  </si>
  <si>
    <t>Ремонт компьютеров и периферийного оборудования</t>
  </si>
  <si>
    <t>С.БАДАМША , УЛИЦА АЙТЕКЕ БИ, 36, КВ 43</t>
  </si>
  <si>
    <t>К/Х АК КАЙЫН</t>
  </si>
  <si>
    <t>ЕСМУРЗАЕВ УСЕН МУСТАФАЕВИЧ</t>
  </si>
  <si>
    <t>Выращивание прочих многолетних культур</t>
  </si>
  <si>
    <t>ТОО "КХ "ЖАНА - АУЛ"</t>
  </si>
  <si>
    <t>ИБРАЕВ КАЙРАТ ХАМИТОВИЧ</t>
  </si>
  <si>
    <t>Г.ЭКИБАСТУЗ , улица Абая, дом 129</t>
  </si>
  <si>
    <t>ТОО "КХ АЛТЫН БИДАЙ "</t>
  </si>
  <si>
    <t>ДУБРОВКИН СЕРГЕЙ ИВАНОВИЧ</t>
  </si>
  <si>
    <t>7 (700) 799 96 66</t>
  </si>
  <si>
    <t>С.АЗАТ , улица Азат, дом 15</t>
  </si>
  <si>
    <t>08.10.2026 скинул ссылку на калькулятор</t>
  </si>
  <si>
    <t>ФЕРМЕРСКИ ХОЗЯИСТВА "КАУЫМБАЕВ А"</t>
  </si>
  <si>
    <t>КАУЫМБАЕВ АМАНЖОЛ АБДРЕЕВИЧ</t>
  </si>
  <si>
    <t>С.АКСУ , КЫЗЫЛОРДИНСКАЯ ОБЛАСТЬ, ЖАЛАГАШСКИЙ РАЙОН, АКСУСКИЙ С.О., С.АКСУ</t>
  </si>
  <si>
    <t>ТОО "ОТАН 999"</t>
  </si>
  <si>
    <t>КЛЫШПАЙ БУЛАТБЕК ШАЙЗАДАҰЛЫ</t>
  </si>
  <si>
    <t>77002488968, +77759707202 ,87002488968 ,87477639036 ,87759707202</t>
  </si>
  <si>
    <t>Г.ЖИТИКАРА , МИКРОРАЙОН КЕҢСАЙ, 49Б</t>
  </si>
  <si>
    <t>09.12.2024 приостановили деятельность</t>
  </si>
  <si>
    <t>не дозв</t>
  </si>
  <si>
    <t>ТОО "АСТЫҚ САТУ КОМПАНИЯСЫ" откл</t>
  </si>
  <si>
    <t>БИЛЯЛОВ ЕРКЕН СУЛТАНГАЗЫНОВИЧ</t>
  </si>
  <si>
    <t>С.ПРЕСНОВКА , Переулок Третий, здание 4</t>
  </si>
  <si>
    <t>ТОО "ОРМАНСТРОЙСЕРВИС"</t>
  </si>
  <si>
    <t>БАЙМУХАНОВ АДИЛЖАН НУРЛАНУЛЫ</t>
  </si>
  <si>
    <t>РАЙОН АЛМАТЫ , ЖИЛОЙ МАССИВ МАГАДЖАН, 28, КВ 1</t>
  </si>
  <si>
    <t>ТОО "ГАСЫР 2016"</t>
  </si>
  <si>
    <t>БИСЕНБАЕВ ХАЛАУИДЕН ХАЛЕЛОВИЧ</t>
  </si>
  <si>
    <t>Г.ЩУЧИНСК , УЛИЦА ШОКАНА УАЛИХАНОВА, 103</t>
  </si>
  <si>
    <t>05.10.2026 фантазер</t>
  </si>
  <si>
    <t>ТОО "СЕВ.АГРО-PLUS"</t>
  </si>
  <si>
    <t>НАУРУЗБАЕВА ГУЛЬСИМА БАРИЕВНА</t>
  </si>
  <si>
    <t>77052022454 ,87052022454</t>
  </si>
  <si>
    <t>С.КОМСОМОЛЬСКОЕ , УЛИЦА ГАГАРИНА, 57Г</t>
  </si>
  <si>
    <t>СЕЛЬСКОХОЗЯЙСТВЕННЫЙ ПК "РАХАТ+"</t>
  </si>
  <si>
    <t>НЫГМЕТ АСКАР НЫГМЕТУЛЫ</t>
  </si>
  <si>
    <t>С.АРАЛТОГАЙ , улица Б.Момышулы, дом 6</t>
  </si>
  <si>
    <t>СЕЛЬСКОХОЗЯЙСТВЕННЫЙ ПК "САУЛЕ"</t>
  </si>
  <si>
    <t>ДОЛДАШЕВ МАРАТ КАДЫРОВИЧ</t>
  </si>
  <si>
    <t>С.САУЛЕ , улица Акана Серэ, дом 3</t>
  </si>
  <si>
    <t>04.09.2026 даст мой номер свяжутся сегодня</t>
  </si>
  <si>
    <t>ФХ "СӘТТІ ҚАДАМ"</t>
  </si>
  <si>
    <t>УТЕГЕНОВ ЕРКИН КЕМАЛОВИЧ</t>
  </si>
  <si>
    <t>77771350596 ,87771350596</t>
  </si>
  <si>
    <t>С.КОС-ИСТЕК , АКТЮБИНСКАЯ ОБЛАСТЬ, КАРГАЛИНСКИЙ РАЙОН, КОС-ИСТЕКСКИЙ С.О., С.КОС-ИСТЕК</t>
  </si>
  <si>
    <t>К/Х "СЕЛТЕЙ"</t>
  </si>
  <si>
    <t>ЖАКУПОВ КАЗБЕК АУБАКИРОВИЧ</t>
  </si>
  <si>
    <t>77019001581 ,87019001581</t>
  </si>
  <si>
    <t>С.ЖУМЫСКЕР , КАРАГАНДИНСКАЯ ОБЛАСТЬ, ШЕТСКИЙ РАЙОН, ТАГЫЛИНСКИЙ С.О., С.ЖУМЫСКЕР</t>
  </si>
  <si>
    <t>ПК "СЕЛЬСКОХОЗЯЙСТВЕННЫЙ ПК "ГАБДУЛИН А.О." откл</t>
  </si>
  <si>
    <t>ГАБДУЛИН АСАН ОРАЗБАЕВИЧ</t>
  </si>
  <si>
    <t>Разведение прочих видов животных</t>
  </si>
  <si>
    <t>С.АРАЛАГАШ , УЛИЦА ЖЕЛТОКСАН, 1</t>
  </si>
  <si>
    <t>ТОО "АГРОЛОГИСТИК"</t>
  </si>
  <si>
    <t>ОМАРОВА ТОМИРИС АСХАТОВНА</t>
  </si>
  <si>
    <t>С.ЕВГЕНЬЕВКА , ПАВЛОДАРСКАЯ ОБЛАСТЬ АКСУ Г.А. ЕВГЕНЬЕВСКИЙ С.О. С.ЕВГЕНЬЕВКА Учетный квартал 253, к.УЧЕТНЫЙ КВАРТАЛ 253, 1, дом 1</t>
  </si>
  <si>
    <t>ТОО "АПК ДАУЛЕТ" не дозвон</t>
  </si>
  <si>
    <t>АЮБОВ АРЗУЛУМ БЕКБОЛАТОВИЧ</t>
  </si>
  <si>
    <t>77023316117 ,87023316117</t>
  </si>
  <si>
    <t>ТОО "САРЫАРКА-MN"</t>
  </si>
  <si>
    <t>КАЛИЯКБАРОВ АСЫЛХАН САЛКЕНОВИЧ</t>
  </si>
  <si>
    <t>87012452566 ,87172524012</t>
  </si>
  <si>
    <t>РАЙОН БАЙҚОҢЫР , город Астана район Байконыр улица АЛЬМУХАНА СЕМБИНОВА, дом 17</t>
  </si>
  <si>
    <t>08.11.2026 нет потреб</t>
  </si>
  <si>
    <t>ТОО "ГЕРМЕС.KST"</t>
  </si>
  <si>
    <t>КУДАСОВ РИФХАТ ЕРКЕНОВИЧ</t>
  </si>
  <si>
    <t>Г.КОСТАНАЙ , ПРОЕЗД 2 СТАНЦИОННЫЙ, 30</t>
  </si>
  <si>
    <t>нет пока 27.08.26.</t>
  </si>
  <si>
    <t>СЕЛЬСКОХОЗЯЙСТВЕННЫЙ ПК "ҚОСКӨЛ07"</t>
  </si>
  <si>
    <t>ЕСЕНҒАЗИЕВ ЗЕЙНЕЛ ҚУАНДЫҚҰЛЫ</t>
  </si>
  <si>
    <t>С.КОСКОЛЬ , УЛИЦА СӘКЕН СЕЙФУЛЛИН АТЫНДАҒЫ, 8</t>
  </si>
  <si>
    <t>ТОО "ПФ ЕРШОВСКАЯ"</t>
  </si>
  <si>
    <t>ГОРБАТЕНКОВ ИГОРЬ ВАЛЕРЬЕВИЧ</t>
  </si>
  <si>
    <t>8777 509 2555</t>
  </si>
  <si>
    <t>С.ЕРШОВКА , УЛИЦА ГОРЬКОГО, 8</t>
  </si>
  <si>
    <t>заинтересовались отправил инсту, перешлет снабженцу</t>
  </si>
  <si>
    <t>ТОО "НАТУРАЛЬНЫЕ ХОЗЯЙСТВА КАЗАХСТАНА"</t>
  </si>
  <si>
    <t>УРДАБАЕВ ДАНИЯР БАЛГАЛИЕВИЧ</t>
  </si>
  <si>
    <t>77022775565 ,87022775565</t>
  </si>
  <si>
    <t>РАЙОН АСТАНА , Проспект Абилкайыр Хана, дом 61Б</t>
  </si>
  <si>
    <t>СЕЛЬСКОХОЗЯЙСТВЕННЫЙ ПК "АЛЬФА (ALPHA)"</t>
  </si>
  <si>
    <t>УМАРОВА НАЗАКАТ РУСТАМБЕКОВНА</t>
  </si>
  <si>
    <t>77072525252 ,87072525252</t>
  </si>
  <si>
    <t>С.КАРАБУЛАК , УЛИЦА САЙРАМ КАКПА, Д.82</t>
  </si>
  <si>
    <t>ТОО "АЛТЫН АСТЫК KZ"</t>
  </si>
  <si>
    <t>АЙНАБАЕВ ДИДАР ЭЛЕУКАНОВИЧ</t>
  </si>
  <si>
    <t>87172689977 ,87710228784 ,87759869696номер директора ,87761566609</t>
  </si>
  <si>
    <t>С.СТУПИНКА , СЕВЕРО-КАЗАХСТАНСКАЯ ОБЛАСТЬ РАЙОН ШАЛ АКЫНА СЕМИПОЛЬСКИЙ С.О. С.СТУПИНКА улица КОСКОЛ, к.СЕВЕРО-КАЗАХСТАНСКАЯ ОБЛАСТЬ РАЙОН ШАЛ АКЫНА,СЕМИПОЛЬСКИЙ С.О.,С.СТУПИНКА УЛИЦА КОСКОЛ, 6Б, дом 6Б</t>
  </si>
  <si>
    <t>КХ "БОТАГОЗ"</t>
  </si>
  <si>
    <t>ОМУРЗАКОВА ДИНАРА КУРМАНБАЕВНА</t>
  </si>
  <si>
    <t>С.БЕЛОЕ , СЕВЕРО-КАЗАХСТАНСКАЯ ОБЛАСТЬ, МАМЛЮТСКИЙ РАЙОН, БЕЛОВСКИЙ С.О., С.БЕЛОЕ</t>
  </si>
  <si>
    <t>01.09.2026 не дозвон</t>
  </si>
  <si>
    <t>КРЕСТЬЯНСКОЕ ХОЗЯЙСТВО "ДАНА- 2013"</t>
  </si>
  <si>
    <t>ОРЫНБАЙ АБАЙ ЖОРАБЕКУЛЫ</t>
  </si>
  <si>
    <t>С.КАКПАК , ТУРКЕСТАНСКАЯ ОБЛАСТЬ, КАЗЫГУРТСКИЙ РАЙОН, КАКПАКСКИЙ С.О., С.КАКПАК</t>
  </si>
  <si>
    <t>08.08.2024 казахскоговорящий</t>
  </si>
  <si>
    <t>СЕЛЬСКОХОЗЯЙСТВЕННЫЙ ПК "FOOD VILLAGE"</t>
  </si>
  <si>
    <t>АЙБАСОВ САЙРАН МАРГУШОВИЧ</t>
  </si>
  <si>
    <t>87086162036 ,87476661195 ,87789280222</t>
  </si>
  <si>
    <t>С.КОКПЕКТЫ , УЛИЦА ЗАРЕЧНАЯ, 1Л</t>
  </si>
  <si>
    <t>08.10.2026 не дозворн</t>
  </si>
  <si>
    <t>" ДИАС - ЕБ " ШҚ</t>
  </si>
  <si>
    <t>МАМЫРОВ БАҒЛАН ЕРҚАСЫМҰЛЫ</t>
  </si>
  <si>
    <t>Выращивание риса</t>
  </si>
  <si>
    <t>С.ТУГИСКЕН , КЫЗЫЛОРДИНСКАЯ ОБЛАСТЬ, ЖАНАКОРГАНСКИЙ РАЙОН, АККОРГАНСКИЙ С.О., С.ТУГИСКЕН</t>
  </si>
  <si>
    <t>СЕЛЬСКОХОЗЯЙСТВЕННЫЙ ПК "МЕД ПРИИРТЫШЬЯ"</t>
  </si>
  <si>
    <t>ТРОФИМОВ СЕРГЕЙ НИКОЛАЕВИЧ</t>
  </si>
  <si>
    <t>Г.ПАВЛОДАР , улица Баян батыр, дом 9</t>
  </si>
  <si>
    <t xml:space="preserve">14.09.2026 на след год </t>
  </si>
  <si>
    <t>ТОО "НҰРАЙ КАРАГАНДА"</t>
  </si>
  <si>
    <t>ЖУНУСОВ СЕРИК БАЗЫЛХАНОВИЧ</t>
  </si>
  <si>
    <t>РАЙОН ИМ.КАЗЫБЕК БИ , Карагандинская область город Караганда, район имени Казыбек Би Проспект СТРОИТЕЛЕЙ, дом 35/2</t>
  </si>
  <si>
    <t>ТОО "ASTAL AGRO"</t>
  </si>
  <si>
    <t>АСАИНОВ СЕРИК ТАЛГАТОВИЧ</t>
  </si>
  <si>
    <t>77771257510 ,87073697657 ,87771257510</t>
  </si>
  <si>
    <t>Оптовая торговля зерном, семенами и кормами для животных</t>
  </si>
  <si>
    <t>С.ОЗЕРНОЕ , УЛИЦА КАРЛА МАРКСА, 11</t>
  </si>
  <si>
    <t>14.09.2026 НЕТ ПОТРЕБ</t>
  </si>
  <si>
    <t xml:space="preserve">КХ "ОКУНЕВ" </t>
  </si>
  <si>
    <t>ОКУНЕВ ВИКТОР ВАСИЛЬЕВИЧ</t>
  </si>
  <si>
    <t>7(715) 342 71 53 ,87153427153</t>
  </si>
  <si>
    <t>С. МЕРГЕН , СЕВЕРО-КАЗАХСТАНСКАЯ ОБЛАСТЬ, РАЙОН ШАЛ АКЫНА, ГОРОДЕЦКИЙ С.О., С. МЕРГЕН</t>
  </si>
  <si>
    <t xml:space="preserve">01.09.2026 не дозвон окунев </t>
  </si>
  <si>
    <t>ПК "СЕЛЬСКОХОЗЯЙСТВЕННЫЙ ПК "КЕН ДАЛА ХОЛДИНГ"</t>
  </si>
  <si>
    <t>АЛМАСОВА ДИНА САМИГУЛАЕВНА</t>
  </si>
  <si>
    <t>С.УЗУНКОЛЬ , УЛИЦА ЛЕСНАЯ, 1</t>
  </si>
  <si>
    <t>19.03.2024 пока нет потребности</t>
  </si>
  <si>
    <t>не актуально пока</t>
  </si>
  <si>
    <t>ТОО "КРЕСТЬЯНСКОЕ ХОЗЯЙСТВО АРХАТ"</t>
  </si>
  <si>
    <t>АСЫЛБЕКОВА РЫМГУЛЬ РЫМТАЕВНА</t>
  </si>
  <si>
    <t>77011741372 ,87011741372</t>
  </si>
  <si>
    <t>С.КАРАТОГАЙ , улица Жанкумыс Акишевой, дом 4, кв. 2</t>
  </si>
  <si>
    <t>ТОО "SM RETAIL" не дозвон повтор</t>
  </si>
  <si>
    <t>ЖАХАНОВ ТЕМІР ТАЛҒАТҰЛЫ</t>
  </si>
  <si>
    <t>7 701 550 95 15 ,87015509515</t>
  </si>
  <si>
    <t>Г.КОСТАНАЙ , Проспект Нұрсұлтан Назарбаев, дом 207, кв. 32</t>
  </si>
  <si>
    <t>не доз27.08.26.</t>
  </si>
  <si>
    <t>ПК "СЕЛЬСКОХОЗЯЙСТВЕННЫЙ ПК - ЕЛ ЫРЫСЫ"</t>
  </si>
  <si>
    <t>БЕГДИЛДИН ЖОЛГАСПАЙ ЖАЙШЫЛЫКОВИЧ</t>
  </si>
  <si>
    <t>Деятельность, способствующая животноводству</t>
  </si>
  <si>
    <t>С.ПРИГОРОДНОЕ , ТЕРРИТОРИЯ ТЕРРИТОРИЯ БЫВШЕЙ БАЗЫ РПС (РАЙПОТРЕБСОЮЗА), 4</t>
  </si>
  <si>
    <t>10.12.2024 не дозвон</t>
  </si>
  <si>
    <t>не интересует</t>
  </si>
  <si>
    <t>ПК "СЕЛЬСКОХОЗЯЙСТВЕННЫЙ ПК "ДАРХАН ДАЛА"  в таблице шал акын</t>
  </si>
  <si>
    <t>ХАМЗИЕВ АЗАМАТ КУАНЫШУЛЫ</t>
  </si>
  <si>
    <t>С.ЫСКАКА ЫБЫРАЕВА , СЕВЕРО-КАЗАХСТАНСКАЯ ОБЛАСТЬ РАЙОН ШАЛ АКЫНА АЮТАССКИЙ С.О. С.ЫСКАКА ЫБЫРАЕВА улица ЕСИЛЬСКАЯ, к.СКО РАЙОН ШАЛ АКЫНА А.ЫСКАКА ЫБРАЕВА УЛ.ЕСИЛЬСКАЯ, 24, дом 24</t>
  </si>
  <si>
    <t>01.09.2026 откл</t>
  </si>
  <si>
    <t>ПК "СЕЛЬСКОХОЗЯЙСТВЕННЫЙ ПК "АРҚАЛЫҚ"</t>
  </si>
  <si>
    <t>ИСАБЕКОВ АЛМАЗ КАУПЕНОВИЧ</t>
  </si>
  <si>
    <t>С.АКТАСТЫ , улица Мади, дом 4, кв. 2</t>
  </si>
  <si>
    <t>ТОО "АГРОХОЛДИНГ - BIRLIK"</t>
  </si>
  <si>
    <t>БАЙГАЛИН СЕРЖАН НОКЕШОВИЧ</t>
  </si>
  <si>
    <t>7 (777) 651-97-04</t>
  </si>
  <si>
    <t>С.ЖОЛТАПТЫК , улица Кооперативная, дом 5</t>
  </si>
  <si>
    <t>09.10.2026 не дозвон</t>
  </si>
  <si>
    <t>ТОО "АГРО ДРОН"</t>
  </si>
  <si>
    <t>БУРАЛХИЕВ АРЫСТАНБЕК АЗИМХАНОВИЧ</t>
  </si>
  <si>
    <t>7 (707) 154 19 75 ,87071541975</t>
  </si>
  <si>
    <t>С.АКСУ , УЛИЦА ЖІБЕК ЖОЛЫ, Д.174</t>
  </si>
  <si>
    <t>09.10.2026 нет потреб</t>
  </si>
  <si>
    <t>СЕЛЬСКОХОЗЯЙСТВЕННЫЙ ПК "ШОЛПТАС"</t>
  </si>
  <si>
    <t>САХИПКЕРЕЕВА ЖАНАР ДЖАМБУЛОВНА</t>
  </si>
  <si>
    <t>С.ЕКПИНДЫ , УЛИЦА БОЛЕК БАТЫР, 34</t>
  </si>
  <si>
    <t>09.10.2026 не дощзвон</t>
  </si>
  <si>
    <t>ТОО "ТӨРТ ТҮЛІК БЕЛГІСІ"</t>
  </si>
  <si>
    <t>МЕМИШОВ ЕРЛАН ШАДИХАНОВИЧ</t>
  </si>
  <si>
    <t>7(705)7808000 ,87470882949</t>
  </si>
  <si>
    <t>С.КУЛАН , улица Б.Момышулы, дом 53</t>
  </si>
  <si>
    <t>СЕЛЬСКОХОЗЯЙСТВЕННЫЙ ПК "ДАРЫН-МУРАГЕР" казахскоговорящий</t>
  </si>
  <si>
    <t>ҚАДУЫН НҰРЛАНБЕК</t>
  </si>
  <si>
    <t>С.КАРАБУЛАК , УЛИЦА ОСПАНА БАЙСЕИТУЛЫ, 22</t>
  </si>
  <si>
    <t>09.10.2026 откл</t>
  </si>
  <si>
    <t>ПК "СЕЛЬСКОХОЗЯЙСТВЕННЫЙ ПК КОСОБА 2017"</t>
  </si>
  <si>
    <t>ЖАРКИМБАЕВ ТОБЫЛ БЕЙСЕНОВИЧ</t>
  </si>
  <si>
    <t>77773377229 ,87773377229</t>
  </si>
  <si>
    <t>С.КОСОБА , улица Зеленая, дом 9</t>
  </si>
  <si>
    <t>09.10.2026 на связи с ним</t>
  </si>
  <si>
    <t>КРЕСТЬЯНСКОЕ ХОЗЯЙТВО "НАЗ"</t>
  </si>
  <si>
    <t>АШИМОВ БОЛАТ АЗИМХАНОВИЧ</t>
  </si>
  <si>
    <t>С.ЖАНАКОРГАН , КЫЗЫЛОРДИНСКАЯ ОБЛАСТЬ, ЖАНАКОРГАНСКИЙ РАЙОН, ЖАНАКОРГАНСКИЙ С.О., С.ЖАНАКОРГАН</t>
  </si>
  <si>
    <t>09.10.2026 не верный номер</t>
  </si>
  <si>
    <t>ТОО "NBCOM"</t>
  </si>
  <si>
    <t>АБДРАХМАН МЕРУЕРТ ӨМІРҒАЛИҚЫЗЫ</t>
  </si>
  <si>
    <t>7 (707) 826-55-29 ,87084420814 ,87759390000</t>
  </si>
  <si>
    <t>РАЙОН ӘЛИХАН БӨКЕЙХАН , Микрорайон 15, дом 15, кв. 68</t>
  </si>
  <si>
    <t>21.09.2026 на будущее наш номер есть</t>
  </si>
  <si>
    <t>ТОО "T&amp;T GLOBAL"</t>
  </si>
  <si>
    <t>АБРАЕВ ТАЛГАТ АМАНГЕЛЬДЫЕВИЧ</t>
  </si>
  <si>
    <t>77714045554 ,87714045554</t>
  </si>
  <si>
    <t>С.БЕСКОЛЬ , Северо-Казахстанская область Кызылжарский район село Бесколь улица Октябрьская дом 19</t>
  </si>
  <si>
    <t>ТОО "AGROBIO KZ"</t>
  </si>
  <si>
    <t>НУРТАЗИН ЕГИЗБАЙ ЖАМАНБАЛОВИЧ</t>
  </si>
  <si>
    <t>87773761258 ,8 (777) 376 1258</t>
  </si>
  <si>
    <t>С.СОРОЧИНКА , УЛИЦА САМАРСКАЯ, 25</t>
  </si>
  <si>
    <t>10.12.2024 нет потреб</t>
  </si>
  <si>
    <t>нет пока</t>
  </si>
  <si>
    <t>ТОО "ОЛЖА АК-КУДУК"</t>
  </si>
  <si>
    <t>ШАГМАНОВ СЕРИК ЗАКИРЬЯНОВИЧ</t>
  </si>
  <si>
    <t>С.ЖАМБЫЛ , Промышленная зона Промзона, здание 1</t>
  </si>
  <si>
    <t>Олжа нет потр</t>
  </si>
  <si>
    <t>ТОО "ХЕДА-2018" см коментарии</t>
  </si>
  <si>
    <t>КАГЕРМАНОВ АБО СУПЬЯНОВИЧ</t>
  </si>
  <si>
    <t>С.БУДЕННОЕ , УЛИЦА ПЕРВОМАЙСКАЯ, 62</t>
  </si>
  <si>
    <t>ТОО "ПРОМКОРМТОРГ"</t>
  </si>
  <si>
    <t>ПАК СЕМЕН КОНСТАНТИНОВИЧ</t>
  </si>
  <si>
    <t>Г.ПЕТРОПАВЛОВСК , УЛИЦА ХИМЕНКО, 2, кв 101</t>
  </si>
  <si>
    <t>01.09.2026 пока нет потреб</t>
  </si>
  <si>
    <t>КХ СЕМБАЙ</t>
  </si>
  <si>
    <t>ДЖАНГАЗИНОВ НАЗЫМБЕК КАДЫЛБЕКОВИЧ</t>
  </si>
  <si>
    <t>7(701)2701985</t>
  </si>
  <si>
    <t>С.КЕНТУБЕК , ПАВЛОДАРСКАЯ ОБЛАСТЬ, МАЙСКИЙ РАЙОН, КЕНТУБЕКСКИЙ С.О., С.КЕНТУБЕК</t>
  </si>
  <si>
    <t>ТОО "КАРАТА-2"</t>
  </si>
  <si>
    <t>ТЕМЕШЕВ ЭРИК АСКЕРХАНОВИЧ</t>
  </si>
  <si>
    <t>Г.АЛТАЙ , улица М Горького, здание 34А</t>
  </si>
  <si>
    <t>ТОО "АГРОФИРМА ЕСИЛЬСКАЯ" дочерка АБИ Жер</t>
  </si>
  <si>
    <t>ЖЕНАПИНОВ СЕРИК ХАБДУЛЛОВИЧ</t>
  </si>
  <si>
    <t>С.ЧИРИКОВКА , улица Коваленко, здание 4</t>
  </si>
  <si>
    <t>ТОО "ММК ТАБЫС"</t>
  </si>
  <si>
    <t>БАЛГОБАЕВ КУМАР МУРЗАБЕКОВИЧ</t>
  </si>
  <si>
    <t>7-776-644-44-18</t>
  </si>
  <si>
    <t>Г.УСТЬ-КАМЕНОГОРСК , ТЕРРИТОРИЯ 3 КМ ОТ С.НОВО-АХМИРОВО, 4</t>
  </si>
  <si>
    <t>ТОО "РАДУГА ARK 2018"</t>
  </si>
  <si>
    <t>ЮСЬКОВ РОМАН АЛЕКСАНДРОВИЧ</t>
  </si>
  <si>
    <t>Г.АРКАЛЫК , УЛИЦА МАУЛЕНОВА, 2/1</t>
  </si>
  <si>
    <t>закрылся</t>
  </si>
  <si>
    <t>ТОО "GREEN AZIIA"</t>
  </si>
  <si>
    <t>ИМАНОВА ГУЛЬЖАМАЛ МИСАЛАИМОВНА</t>
  </si>
  <si>
    <t>77029821521 ,87029821521</t>
  </si>
  <si>
    <t>Оптовая торговля цветами и другими растениями</t>
  </si>
  <si>
    <t>РАЙОН АСТАНА , ЖИЛОЙ МАССИВ ЮГО-ЗАПАД, 21</t>
  </si>
  <si>
    <t>ТОО "QAZAQ STEPPE SHEEP"</t>
  </si>
  <si>
    <t>САҒЫНДЫҚ БЕКБОЛАТ ӨМІРСЕРІКҰЛЫ</t>
  </si>
  <si>
    <t>87019635569 ,87784744440</t>
  </si>
  <si>
    <t>С.АКТОГАЙ , улица Куляш Байсеитовой, дом 19</t>
  </si>
  <si>
    <t>21.09.2026 на вотс апп написал сырыму</t>
  </si>
  <si>
    <t>СЕЛЬСКОХОЗЯЙСТВЕННЫЙ ПК "ТЕНЛИК АГРО"</t>
  </si>
  <si>
    <t>ХУСАИНОВ РИНАТ ХАКИМОВИЧ</t>
  </si>
  <si>
    <t>С.ТЕНЛИК , УЛИЦА ДОСТЫҚ, 55</t>
  </si>
  <si>
    <t>СЕЛЬСКОХОЗЯЙСТВЕННЫЙ ПК "ДИН - НУРАЙ - 2019"</t>
  </si>
  <si>
    <t>МАМЕНОВ БЕКЖИГИТ МУТАЛОВИЧ</t>
  </si>
  <si>
    <t>С.ЖАНАТИРШИЛИК , УЛИЦА Б.МОМЫШУЛЫ, Д.24</t>
  </si>
  <si>
    <t>ТОО "ANSAR COMPANY KZ"</t>
  </si>
  <si>
    <t>АБСАЛЯМОВ АНСАР САЯБЕКОВИЧ</t>
  </si>
  <si>
    <t>77751490649 ,87751490649</t>
  </si>
  <si>
    <t>Г.ЭКИБАСТУЗ , УЛИЦА ГОРНЯКОВ, 15, кв 8</t>
  </si>
  <si>
    <t>ТОО "САРУ АГРО"</t>
  </si>
  <si>
    <t>КАБАШЕВА ГАЛИНА БИСЕНОВНА</t>
  </si>
  <si>
    <t>С.ВОСТОК , УЛИЦА КОМИНТЕРНА, 15</t>
  </si>
  <si>
    <t>10.12.2024 скинуть инфу</t>
  </si>
  <si>
    <t>РЕГИОНАЛЬНЫЙ ФИЛИАЛ ТОО "КАЗАХСКИЙ НАУЧНО-ИССЛЕДОВАТЕЛЬСКИЙ ИНСТИТУТ ПЛОДООВОЩЕВОДСТВА "ТАЛГАР"</t>
  </si>
  <si>
    <t>СОЛТАНБЕКОВ САГИ САЙРАНОВИЧ</t>
  </si>
  <si>
    <t>87076665504 ,87714509634</t>
  </si>
  <si>
    <t>С.АЛМАЛЫК , улица Абылай Хан, дом 1А</t>
  </si>
  <si>
    <t>ТОО "SULTAN ALEM"</t>
  </si>
  <si>
    <t>НУРПЕИСОВ ЕРМУРАТ СЕРИКБАЕВИЧ</t>
  </si>
  <si>
    <t>77763333025 ,87763333025</t>
  </si>
  <si>
    <t>Прочая розничная торговля вне магазинов</t>
  </si>
  <si>
    <t>Г.ПАВЛОДАР , УЛИЦА ТОЛСТОГО, 107, кв 19</t>
  </si>
  <si>
    <t>14.09.2026нет потреб</t>
  </si>
  <si>
    <t>ТОО "BARAKAT AGRO 2019"</t>
  </si>
  <si>
    <t>МАМЕТТОХТИЕВ РУСЛАН МУССАЛИМОВИЧ</t>
  </si>
  <si>
    <t>77783285020 ,87783285020</t>
  </si>
  <si>
    <t>С.ЧУНДЖА , УЛИЦА ЖАҢАБАЙ КҰДАЙБЕРГЕНОВ, 86</t>
  </si>
  <si>
    <t>ТОО "TEREKTI GROUP"</t>
  </si>
  <si>
    <t>САРИЕВА ТАРБИЯ БУЛАТОВНА</t>
  </si>
  <si>
    <t>С.ТЕРЕКТІ , улица Сұнқар, дом 1Б</t>
  </si>
  <si>
    <t>09.10.2026 скинуть инфу на вотс апп</t>
  </si>
  <si>
    <t>ТОО "ТҰЛПАР KZ-77"</t>
  </si>
  <si>
    <t>РЫСБАЙ РАЙХАН РАҚЫМБАЙҚЫЗЫ</t>
  </si>
  <si>
    <t>С.ШАУЛЬДЕР , ПРОСПЕКТ ЖІБЕК ЖОЛЫ, Д.64</t>
  </si>
  <si>
    <t>ТОО "ЗАПОРОЖЬЕ-АГРО"</t>
  </si>
  <si>
    <t>КАБИЕВ БОЛАТ АБДРАХМАНОВИЧ</t>
  </si>
  <si>
    <t>77163557452 ,87163557247 ,87163557452</t>
  </si>
  <si>
    <t>С.ЗАПОРОЖЬЕ , Акмолинская область Жаксынский район Запорожский сельский округ село Запорожье улица МИРА, дом 124</t>
  </si>
  <si>
    <t>ТОО "РАЙТ-АА"</t>
  </si>
  <si>
    <t>КОНЫРАТБАЕВ ШАРКАН КОНЫРАТБАЕВИЧ</t>
  </si>
  <si>
    <t>С.АКЖАН , Северо-Казахстанская область Тимирязевский район село Акжан улица Мира здание 5</t>
  </si>
  <si>
    <t>09.10.2026 на связи с директором</t>
  </si>
  <si>
    <t>ФХ ПТ "SARVAT"</t>
  </si>
  <si>
    <t>МУШАРАПОВА АИДА ХАСАНОВНА</t>
  </si>
  <si>
    <t>Г.МАМЛЮТКА , СЕВЕРО-КАЗАХСТАНСКАЯ ОБЛАСТЬ, МАМЛЮТСКИЙ РАЙОН, МАМЛЮТСКАЯ Г.А., Г.МАМЛЮТКА</t>
  </si>
  <si>
    <t>01.09.2026 повтор</t>
  </si>
  <si>
    <t>ТОО "САМАРСКИЙ 1"</t>
  </si>
  <si>
    <t>БЕГАЛИНОВ МАРАТ ЗИНУЛЛОВИЧ</t>
  </si>
  <si>
    <t>8-716-43-97-4-21, Сергей инженер 8771831 5048</t>
  </si>
  <si>
    <t>С.АКАНА КУРМАНОВА , Акмолинская область Атбасарский район сельский округ Акана Курманова село Акана Курманова улица ЛЕНИНА, дом 15</t>
  </si>
  <si>
    <t>09.10.2026 отложил на след год</t>
  </si>
  <si>
    <t>ТОО "АГРОФИРМА "ЖАРЫЛҒАСЫН"</t>
  </si>
  <si>
    <t>АЖИГАЛИЕВ ЕРКЕБУЛАН АСАНОВИЧ</t>
  </si>
  <si>
    <t>7 (701) 425 66 86 ,87014256686</t>
  </si>
  <si>
    <t>С.ЕРКИНКАЛА , улица Қидас Көшербаев, дом 37А</t>
  </si>
  <si>
    <t>КХ "АМАН-ЕСЕН"</t>
  </si>
  <si>
    <t>САРБАСОВ АЛИБЕК МЫРЗАБЕКОВИЧ</t>
  </si>
  <si>
    <t>77716501971 ,87716501971</t>
  </si>
  <si>
    <t>С.БЕСКУДЫК , АКТЮБИНСКАЯ ОБЛАСТЬ, ХОБДИНСКИЙ РАЙОН, БЕГАЛИНСКИЙ С.О., С.БЕСКУДЫК</t>
  </si>
  <si>
    <t>ТОО "GREEN HOUSE-PV"</t>
  </si>
  <si>
    <t>КУСАИНОВ КУМАР ТУЛКИЖАНОВИЧ</t>
  </si>
  <si>
    <t>77051652997 ,+7 705 165 2997 ,87051652997</t>
  </si>
  <si>
    <t>Г.ПАВЛОДАР , УЛИЦА СЛАВГОРОДСКАЯ, 75</t>
  </si>
  <si>
    <t>14.09.2026 нет потреб через год возможно</t>
  </si>
  <si>
    <t>ТОО "КОМПАНИЯ РОСАГРО"</t>
  </si>
  <si>
    <t>ФИЛАТОВ АЛЕКСАНДР</t>
  </si>
  <si>
    <t>С.НОВОЧЕРНОЯРКА , улица Березовая, строение 5/2</t>
  </si>
  <si>
    <t>СЕЛЬСКОХОЗЯЙСТВЕННЫЙ ПК "АНДАҚ" АУЫЛ ШАРУАШЫЛЫҚ ӨНДІРІСТІК КООПЕРАТИВІ"</t>
  </si>
  <si>
    <t>МОМБЕКОВА ПЕРИЗАТ КОЖАБЕКОВНА</t>
  </si>
  <si>
    <t>Г.ТУРКЕСТАН , улица Жанибек Батыр, дом 5</t>
  </si>
  <si>
    <t>ТОО "MARKAZ KZ"</t>
  </si>
  <si>
    <t>АНАШБЕКОВА АМАНҚЫЗ СУЛТАНБЕКҚЫЗЫ</t>
  </si>
  <si>
    <t>Прочие строительно-монтажные работы, не включенные в другие группировки</t>
  </si>
  <si>
    <t>С.ШАУЛЬДЕР , улица Кызбала Жаксылыкова, дом 11</t>
  </si>
  <si>
    <t>09.10.2026 скинул инфу</t>
  </si>
  <si>
    <t>КХ "АСЫЛОВ"</t>
  </si>
  <si>
    <t>АСЫЛОВ ДАУЛЕТ КАЙРУЛЛИНОВИЧ</t>
  </si>
  <si>
    <t>7 (702) 777-46-03 ,87027774603</t>
  </si>
  <si>
    <t>С.ЕНБЕКШИ , ПАВЛОДАРСКАЯ ОБЛАСТЬ, ЖЕЛЕЗИНСКИЙ РАЙОН, ЕНБЕКШИНСКИЙ С.О., С.ЕНБЕКШИ</t>
  </si>
  <si>
    <t>ТОО "ДЖУНУСОВА"</t>
  </si>
  <si>
    <t>ДЖУНУСОВА АЙСУЛУ МАДИЯРОВНА</t>
  </si>
  <si>
    <t>С.КОСАГАШ , улица Академика Сатпаева, дом 9</t>
  </si>
  <si>
    <t>09.10.2026 сбой</t>
  </si>
  <si>
    <t>ТОО "ЕГИМБАЙ-СКС"</t>
  </si>
  <si>
    <t>АБЗАЛОВ КУРМАН ЕГИМБАЕВИЧ</t>
  </si>
  <si>
    <t>С.УСПЕНКА , улица Наукенова, дом 50, кв. 1</t>
  </si>
  <si>
    <t>15.09.2026 нет потреб кх введенка</t>
  </si>
  <si>
    <t>ТОО "NUR BUSINESS TRAVEL"</t>
  </si>
  <si>
    <t>МҰРАТ АРСЕН МҰРАТҰЛЫ</t>
  </si>
  <si>
    <t>8 7762172737</t>
  </si>
  <si>
    <t>Г.ТАЛДЫКОРГАН , улица В.Маяковского, дом 69</t>
  </si>
  <si>
    <t>КХ "АҚБАС"</t>
  </si>
  <si>
    <t>САДВАКАСОВ АСХАТ АЙТМУХАНОВИЧ</t>
  </si>
  <si>
    <t>С.СЕЛЕТЫ , ПАВЛОДАРСКАЯ ОБЛАСТЬ, ИРТЫШСКИЙ РАЙОН, СЕЛЕТИНСКИЙ С.О., С.СЕЛЕТЫ</t>
  </si>
  <si>
    <t>15.09.2026 под животноводство на след год написать на вотс апп</t>
  </si>
  <si>
    <t>ТОО "ЧИСТОЕ-АГРО" см коментарии</t>
  </si>
  <si>
    <t>ХАЙДАРОВ ЕЛМУРАТ ДЖАВЛАНБЕКОВИЧ</t>
  </si>
  <si>
    <t>С.ЧИСТОЕ , улица Победы, дом 9</t>
  </si>
  <si>
    <t>09.10.2026 набрать позже</t>
  </si>
  <si>
    <t>ТОО "FISH PRODUCTS KZ"</t>
  </si>
  <si>
    <t>ТЕМИРБЕКОВ АЗАМАТ ГАЛЫМОВИЧ</t>
  </si>
  <si>
    <t>7 (777) 041 81 06</t>
  </si>
  <si>
    <t>Переработка и консервирование рыбы, ракообразных и моллюсков</t>
  </si>
  <si>
    <t>С.АБАЙ , улица Абая, сооружение 9/1</t>
  </si>
  <si>
    <t>07.09.2026 нет потреб</t>
  </si>
  <si>
    <t>ТОО "WEST AGRO FOOD"30,10 2023</t>
  </si>
  <si>
    <t>БИСЕНОВ АЗАМАТ ГИМРАНОВИЧ</t>
  </si>
  <si>
    <t>Г.УРАЛЬСК , улица У.Громовой, строение 2/4</t>
  </si>
  <si>
    <t>ТОО "NOVA SARA"</t>
  </si>
  <si>
    <t>ЧИНЧАЛИНОВ МИРАСБЕК БУЛАТАЕВИЧ</t>
  </si>
  <si>
    <t>С.АСТРАХАНКА , улица Аль Фараби, строение 43</t>
  </si>
  <si>
    <t>ТОО "ALTAI HONEY"</t>
  </si>
  <si>
    <t>НУРБАЕВ МЕРГЕН ДОЛДАШЕВИЧ</t>
  </si>
  <si>
    <t>С.ПРОЛЕТАРКА , УЛИЦА ЦЕНТРАЛЬНАЯ, 3</t>
  </si>
  <si>
    <t>ТОО "М-АГРО КОМПАНИ"</t>
  </si>
  <si>
    <t>СМИРНОВ РУСЛАН ВИТАЛЬЕВИЧ</t>
  </si>
  <si>
    <t>С.МАНШУК , УЛИЦА НАБЕРЕЖНАЯ, 20</t>
  </si>
  <si>
    <t>07.09.2026 нет  потреб</t>
  </si>
  <si>
    <t>ТОО "СЕРПІН&amp;К"</t>
  </si>
  <si>
    <t>ҚОЗЫКЕНОВ ДАНИЯР ЕЛЕМЕСҰЛЫ</t>
  </si>
  <si>
    <t>Г.УСТЬ-КАМЕНОГОРСК , УЛИЦА Д.Лондона, 17</t>
  </si>
  <si>
    <t>ТОО "АКЖАЙЫК ПЛЕМ ZKO</t>
  </si>
  <si>
    <t>ТОКТАМЫСОВ ТАЛГАТ ГУБАЙДУЛЛИНОВИЧ</t>
  </si>
  <si>
    <t>С.ЮБИЛЕЙНОЕ , улица Тәуелсіздік, дом 11</t>
  </si>
  <si>
    <t>09.10.2026 ангар 12х90 под животновжство</t>
  </si>
  <si>
    <t>ТОО "TAIBAI-AGRO"</t>
  </si>
  <si>
    <t>МУКАЖАНОВА ЭНГИЛИК КАИРОВНА</t>
  </si>
  <si>
    <t>С.ТАЙБАЙ , УЛИЦА ЛИНЕЙНАЯ, 5</t>
  </si>
  <si>
    <t>ТОО "ШОРМАН АГРО"</t>
  </si>
  <si>
    <t>ТАШЕТОВ ШОРМАН ШАЙХИНОВИЧ</t>
  </si>
  <si>
    <t>ЗАРЕЧНОЕ С. , УЛИЦА ЛЕНИНА, 4А</t>
  </si>
  <si>
    <t>ТОО "АСТАНА 2021"</t>
  </si>
  <si>
    <t>АЙМЕТОВА НИЛУФАР КАРИМЖАНОВНА</t>
  </si>
  <si>
    <t>8 7052980754</t>
  </si>
  <si>
    <t>Услуги, связанные с лесоводством и лесозаготовками</t>
  </si>
  <si>
    <t>Г.АККОЛЬ , улица Сагадата Нурмагамбетова, дом 1</t>
  </si>
  <si>
    <t>ТОО "МАРФА"</t>
  </si>
  <si>
    <t>МАЛИКОВ МУРАТ ЕРКИНОВИЧ</t>
  </si>
  <si>
    <t>С.УЗЫНАГАШ , улица Жартас, дом 45</t>
  </si>
  <si>
    <t>ТОО "SALFRO SNAB GROUP"</t>
  </si>
  <si>
    <t>САЛЫКОВ ТУРЛЫБЕК КУСМАНОВИЧ</t>
  </si>
  <si>
    <t>Строительство прочих инженерных сооружений, не включенных в другие группировки</t>
  </si>
  <si>
    <t>Г.ЩУЧИНСК , улица Аксай, дом 7, кв. 2</t>
  </si>
  <si>
    <t>ТОО "UK PLIT"</t>
  </si>
  <si>
    <t>ТҰРАРХАНОВ ЖАНДОС ҚАНАТБЕКҰЛЫ</t>
  </si>
  <si>
    <t>Производство резинотехнических изделий</t>
  </si>
  <si>
    <t>Г.УСТЬ-КАМЕНОГОРСК , ПРОСПЕКТ КАНЫША САТПАЕВА, 27, кв 27</t>
  </si>
  <si>
    <t>ТОО "СЕКИСОВКА"</t>
  </si>
  <si>
    <t>БЕЛЬКОВ ВАЛЕНТИН АЛЕКСАНДРОВИЧ</t>
  </si>
  <si>
    <t>7-777-765-44-33</t>
  </si>
  <si>
    <t>С.СЕКИСОВКА , улица Шоссейная, здание 13/2</t>
  </si>
  <si>
    <t>ТОО "МАРЖАН-2021"</t>
  </si>
  <si>
    <t>НАМАЗБАЕВ МАРАТ МУКАНОВИЧ</t>
  </si>
  <si>
    <t>7 (777) 595-22-44</t>
  </si>
  <si>
    <t>С.ЧАПАЕВ , улица Таукалаков, дом 3</t>
  </si>
  <si>
    <t>ТОО "KANAI AGRO"</t>
  </si>
  <si>
    <t>НУРАЛИЕВ МАЛИК МЕНДЫГАЛИЕВИЧ</t>
  </si>
  <si>
    <t>Г.АКСАЙ , улица Талғат Бигелдинов, дом 18</t>
  </si>
  <si>
    <t>ТОО "ZIKGROUP"</t>
  </si>
  <si>
    <t>ТАЛИПОВ ИСЛАМ АЛИШЕРОВИЧ</t>
  </si>
  <si>
    <t>7 (775) 424 94 29</t>
  </si>
  <si>
    <t>Г.ТУРКЕСТАН , Проспект Тауке Хан, строение 210</t>
  </si>
  <si>
    <t>ТОО "QAINARFISH"</t>
  </si>
  <si>
    <t>ТЕМИРХАН ЖАСҰЛАН БАҚЫТЖАНҰЛЫ</t>
  </si>
  <si>
    <t>Пресноводное рыбоводство</t>
  </si>
  <si>
    <t>Г.ШАРДАРА , улица Толе би, дом 46, кв. 30</t>
  </si>
  <si>
    <t>ТОО "PRIMIS"</t>
  </si>
  <si>
    <t>НУРМУХАМЕТ ЕРМЕК МУРАТБЕКОВИЧ</t>
  </si>
  <si>
    <t>Г.УСТЬ-КАМЕНОГОРСК , улица Кабанбай батыра, дом 112, кв. 47</t>
  </si>
  <si>
    <t>ТОО "НУР-ЕЛЬ"</t>
  </si>
  <si>
    <t>АРГУМБАЕВ БЕРИК АВАТОВИЧ</t>
  </si>
  <si>
    <t>С.ЖАРСАЙ , улица Сауран, дом 8</t>
  </si>
  <si>
    <t>ТОО "BN - COM"</t>
  </si>
  <si>
    <t>БИБОСИНОВ БЕРДИЯР ТАСАНБАЕВИЧ</t>
  </si>
  <si>
    <t>Г.ТЕМИРТАУ , Переулок Новый, дом 7</t>
  </si>
  <si>
    <t>21.09.2026 пока нет потреб</t>
  </si>
  <si>
    <t>ТОО "АЗИЯ ЭКОПРОДУКТ"</t>
  </si>
  <si>
    <t>АХМЕТОВ НУРТАС КУЛТАСОВИЧ</t>
  </si>
  <si>
    <t>КАРАТАУСКИЙ РАЙОН , МКР. КАЙТПАС Д. 744</t>
  </si>
  <si>
    <t>Ж/К "ЖАНТӨРЕ"</t>
  </si>
  <si>
    <t>ЕРШУМАНОВА ЗУБАЙРА</t>
  </si>
  <si>
    <t>87103521289 ,87776780725</t>
  </si>
  <si>
    <t>С.УЛЫТАУ , ОБЛАСТЬ ҰЛЫТАУ, УЛЫТАУСКИЙ РАЙОН, УЛЫТАУСКИЙ С.О, С.УЛЫТАУ</t>
  </si>
  <si>
    <t>КХ ЕРКЕ-БУЛАН</t>
  </si>
  <si>
    <t>БУЛАНОВ САТЫБАЛДЫ АБДРАШОВИЧ</t>
  </si>
  <si>
    <t>С.МАДЕНИЕТ , АКМОЛИНСКАЯ ОБЛАСТЬ, БУРАБАЙСКИЙ РАЙОН, ЗЕЛЕНОБОРСКИЙ С.О., С.МАДЕНИЕТ</t>
  </si>
  <si>
    <t>К/Х "КЕНЖЕХАН"</t>
  </si>
  <si>
    <t>КАРМЕНОВА НУРЖАМАЛ</t>
  </si>
  <si>
    <t>С.ОРКЕН , ОБЛАСТЬ АБАЙ, АЯГОЗСКИЙ РАЙОН, ОРКЕНСКИЙ С.О., С.ОРКЕН</t>
  </si>
  <si>
    <t>К/Х ЛИСУНОВ</t>
  </si>
  <si>
    <t>ЛИСУНОВ ВАЛЕНТИН ИВАНОВИЧ</t>
  </si>
  <si>
    <t>С.ОСТЕМИР , АЛМАТИНСКАЯ ОБЛАСТЬ, ТАЛГАРСКИЙ РАЙОН, НУРИНСКИЙ С.О., С.ОСТЕМИР</t>
  </si>
  <si>
    <t>"АСЫЛХАН" ШАРУА ҚОЖАЛЫҒЫ</t>
  </si>
  <si>
    <t>ОМАРЖАНОВ АМАНТАЙ КАМАЛОВИЧ</t>
  </si>
  <si>
    <t>С.БЕЛАГАШ , КАРАГАНДИНСКАЯ ОБЛАСТЬ, БУХАР-ЖЫРАУСКИЙ РАЙОН, БЕЛАГАШСКИЙ С.О., С.БЕЛАГАШ</t>
  </si>
  <si>
    <t>КХ "ИМАНҒАЛИ"</t>
  </si>
  <si>
    <t>ИМАНГАЛИЕВ ЕЛУБАЙ</t>
  </si>
  <si>
    <t>7(700)2728047</t>
  </si>
  <si>
    <t>С.АЛМАЛЫ , ОБЛАСТЬ ЖЕТІСУ, САРКАНДСКИЙ РАЙОН, АЛМАЛИНСКИЙ С.О., С.АЛМАЛЫ</t>
  </si>
  <si>
    <t>К/Х ОМАРОВ М.А.</t>
  </si>
  <si>
    <t>ОМАРОВ МУРАТ АБДРАШИТОВИЧ</t>
  </si>
  <si>
    <t>С.ИВАНОВКА , СЕВЕРО-КАЗАХСТАНСКАЯ ОБЛАСТЬ, АККАЙЫНСКИЙ РАЙОН, ИВАНОВСКИЙ С.О., С.ИВАНОВКА</t>
  </si>
  <si>
    <t>КРЕСТЬЯНСКОЕ ХОЗЯЙСТВО "КАТЖАНОВ Б."</t>
  </si>
  <si>
    <t>КАТЖАНОВ БАЛТАБЕК КАТЖАНОВИЧ</t>
  </si>
  <si>
    <t>77053100110 ,87772508520</t>
  </si>
  <si>
    <t>ЗИМОВКА КАРКЫНБАЙ , ОБЛАСТЬ ҰЛЫТАУ, ЖЕЗКАЗГАН Г.А., САРЫКЕНГИРСКИЙ С.О., С.МАЛШЫБАЙ, ЗИМОВКА КАРКЫНБАЙ</t>
  </si>
  <si>
    <t>КРЕСТЬЯНСКОЕ ХОЗЯЙСТВО "МАРАТ"</t>
  </si>
  <si>
    <t>МУКАЕВА РОЗА КАМАЛИЕВНА</t>
  </si>
  <si>
    <t>8 (7212) 41-44-44</t>
  </si>
  <si>
    <t>С.ТАСШОКЫ , КАРАГАНДИНСКАЯ ОБЛАСТЬ, БУХАР-ЖЫРАУСКИЙ РАЙОН, ТОГУЗКУДУКСКИЙ С.О., С.ТАСШОКЫ</t>
  </si>
  <si>
    <t>КХ КАРПИЧЕНКО И.К.</t>
  </si>
  <si>
    <t>КАРПИЧЕНКО ИВАН КУЗЬМИЧ</t>
  </si>
  <si>
    <t>С.УРУМКАЙ , АКМОЛИНСКАЯ ОБЛАСТЬ, БУРАБАЙСКИЙ РАЙОН, УРУМКАЙСКИЙ С.О., С.УРУМКАЙ</t>
  </si>
  <si>
    <t>ИП "АЛИ-ТАН"</t>
  </si>
  <si>
    <t>ЖУМАШЕВ ТОЛЕУТАЙ РЫСКУЛОВИЧ</t>
  </si>
  <si>
    <t>П.АГАДЫРЬ , КАРАГАНДИНСКАЯ ОБЛАСТЬ, ШЕТСКИЙ РАЙОН, АГАДЫРЬСКАЯ П.А., П.АГАДЫРЬ</t>
  </si>
  <si>
    <t>КХ " КАДАМБАЕВ С. Д. "</t>
  </si>
  <si>
    <t>КАДАМБАЕВ СЕРИКБАЙ ДАНЕКЕНОВИЧ</t>
  </si>
  <si>
    <t>С.НОВОИЛЬИНОВКА , КОСТАНАЙСКАЯ ОБЛАСТЬ, РАЙОН БЕИМБЕТА МАЙЛИНА, НОВОИЛЬИНСКИЙ С.О., С.НОВОИЛЬИНОВКА</t>
  </si>
  <si>
    <t>ИП ҚАЙЫРГЕЛДІ</t>
  </si>
  <si>
    <t>АҚЫЛБЕК-НЕМЕРЕСІ ҚАЙЫРГЕЛДІ МАШРЫҚ-ҰЛЫ</t>
  </si>
  <si>
    <t>С.АБЖАН , ПАВЛОДАРСКАЯ ОБЛАСТЬ, АКТОГАЙСКИЙ РАЙОН, МУТКЕНОВСКИЙ С.О., С.АБЖАН</t>
  </si>
  <si>
    <t>КХ "ДРУЖБА"</t>
  </si>
  <si>
    <t>С.ГЕРАСИМОВКА , ВОСТОЧНО-КАЗАХСТАНСКАЯ ОБЛАСТЬ, УЛАНСКИЙ РАЙОН, ТОЛЕГЕН ТОХТАРОВСКИЙ С.О., С.ГЕРАСИМОВКА</t>
  </si>
  <si>
    <t>09.10.2026 вчера разговаривал с василием васильевичем</t>
  </si>
  <si>
    <t>ИП "ТЕМИРЛАН"</t>
  </si>
  <si>
    <t>АКПАНОВА НУРЗИЯ ЕЛЕУОВНА</t>
  </si>
  <si>
    <t>77051523355 ,87051523355</t>
  </si>
  <si>
    <t>С.ШЫНГЫРЛАУ , ЧИНГИРЛАУСКИЙ РАЙОН, ЧИНГИРЛАУСКИЙ С.О., С.ШЫНГЫРЛАУ</t>
  </si>
  <si>
    <t>ИП АБЛЕКЕНОВ З.</t>
  </si>
  <si>
    <t>АБЛЕКЕНОВ ЗАЙНОЛДА</t>
  </si>
  <si>
    <t>77057520655 ,87057520655</t>
  </si>
  <si>
    <t>С.УЛКЕН НАРЫН , ВОСТОЧНО-КАЗАХСТАНСКАЯ ОБЛАСТЬ, КАТОН-КАРАГАЙСКИЙ РАЙОН, УЛКЕН НАРЫНСКИЙ С.О., С.УЛКЕН НАРЫН</t>
  </si>
  <si>
    <t>13.05.2024 не дозвон</t>
  </si>
  <si>
    <t>ИП "САРЖАНОВ"</t>
  </si>
  <si>
    <t>САРЖАНОВ ШАҒДАРБЕК ШАЙХУӘЛІҰЛЫ</t>
  </si>
  <si>
    <t>7 778 226 1215 ,87782261215</t>
  </si>
  <si>
    <t>С.ШИЕЛИ , КЫЗЫЛОРДИНСКАЯ ОБЛАСТЬ, ЧИИЛИЙСКИЙ РАЙОН, ШИЕЛИЙСКИЙ С.О., С.ШИЕЛИ</t>
  </si>
  <si>
    <t>КРЕСТЬЯНСКОЕ ХОЗЯЙСТВО ШИШОВ ЕВГЕНИЙ ИЛЛАРИОНОВИЧ</t>
  </si>
  <si>
    <t>ШИШОВ ЕВГЕНИЙ ИЛЛАРИОНОВИЧ</t>
  </si>
  <si>
    <t>С.АСТРАХАНКА , АКМОЛИНСКАЯ ОБЛАСТЬ, АСТРАХАНСКИЙ РАЙОН, АСТРАХАНСКИЙ С.О., С.АСТРАХАНКА</t>
  </si>
  <si>
    <t>К/Х "ЕРКЕБУЛАН"</t>
  </si>
  <si>
    <t>КУСАИНОВА КУЛЖИЯН ШОКАБАЕВНА</t>
  </si>
  <si>
    <t>С.ШОЛПАН , ОБЛАСТЬ АБАЙ, УРДЖАРСКИЙ РАЙОН, ШОЛПАНСКИЙ С.О., С.ШОЛПАН</t>
  </si>
  <si>
    <t>КХ " АЛЬБИНА"</t>
  </si>
  <si>
    <t>РАГЫЗБАЕВА КОРЛАН НУРГОЖАЕВНА</t>
  </si>
  <si>
    <t>77773000097 ,87773000097</t>
  </si>
  <si>
    <t>С.АЙЫРТАУ , ВОСТОЧНО-КАЗАХСТАНСКАЯ ОБЛАСТЬ, УЛАНСКИЙ РАЙОН, АЙЫРТАУСКИЙ С.О., С.АЙЫРТАУ</t>
  </si>
  <si>
    <t>09.10.2026 скинуть ангар 12х20 под зерно проф лист</t>
  </si>
  <si>
    <t>К/Х "САДОВОД "</t>
  </si>
  <si>
    <t>СИМАНЕНКО ВИКТОР ФИЛИППОВИЧ</t>
  </si>
  <si>
    <t>87084988903 ,87142550274 ,8-7142-55-02-74 ,8-7142-55-02-74, 8-771-280-81-24 ,87712808124</t>
  </si>
  <si>
    <t>ЗАРЕЧНОЕ С. , КОСТАНАЙСКАЯ ОБЛАСТЬ, КОСТАНАЙСКИЙ РАЙОН, ЗАРЕЧНЫЙ С.О., ЗАРЕЧНОЕ С.</t>
  </si>
  <si>
    <t>09.10.2026 набрать в понедельник</t>
  </si>
  <si>
    <t>КХ "УТЕГАЛИЕВ Б."</t>
  </si>
  <si>
    <t>УТЕГАЛИЕВ БАУРЖАН ДЖАКЕНОВИЧ</t>
  </si>
  <si>
    <t>С.ЖАНАТАЛАП , АТЫРАУСКАЯ ОБЛАСТЬ, АТЫРАУ Г.А., АТЫРАУСКИЙ С.О., С.ЖАНАТАЛАП</t>
  </si>
  <si>
    <t>09.10.2026 на след год</t>
  </si>
  <si>
    <t>ИП КАРАШАШ</t>
  </si>
  <si>
    <t>КАРАШАШЕВА НУРЖАМАЛ КАРИПУЛЛИНОВНА</t>
  </si>
  <si>
    <t>87183621212 ,8(71836)21212</t>
  </si>
  <si>
    <t>Производство прочих видов одежды и аксессуаров, не включенных в другие группировки</t>
  </si>
  <si>
    <t>С.ШАРБАКТЫ , ПАВЛОДАРСКАЯ ОБЛАСТЬ, ЩЕРБАКТИНСКИЙ РАЙОН, ШАРБАКТИНСКИЙ С.О., С.ШАРБАКТЫ</t>
  </si>
  <si>
    <t>09.10.2026 нет произ</t>
  </si>
  <si>
    <t>К/Х "ЖЕЛДЫБАЙ"</t>
  </si>
  <si>
    <t>САРЛЫБАЕВ ЖУМАХМЕД</t>
  </si>
  <si>
    <t>77017209015 ,87017209015</t>
  </si>
  <si>
    <t>С.СЕМИЗБУГА , КАРАГАНДИНСКАЯ ОБЛАСТЬ, БУХАР-ЖЫРАУСКИЙ РАЙОН, БУХАР-ЖЫРАУ С.О., С.СЕМИЗБУГА</t>
  </si>
  <si>
    <t>ЖУК ВИКТОР ДМИТРИЕВИЧ</t>
  </si>
  <si>
    <t>7-71444-2 ,87076061014</t>
  </si>
  <si>
    <t>С.ПРЕСНОГОРЬКОВКА , КОСТАНАЙСКАЯ ОБЛАСТЬ, УЗУНКОЛЬСКИЙ РАЙОН, ПРЕСНОГОРЬКОВСКИЙ С.О., С.ПРЕСНОГОРЬКОВКА</t>
  </si>
  <si>
    <t>ИП "КУЛЬМУКАНОВ"</t>
  </si>
  <si>
    <t>КУЛЬМУКАНОВ БОРАНБЕК ИСКАКОВИЧ</t>
  </si>
  <si>
    <t>С.КОРГАЛЖЫН , АКМОЛИНСКАЯ ОБЛАСТЬ, КОРГАЛЖЫНСКИЙ РАЙОН, КОРГАЛЖЫНСКИЙ С.О., С.КОРГАЛЖЫН</t>
  </si>
  <si>
    <t>КХ "АРМАН И К"</t>
  </si>
  <si>
    <t>НАЗБИЕВ ЖАКСЫКЕЛЬДЫ</t>
  </si>
  <si>
    <t>С.ЖЕЛДИОЗЕК , УЛАНСКИЙ РАЙОН, АБЛАКЕТСКИЙ С.О., С.ЖЕЛДИОЗЕК</t>
  </si>
  <si>
    <t>КХ "АЛИЯ" казахскоговорящий</t>
  </si>
  <si>
    <t>УТЕГАЛИЕВА АЛИЯ ЖАНУЗАКОВНА</t>
  </si>
  <si>
    <t>С.КАРАТОБЕ , ЗАПАДНО-КАЗАХСТАНСКАЯ ОБЛАСТЬ, КАРАТОБИНСКИЙ РАЙОН, КАРАТОБИНСКИЙ С.О., С.КАРАТОБЕ</t>
  </si>
  <si>
    <t>КХ "ГҮЛІМ"</t>
  </si>
  <si>
    <t>БАЙМАКАНОВ БЕЙБИТ</t>
  </si>
  <si>
    <t>87214652150 ,87781418600 ,87781418600, 87214652150</t>
  </si>
  <si>
    <t>С.ЖАРЛЫ , КАРАГАНДИНСКАЯ ОБЛАСТЬ, КАРКАРАЛИНСКИЙ РАЙОН, С.О.НУРКЕНА АБДИРОВА, С.ЖАРЛЫ</t>
  </si>
  <si>
    <t>21.09.2026 казахскоговорящий есть потреб но не понимает</t>
  </si>
  <si>
    <t>КРЕСТЬЯНСКОЕ ХОЗЯЙСТВО "ТҮЛКІБАЙ-ИМАНБАЙ"</t>
  </si>
  <si>
    <t>ЖУНУСОВ БАХТЫБАЙ ЖОЛЖАКСЫНОВИЧ</t>
  </si>
  <si>
    <t>77025038917 ,87025038917</t>
  </si>
  <si>
    <t>С.ТАЛДЫ , КАРАГАНДИНСКАЯ ОБЛАСТЬ, КАРКАРАЛИНСКИЙ РАЙОН, АМАНЖОЛОВСКИЙ С.О., С.ТАЛДЫ</t>
  </si>
  <si>
    <t>21.09.2026 нет потреб</t>
  </si>
  <si>
    <t>КХ "ПОНОМАРЕВА В. Г."</t>
  </si>
  <si>
    <t>ПОНОМАРЕВА ВАЛЕНТИНА ГРИГОРЬЕВНА</t>
  </si>
  <si>
    <t>7 (701) 494-03-17 ,87014940317</t>
  </si>
  <si>
    <t>С.ПОЛОВНИКОВКА , КОСТАНАЙСКАЯ ОБЛАСТЬ, КОСТАНАЙСКИЙ РАЙОН, АЙСАРИНСКИЙ С.О., С.ПОЛОВНИКОВКА</t>
  </si>
  <si>
    <t>"НҰРИСЛАМ" ШАРУА ҚОЖАЛЫҒЫ</t>
  </si>
  <si>
    <t>ШУКЕНОВА САНИЯ</t>
  </si>
  <si>
    <t>С.КАСКАБУЛАК , ОБЛАСТЬ АБАЙ, АБАЙСКИЙ РАЙОН, КАСКАБУЛАКСКИЙ С.О., С.КАСКАБУЛАК</t>
  </si>
  <si>
    <t>КХ БОТАБАЙ</t>
  </si>
  <si>
    <t>БУРИН КОВЛАНДЫ САЛИМГЕРЕЕВИЧ</t>
  </si>
  <si>
    <t>7777-760-32-24 ,87777603224</t>
  </si>
  <si>
    <t>19.02.2025 кх болашак он же позже буде строить</t>
  </si>
  <si>
    <t>ИП МЕЛЬНИК ЯКОВ ДМИТРИЕВИЧ</t>
  </si>
  <si>
    <t>МЕЛЬНИК ЯКОВ ДМИТРИЕВИЧ</t>
  </si>
  <si>
    <t>77051542799 ,87051542799</t>
  </si>
  <si>
    <t>С.БАДАМША , АКТЮБИНСКАЯ ОБЛАСТЬ, КАРГАЛИНСКИЙ РАЙОН, БАДАМШИНСКИЙ С.О., С.БАДАМША</t>
  </si>
  <si>
    <t>КРЕСТЬЯНСКОЕ ХОЗЯЙСТВО " ЕРТАЕВ "</t>
  </si>
  <si>
    <t>ЕРТАЕВА ДАМИЛЯ КУЛДУЕВНА</t>
  </si>
  <si>
    <t>7 777 6099075</t>
  </si>
  <si>
    <t>С.АСТАГАН , СЕВЕРО-КАЗАХСТАНСКАЯ ОБЛАСТЬ, РАЙОН ШАЛ АКЫНА, СЕМИПОЛЬСКИЙ С.О., С.АСТАГАН</t>
  </si>
  <si>
    <t>09.10.2026  нет потреб</t>
  </si>
  <si>
    <t>КРЕСТЬЯНСКОЕ ХОЗЯЙСТВО "ИСКРА"</t>
  </si>
  <si>
    <t>БИСИМБАЕВ КУДАЙБЕРГЕН ХАЙДАРОВИЧ</t>
  </si>
  <si>
    <t>87777922718 ,8777-792-2718</t>
  </si>
  <si>
    <t>С.ГЛЕБОВКА , КОСТАНАЙСКАЯ ОБЛАСТЬ, ДЕНИСОВСКИЙ РАЙОН, ГЛЕБОВСКАЯ С.А., С.ГЛЕБОВКА</t>
  </si>
  <si>
    <t>ШҚ "ТУРСИНКАНОВ"</t>
  </si>
  <si>
    <t>ТУРСИНКАНОВ КУМАРГАЛИ БАЙДИЛДАЕВИЧ</t>
  </si>
  <si>
    <t>87283921691 ,8(728)392-16-91</t>
  </si>
  <si>
    <t>Г.САРКАНД , ОБЛАСТЬ ЖЕТІСУ, САРКАНДСКИЙ РАЙОН, САРКАНДСКАЯ Г.А., Г.САРКАНД</t>
  </si>
  <si>
    <t>КХ "КУРКУМБАЕВ М.Ж."</t>
  </si>
  <si>
    <t>КУРКУМБАЕВ МУХАМАДИЙ ЖУМАКАНОВИЧ</t>
  </si>
  <si>
    <t>ОРАЗБЕКОВА ГУЛЬЗАДА БАЯНБАЕВНА</t>
  </si>
  <si>
    <t>77072000654 ,87072000654</t>
  </si>
  <si>
    <t>С.ШАУЛЬДЕР , ТУРКЕСТАНСКАЯ ОБЛАСТЬ, ОТРАРСКИЙ РАЙОН, ШАУЛЬДЕРСКИЙ С.О., С.ШАУЛЬДЕР</t>
  </si>
  <si>
    <t>НУРАСЫЛ БОЛАТБЕК ИКЕПҰЛЫ</t>
  </si>
  <si>
    <t>87234021137 ,8/72340/21-137, 26-809</t>
  </si>
  <si>
    <t>С.КЕНСАЙ , ВОСТОЧНО-КАЗАХСТАНСКАЯ ОБЛАСТЬ, ЗАЙСАНСКИЙ РАЙОН, КЕНСАЙСКИЙ С.О., С.КЕНСАЙ</t>
  </si>
  <si>
    <t>КХ "РЭГ ТАЙМ"</t>
  </si>
  <si>
    <t>РУФФ ЭВАЛЬДТ ГИЛЬДЕБЕРТОВИЧ</t>
  </si>
  <si>
    <t>Переработка молока, кроме консервирования, и производство сыров</t>
  </si>
  <si>
    <t>С.КОНСТАНТИНОВКА , ПАВЛОДАРСКАЯ ОБЛАСТЬ, УСПЕНСКИЙ РАЙОН, РАВНОПОЛЬСКИЙ С.О., С.КОНСТАНТИНОВКА</t>
  </si>
  <si>
    <t>КРЕСТЬЯНСКОЕ ХОЗЯЙСТВО " ЛИК"</t>
  </si>
  <si>
    <t>ЧЕРНУХИНА ЛЮБОВЬ АЛЕКСЕЕВНА</t>
  </si>
  <si>
    <t>С.САРЫОЗЕН , КАРАГАНДИНСКАЯ ОБЛАСТЬ, ОСАКАРОВСКИЙ РАЙОН, БАТПАКТИНСКИЙ С.О., С.САРЫОЗЕН</t>
  </si>
  <si>
    <t>21.09.2026 на след год нужен ангар под зерно в этом году слабый урожай</t>
  </si>
  <si>
    <t>КРЕСТЬЯНСКОЕ ХОЗЯЙСТВО "АРАЙ" ТУЛЕГЕНОВ АХМЕТКАЛИ СОВЕТХАНОВИЧ</t>
  </si>
  <si>
    <t>ТУЛЕГЕНОВ АХМЕТКАЛИ СОВЕТХАНОВИЧ</t>
  </si>
  <si>
    <t>77719991470 ,87719991470</t>
  </si>
  <si>
    <t>Г.СЕМЕЙ , ОБЛАСТЬ АБАЙ, СЕМЕЙ Г.А., Г.СЕМЕЙ</t>
  </si>
  <si>
    <t>17.07.2024 не дозвон</t>
  </si>
  <si>
    <t>К/Х "БЕКСУЛТАН"</t>
  </si>
  <si>
    <t>БОРАНБАЕВ АЙДЫНГАЛИ РАХМЕТОВИЧ</t>
  </si>
  <si>
    <t>77011678825 ,87011678825</t>
  </si>
  <si>
    <t>С.АЛТЫКАРАСУ , АКТЮБИНСКАЯ ОБЛАСТЬ, ТЕМИРСКИЙ РАЙОН, АЛТЫКАРАСУСКИЙ С.О., С.АЛТЫКАРАСУ</t>
  </si>
  <si>
    <t xml:space="preserve">09.10.2026 нет потреб </t>
  </si>
  <si>
    <t>ИП АЛТАЕВ ТЕМИР АЛТАЕВИЧ</t>
  </si>
  <si>
    <t>АЛТАЕВ ТЕМИР АЛТАЕВИЧ</t>
  </si>
  <si>
    <t>77056046402 ,87056046402</t>
  </si>
  <si>
    <t>Прочая розничная торговля продуктами питания в специализированных магазинах, являющихся торговыми объектами, с торговой площадью менее 2000 кв.м</t>
  </si>
  <si>
    <t>С.ТЕМИРБЕКА ЖУРГЕНОВА , АКТЮБИНСКАЯ ОБЛАСТЬ, АЙТЕКЕБИЙСКИЙ РАЙОН, С.О.ТЕМИРБЕКА ЖУРГЕНЕВА, С.ТЕМИРБЕКА ЖУРГЕНОВА</t>
  </si>
  <si>
    <t>ИП САУРАНБАЕВ</t>
  </si>
  <si>
    <t>САУРАНБАЕВ АБЛАЙХАН ЖИДЕБАЕВИЧ</t>
  </si>
  <si>
    <t>77072170919 ,87072170919</t>
  </si>
  <si>
    <t>С.ЖАЛАГАШ , КЫЗЫЛОРДИНСКАЯ ОБЛАСТЬ, ЖАЛАГАШСКИЙ РАЙОН, ЖАЛАГАШСКИЙ С.О., С.ЖАЛАГАШ</t>
  </si>
  <si>
    <t>КФХ "ДИДАР"</t>
  </si>
  <si>
    <t>ШАРИПОВ ДИДАР ЖУЛМУКАНОВИЧ</t>
  </si>
  <si>
    <t>С.ТАНИ , ЗАПАДНО-КАЗАХСТАНСКАЯ ОБЛАСТЬ, ЖАНИБЕКСКИЙ РАЙОН, УЗУНКОЛЬСКИЙ С.О., С.ЕНБЕКШИ, С.ТАНИ</t>
  </si>
  <si>
    <t>САГИТОВ НУРЛАН НАУАНУЛЫ</t>
  </si>
  <si>
    <t>КРЕСТЬЯНСКОЕ ХОЗЯЙСТВО БАТРАКОВА В.И.</t>
  </si>
  <si>
    <t>БАТРАКОВ ВЛАДИМИР ИВАНОВИЧ</t>
  </si>
  <si>
    <t>С.КАРАКОЛ , ВОСТОЧНО-КАЗАХСТАНСКАЯ ОБЛАСТЬ, РАЙОН САМАР, ПАЛАТЦЫНСКИЙ С.О., С.КАРАКОЛ</t>
  </si>
  <si>
    <t>09.10.2026 нет пока возможности</t>
  </si>
  <si>
    <t>МАЛЬСАГОВА РАДИФА ДАУТОВНА</t>
  </si>
  <si>
    <t>77756007057 ,87756007057</t>
  </si>
  <si>
    <t>КХ "ДАУЛЕШ"</t>
  </si>
  <si>
    <t>ДАВЛЕТКЕРЕЕВ АКЫЛБЕК ГАДИЛОВИЧ</t>
  </si>
  <si>
    <t>С.МАШТЕКСАЙ , ЗАПАДНО-КАЗАХСТАНСКАЯ ОБЛАСТЬ, ЖАНГАЛИНСКИЙ РАЙОН, МАШТЕКСАЙСКИЙ С.О., С.МАШТЕКСАЙ</t>
  </si>
  <si>
    <t>ИП "МАСИМБАЕВ" К Т К/Х "ЕРЛІК"</t>
  </si>
  <si>
    <t>МАСИМБАЕВ КАКИШ ТУКАНОВИЧ</t>
  </si>
  <si>
    <t>С.БОЗОЙ , АЛМАТИНСКАЯ ОБЛАСТЬ, ЖАМБЫЛСКИЙ РАЙОН, БОЗОЙСКИЙ С.О., С.БОЗОЙ</t>
  </si>
  <si>
    <t>КРЕСТЬЯНСКОЕ ХОЗЯЙСТВО "НАРШОККЕН"</t>
  </si>
  <si>
    <t>БОКИЖАНОВ ХАФИЗ ИМАН-МЯДЫЕВИЧ</t>
  </si>
  <si>
    <t>С.КЫЗЫЛТУ , КАРАГАНДИНСКАЯ ОБЛАСТЬ, КАРКАРАЛИНСКИЙ РАЙОН, БЕСОБИНСКИЙ С.О., С.КЫЗЫЛТУ</t>
  </si>
  <si>
    <t>КОЛОСОВСКИЙ АЛЕКСАНДР ПАВЛОВИЧ</t>
  </si>
  <si>
    <t>С.КЕНЕС , АКМОЛИНСКАЯ ОБЛАСТЬ, АККОЛЬСКИЙ РАЙОН, КЕНЕССКИЙ С.О., С.КЕНЕС</t>
  </si>
  <si>
    <t>КХ "НУРЖАН"</t>
  </si>
  <si>
    <t>НУРГОЖИНА САУЛЕ УРЗАКАНОВНА</t>
  </si>
  <si>
    <t>С.КАРАГАЙЛЫ , ОБЛАСТЬ АБАЙ, БЕСКАРАГАЙСКИЙ РАЙОН, БАСКОЛЬСКИЙ С.О., С.КАРАГАЙЛЫ</t>
  </si>
  <si>
    <t>09.10.2026 не работает там боьше номеров нет</t>
  </si>
  <si>
    <t>ИП РАХИМЖАНОВ</t>
  </si>
  <si>
    <t>РАХИМЖАНОВ КАИРГЕЛЬДЫ МАГМУРОВИЧ</t>
  </si>
  <si>
    <t>77051655114 ,87051655114</t>
  </si>
  <si>
    <t>АТАХАНОВ ЖАГИПАР АБДУХАМИТОВИЧ</t>
  </si>
  <si>
    <t>С.САРЛЫК , ОБЛАСТЬ ҰЛЫТАУ, УЛЫТАУСКИЙ РАЙОН, АМАНГЕЛЬДИНСКИЙ С.О., С.САРЛЫК</t>
  </si>
  <si>
    <t>КРЕСТЬЯНСКОЕ ХОЗЯЙСТВО "ЕСТАЙ"</t>
  </si>
  <si>
    <t>ХАСЕНОВ РАШИД ЕСТАЕВИЧ</t>
  </si>
  <si>
    <t>87214822984 ,8-72148-22984</t>
  </si>
  <si>
    <t>С.БАСКОРЫК , КАРАГАНДИНСКАЯ ОБЛАСТЬ, ОСАКАРОВСКИЙ РАЙОН, С.О.ЖАНСАРЫ, С.БАСКОРЫК</t>
  </si>
  <si>
    <t>21.09.2026 передали мой номер наберет мне директор</t>
  </si>
  <si>
    <t>ИП КАУСАР</t>
  </si>
  <si>
    <t>ТОГИЗБАЕВ ТУРСЫНГАЛИЙ КАЖЫГЕРЕЕВИЧ</t>
  </si>
  <si>
    <t>С.КАРААГАШ , ОБЛАСТЬ АБАЙ, АЯГОЗСКИЙ РАЙОН, КАРААГАШСКИЙ С.О., С.КАРААГАШ</t>
  </si>
  <si>
    <t>ИП ДРЫГАЛО В.И.</t>
  </si>
  <si>
    <t>ДРЫГАЛО ВАСИЛИЙ ИВАНОВИЧ</t>
  </si>
  <si>
    <t>87016785140 ,87754444807</t>
  </si>
  <si>
    <t>Г.ЩУЧИНСК , АКМОЛИНСКАЯ ОБЛАСТЬ, БУРАБАЙСКИЙ РАЙОН, ЩУЧИНСКАЯ Г.А., Г.ЩУЧИНСК</t>
  </si>
  <si>
    <t>07.09.2026 нет потреб звонить директору</t>
  </si>
  <si>
    <t>К/Х" МАҚАН"</t>
  </si>
  <si>
    <t>АБЫЛКАСИМОВ БАЛТАШ МАХАНОВИЧ</t>
  </si>
  <si>
    <t>С.НАУАЛЫ , ОБЛАСТЬ АБАЙ, УРДЖАРСКИЙ РАЙОН, НАУАЛИНСКИЙ С.О., С.НАУАЛЫ</t>
  </si>
  <si>
    <t>КРЕСТЬЯНСКОЕ ХОЗЯЙСТВО " АЛЕМ"</t>
  </si>
  <si>
    <t>БАЙТЛЕУОВ АСЫЛЖАР АЙТЖАНОВИЧ</t>
  </si>
  <si>
    <t>77712254544 ,87133125712 ,87712254544</t>
  </si>
  <si>
    <t>ТӨЛЕБИ</t>
  </si>
  <si>
    <t>СҰЛТАНМҰРАТҰЛЫ ҚҰТТЫМҰРАТ</t>
  </si>
  <si>
    <t>С.ТЕРЕНОЗЕК , КЫЗЫЛОРДИНСКАЯ ОБЛАСТЬ, СЫРДАРЬИНСКИЙ РАЙОН, ТЕРЕНОЗЕКСКИЙ С.О., С.ТЕРЕНОЗЕК</t>
  </si>
  <si>
    <t>ИНДИВИДУАЛЬНЫЙ ПРЕДПРИНИМАТЕЛЬ КИМ ЮРИЙ АНАТОЛЬЕВИЧ</t>
  </si>
  <si>
    <t>КИМ ЮРИЙ АНАТОЛЬЕВИЧ</t>
  </si>
  <si>
    <t>Исследование конъюнктуры рынка и изучение общественного мнения</t>
  </si>
  <si>
    <t>Г.КОСТАНАЙ , КОСТАНАЙСКАЯ ОБЛАСТЬ, КОСТАНАЙ Г.А., Г.КОСТАНАЙ</t>
  </si>
  <si>
    <t>К/Х "АЛМАЗ"</t>
  </si>
  <si>
    <t>ГЕЙКО ГЕННАДИЙ НИКОЛАЕВИЧ</t>
  </si>
  <si>
    <t>7 776 747-00-77</t>
  </si>
  <si>
    <t>С.ЖАМБЫЛ , КОСТАНАЙСКАЯ ОБЛАСТЬ, КАРАСУСКИЙ РАЙОН, ЖАМБЫЛСКИЙ С.О., С.ЖАМБЫЛ</t>
  </si>
  <si>
    <t>11.12.2024 нет потреб</t>
  </si>
  <si>
    <t>строятся уже</t>
  </si>
  <si>
    <t>КХ "МАДИ-Б"</t>
  </si>
  <si>
    <t>МУЗАПАРОВА БАКЫТЖАМАЛ МУБАРАКОВНА</t>
  </si>
  <si>
    <t>С.БИРЛИК , ПАВЛОДАРСКАЯ ОБЛАСТЬ, БАЯНАУЛЬСКИЙ РАЙОН, БИРЛИКСКИЙ С.О., С.БИРЛИК</t>
  </si>
  <si>
    <t>МАДИЕВ ЮНУР КАМАЛОВИЧ</t>
  </si>
  <si>
    <t>С.УРДЖАР , ОБЛАСТЬ АБАЙ, УРДЖАРСКИЙ РАЙОН, УРДЖАРСКИЙ С.О., С.УРДЖАР</t>
  </si>
  <si>
    <t>КРЕСТЬЯНСКОЕ ХОЗЯЙСТВО "ШҰБАРКӨЛ"</t>
  </si>
  <si>
    <t>ОСПАНОВ МУСТАФА АБУОВИЧ</t>
  </si>
  <si>
    <t>П.ШУБАРКОЛЬ , КАРАГАНДИНСКАЯ ОБЛАСТЬ, НУРИНСКИЙ РАЙОН, ШУБАРКОЛЬСКАЯ П.А., П.ШУБАРКОЛЬ</t>
  </si>
  <si>
    <t>К/Х "РОДНИК"</t>
  </si>
  <si>
    <t>АНДРЕЙЦЕВ ГЕННАДИЙ ВАСИЛЬЕВИЧ</t>
  </si>
  <si>
    <t>87056703524 ,87184559002 ,8-7184559002</t>
  </si>
  <si>
    <t>С.НОВОЧЕРНОЯРКА , ПАВЛОДАРСКАЯ ОБЛАСТЬ, ПАВЛОДАРСКИЙ РАЙОН, ЧЕРНОЯРСКИЙ С.О., С.НОВОЧЕРНОЯРКА</t>
  </si>
  <si>
    <t>15.09.2026 нет потреб</t>
  </si>
  <si>
    <t>МАТЫБАЕВ АЛТЫНКАЙ БЕЙСЕМБАЕВИЧ</t>
  </si>
  <si>
    <t>С.КАЙНАЗАР , АЛМАТИНСКАЯ ОБЛАСТЬ, ЖАМБЫЛСКИЙ РАЙОН, КАРАСУСКИЙ С.О., С.КАЙНАЗАР</t>
  </si>
  <si>
    <t>КРЕСТЬЯНСКОЕ ХОЗЯЙСТВО "УСЕНКОВ НИКОЛАЙ АЛЕКСЕЕВИЧ"</t>
  </si>
  <si>
    <t>УСЕНКОВ НИКОЛАЙ АЛЕКСЕЕВИЧ</t>
  </si>
  <si>
    <t>77051026259 ,87051026259</t>
  </si>
  <si>
    <t>С.ДРУЖБА , СЕВЕРО-КАЗАХСТАНСКАЯ ОБЛАСТЬ, ТИМИРЯЗЕВСКИЙ РАЙОН, ИНТЕРНАЦИОНАЛЬНЫЙ С.О., С.ДРУЖБА</t>
  </si>
  <si>
    <t>02.09.2026 откл</t>
  </si>
  <si>
    <t>КХ "ТЭРРА"</t>
  </si>
  <si>
    <t>СЕМЕЙКИН ВЛАДИМИР ИВАНОВИЧ</t>
  </si>
  <si>
    <t>7(71455) 6-20-85 ,87145562085</t>
  </si>
  <si>
    <t>(747) 955-08-93 все есть</t>
  </si>
  <si>
    <t>ИП АЛИМБАЕВ</t>
  </si>
  <si>
    <t>АЛИМБАЕВ НУРЖАН БАХЫТОВИЧ</t>
  </si>
  <si>
    <t>17.03.2025  набрать ближе к лету</t>
  </si>
  <si>
    <t xml:space="preserve">КЫДЫБЕКОВ К.Е. </t>
  </si>
  <si>
    <t>КЫДЫБЕКОВ КОНКАБАЙ ЕСМАНОВИЧ</t>
  </si>
  <si>
    <t>7 (705) 653-01-57</t>
  </si>
  <si>
    <t>С.ТАРАНГУЛ , СЕВЕРО-КАЗАХСТАНСКАЯ ОБЛАСТЬ, ЕСИЛЬСКИЙ РАЙОН, ТАРАНГУЛЬСКИЙ С.О., С.ТАРАНГУЛ</t>
  </si>
  <si>
    <t>13.10.2026 не дозвон</t>
  </si>
  <si>
    <t>ИП РАХАТ</t>
  </si>
  <si>
    <t>РАХАТ ДҮЙСЕНБАЙ ЗАЙЫРҰЛЫ</t>
  </si>
  <si>
    <t>77077029027 ,87077029027</t>
  </si>
  <si>
    <t>С.ТУРМАГАНБЕТ , КЫЗЫЛОРДИНСКАЯ ОБЛАСТЬ, КАРМАКШИНСКИЙ РАЙОН, ДАУЫЛКОЛЬСКИЙ С.О., С.ТУРМАГАНБЕТ</t>
  </si>
  <si>
    <t>17.03.2025 казахскоговорящий</t>
  </si>
  <si>
    <t>КХ "РУШТЭК"</t>
  </si>
  <si>
    <t>ДУСЕНБАЕВА ДАМЕТ ИГУБАЕВНА</t>
  </si>
  <si>
    <t>С.КОНЫР , ОБЛАСТЬ ЖЕТІСУ, ЕСКЕЛЬДИНСКИЙ РАЙОН, КОНЫРСКИЙ С.О., С.КОНЫР</t>
  </si>
  <si>
    <t xml:space="preserve">13.10.2026 15х30 </t>
  </si>
  <si>
    <t>КХ "БЕКИРОВ САРХАН АЯТ ОГЛЫ"</t>
  </si>
  <si>
    <t>БЕКИРОВ САРХАН АЯТ ОГЛЫ</t>
  </si>
  <si>
    <t>С.АЛЕКСАНДРОВКА , КОСТАНАЙСКАЯ ОБЛАСТЬ, КОСТАНАЙСКИЙ РАЙОН, АЛЕКСАНДРОВСКИЙ С.О., С.АЛЕКСАНДРОВКА</t>
  </si>
  <si>
    <t>13.10.2026 на связи с ним пока ничего не надо</t>
  </si>
  <si>
    <t>строятся</t>
  </si>
  <si>
    <t>ИП "NORTH LAND"</t>
  </si>
  <si>
    <t>АЛТАЕВ СЫРБАЙ НАГАШЫБАЕВИЧ</t>
  </si>
  <si>
    <t>87028828186 ,8 (702) 882 8186</t>
  </si>
  <si>
    <t>Г.АРКАЛЫК , КОСТАНАЙСКАЯ ОБЛАСТЬ, АРКАЛЫК Г.А., Г.АРКАЛЫК</t>
  </si>
  <si>
    <t>13.10.2026 перезвонит</t>
  </si>
  <si>
    <t>ИП НУРЛЫБАЕВ МАМЫТЖАН АСКАРОВИЧ - К/Х "АЛИ-АСКАР"</t>
  </si>
  <si>
    <t>НУРЛЫБАЕВ МАМЫТЖАН АСКАРОВИЧ</t>
  </si>
  <si>
    <t>С.КОКТОБЕ , АЛМАТИНСКАЯ ОБЛАСТЬ, ЕНБЕКШИКАЗАХСКИЙ РАЙОН, КОКТОБИНСКИЙ С.О., С.КОКТОБЕ</t>
  </si>
  <si>
    <t>13.10.2026 нет потреб</t>
  </si>
  <si>
    <t>ИП БАЯЗИТОВ С.И.</t>
  </si>
  <si>
    <t>БАЯЗИТОВ СЕРИК ИЛЬЯСОВИЧ</t>
  </si>
  <si>
    <t>Прочие отделочные работы</t>
  </si>
  <si>
    <t>С.ҚҰРМАНҒАЗЫ , АТЫРАУСКАЯ ОБЛАСТЬ, КУРМАНГАЗИНСКИЙ РАЙОН, С.О.ҚҰРМАНҒАЗЫ, С.ҚҰРМАНҒАЗЫ</t>
  </si>
  <si>
    <t>ИП КОНДЫБАЕВА</t>
  </si>
  <si>
    <t>КОНДЫБАЕВА РЫМШАШ ТУЛЕНОВНА</t>
  </si>
  <si>
    <t>Прочая розничная торговля в неспециализированных магазинах, являющихся торговыми объектами, с торговой площадью менее 2000 кв.м</t>
  </si>
  <si>
    <t>С.ЛУГОВОЕ , ПАВЛОДАРСКАЯ ОБЛАСТЬ, РАЙОН ТЕРЕҢКӨЛ, БЕРЕГОВОЙ С.О., С.ЛУГОВОЕ</t>
  </si>
  <si>
    <t>ИНДИВИДУАЛЬНЫЙ ПРЕДПРИНИМАТЕЛЬ "ЕРЛЕН" казахскоговорящий</t>
  </si>
  <si>
    <t>ТУЛЕПБЕРГЕНОВА АЙГОРКЕМ ГАЗИЗОВНА</t>
  </si>
  <si>
    <t>С.ЖЫМПИТЫ , ЗАПАДНО-КАЗАХСТАНСКАЯ ОБЛАСТЬ, СЫРЫМСКИЙ РАЙОН, ЖЫМПИТЫНСКИЙ С.О., С.ЖЫМПИТЫ</t>
  </si>
  <si>
    <t>ИП ЭКОПРОДУКТ</t>
  </si>
  <si>
    <t>МУРЗАБЕКОВА СВЕТЛАНА ВИКТОРОВНА</t>
  </si>
  <si>
    <t>С. ЖИБЕК ЖОЛЫ , АЛМАТИНСКАЯ ОБЛАСТЬ, КАРАСАЙСКИЙ РАЙОН, С.О.ЖИБЕК ЖОЛЫ, С. ЖИБЕК ЖОЛЫ</t>
  </si>
  <si>
    <t>К/Х "ХУТОРОК"</t>
  </si>
  <si>
    <t>СЕМЁНОВ ОЛЕГ ВАСИЛЬЕВИЧ</t>
  </si>
  <si>
    <t>8-747-852-80-13</t>
  </si>
  <si>
    <t>КХ "ҚАРА МӨНКЕ"</t>
  </si>
  <si>
    <t>КУРМАНБАЕВ БАЙЖАН ТЫНЫШТЫБАЕВИЧ</t>
  </si>
  <si>
    <t>С.АКСУ , БУРЛИНСКИЙ РАЙОН, АКСУСКИЙ С.О., С.АКСУ</t>
  </si>
  <si>
    <t>КАЙСАР</t>
  </si>
  <si>
    <t>САДВОКАСОВ СЕРИК КАЙСАРОВИЧ</t>
  </si>
  <si>
    <t>Розничная торговля автомобильными деталями, узлами и принадлежностями в торговых объектах с торговой площадью менее 2000 кв.м</t>
  </si>
  <si>
    <t>С.ЖАКСЫ , АКМОЛИНСКАЯ ОБЛАСТЬ, ЖАКСЫНСКИЙ РАЙОН, ЖАКСЫНСКИЙ С.О., С.ЖАКСЫ</t>
  </si>
  <si>
    <t>07.09.2026  перезвонит</t>
  </si>
  <si>
    <t>"ЖАСУЛАН" ШАРУА ҚОЖАЛЫҒЫ</t>
  </si>
  <si>
    <t>ИСМАГУЛОВ МАРАЛХАН МУРАТХАНОВИЧ</t>
  </si>
  <si>
    <t>77756634257 ,+77756634257 ,87756634257</t>
  </si>
  <si>
    <t>С.ЖАНГЫЗТАЛ , ВОСТОЧНО-КАЗАХСТАНСКАЯ ОБЛАСТЬ, ТАРБАГАТАЙСКИЙ РАЙОН, ЖЕТЫАРАЛЬСКИЙ С.О., С.ЖАНГЫЗТАЛ</t>
  </si>
  <si>
    <t xml:space="preserve">ИП АЗРАПКИН </t>
  </si>
  <si>
    <t>АЗРАПКИН ВЛАДИСЛАВ НИКОЛАЕВИЧ</t>
  </si>
  <si>
    <t>7153523462 ,87153523466- приемная</t>
  </si>
  <si>
    <t>С.НОВОИШИМСКОЕ , СЕВЕРО-КАЗАХСТАНСКАЯ ОБЛАСТЬ, РАЙОН ИМ.ГАБИТА МУСРЕПОВА, НОВОИШИМСКИЙ С.О., С.НОВОИШИМСКОЕ</t>
  </si>
  <si>
    <t>КРЕСТЬЯНСКОЕ ХОЗЯЙСТВО "ЖЕТИГУЛЬ"</t>
  </si>
  <si>
    <t>УТЕПОВА РЫСТА КАЙРЖАНОВНА</t>
  </si>
  <si>
    <t>13.10.2026 не верный номер</t>
  </si>
  <si>
    <t>ИП " АЛУАЙ" казахскоговрящий</t>
  </si>
  <si>
    <t>АЛУАЙ БАХЫТ</t>
  </si>
  <si>
    <t>С.КОЯНДЫ , АКМОЛИНСКАЯ ОБЛАСТЬ, ЦЕЛИНОГРАДСКИЙ РАЙОН, КОЯНДИНСКАЯ С.А., С.КОЯНДЫ</t>
  </si>
  <si>
    <t>КХ "МАДИ"</t>
  </si>
  <si>
    <t>КАСЕНОВА ШОЛПАН МУГАЛОВНА</t>
  </si>
  <si>
    <t>С.АКТЕРЕК , АЛМАТИНСКАЯ ОБЛАСТЬ, ЖАМБЫЛСКИЙ РАЙОН, АКТЕРЕКСКИЙ С.О., С.АКТЕРЕК</t>
  </si>
  <si>
    <t>ИП "АБЫЛГАЗИНОВ К.А."</t>
  </si>
  <si>
    <t>АБЫЛГАЗИНОВ КАБДЫЛ-МАНСУР АУБАКИРОВИЧ</t>
  </si>
  <si>
    <t>Прочая розничная торговля в специализированных магазинах, являющихся торговыми объектами, с торговой площадью менее 2000 кв.м</t>
  </si>
  <si>
    <t>С.ЕСИЛЬБАЙ , ПАВЛОДАРСКАЯ ОБЛАСТЬ, ЩЕРБАКТИНСКИЙ РАЙОН, ШАЛДАЙСКИЙ С.О., С.ЕСИЛЬБАЙ</t>
  </si>
  <si>
    <t>13.10.2026 откл</t>
  </si>
  <si>
    <t>ЖК САРЫАРҚА казахскоговорящий</t>
  </si>
  <si>
    <t>СХАХ МАНАРБЕК</t>
  </si>
  <si>
    <t>7 776 846 9579</t>
  </si>
  <si>
    <t>Строительство нежилых зданий, за исключением стационарных торговых объектов категорий 1, 2</t>
  </si>
  <si>
    <t>СТ.КОЛУТОН , АКМОЛИНСКАЯ ОБЛАСТЬ, АСТРАХАНСКИЙ РАЙОН, КОЛУТОНСКИЙ С.О., СТ.КОЛУТОН</t>
  </si>
  <si>
    <t>К/Х "КОЛЬБАЕВ М."</t>
  </si>
  <si>
    <t>КОЛЬБАЕВ МУРАТ</t>
  </si>
  <si>
    <t>7 (701) 165-47-63 ,87011654763</t>
  </si>
  <si>
    <t>С.ШЫРГАНАК , АЛМАТИНСКАЯ ОБЛАСТЬ, КЕГЕНСКИЙ РАЙОН, ШЫРГАНАКСКИЙ С.О., С.ШЫРГАНАК</t>
  </si>
  <si>
    <t>ИП "АЙДАН"</t>
  </si>
  <si>
    <t>ТАЙТІКОВА АЙСҰЛУ МҮБАРАКҚЫЗЫ</t>
  </si>
  <si>
    <t>13.10.2026нет потреб</t>
  </si>
  <si>
    <t>ИП КАСЫМЖАНОВ ГАЛЫМЖАН НУСИПОВИЧ</t>
  </si>
  <si>
    <t>КАСЫМЖАНОВ ГАЛЫМЖАН НУСИПОВИЧ</t>
  </si>
  <si>
    <t>Г.УШТОБЕ , КАРАТАЛЬСКИЙ РАЙОН, УШТОБИНСКАЯ Г.А., Г.УШТОБЕ</t>
  </si>
  <si>
    <t>ТАБИШЕВ АБЕКЕШ МАУЛЕКЕШОВИЧ</t>
  </si>
  <si>
    <t>ИП ГЕВОРГЯН В.К.</t>
  </si>
  <si>
    <t>ГЕВОРГЯН ВРУЙР КАРАПЕТОВИЧ</t>
  </si>
  <si>
    <t>С.БЕСКОЛЬ , КЫЗЫЛЖАРСКИЙ РАЙОН, БЕСКОЛЬСКИЙ С.О., С.БЕСКОЛЬ</t>
  </si>
  <si>
    <t>КХ "ЛУГОВОЕ" см коментарии</t>
  </si>
  <si>
    <t>АЛШИНБАЕВ НУРЛАН УКМАНОВИЧ</t>
  </si>
  <si>
    <t>С.ТАСТЫ , АКМОЛИНСКАЯ ОБЛАСТЬ, ЦЕЛИНОГРАДСКИЙ РАЙОН, С.О.ТАСТЫ, С.ТАСТЫ</t>
  </si>
  <si>
    <t>13.10.2026 скинет тз</t>
  </si>
  <si>
    <t>ГЛАВА КРЕСТЬЯНСКОГО ХОЗЯЙСТВА "АЯ"</t>
  </si>
  <si>
    <t>ЖАРЫЛГАПОВ ТАЛГАТ ЕРГАЛИЕВИЧ</t>
  </si>
  <si>
    <t>7(701)735-21-23 ,87017352123</t>
  </si>
  <si>
    <t>С.КЕРНЕЙ , БУХАР-ЖЫРАУСКИЙ РАЙОН, С.О.КЕРНЕЙ, С.КЕРНЕЙ</t>
  </si>
  <si>
    <t>КХ САУЛЕ</t>
  </si>
  <si>
    <t>ТУЛЕМИСОВ КУМАРБЕК КУСАИНОВИЧ</t>
  </si>
  <si>
    <t>77471058524 ,87471058524</t>
  </si>
  <si>
    <t>С.УШБУЛАК , ВОСТОЧНО-КАЗАХСТАНСКАЯ ОБЛАСТЬ, КАТОН-КАРАГАЙСКИЙ РАЙОН, КОРОБИХИНСКИЙ С.О., С.УШБУЛАК</t>
  </si>
  <si>
    <t>К/Х САМВЕЛ</t>
  </si>
  <si>
    <t>ХАЧАТРЯН САМВЕЛ СЕРЕЖАЕВИЧ</t>
  </si>
  <si>
    <t>С.КАМЫСТЫ , КОСТАНАЙСКАЯ ОБЛАСТЬ, КАМЫСТИНСКИЙ РАЙОН, КАМЫСТИНСКИЙ С.О., С.КАМЫСТЫ</t>
  </si>
  <si>
    <t>31.08.2026 пока нет потреб</t>
  </si>
  <si>
    <t>КРЕСТЬЯНСКОЕ ХОЗЯЙСТВО КАПАНАДЗЕ ГРИГОЛ ЛЕВАНОВИЧ</t>
  </si>
  <si>
    <t>КАПАНАДЗЕ ГРИГОЛ ЛЕВАНОВИЧ</t>
  </si>
  <si>
    <t>С.МАЯК , КОСТАНАЙСКАЯ ОБЛАСТЬ, САРЫКОЛЬСКИЙ РАЙОН, С.А. МАЯК, С.МАЯК</t>
  </si>
  <si>
    <t>БАЙҚОШКАР</t>
  </si>
  <si>
    <t>ХАМИТОВ ТЕМИРЖАН ЖАНЫБЕКОВИЧ</t>
  </si>
  <si>
    <t>С.ЯБЛОНОВКА , АКМОЛИНСКАЯ ОБЛАСТЬ, РАЙОН БИРЖАН САЛ, ЗАУРАЛЬСКИЙ С.О., С.ЯБЛОНОВКА</t>
  </si>
  <si>
    <t>КРЕСТЬЯНСКОЕ ХОЗЯЙСТВО "ПРЕСТИЖ"</t>
  </si>
  <si>
    <t>КАЧОР СЕРГЕЙ АНДРЕЕВИЧ</t>
  </si>
  <si>
    <t>С.АКСАЙ , АКМОЛИНСКАЯ ОБЛАСТЬ, ЕСИЛЬСКИЙ РАЙОН, АКСАЙСКИЙ С.О., С.АКСАЙ</t>
  </si>
  <si>
    <t>13.10.2026 не дозвон не дозвон</t>
  </si>
  <si>
    <t>КХ "СМАҒҰЛ"</t>
  </si>
  <si>
    <t>СМАГУЛОВ ДАНИЯР ДАРКЕНБАЕВИЧ</t>
  </si>
  <si>
    <t>77077889638 ,87077889638</t>
  </si>
  <si>
    <t>С.КАРАСАЙ , АЛМАТИНСКАЯ ОБЛАСТЬ, ЖАМБЫЛСКИЙ РАЙОН, КАРАСУСКИЙ С.О., С.КАРАСАЙ</t>
  </si>
  <si>
    <t>ИП БЕКИШЕВА САУЛЕ КАИРЖАНОВНА</t>
  </si>
  <si>
    <t>БЕКИШЕВА САУЛЕ КАИРЖАНОВНА</t>
  </si>
  <si>
    <t>Г.КОКШЕТАУ , АКМОЛИНСКАЯ ОБЛАСТЬ, КОКШЕТАУ Г.А., Г.КОКШЕТАУ</t>
  </si>
  <si>
    <t>07.09.2026 закрылись</t>
  </si>
  <si>
    <t>ИП КУЛАИМ</t>
  </si>
  <si>
    <t>ТИЛЕУБЕКОВА КУЛАИМ ШАПИЕВНА</t>
  </si>
  <si>
    <t>Г.КЫЗЫЛОРДА , КЫЗЫЛОРДА Г.А., Г.КЫЗЫЛОРДА</t>
  </si>
  <si>
    <t>13.10.2026 нет рпотреб</t>
  </si>
  <si>
    <t>КХ "МАЙБУЛАК"</t>
  </si>
  <si>
    <t>УМАРОВ ШОВАЛУ АБУЕВИЧ</t>
  </si>
  <si>
    <t>87713346138 ,8-771-334-61-38</t>
  </si>
  <si>
    <t>С.АКБУЛАК , КАРАГАНДИНСКАЯ ОБЛАСТЬ, ОСАКАРОВСКИЙ РАЙОН, С.О.АКБУЛАК, С.АКБУЛАК</t>
  </si>
  <si>
    <t>13.10.2026 скинет номер руководителя</t>
  </si>
  <si>
    <t>КХ "ЖАМБЫЛ"</t>
  </si>
  <si>
    <t>АТКЕЕВ БУЛАТ КЕНЖЕМУРАТОВИЧ</t>
  </si>
  <si>
    <t>С.АКСУАТ , ЗАПАДНО-КАЗАХСТАНСКАЯ ОБЛАСТЬ, АКЖАИКСКИЙ РАЙОН, АКСУАТСКИЙ С.О, С.АКСУАТ</t>
  </si>
  <si>
    <t>КХ "АЙЛИН"</t>
  </si>
  <si>
    <t>ЛУТФУЛЛИН АХАТ БУЛАТОВИЧ</t>
  </si>
  <si>
    <t>С.КАСЫМА КАЙСЕНОВА , ВОСТОЧНО-КАЗАХСТАНСКАЯ ОБЛАСТЬ, УЛАНСКИЙ РАЙОН, КАСЫМ КАЙСЕНОВА С.О., С.КАСЫМА КАЙСЕНОВА</t>
  </si>
  <si>
    <t>К/Х "БЕРКУТ" нет номера директора</t>
  </si>
  <si>
    <t>НУРМУХАНОВ БУРКИТБАЙ КУСАИНОВИЧ</t>
  </si>
  <si>
    <t>С.ЖАНАТАЛАП , АКМОЛИНСКАЯ ОБЛАСТЬ, БУЛАНДЫНСКИЙ РАЙОН, АЛТЫНДЫНСКИЙ С.О., С.ЖАНАТАЛАП</t>
  </si>
  <si>
    <t>07.09.2026 скинет номер директора</t>
  </si>
  <si>
    <t>К/Х " БIРЛIК"</t>
  </si>
  <si>
    <t>ИСИМБАЕВ БАЛГАБАЙ КОКУБАЕВИЧ</t>
  </si>
  <si>
    <t>С.МОХОВОЕ , АКМОЛИНСКАЯ ОБЛАСТЬ, ЖАКСЫНСКИЙ РАЙОН, КАЛИНИНСКИЙ С.О., С.МОХОВОЕ</t>
  </si>
  <si>
    <t>К/Х "ЛИХАЧЕВА Е.В."</t>
  </si>
  <si>
    <t>ЛИХАЧЕВА ЕВГЕНИЯ ВИКТОРОВНА</t>
  </si>
  <si>
    <t>С.ҚҰРМАНҒАЗЫ , ЗАПАДНО-КАЗАХСТАНСКАЯ ОБЛАСТЬ, РАЙОН БӘЙТЕРЕК, С.О.ҚҰРМАНҒАЗЫ, С.ҚҰРМАНҒАЗЫ</t>
  </si>
  <si>
    <t>ФЕРМЕРСКОЕ ХОЗЯЙСТВО "АБДАНБАЕВ НУРЛАН ТОКТАГУЛОВИЧ" казахско говорящий</t>
  </si>
  <si>
    <t>АБДАНБАЕВ НУРЛАН ТОКТАГУЛОВИЧ</t>
  </si>
  <si>
    <t>С. КАРИМ МЫНБАЕВ , КАРАГАНДИНСКАЯ ОБЛАСТЬ, НУРИНСКИЙ РАЙОН, КОРГАНЖАРСКИЙ С.О., С. КАРИМ МЫНБАЕВ</t>
  </si>
  <si>
    <t>КРЕСТЬЯНСКОЕ ХОЗЯЙСТВО "ЫНТЫМАК"</t>
  </si>
  <si>
    <t>КУДАЙБЕРГЕНОВ ДАУЛЕТ КЕНЖЕБАЕВИЧ</t>
  </si>
  <si>
    <t>С.АЙНАБУЛАК , КАРАГАНДИНСКАЯ ОБЛАСТЬ, КАРКАРАЛИНСКИЙ РАЙОН, АБАЙСКИЙ С.О., С.АЙНАБУЛАК</t>
  </si>
  <si>
    <t>ИП ДЮСЮПОВ К.Ж.</t>
  </si>
  <si>
    <t>ДЮСЮПОВ КАИРЖАН ЖУМАКАНОВИЧ</t>
  </si>
  <si>
    <t>С.СОЛОНОВКА , ВОСТОЧНО-КАЗАХСТАНСКАЯ ОБЛАСТЬ, КАТОН-КАРАГАЙСКИЙ РАЙОН, СОЛОНОВСКИЙ С.О., С.СОЛОНОВКА</t>
  </si>
  <si>
    <t>РАХИМЖАНОВ АЛИМЖАН АБЖАНОВИЧ</t>
  </si>
  <si>
    <t>7 (702) 441-99-79</t>
  </si>
  <si>
    <t>С.УРКЕНДЕУ , АКМОЛИНСКАЯ ОБЛАСТЬ, КОРГАЛЖЫНСКИЙ РАЙОН, АМАНГЕЛЬДИНСКИЙ С.О., С.УРКЕНДЕУ</t>
  </si>
  <si>
    <t xml:space="preserve">ИП КЛИМОВ А.В. </t>
  </si>
  <si>
    <t>КЛИМОВ АЛЕКСАНДР ВЛАДИМИРОВИЧ</t>
  </si>
  <si>
    <t>77771922288 ,87771922288</t>
  </si>
  <si>
    <t>С.НОВОУКРАИНКА , СЕВЕРО-КАЗАХСТАНСКАЯ ОБЛАСТЬ, АЙЫРТАУСКИЙ РАЙОН, ВОЛОДАРСКИЙ С.О., С.НОВОУКРАИНКА</t>
  </si>
  <si>
    <t>02.09.2026 на весну ангар нужен</t>
  </si>
  <si>
    <t>КХ "ТЕМИРЖАН"</t>
  </si>
  <si>
    <t>СИСЕНГАЛИЕВА СВЕТЛАНА ЕРМЕКОВНА</t>
  </si>
  <si>
    <t>С.КЫЗЫЛБАС , ЗАПАДНО-КАЗАХСТАНСКАЯ ОБЛАСТЬ, ТАСКАЛИНСКИЙ РАЙОН, АКТАУСКИЙ С.О., С.КЫЗЫЛБАС</t>
  </si>
  <si>
    <t>Ф/Х "ВОСХОД" КОНОВАЛОВ В.В.</t>
  </si>
  <si>
    <t>КОНОВАЛОВ ВЛАДИМИР ВАЛЕНТИНОВИЧ</t>
  </si>
  <si>
    <t>77053403584 ,87053403584</t>
  </si>
  <si>
    <t>С.ЯМЫШЕВО , ПАВЛОДАРСКАЯ ОБЛАСТЬ, РАЙОН АҚҚУЛЫ, ЯМЫШЕВСКИЙ С.О., С.ЯМЫШЕВО</t>
  </si>
  <si>
    <t>15.09.2026 нет потреб возможно в будущем</t>
  </si>
  <si>
    <t>КРЕСТЬЯНСКОЕ ХОЗЯЙСТВО КАПСУЛТАНОВ БЕРИК ТУЛЕМИСОВИЧ</t>
  </si>
  <si>
    <t>КАПСУЛТАНОВ БЕРИК ТУЛЕМИСОВИЧ</t>
  </si>
  <si>
    <t>ИП "ЕРБАТЫРОВ КАЙРАТ ЖАМАНТАЕВИЧ" повтор не дозвон</t>
  </si>
  <si>
    <t>ЕРБАТЫРОВ КАЙРАТ ЖАМАНТАЕВИЧ</t>
  </si>
  <si>
    <t>С.САРЫСУ , КОСТАНАЙСКАЯ ОБЛАСТЬ, ЖАНГЕЛЬДИНСКИЙ РАЙОН, ЖАРКОЛЬСКИЙ С.О., С.САРЫСУ</t>
  </si>
  <si>
    <t>КХ "КАРЛЫГАШ"</t>
  </si>
  <si>
    <t>7233925060 ,87233925060</t>
  </si>
  <si>
    <t>С.МАРАЛДЫ , КУРЧУМСКИЙ РАЙОН, МАРАЛДИНСКИЙ С.О., С.МАРАЛДЫ</t>
  </si>
  <si>
    <t>К/Х "НҰРЛАН"</t>
  </si>
  <si>
    <t>ШЕРИЕВ НҰРЛАН ТҰРСЫНБАЙҰЛЫ</t>
  </si>
  <si>
    <t>7023647017 ,87023647017</t>
  </si>
  <si>
    <t>Розничная торговля моторным топливом в специализированных магазинах, за исключением находящихся на придорожной полосе</t>
  </si>
  <si>
    <t>П.МОЛОДЕЖНЫЙ , КАРАГАНДИНСКАЯ ОБЛАСТЬ, ОСАКАРОВСКИЙ РАЙОН, МОЛОДЕЖНАЯ П.А., П.МОЛОДЕЖНЫЙ</t>
  </si>
  <si>
    <t>13.10.2026 закрылись</t>
  </si>
  <si>
    <t>К/Х ДЕСУМБАЕВ Б.К.</t>
  </si>
  <si>
    <t>ДЕСУМБАЕВ БАХТИЯР КИНЖИГАЛИЕВИЧ</t>
  </si>
  <si>
    <t>С.МИЧУРИНСКОЕ , ЗАПАДНО-КАЗАХСТАНСКАЯ ОБЛАСТЬ, РАЙОН БӘЙТЕРЕК, МИЧУРИНСКИЙ С.О., С.МИЧУРИНСКОЕ</t>
  </si>
  <si>
    <t>13.10.2026 нет пока потреб</t>
  </si>
  <si>
    <t>ИП "СЕЙТОВА А.Ж."</t>
  </si>
  <si>
    <t>СЕЙТОВА АЙТЖАМАЛ ЖУМАКАНОВНА</t>
  </si>
  <si>
    <t>77771580634 ,87771580634</t>
  </si>
  <si>
    <t>Г.АЛГА , АКТЮБИНСКАЯ ОБЛАСТЬ, АЛГИНСКИЙ РАЙОН, АЛГИНСКАЯ Г.А., Г.АЛГА</t>
  </si>
  <si>
    <t>13.10.2026  нет потреб</t>
  </si>
  <si>
    <t>К/Х "МҰРАТ"</t>
  </si>
  <si>
    <t>КАРЫЛ КАЛЫМ</t>
  </si>
  <si>
    <t>С.АЛМАСАЙ , ВОСТОЧНО-КАЗАХСТАНСКАЯ ОБЛАСТЬ, УЛАНСКИЙ РАЙОН, АЛМАСАЙСКИЙ С.О., С.АЛМАСАЙ</t>
  </si>
  <si>
    <t>КХ "УЛПАН"</t>
  </si>
  <si>
    <t>ШАБДУКАРИМОВ ЕСЕН ВАЛИЕВИЧ</t>
  </si>
  <si>
    <t>КРЕСТЬЯНСКОЕ ХОЗЯЙСТВО "ЕРАСЫЛ-М"</t>
  </si>
  <si>
    <t>САБИТОВ МАРАТБЕК МУРЗАБЕКОВИЧ</t>
  </si>
  <si>
    <t>КХ "СЕРГЕЕВ"</t>
  </si>
  <si>
    <t>СЕРГЕЕВ ВЛАДИМИР ВИКТОРОВИЧ</t>
  </si>
  <si>
    <t>С.ОРКЕН , АКМОЛИНСКАЯ ОБЛАСТЬ, ЗЕРЕНДИНСКИЙ РАЙОН, КУСЕПСКИЙ С.О., С.ОРКЕН</t>
  </si>
  <si>
    <t>ИП "ДЖАМПЕИСОВ А.А."</t>
  </si>
  <si>
    <t>ДЖАМПЕИСОВ АБИЛБЕК АБИЛХАНОВИЧ</t>
  </si>
  <si>
    <t>Прочая деятельность по предоставлению вспомогательных коммерческих услуг, не включенная в другие группировки</t>
  </si>
  <si>
    <t>С.ЫНТЫМАК , АЛМАТИНСКАЯ ОБЛАСТЬ, ИЛИЙСКИЙ РАЙОН, БАЙСЕРКЕНСКИЙ С.О., С.ЫНТЫМАК</t>
  </si>
  <si>
    <t>ЖК "ОСПАНОВ Ж.Ж."</t>
  </si>
  <si>
    <t>ОСПАНОВ ЖОЛДЫБАЙ ЖАҢАЛЫҚҰЛЫ</t>
  </si>
  <si>
    <t>Розничная торговля электрическими бытовыми приборами в специализированных магазинах, являющихся торговыми объектами, с торговой площадью менее 2000 кв.м</t>
  </si>
  <si>
    <t>13.10.2026 казахскоговорящий</t>
  </si>
  <si>
    <t>К/Х "НУРЖАН"</t>
  </si>
  <si>
    <t>НУРПЕИСОВ МУРАТ САКИМБАЕВИЧ</t>
  </si>
  <si>
    <t>14.10.2026 не дозвон</t>
  </si>
  <si>
    <t>ИП "НУРЛАН"</t>
  </si>
  <si>
    <t>АЛТАЕВ ТУРЫМБЕТ КОПТИЛЕУОВИЧ</t>
  </si>
  <si>
    <t>14.10.2026 нет потреб</t>
  </si>
  <si>
    <t>КРЕСТЬЯНСКОЕ ХОЗЯЙСТВО "ҚОРҒАН" ИП АМРЕНОВ КАЙРАТ ШАРИПБЕКОВИЧ</t>
  </si>
  <si>
    <t>АМРЕНОВ КАЙРАТ ШАРИПБЕКОВИЧ</t>
  </si>
  <si>
    <t>77011708042 ,87011708042</t>
  </si>
  <si>
    <t>Г.ЗАЙСАН , ВОСТОЧНО-КАЗАХСТАНСКАЯ ОБЛАСТЬ, ЗАЙСАНСКИЙ РАЙОН, ЗАЙСАНСКАЯ Г.А., Г.ЗАЙСАН</t>
  </si>
  <si>
    <t>КХ АЛИНУР</t>
  </si>
  <si>
    <t>АКИШЕВА АЙГУЛЬ МИНТАЕВНА</t>
  </si>
  <si>
    <t>С.ЗЕЛЕНАЯ РОЩА , ПАВЛОДАРСКАЯ ОБЛАСТЬ, ЭКИБАСТУЗ Г.А., АККОЛЬСКИЙ С.О., С.ЗЕЛЕНАЯ РОЩА</t>
  </si>
  <si>
    <t>14.10.2026 набратть в 18:00</t>
  </si>
  <si>
    <t>ИП БИШИКОВ Б.М.</t>
  </si>
  <si>
    <t>БИШИКОВ БЕИБИТ МУСКЕНОВИЧ</t>
  </si>
  <si>
    <t>С.КОКТОБЕ , ПАВЛОДАРСКАЯ ОБЛАСТЬ, МАЙСКИЙ РАЙОН, КОКТУБЕКСКИЙ С.О., С.КОКТОБЕ</t>
  </si>
  <si>
    <t>15.09.2026 пока нет потреб возможно на след год</t>
  </si>
  <si>
    <t>КХ ДИНА</t>
  </si>
  <si>
    <t>НУРГАЛИЕВА КАДИША БАГЫТОВНА</t>
  </si>
  <si>
    <t>77774458543 ,87774458543</t>
  </si>
  <si>
    <t>26.08.2026 на след год</t>
  </si>
  <si>
    <t>КХ УМИТ</t>
  </si>
  <si>
    <t>БАХТИЯРОВ АМАНТАЙ КАЛИКАСОВИЧ</t>
  </si>
  <si>
    <t>77072287751 ,87072287751</t>
  </si>
  <si>
    <t>С.АЛТЫНБЕЛ , ВОСТОЧНО-КАЗАХСТАНСКАЯ ОБЛАСТЬ, КАТОН-КАРАГАЙСКИЙ РАЙОН, АЛТЫНБЕЛЬСКИЙ С.О., С.АЛТЫНБЕЛ</t>
  </si>
  <si>
    <t>14.10.2026 16х51 на сед год планирует</t>
  </si>
  <si>
    <t>ИП "ЖАНИБЕК"</t>
  </si>
  <si>
    <t>ШАГИРОВ ЕСЕНГИЛДИ ХАСЕНОВИЧ</t>
  </si>
  <si>
    <t>Деятельность прочего пассажирского сухопутного транспорта, не включенного в другие группировки</t>
  </si>
  <si>
    <t>С.ЖАНИБЕК , ЗАПАДНО-КАЗАХСТАНСКАЯ ОБЛАСТЬ, ЖАНИБЕКСКИЙ РАЙОН, ЖАНИБЕКСКИЙ С.О., С.ЖАНИБЕК</t>
  </si>
  <si>
    <t>14.10.2026 нет потреб просит не звонить</t>
  </si>
  <si>
    <t>КРЕСТЬЯНСКОЕ ХОЗЯЙСТВО ТУРЛУБЕКОВ КАКИМЖАН ТОЙБАЗАРОВИЧ</t>
  </si>
  <si>
    <t>ТУРЛУБЕКОВ КАКИМЖАН ТОЙБАЗАРОВИЧ</t>
  </si>
  <si>
    <t>С.ВИШНЕВКА , КОСТАНАЙСКАЯ ОБЛАСТЬ, САРЫКОЛЬСКИЙ РАЙОН, СЕВАСТОПОЛЬСКИЙ С.О., С.ВИШНЕВКА</t>
  </si>
  <si>
    <t>26.08.2026 нет потреб</t>
  </si>
  <si>
    <t>ИП ALTAI BAL</t>
  </si>
  <si>
    <t>ОТОРБАЕВ ЕРБОЛСЫН ЧАМОЙЕВИЧ</t>
  </si>
  <si>
    <t>С.ПРОЛЕТАРКА , ВОСТОЧНО-КАЗАХСТАНСКАЯ ОБЛАСТЬ, РАЙОН АЛТАЙ, ЧАПАЕВСКИЙ С.О., С.ПРОЛЕТАРКА</t>
  </si>
  <si>
    <t>14.10.2026 нет потреб пока</t>
  </si>
  <si>
    <t>К\Х "Т . ШУХРАТ "</t>
  </si>
  <si>
    <t>ИЗМАХУНОВ РЕХИМЖАН ТУРГАНОВИЧ</t>
  </si>
  <si>
    <t>77002573059 ,+7(72778)46066 ,87277846066</t>
  </si>
  <si>
    <t>С.АКТАМ , АЛМАТИНСКАЯ ОБЛАСТЬ, УЙГУРСКИЙ РАЙОН, АКТАМСКИЙ С.О., С.АКТАМ</t>
  </si>
  <si>
    <t>КХ "БЕСТОГАЙ 2030"</t>
  </si>
  <si>
    <t>КАППАСОВ КАЙРАТ ЗУПАРОВИЧ</t>
  </si>
  <si>
    <t>7(701)552-22-15 ,87015522215</t>
  </si>
  <si>
    <t>С.БАЙСАРЫ , ЕРЕЙМЕНТАУСКИЙ РАЙОН, БЕСТОГАЙСКИЙ С.О., С.БАЙСАРЫ</t>
  </si>
  <si>
    <t>08.09.2026 на след год нужен ангар звонить азат бестогай</t>
  </si>
  <si>
    <t>К Х "САЛТАНАТ"</t>
  </si>
  <si>
    <t>ЕЛЬШИН БАЯН ДАНЬЯРОВИЧ</t>
  </si>
  <si>
    <t>С.АМАНКОНЫР , КАРАГАНДИНСКАЯ ОБЛАСТЬ, ОСАКАРОВСКИЙ РАЙОН, С.О.ЖАНСАРЫ, С.АМАНКОНЫР</t>
  </si>
  <si>
    <t>КХ "ГАБДУЛИН"</t>
  </si>
  <si>
    <t>ГАБДУЛИН АМАНГЕЛЬДЫ ЖАРТАЕВИЧ</t>
  </si>
  <si>
    <t>С.АГРОНОМ , СЕВЕРО-КАЗАХСТАНСКАЯ ОБЛАСТЬ, ТАЙЫНШИНСКИЙ РАЙОН, КИРОВСКИЙ С.О., С.АГРОНОМ</t>
  </si>
  <si>
    <t>02.09.2026 набрать весной возможно будут строиться</t>
  </si>
  <si>
    <t>КРЕСТЬЯНСКОЕ ХОЗЯЙСТВО ЖУРЖА</t>
  </si>
  <si>
    <t>ЖУРЖА ВЛАДИМИР АНАТОЛЬЕВИЧ</t>
  </si>
  <si>
    <t>77142917897 ,87142917897</t>
  </si>
  <si>
    <t>С.ЖАЛГЫСКАН , КОСТАНАЙСКАЯ ОБЛАСТЬ, КАРАСУСКИЙ РАЙОН, ЖАЛГЫСКАНСКИЙ С.О., С.ЖАЛГЫСКАН</t>
  </si>
  <si>
    <t>14.10.2026 не дозвон директору</t>
  </si>
  <si>
    <t>ИП ДИНА</t>
  </si>
  <si>
    <t>ТАШЕНОВ БОЛАТ ГЫЛЫМБЕКОВИЧ</t>
  </si>
  <si>
    <t>77013170954 ,87013170954 ,87054810040</t>
  </si>
  <si>
    <t>Г.ПАВЛОДАР , ПАВЛОДАРСКАЯ ОБЛАСТЬ, ПАВЛОДАР Г.А., Г.ПАВЛОДАР</t>
  </si>
  <si>
    <t>15.09.2026 ЖДЕТ ФИНАНСИРОВАНИЕ</t>
  </si>
  <si>
    <t>ИП "НАДЁЖКИН ВЛАДИМИР ТИМОФЕЕВИЧ"</t>
  </si>
  <si>
    <t>НАДЁЖКИН ВЛАДИМИР ТИМОФЕЕВИЧ</t>
  </si>
  <si>
    <t>77051437341 ,87051437341</t>
  </si>
  <si>
    <t>С.АУЛИЕКОЛЬ , КОСТАНАЙСКАЯ ОБЛАСТЬ, АУЛИЕКОЛЬСКИЙ РАЙОН, АУЛИЕКОЛЬСКИЙ С.О., С.АУЛИЕКОЛЬ</t>
  </si>
  <si>
    <t>31.08.2026 нет потреб</t>
  </si>
  <si>
    <t>К/Х "МӨЛДІР"</t>
  </si>
  <si>
    <t>КАРИМОВ ТУЛЕУАЛЫ РЫСКУЛОВИЧ</t>
  </si>
  <si>
    <t>С.ШАЛГЫН , ЗАПАДНО-КАЗАХСТАНСКАЯ ОБЛАСТЬ, КАРАТОБИНСКИЙ РАЙОН, КОСКОЛЬСКИЙ С.О., С.ШАЛГЫН</t>
  </si>
  <si>
    <t>КРЕСТЬЯНСКОЕ ХОЗЯЙСТВО "ХОШАЛИК"</t>
  </si>
  <si>
    <t>ИБДИМИНОВ ХАЛМАХАМЕТ ХУШАЛУТОВИЧ</t>
  </si>
  <si>
    <t>С.ДАРДАМТЫ , АЛМАТИНСКАЯ ОБЛАСТЬ, УЙГУРСКИЙ РАЙОН, ДАРДАМТИНСКИЙ С.О., С.ДАРДАМТЫ</t>
  </si>
  <si>
    <t>ИП ЭГАМНАЗАРОВ</t>
  </si>
  <si>
    <t>ЭГАМНАЗАРОВ КАРИМЖАН ИБРАГИМОВИЧ</t>
  </si>
  <si>
    <t>КХ " М.НАСИМУЛЛИН "</t>
  </si>
  <si>
    <t>ГУСМАНОВА ГУЛЬНАР КАЙРЖАНОВНА</t>
  </si>
  <si>
    <t>77779790087 ,87779790087</t>
  </si>
  <si>
    <t>С.БИСЕН , ЗАПАДНО-КАЗАХСТАНСКАЯ ОБЛАСТЬ, БОКЕЙОРДИНСКИЙ РАЙОН, БИСЕНСКИЙ С.О., С.БИСЕН</t>
  </si>
  <si>
    <t>КРИВОНОС АНАТОЛИЙ ФЕДОРОВИЧ</t>
  </si>
  <si>
    <t>КРИВОНОС АНАТОЛИЙ ФЁДОРОВИЧ</t>
  </si>
  <si>
    <t>С.ФЕДОРОВКА , КОСТАНАЙСКАЯ ОБЛАСТЬ, ФЕДОРОВСКИЙ РАЙОН, ФЕДОРОВСКИЙ С.О., С.ФЕДОРОВКА</t>
  </si>
  <si>
    <t>31.08.2026 говорит неверный номер но при этом раннее общались</t>
  </si>
  <si>
    <t>КХ "ИГІЛІК"</t>
  </si>
  <si>
    <t>НҰРЛЫБЕКОВ РАЙСБЕК ИБРАШҰЛЫ</t>
  </si>
  <si>
    <t>77075253812 ,+77143030513 ,+77762219529 ,87075253812 ,87143030513</t>
  </si>
  <si>
    <t>31.08.2026 звонить на 9529 пока нет потреб</t>
  </si>
  <si>
    <t>КХ "МАК"</t>
  </si>
  <si>
    <t>МУСУРМАНОВА АДИЯ ЗАЙДЕНОВНА</t>
  </si>
  <si>
    <t>Г.КАСКЕЛЕН , АЛМАТИНСКАЯ ОБЛАСТЬ, КАРАСАЙСКИЙ РАЙОН, КАСКЕЛЕНСКАЯ Г.А., Г.КАСКЕЛЕН</t>
  </si>
  <si>
    <t>КХ "БАЙБАҚТЫ"</t>
  </si>
  <si>
    <t>МУСАГАЛИЕВ ГАРИПУЛЛА АШУОВИЧ</t>
  </si>
  <si>
    <t>Выращивание маслосодержащих плодов</t>
  </si>
  <si>
    <t>Г.АТЫРАУ , АТЫРАУСКАЯ ОБЛАСТЬ, АТЫРАУ Г.А., Г.АТЫРАУ</t>
  </si>
  <si>
    <t>ИП САЛАМАЦКАЯ ГАЛИНА СТЕПАНОВНА</t>
  </si>
  <si>
    <t>САЛАМАЦКАЯ ГАЛИНА СТЕПАНОВНА</t>
  </si>
  <si>
    <t>С.УСПЕНКА , ПАВЛОДАРСКАЯ ОБЛАСТЬ, УСПЕНСКИЙ РАЙОН, УСПЕНСКИЙ С.О., С.УСПЕНКА</t>
  </si>
  <si>
    <t>ИП "ТОЛКЫНБЕКОВА ГАЛЫМКУЛЬ НОГАШБАЕВНА"</t>
  </si>
  <si>
    <t>ТОЛКЫНБЕКОВА ГАЛЫМКУЛЬ НОГАШБАЕВНА</t>
  </si>
  <si>
    <t>С.БИРЛИК , АЛМАТИНСКАЯ ОБЛАСТЬ, БАЛХАШСКИЙ РАЙОН, БИРЛИКСКИЙ С.О., С.БИРЛИК</t>
  </si>
  <si>
    <t>14.10.2026 не дозворн</t>
  </si>
  <si>
    <t>КРЕСТЬЯНСКОЕ ХОЗЯЙСТВО "МИРАС"</t>
  </si>
  <si>
    <t>КАРАБАЕВ БУЛАТ ЖУМАШЕВИЧ</t>
  </si>
  <si>
    <t>С.ТАЙСОЙГАН , УЗУНКОЛЬСКИЙ РАЙОН, С.О.ОБАҒАН, С.ТАЙСОЙГАН</t>
  </si>
  <si>
    <t>14.10.2026 откл директор</t>
  </si>
  <si>
    <t>КХ "БАСТ АГРО"</t>
  </si>
  <si>
    <t>БРЕХАЧЕВ АЛЕКСАНДР ИВАНОВИЧ</t>
  </si>
  <si>
    <t>С.ЖАМБЫЛ , КОСТАНАЙСКАЯ ОБЛАСТЬ, КОСТАНАЙСКИЙ РАЙОН, ЖАМБЫЛСКИЙ С.О., С.ЖАМБЫЛ</t>
  </si>
  <si>
    <t>ИП СЕРКЕБАЕВ</t>
  </si>
  <si>
    <t>СЕРКЕБАЕВ БАХЫТ ЖҰБАЙҰЛЫ</t>
  </si>
  <si>
    <t>Г.КЫЗЫЛОРДА , КЫЗЫЛОРДИНСКАЯ ОБЛАСТЬ, КЫЗЫЛОРДА Г.А., Г.КЫЗЫЛОРДА</t>
  </si>
  <si>
    <t>ШҚ ТЕЗЕКБАЙ</t>
  </si>
  <si>
    <t>КЫДЫРПАТШАЕВ АЗАТБЕК ОРЗАНБАЕВИЧ</t>
  </si>
  <si>
    <t>С.ТЕЗЕКБАЙ , ОБЛАСТЬ ҰЛЫТАУ, УЛЫТАУСКИЙ РАЙОН, МЫЙБУЛАКСКИЙ С.О., С.МЫЙБУЛАК, С.ТЕЗЕКБАЙ</t>
  </si>
  <si>
    <t>КХ " СУЛЕЙМЕНОВА ЖАКСЫЛЫК КАКЕНОВНА"</t>
  </si>
  <si>
    <t>СУЛЕЙМЕНОВА ЖАКСЫЛЫК КАКЕНОВНА</t>
  </si>
  <si>
    <t>С.ТОРАЙГЫРОВА , ПАВЛОДАРСКАЯ ОБЛАСТЬ, БАЯНАУЛЬСКИЙ РАЙОН, ТОРАЙГЫРОВСКИЙ С.О., С.ТОРАЙГЫРОВА</t>
  </si>
  <si>
    <t>14.10.2026 нет пока потреб</t>
  </si>
  <si>
    <t>КХ, ИП ЕМЕЛЬЯНОВА РИММА ЛЕОНИДОВНА</t>
  </si>
  <si>
    <t>ЕМЕЛЬЯНОВА РИММА ЛЕОНИДОВНА</t>
  </si>
  <si>
    <t>7 7142 55 63 13 ,87142556313</t>
  </si>
  <si>
    <t>Производство промышленных газов</t>
  </si>
  <si>
    <t>КХ "АГРО"</t>
  </si>
  <si>
    <t>ГОЛОВАШОВ ИГОРЬ ИВАНОВИЧ</t>
  </si>
  <si>
    <t>С.АКТОГАЙ , ПАВЛОДАРСКАЯ ОБЛАСТЬ, АКТОГАЙСКИЙ РАЙОН, АКТОГАЙСКИЙ С.О., С.АКТОГАЙ</t>
  </si>
  <si>
    <t>16.09.2026 повторный контакт нет потреб</t>
  </si>
  <si>
    <t>ИП КХ ГАСПАРЯН БОРИС КОЛАЕВИЧ</t>
  </si>
  <si>
    <t>ГАСПАРЯН БОРИС КОЛАЕВИЧ</t>
  </si>
  <si>
    <t>С.СЛАВЕНКА , КОСТАНАЙСКАЯ ОБЛАСТЬ, КАРАБАЛЫКСКИЙ РАЙОН, КОСОБИНСКИЙ С.О., С.СЛАВЕНКА</t>
  </si>
  <si>
    <t>31.08.2026 нет потреб пока возможно на след год</t>
  </si>
  <si>
    <t>ШҚ "ОҢАТА"</t>
  </si>
  <si>
    <t>КУШЕКБАЕВ УНБЕРГЕН ДЮСЕНБАЕВИЧ</t>
  </si>
  <si>
    <t>С.БАЙГЕТОБЕ , АТЫРАУСКАЯ ОБЛАСТЬ, МАКАТСКИЙ РАЙОН, БАЙГЕТОБИНСКИЙ С.О., С.БАЙГЕТОБЕ</t>
  </si>
  <si>
    <t>ИП " ДОСТОЯРОВА КАРЛЫГАШ ЕСКЕРМЕСОВНА"</t>
  </si>
  <si>
    <t>ДОСТОЯРОВА КАРЛЫГАШ ЕСКЕРМЕСОВНА</t>
  </si>
  <si>
    <t>8777-5440797</t>
  </si>
  <si>
    <t>Деятельность ресторанов и предоставление услуг по доставке продуктов питания объектами, находящимися на придорожной полосе</t>
  </si>
  <si>
    <t>Г.ТОБЫЛ , КОСТАНАЙСКАЯ ОБЛАСТЬ, КОСТАНАЙСКИЙ РАЙОН, ТОБЫЛСКАЯ Г.А., Г.ТОБЫЛ</t>
  </si>
  <si>
    <t>31.08.2026 ангары не нужны  есть два больших участка земли в затоболовке, в центре на продажу</t>
  </si>
  <si>
    <t>НУРТАЕВА АНАРКУЛЬ ЖАКСЫЛЫКОВНА</t>
  </si>
  <si>
    <t>Г.ЭМБА , АКТЮБИНСКАЯ ОБЛАСТЬ, МУГАЛЖАРСКИЙ РАЙОН, ЭМБИНСКАЯ Г.А., Г.ЭМБА</t>
  </si>
  <si>
    <t>КРЕСТЬЯНСКОЕ ХОЗЯЙСТВО "ИСМАНУР"</t>
  </si>
  <si>
    <t>ШАККАЛИЕВА БАХИТХАН УТЕПБЕРГЕНОВНА</t>
  </si>
  <si>
    <t>7(700)257-85-36 ,87002578536 ,87056601548</t>
  </si>
  <si>
    <t>14.10.2026 откл оба телефона</t>
  </si>
  <si>
    <t>КРЕСТЬЯНСКОЕ ХОЗЯЙСТВО "ЫНТА"</t>
  </si>
  <si>
    <t>ЕЛЮБАЕВ АРДАК ТОКЕНОВИЧ</t>
  </si>
  <si>
    <t>С.ЫНТАЛЫ , КАРАГАНДИНСКАЯ ОБЛАСТЬ, КАРКАРАЛИНСКИЙ РАЙОН, ЫНТАЛИНСКИЙ С.О., С.ЫНТАЛЫ</t>
  </si>
  <si>
    <t>14.10.2026 откл</t>
  </si>
  <si>
    <t>КРЕСТЬЯНСКОЕ ХОЗЯЙСТВО "КОЛОС" ВЕРЕТЕННИКОВ А. Н.</t>
  </si>
  <si>
    <t>ВЕРЕТЕННИКОВ АЛЕКСАНДР НИКОЛАЕВИЧ</t>
  </si>
  <si>
    <t>С.ЖОЛКУДУК , ПАВЛОДАРСКАЯ ОБЛАСТЬ, АКСУ Г.А., АЛГАБАССКИЙ С.О., С.ЖОЛКУДУК</t>
  </si>
  <si>
    <t>ИП "САПАР"</t>
  </si>
  <si>
    <t>ЭЛЕУВ САПАР БОЛТАБАЕВИЧ</t>
  </si>
  <si>
    <t>7 747 206 2531 ,87472062531</t>
  </si>
  <si>
    <t>С.ЛОЗОВОЕ , ПАВЛОДАРСКАЯ ОБЛАСТЬ, УСПЕНСКИЙ РАЙОН, ЛОЗОВСКИЙ С.О., С.ЛОЗОВОЕ</t>
  </si>
  <si>
    <t>14.10.2026 не верный номер</t>
  </si>
  <si>
    <t>ИП "АСЫЛХАН"</t>
  </si>
  <si>
    <t>КУПЕШЕВ АБАЙ ТУРГАЛИЕВИЧ</t>
  </si>
  <si>
    <t xml:space="preserve">14.10.2026 сбросил </t>
  </si>
  <si>
    <t>К/Х САРЫТОМАР</t>
  </si>
  <si>
    <t>С.КАРАОЗЕК , АКМОЛИНСКАЯ ОБЛАСТЬ, БУЛАНДЫНСКИЙ РАЙОН, КАРАУЗЕКСКИЙ С.О., С.КАРАОЗЕК</t>
  </si>
  <si>
    <t>08.09.2026 нет потреб</t>
  </si>
  <si>
    <t>ИП РАХМЕТ</t>
  </si>
  <si>
    <t>АБДИКАЛИКОВА УЛБАЛА САТИБАЛДИЕВНА</t>
  </si>
  <si>
    <t>7 (775) 781-76-12</t>
  </si>
  <si>
    <t>С.ПЕТЕРФЕЛЬД , СЕВЕРО-КАЗАХСТАНСКАЯ ОБЛАСТЬ, КЫЗЫЛЖАРСКИЙ РАЙОН, ПЕТЕРФЕЛЬДСКИЙ С.О., С.ПЕТЕРФЕЛЬД</t>
  </si>
  <si>
    <t>КХ "ЕГIНСАЙ"</t>
  </si>
  <si>
    <t>ЖЕЛТОНОЖКО ОЛЬГА НИКОЛАЕВНА</t>
  </si>
  <si>
    <t>77051030689 ,87051030689</t>
  </si>
  <si>
    <t>С.ПОПОВКА , АКМОЛИНСКАЯ ОБЛАСТЬ, АТБАСАРСКИЙ РАЙОН, ТЕЛЬМАНСКИЙ С.О., С.ПОПОВКА</t>
  </si>
  <si>
    <t>ИП "ДЮСЕМБАЕВА"</t>
  </si>
  <si>
    <t>ДЮСЕМБАЕВА БАКЫТ КАБЫЛДИНОВНА</t>
  </si>
  <si>
    <t>С.ЖУСУПБЕКА АЙМАУЫТОВА , ПАВЛОДАРСКАЯ ОБЛАСТЬ, БАЯНАУЛЬСКИЙ РАЙОН, КЫЗЫЛТАУСКИЙ С.О., С.ЖУСУПБЕКА АЙМАУЫТОВА</t>
  </si>
  <si>
    <t>КХ ҚАНАТ</t>
  </si>
  <si>
    <t>ИЗИМОВ БАУЫРЖАН</t>
  </si>
  <si>
    <t>С.КАРАУЫЛТОБЕ , ЗАПАДНО-КАЗАХСТАНСКАЯ ОБЛАСТЬ, АКЖАИКСКИЙ РАЙОН, КАРАУЫЛТОБИНСКИЙ С.О., С.КАРАУЫЛТОБЕ</t>
  </si>
  <si>
    <t>КХ "БОРГОЗ"</t>
  </si>
  <si>
    <t>КУСАИНОВА АЙСУЛУ КАЛАБАЕВНА</t>
  </si>
  <si>
    <t>С.КОРГАНБАЙ , ОБЛАСТЬ ҰЛЫТАУ, ЖЕЗКАЗГАН Г.А., КЕНГИРСКИЙ С.О., С.КОРГАНБАЙ</t>
  </si>
  <si>
    <t>АСАНОВА ГУЛЬЖАМАЛ АДЫРБЕКОВНА</t>
  </si>
  <si>
    <t>Г.ЖАНАТАС , ЖАМБЫЛСКАЯ ОБЛАСТЬ, САРЫСУСКИЙ РАЙОН, Г.ЖАНАТАС</t>
  </si>
  <si>
    <t>КОЖАГУЛОВА ТЫЛЕУКОР САЙЛАУБЕКОВНА</t>
  </si>
  <si>
    <t>С.КУЙГАН , ВОСТОЧНО-КАЗАХСТАНСКАЯ ОБЛАСТЬ, ТАРБАГАТАЙСКИЙ РАЙОН, КУЙГАНСКИЙ С.О., С.КУЙГАН</t>
  </si>
  <si>
    <t>15.10.2026 нет потреб</t>
  </si>
  <si>
    <t>КРЕСТЬЯНСКОЕ ХОЗЯЙСТВО "ВИКТОР"</t>
  </si>
  <si>
    <t>МАЗУРИК ВИКТОР ИВАНОВИЧ</t>
  </si>
  <si>
    <t>7-776-518-1587 ,87765181587</t>
  </si>
  <si>
    <t>С.КАРАГАЙЛЫ , КАРАГАНДИНСКАЯ ОБЛАСТЬ, ОСАКАРОВСКИЙ РАЙОН, С.О.КАРАГАЙЛЫ, С.КАРАГАЙЛЫ</t>
  </si>
  <si>
    <t>15.10.2026 откл</t>
  </si>
  <si>
    <t>К\Х ИСМУЛЬДИНОВ С.И.</t>
  </si>
  <si>
    <t>ИСМУЛЬДИНОВ СЕРИКБАЙ ИМАНГАЗЫНОВИЧ</t>
  </si>
  <si>
    <t>С.МУКТИКОЛЬ , КОСТАНАЙСКАЯ ОБЛАСТЬ, ЖИТИКАРИНСКИЙ РАЙОН, МУКТИКОЛЬСКИЙ С.О., С.МУКТИКОЛЬ</t>
  </si>
  <si>
    <t>15.10.2026 сбросил</t>
  </si>
  <si>
    <t>ИП "БАТЫРБЕК"</t>
  </si>
  <si>
    <t>ЖАКУПОВ БАКИБАЙ АМАНЖОЛОВИЧ</t>
  </si>
  <si>
    <t>16.09.2026 ангар под животноводсво нужен н тоько на след год</t>
  </si>
  <si>
    <t>ИП ТОЛКУМБЕКОВ Е.Р.</t>
  </si>
  <si>
    <t>ТОЛКУМБЕКОВ ЕРЛИК РАХИМОВИЧ</t>
  </si>
  <si>
    <t>С.КАРАОТКЕЛЬ , АКМОЛИНСКАЯ ОБЛАСТЬ, ЦЕЛИНОГРАДСКИЙ РАЙОН, КАРАОТКЕЛЬСКИЙ С.О., С.КАРАОТКЕЛЬ</t>
  </si>
  <si>
    <t xml:space="preserve">08.09.2026 нет потреб </t>
  </si>
  <si>
    <t>КХ " ЕМДІ БҰЛАҚ "</t>
  </si>
  <si>
    <t>ОСПАНОВ ДАНИЯР МЕЙРАМБЕКОВИЧ</t>
  </si>
  <si>
    <t>С.КОРАМ , АЛМАТИНСКАЯ ОБЛАСТЬ, ЕНБЕКШИКАЗАХСКИЙ РАЙОН, КОРАМСКИЙ С.О., С.КОРАМ</t>
  </si>
  <si>
    <t>15.10.2026 не дозвон</t>
  </si>
  <si>
    <t>ОСПАНОВ САТТАР САРСЕНБАЕВИЧ казахскоговрящий</t>
  </si>
  <si>
    <t>ОСПАНОВ САТТАР САРСЕНБАЕВИЧ</t>
  </si>
  <si>
    <t>С.УЛЫТАУ , УЛЫТАУСКИЙ РАЙОН, УЛЫТАУСКИЙ С.О, С.УЛЫТАУ</t>
  </si>
  <si>
    <t>22.09.2026 нет потреб</t>
  </si>
  <si>
    <t>ИП "КАШАГАНОВ"</t>
  </si>
  <si>
    <t>КАШАГАНОВ ЭРИК МАДИЕВИЧ</t>
  </si>
  <si>
    <t>С.КЫЗЫЛКАЙРАТ , АЛМАТИНСКАЯ ОБЛАСТЬ, ТАЛГАРСКИЙ РАЙОН, АЛАТАУСКИЙ С.О., С.КЫЗЫЛКАЙРАТ</t>
  </si>
  <si>
    <t>КХ "ТОРПАҚ"</t>
  </si>
  <si>
    <t>ИЗБАНОВА РАЙСА САНАКОВНА</t>
  </si>
  <si>
    <t>С.ИМ.ИМАНГАЛИ БИЛТАБАНОВА , АКТЮБИНСКАЯ ОБЛАСТЬ, ХОБДИНСКИЙ РАЙОН, С.О.ИМАНГАЛИ БИЛТАБАНОВА, С.ИМ.ИМАНГАЛИ БИЛТАБАНОВА</t>
  </si>
  <si>
    <t>ИП "ALMA COMPANY"</t>
  </si>
  <si>
    <t>ТУНГАТ АЛМАГУЛ</t>
  </si>
  <si>
    <t>7(777)0347371 ,87770347371</t>
  </si>
  <si>
    <t>С.СЕЛЕТИНСКОЕ , АКМОЛИНСКАЯ ОБЛАСТЬ, ЕРЕЙМЕНТАУСКИЙ РАЙОН, СЕЛЕТИНСКИЙ С.А., С.СЕЛЕТИНСКОЕ</t>
  </si>
  <si>
    <t>08.09.2026 не дозвон</t>
  </si>
  <si>
    <t>ЖК DARIYA</t>
  </si>
  <si>
    <t>ЯХИЯЕВА КУРАЛАЙ КАЛМАГАНБЕТОВНА</t>
  </si>
  <si>
    <t>7(702)892-76-16</t>
  </si>
  <si>
    <t>С.ТУЗДЫБАСТАУ , АЛМАТИНСКАЯ ОБЛАСТЬ, ТАЛГАРСКИЙ РАЙОН, ТУЗДЫБАСТАУСКИЙ С.О., С.ТУЗДЫБАСТАУ</t>
  </si>
  <si>
    <t>15.10.2026 нет потреб сами построили из блоков</t>
  </si>
  <si>
    <t>К/Х ТОРТ АГАЙЫН</t>
  </si>
  <si>
    <t>ЗЕЙДЕЛОВ АЛМАЗ ТОКТАРГАЗИНОВИЧ</t>
  </si>
  <si>
    <t>87234421412 ,87787083690</t>
  </si>
  <si>
    <t>С.АКЖАР , ВОСТОЧНО-КАЗАХСТАНСКАЯ ОБЛАСТЬ, ТАРБАГАТАЙСКИЙ РАЙОН, АКЖАРСКИЙ С.О., С.АКЖАР</t>
  </si>
  <si>
    <t>ИП ҚАСЫМХАНҰЛЫ Д , КХ СУНКАР И К</t>
  </si>
  <si>
    <t>ҚАСЫМХАНҰЛЫ ДАРХАН</t>
  </si>
  <si>
    <t>77713557181 ,87713557181</t>
  </si>
  <si>
    <t>С.МАЛО НАРЫМКА , ВОСТОЧНО-КАЗАХСТАНСКАЯ ОБЛАСТЬ, КАТОН-КАРАГАЙСКИЙ РАЙОН, СОЛОНОВСКИЙ С.О., С.МАЛО НАРЫМКА</t>
  </si>
  <si>
    <t>КРЕСТЬЯНСКОЕ ХОЗЯЙСТВО "ЖАНСАЯ"</t>
  </si>
  <si>
    <t>КУАНДЫКОВ БЕККАЛИ ЕРГАЛИЕВИЧ</t>
  </si>
  <si>
    <t>С.КОПА , АКТЮБИНСКАЯ ОБЛАСТЬ, ХРОМТАУСКИЙ РАЙОН, КОПИНСКИЙ С.О., С.КОПА</t>
  </si>
  <si>
    <t>К/Х "КӘРІБАЙ"</t>
  </si>
  <si>
    <t>ЖАКУПБЕКОВ МЕКЕН КАСЫМОВИЧ</t>
  </si>
  <si>
    <t>15.10.2026 не векрный номер</t>
  </si>
  <si>
    <t>КХ " АҚБОТА "</t>
  </si>
  <si>
    <t>КАЙБУШЕВА ЕЛИЗАВЕТА ХАЛИУЛЛИЕВНА</t>
  </si>
  <si>
    <t>С.КАРАОБА , ЗАПАДНО-КАЗАХСТАНСКАЯ ОБЛАСТЬ, КАЗТАЛОВСКИЙ РАЙОН, КАРАОБИНСКИЙ С.О., С.КАРАОБА</t>
  </si>
  <si>
    <t>КХ СЕЙТАЛИНОВ САБЫР САЙЛАУБЕКОВИЧ</t>
  </si>
  <si>
    <t>СЕЙТАЛИНОВ САБЫР САЙЛАУБЕКОВИЧ</t>
  </si>
  <si>
    <t>Г.ЖЕЗКАЗГАН , ОБЛАСТЬ ҰЛЫТАУ, ЖЕЗКАЗГАН Г.А., Г.ЖЕЗКАЗГАН</t>
  </si>
  <si>
    <t>КХ КЕРНЕЙ</t>
  </si>
  <si>
    <t>ЕСЕНТАЕВА НАЗГУЛЬ АМАНТАЕВНА</t>
  </si>
  <si>
    <t>С.КЕРНЕЙ , КАРАГАНДИНСКАЯ ОБЛАСТЬ, БУХАР-ЖЫРАУСКИЙ РАЙОН, С.О.КЕРНЕЙ, С.КЕРНЕЙ</t>
  </si>
  <si>
    <t>22.09.2026 нет потреб но попросил скинуть инфу на вотс апп</t>
  </si>
  <si>
    <t>КРЕСТЬЯНСКОЕ ХОЗЯЙСТВО "КОЛОС"</t>
  </si>
  <si>
    <t>ТОВСТОЛУЖЕНСКИЙ ЮРИЙ ВЛАДИМИРОВИЧ</t>
  </si>
  <si>
    <t>С.ЦЕНТРАЛЬНОЕ , БУХАР-ЖЫРАУСКИЙ РАЙОН, ЦЕНТРАЛЬНЫЙ С.О., С.ЦЕНТРАЛЬНОЕ</t>
  </si>
  <si>
    <t>22.09.2026 скинет номер</t>
  </si>
  <si>
    <t>ИП "МУХАМБЕТ"</t>
  </si>
  <si>
    <t>ЖУНУСКУЛОВ ЖАМБУЛБЕК АМАНТАЕВИЧ</t>
  </si>
  <si>
    <t>С.НОГАЙБАЙ , ЖАМБЫЛСКАЯ ОБЛАСТЬ, КОРДАЙСКИЙ РАЙОН, НОГАЙБАЙСКИЙ С.О., С.НОГАЙБАЙ</t>
  </si>
  <si>
    <t>БАЙКАРАЕВ МАРАТ ЕСЕНГАЛИЕВИЧ</t>
  </si>
  <si>
    <t>15.10.2026  ангар под животноводство на 120 голов</t>
  </si>
  <si>
    <t>ИКЛАСОВ ДЖАНБОЛАТ МАКАЛИЕВИЧ</t>
  </si>
  <si>
    <t>С.ТУГЫЛ , ВОСТОЧНО-КАЗАХСТАНСКАЯ ОБЛАСТЬ, ТАРБАГАТАЙСКИЙ РАЙОН, ТУГЫЛЬСКИЙ С.О., С.ТУГЫЛ</t>
  </si>
  <si>
    <t>15.10.2026 пока нет на будущее возможно</t>
  </si>
  <si>
    <t>К/Х "ШЕВЧЕНКО"</t>
  </si>
  <si>
    <t>ШЕВЧЕНКО МИХАИЛ БОРИСОВИЧ</t>
  </si>
  <si>
    <t>С.ТАСКАЛА , ЗАПАДНО-КАЗАХСТАНСКАЯ ОБЛАСТЬ, ТАСКАЛИНСКИЙ РАЙОН, ТАСКАЛИНСКИЙ С.О., С.ТАСКАЛА</t>
  </si>
  <si>
    <t>28.05.2024 хочет ангар но денег нет осенью набрать</t>
  </si>
  <si>
    <t>ИП МУСТАФИН см коментарии</t>
  </si>
  <si>
    <t>МУСТАФИН АМАНГАЛИ ЖАКСЫЛЫКОВИЧ</t>
  </si>
  <si>
    <t>Г.ЕРЕЙМЕНТАУ , АКМОЛИНСКАЯ ОБЛАСТЬ, ЕРЕЙМЕНТАУСКИЙ РАЙОН, Г.ЕРЕЙМЕНТАУ</t>
  </si>
  <si>
    <t>ЖЕКЕ КӘСІПКЕР АҚАНСЕРІ ИСКАКОВА БАХЫТКУЛ КАЙНЕЛОВНА</t>
  </si>
  <si>
    <t>ИСКАКОВА БАХЫТКУЛ КАЙНЕЛОВНА</t>
  </si>
  <si>
    <t>Розничная торговля одеждой, кроме трикотажных и чулочно-носочных изделий, в специализированных магазинах, являющихся торговыми объектами, с торговой площадью менее 2000 кв.м</t>
  </si>
  <si>
    <t>С.ТОРГАЙ , КОСТАНАЙСКАЯ ОБЛАСТЬ, ЖАНГЕЛЬДИНСКИЙ РАЙОН, ТОРГАЙСКИЙ С.О., С.ТОРГАЙ</t>
  </si>
  <si>
    <t>28.08.2026 казахскоговорящий</t>
  </si>
  <si>
    <t>ИП "БАЙАТАР"</t>
  </si>
  <si>
    <t>АЛИБЕКОВА КУЛЬДАН ТОЛЕУХАНОВНА</t>
  </si>
  <si>
    <t>7 (701) 349-27-48 ,87013492748</t>
  </si>
  <si>
    <t>П.ОСАКАРОВКА , КАРАГАНДИНСКАЯ ОБЛАСТЬ, ОСАКАРОВСКИЙ РАЙОН, ОСАКАРОВСКАЯ П.А., П.ОСАКАРОВКА</t>
  </si>
  <si>
    <t>Ф/Х"ТАЛШЫН"</t>
  </si>
  <si>
    <t>АШИМОВА НАЗИМ ДАУЛЕТОВНА</t>
  </si>
  <si>
    <t>С.КАРАМУРУН , КАРАГАНДИНСКАЯ ОБЛАСТЬ, ШЕТСКИЙ РАЙОН, КРАСНОПОЛЯНСКИЙ С.О., С.КАРАМУРУН</t>
  </si>
  <si>
    <t>22.09.2026 не дозвон</t>
  </si>
  <si>
    <t>ИП АЗАМАТ</t>
  </si>
  <si>
    <t>КОПОБАЕВ ЕРБОЛ КОВАНОВИЧ</t>
  </si>
  <si>
    <t>С.ШАЛКАР , КАРАГАНДИНСКАЯ ОБЛАСТЬ, БУХАР-ЖЫРАУСКИЙ РАЙОН, БУХАР-ЖЫРАУ С.О., С.ШАЛКАР</t>
  </si>
  <si>
    <t>БЕКМАГАМБЕТОВ ЖАНАТ САТАЕВИЧ</t>
  </si>
  <si>
    <t>С.ТУРГАЙ , ЕРЕЙМЕНТАУСКИЙ РАЙОН, ТУРГАЙСКИЙ С.О., С.ТУРГАЙ</t>
  </si>
  <si>
    <t>ИП РАХМАТУЛЛИНА С.И. не дозвон</t>
  </si>
  <si>
    <t>РАХМАТУЛЛИНА САГДАТ ИДАЯТОВНА</t>
  </si>
  <si>
    <t>77053377079 ,87053377079</t>
  </si>
  <si>
    <t>С.КРИВООЗЕРКА , СЕВЕРО-КАЗАХСТАНСКАЯ ОБЛАСТЬ, КЫЗЫЛЖАРСКИЙ РАЙОН, ПЕТЕРФЕЛЬДСКИЙ С.О., С.КРИВООЗЕРКА</t>
  </si>
  <si>
    <t>02.09.2026 нет потреб</t>
  </si>
  <si>
    <t>К/Х "МАРҒҰЛАН"</t>
  </si>
  <si>
    <t>ЖУМАШЕВ ТАЛГАТ ХАМЗОВИЧ</t>
  </si>
  <si>
    <t>7017730094 ,87017730094</t>
  </si>
  <si>
    <t>С.КОКТОГАН , АЛМАТИНСКАЯ ОБЛАСТЬ, КАРАСАЙСКИЙ РАЙОН, ЕЛЬТАЙСКИЙ С.О., С.КОКТОГАН</t>
  </si>
  <si>
    <t>18.10.2024 скинул инфу</t>
  </si>
  <si>
    <t>КХ АДЕНОВ Г. Т.</t>
  </si>
  <si>
    <t>АДЕНОВ ГАБДОЛЛА ТАБАШОВИЧ</t>
  </si>
  <si>
    <t>С.БОРСЕНГИР , ОБЛАСТЬ ҰЛЫТАУ, УЛЫТАУСКИЙ РАЙОН, БОРСЕНГИРСКИЙ С.О., С.БОРСЕНГИР</t>
  </si>
  <si>
    <t>03.03.2025 пока нет потреб</t>
  </si>
  <si>
    <t>ИП ЗОЛИН И.В.</t>
  </si>
  <si>
    <t>ЗОЛИН ИЛЬЯ ВАСИЛЬЕВИЧ</t>
  </si>
  <si>
    <t>7 (705) 768 27 11</t>
  </si>
  <si>
    <t>Розничная торговля продуктами питания, напитками и табачными изделиями на рынках</t>
  </si>
  <si>
    <t>Г.РИДДЕР , ВОСТОЧНО-КАЗАХСТАНСКАЯ ОБЛАСТЬ, РИДДЕР Г.А., Г.РИДДЕР</t>
  </si>
  <si>
    <t>15.05.2024 набрать после 22:00</t>
  </si>
  <si>
    <t>ИП МЕЖДУНАРОДНЫЙ ЭКСПЕРИМЕНТАЛЬНЫЙ КОЛЛЕКЦИОННЫЙ САД-ПИТОМНИК ПАМЯТИ С.И. ИСАЕВА</t>
  </si>
  <si>
    <t>КАРИМОВ КАЙРАТ БУРАНБАЕВИЧ</t>
  </si>
  <si>
    <t>87013130619 ,87013130619 87029810202</t>
  </si>
  <si>
    <t>Выращивание семечковых и косточковых плодов</t>
  </si>
  <si>
    <t>Г.УРАЛЬСК , ЗАПАДНО-КАЗАХСТАНСКАЯ ОБЛАСТЬ, УРАЛЬСК Г.А., Г.УРАЛЬСК</t>
  </si>
  <si>
    <t>03.10.2024 на след год</t>
  </si>
  <si>
    <t>КХ "ЕРКОШ"</t>
  </si>
  <si>
    <t>БЕГАЛИН КАЙРАТ КОНКАБАЕВИЧ</t>
  </si>
  <si>
    <t>С.АНГАЛ БАТЫРА , АКМОЛИНСКАЯ ОБЛАСТЬ, РАЙОН БИРЖАН САЛ, АНГАЛБАТЫРСКИЙ С.О., С.АНГАЛ БАТЫРА</t>
  </si>
  <si>
    <t>08.09.2026 откл</t>
  </si>
  <si>
    <t>ИП "ВАЛЕРИЙ"</t>
  </si>
  <si>
    <t>ТАСКАЛИЕВА АЙНУРА КУСАИНОВНА</t>
  </si>
  <si>
    <t>03.10.2024 нет потреб</t>
  </si>
  <si>
    <t>ИП ШАЛДЫБАЕВ</t>
  </si>
  <si>
    <t>ШАЛДЫБАЕВ КАЙРАТ ДЖАЛШАРИНОВИЧ</t>
  </si>
  <si>
    <t>С.УВАЛЬНОЕ , КОСТАНАЙСКАЯ ОБЛАСТЬ, РАЙОН БЕИМБЕТА МАЙЛИНА, НОВОИЛЬИНСКИЙ С.О., С.УВАЛЬНОЕ</t>
  </si>
  <si>
    <t>28.08.2026 связь плохая</t>
  </si>
  <si>
    <t>ФХ "СЕМЕЙ"</t>
  </si>
  <si>
    <t>ХЕГАЙ ВЛАДИМИР АНАТОЛЬЕВИЧ</t>
  </si>
  <si>
    <t>77051186958 ,87051186958</t>
  </si>
  <si>
    <t>С.ГЛУХОВКА , ОБЛАСТЬ АБАЙ, БЕСКАРАГАЙСКИЙ РАЙОН, ГЛУХОВСКИЙ С.О., С.ГЛУХОВКА</t>
  </si>
  <si>
    <t>19.07.2024 не дозвон</t>
  </si>
  <si>
    <t>КХ "РУСТЕМ"</t>
  </si>
  <si>
    <t>САРСЕНБАЕВА ГУЛЬМИРА ОЛЖАБАЕВНА</t>
  </si>
  <si>
    <t>С.ОЛЖАБАЙ БАТЫРА , АКМОЛИНСКАЯ ОБЛАСТЬ, ЕРЕЙМЕНТАУСКИЙ РАЙОН, С.О. ОЛЖАБАЙ БАТЫРА, С.ОЛЖАБАЙ БАТЫРА</t>
  </si>
  <si>
    <t>АЯНҰР</t>
  </si>
  <si>
    <t>СУЛЕЙМЕНОВ ЗАМАДДИН САЙФУДИНОВИЧ</t>
  </si>
  <si>
    <t>20.03.2025 казахскоговорящий</t>
  </si>
  <si>
    <t>КРЕСТЬЯНСКОЕ ХОЗЯЙСТВО "АЙГЕРІМ"</t>
  </si>
  <si>
    <t>КОЖАМБАЕВ АЙДЫН АМАНОВИЧ</t>
  </si>
  <si>
    <t>С.ТАСКЕСКЕН , ОБЛАСТЬ АБАЙ, УРДЖАРСКИЙ РАЙОН, КОНЫРШАУЛИНСКИЙ С.О., С.ТАСКЕСКЕН</t>
  </si>
  <si>
    <t>19.07.2024 казахскоговорящий</t>
  </si>
  <si>
    <t>Ш/Қ "МК"</t>
  </si>
  <si>
    <t>НУРТАЗИН ЕРБОЛ ЖАМЕЛОВИЧ</t>
  </si>
  <si>
    <t>С.АКТАС , КАРАГАНДИНСКАЯ ОБЛАСТЬ, АКТОГАЙСКИЙ РАЙОН, С.О. КАРАМЕНДЕ БИ, С.АКТАС</t>
  </si>
  <si>
    <t>ИП ҚОРҒАНБАЕВ Б.Қ</t>
  </si>
  <si>
    <t>ҚОРҒАНБАЕВ БЕК ҚЫДЫРБАЙҰЛЫ</t>
  </si>
  <si>
    <t>77014605363 ,87014605363</t>
  </si>
  <si>
    <t>Мангыстауская область</t>
  </si>
  <si>
    <t>Г.ФОРТ-ШЕВЧЕНКО , МАНГИСТАУСКАЯ ОБЛАСТЬ, ТУПКАРАГАНСКИЙ РАЙОН, Г.ФОРТ-ШЕВЧЕНКО</t>
  </si>
  <si>
    <t>26.06.2024 казахскоговорящий</t>
  </si>
  <si>
    <t>ИП " НҰРЖАНОВА МАҒЗАТ ҚЫДЫРБАЙҚЫЗЫ"</t>
  </si>
  <si>
    <t>НҰРЖАНОВА МАҒЗАТ ҚЫДЫРБАЙҚЫЗЫ</t>
  </si>
  <si>
    <t>С.БОЗОЙ , АКТЮБИНСКАЯ ОБЛАСТЬ, ШАЛКАРСКИЙ РАЙОН, БОЗОЙСКИЙ С.О., С.БОЗОЙ</t>
  </si>
  <si>
    <t>21.02.2025 не дозвон</t>
  </si>
  <si>
    <t>ШАРУА ҚОЖАЛЫҒЫ ТАНЫСБЕКОВ К.Т</t>
  </si>
  <si>
    <t>ТАНЫСБЕКОВ КУАТ ТЛЕУГАЛИЕВИЧ</t>
  </si>
  <si>
    <t>Г.ТЕКЕЛИ , ОБЛАСТЬ ЖЕТІСУ, ТЕКЕЛИ Г.А., Г.ТЕКЕЛИ</t>
  </si>
  <si>
    <t>26.07.2024  скнуть инфу</t>
  </si>
  <si>
    <t>КХ "ЕРЕКЕ"</t>
  </si>
  <si>
    <t>БАЙДУЙСЕНОВА РАУШАН ТЕМЕРГАЛИЕВНА</t>
  </si>
  <si>
    <t>С.ЧИГИРИНОВКА , ПАВЛОДАРСКАЯ ОБЛАСТЬ, ЩЕРБАКТИНСКИЙ РАЙОН, ГАЛКИНСКИЙ С.О., С.ЧИГИРИНОВКА</t>
  </si>
  <si>
    <t>16.09.2026 ип ризабек повтор контакта пока нет потреб</t>
  </si>
  <si>
    <t>ИП УШМАРОВ АЛЕКСАНДР ПЕТРОВИЧ</t>
  </si>
  <si>
    <t>УШМАРОВ АЛЕКСАНДР ПЕТРОВИЧ</t>
  </si>
  <si>
    <t>77051906501 ,87051906501</t>
  </si>
  <si>
    <t>18.12.2024 сбросил</t>
  </si>
  <si>
    <t>КРЕСТЬЯНСКОЕ ХОЗЯЙСТВО "ЛАУКАР" БОРИСЕНКО ЕЛЕНА ВИКТОРОВНА</t>
  </si>
  <si>
    <t>БОРИСЕНКО ЕЛЕНА ВИКТОРОВНА</t>
  </si>
  <si>
    <t>87772981741 ,8-777-298-17-41</t>
  </si>
  <si>
    <t>19.07.2024 на связи ждет финансирования</t>
  </si>
  <si>
    <t>АЙГАЛИ</t>
  </si>
  <si>
    <t>ЕРЖАНОВ АЙҒАЛИ ШЕРІПҰЛЫ</t>
  </si>
  <si>
    <t>77775056070 ,87775056070</t>
  </si>
  <si>
    <t>С.КОПТОГАЙ , АКТЮБИНСКАЯ ОБЛАСТЬ, ХРОМТАУСКИЙ РАЙОН, ТАБАНТАЛЬСКИЙ С.О., С.КОПТОГАЙ</t>
  </si>
  <si>
    <t>21.02.2025 откл</t>
  </si>
  <si>
    <t>КРЕСТЬЯНСКОЕ ХОЗЯЙСТВО "ЧИНГИСХАН"</t>
  </si>
  <si>
    <t>АШИМОВ ФАРХАТ ТОХТИЕВИЧ</t>
  </si>
  <si>
    <t>С.ЧУНДЖА , АЛМАТИНСКАЯ ОБЛАСТЬ, УЙГУРСКИЙ РАЙОН, ЧУНДЖИНСКИЙ С.О., С.ЧУНДЖА</t>
  </si>
  <si>
    <t>ИП "ГОРБАТЕНКОВ Г.В."</t>
  </si>
  <si>
    <t>ГОРБАТЕНКОВ ГЕННАДИЙ ВАЛЕРЬЕВИЧ</t>
  </si>
  <si>
    <t>С.ЕРШОВКА , УЗУНКОЛЬСКИЙ РАЙОН, ЕРШОВСКИЙ С.О., С.ЕРШОВКА</t>
  </si>
  <si>
    <t>28.08.2026 ангары не нужны купил базу с 3 советскими нужен там мехток</t>
  </si>
  <si>
    <t>ИП КОЙШИБЕКОВ</t>
  </si>
  <si>
    <t>КОЙШИБЕКОВ КАЙРАТ МЕРГЕНОВИЧ</t>
  </si>
  <si>
    <t>С.ЯВЛЕНКА , СЕВЕРО-КАЗАХСТАНСКАЯ ОБЛАСТЬ, ЕСИЛЬСКИЙ РАЙОН, ЯВЛЕНСКИЙ С.О., С.ЯВЛЕНКА</t>
  </si>
  <si>
    <t xml:space="preserve">02.09.2026 нет потреб </t>
  </si>
  <si>
    <t>ИП "АХМЕТ"</t>
  </si>
  <si>
    <t>АХМЕТОВ ЖУМАБЕК РАХИМБЕКОВИЧ</t>
  </si>
  <si>
    <t>87711249565 ,87781217571</t>
  </si>
  <si>
    <t>С.АЖЫ , АКМОЛИНСКАЯ ОБЛАСТЬ, ЕРЕЙМЕНТАУСКИЙ РАЙОН, КОЙТАССКИЙ С.О., С.АЖЫ</t>
  </si>
  <si>
    <t>К/Х "ЖАС ТАЛАП" см коментарии</t>
  </si>
  <si>
    <t>АКЫЛБЕКОВ ТАЛГАТ МУКАНБАЕВИЧ</t>
  </si>
  <si>
    <t>77016245203 ,87016245203</t>
  </si>
  <si>
    <t>С.ТОГАНАС , АКМОЛИНСКАЯ ОБЛАСТЬ, ЕГИНДЫКОЛЬСКИЙ РАЙОН, УЗУНКОЛЬСКИЙ С.О., С.ТОГАНАС</t>
  </si>
  <si>
    <t>08.09.2026 сбой</t>
  </si>
  <si>
    <t>К\ Х "МУРАТБЕК К "</t>
  </si>
  <si>
    <t>КУДАЙМЕНДИНОВА БИБИГУЛЬ КАБДУЛЛАЕВНА</t>
  </si>
  <si>
    <t>С.КЫЗЫЛТУ , ОБЛАСТЬ АБАЙ, УРДЖАРСКИЙ РАЙОН, УРДЖАРСКИЙ С.О., С.КЫЗЫЛТУ</t>
  </si>
  <si>
    <t>К/Х "ДАРХАН"</t>
  </si>
  <si>
    <t>КУЧЕРБАЕВ МАХАМБЕТ УТЕМИСОВИЧ</t>
  </si>
  <si>
    <t>С.МЕРЕЙ , ЗАПАДНО-КАЗАХСТАНСКАЯ ОБЛАСТЬ, ТАСКАЛИНСКИЙ РАЙОН, МЕРЕЙСКИЙ С.О., С.МЕРЕЙ</t>
  </si>
  <si>
    <t>03.10.2024 не дозвон</t>
  </si>
  <si>
    <t>К/Х "ДИЛАРА"</t>
  </si>
  <si>
    <t>ТАЛТАКОВ МАРАТ САИТОВИЧ</t>
  </si>
  <si>
    <t>С.АКБУЛАК , АКМОЛИНСКАЯ ОБЛАСТЬ, АРШАЛЫНСКИЙ РАЙОН, АКБУЛАКСКИЙ С.О., С.АКБУЛАК</t>
  </si>
  <si>
    <t>КХ ШЕРХАН</t>
  </si>
  <si>
    <t>ИЛЬЯСОВ УМИРЗАК РАКИМБЕКОВИЧ</t>
  </si>
  <si>
    <t>87144025162 ,8/71440/ 25-1-62</t>
  </si>
  <si>
    <t>С.АМАНТОГАЙ , КОСТАНАЙСКАЯ ОБЛАСТЬ, АМАНГЕЛЬДИНСКИЙ РАЙОН, АМАНТОГАЙСКИЙ С.О., С.АМАНТОГАЙ</t>
  </si>
  <si>
    <t>28.08.2026 пока нет потреб</t>
  </si>
  <si>
    <t>ИП "САГЫНДЫКОВ А.К." повтор не дозвон</t>
  </si>
  <si>
    <t>САГЫНДЫКОВ АЛТАЙ КАРАМАНОВИЧ</t>
  </si>
  <si>
    <t>С.КАРАКАМЫС , СЕВЕРО-КАЗАХСТАНСКАЯ ОБЛАСТЬ, ЖАМБЫЛСКИЙ РАЙОН, ОЗЕРНЫЙ С.О., С.КАРАКАМЫС</t>
  </si>
  <si>
    <t>КХ "БЕЙБИТ"</t>
  </si>
  <si>
    <t>СУЛТАНОВ ТАЛГАТ ПЕРМЕБЕКОВИЧ</t>
  </si>
  <si>
    <t>77054545717 ,87054545717</t>
  </si>
  <si>
    <t>С.БУРА , АЛМАТИНСКАЯ ОБЛАСТЬ, БАЛХАШСКИЙ РАЙОН, БЕРЕКЕНСКИЙ С.О., С.БУРА</t>
  </si>
  <si>
    <t>Ф/Х "ЕГИМБАЙ"</t>
  </si>
  <si>
    <t>АБЗАЛОВ СЕЙТЕНАЛЫ ЕГИМБАЕВИЧ</t>
  </si>
  <si>
    <t>16.09.2026 повто контакта введенка</t>
  </si>
  <si>
    <t>ИП КУАНБАКИЕВ Е.Р.</t>
  </si>
  <si>
    <t>КУАНБАКИЕВ ЕРИК РАХИМОВИЧ</t>
  </si>
  <si>
    <t>С.ШАМШИ , ПАВЛОДАРСКАЯ ОБЛАСТЬ, РАЙОН АҚҚУЛЫ, С.О.ҚАРАҚАЛА, С.ШАМШИ</t>
  </si>
  <si>
    <t>16.09.2026 передаст мой номер</t>
  </si>
  <si>
    <t>КХ "СЕРИК"</t>
  </si>
  <si>
    <t>КОДАРБЕКОВ СЕРИК ТЛЕУБАЕВИЧ</t>
  </si>
  <si>
    <t>С.БАКАНАС , АЛМАТИНСКАЯ ОБЛАСТЬ, БАЛХАШСКИЙ РАЙОН, БАКАНАССКИЙ С.О., С.БАКАНАС</t>
  </si>
  <si>
    <t>18.10.2024 перезвонить после 26</t>
  </si>
  <si>
    <t>"АЛТЫНАЙ" ШАРУА ҚОЖАЛЫҒЫ</t>
  </si>
  <si>
    <t>КУЛАНОВ ЖАРАС КАРИЖАСОВИЧ</t>
  </si>
  <si>
    <t>С.АЙНАБУЛАК , ОБЛАСТЬ ҰЛЫТАУ, ЖАНААРКИНСКИЙ РАЙОН, АЙНАБУЛАКСКИЙ С.О., С.АЙНАБУЛАК</t>
  </si>
  <si>
    <t>03.03.2025 не дозвон</t>
  </si>
  <si>
    <t>ИП " КАНТЕМИР"</t>
  </si>
  <si>
    <t>ХАМИТОВ ЖАНАТ ТОКТАРОВИЧ</t>
  </si>
  <si>
    <t>С.ЖЕЛЕЗИНКА , ПАВЛОДАРСКАЯ ОБЛАСТЬ, ЖЕЛЕЗИНСКИЙ РАЙОН, ЖЕЛЕЗИНСКИЙ С.О., С.ЖЕЛЕЗИНКА</t>
  </si>
  <si>
    <t>16.09.2026 нет потреб</t>
  </si>
  <si>
    <t>ИП БАЙНАЗАРОВ</t>
  </si>
  <si>
    <t>БАЙНАЗАРОВ САПАРБЕК САЙПЕНОВИЧ</t>
  </si>
  <si>
    <t>БАЛБЕРГЕНОВ</t>
  </si>
  <si>
    <t>БАЛБЕРГЕНОВ МАРАТ ЖАКСЫЛЫКОВИЧ</t>
  </si>
  <si>
    <t>Г.ТАЙЫНША , СЕВЕРО-КАЗАХСТАНСКАЯ ОБЛАСТЬ, ТАЙЫНШИНСКИЙ РАЙОН, ТАЙЫНШИНСКАЯ Г.А., Г.ТАЙЫНША</t>
  </si>
  <si>
    <t>02.09.2026 не дозвон</t>
  </si>
  <si>
    <t>КХ "ЕРСҰЛТАН"</t>
  </si>
  <si>
    <t>ИСМАГУЛОВА САНДИГУЛ МАШИДУЛЛИНОВНА</t>
  </si>
  <si>
    <t>С.КЫЗЫЛОБА , ЗАПАДНО-КАЗАХСТАНСКАЯ ОБЛАСТЬ, ЖАНГАЛИНСКИЙ РАЙОН, КЫЗЫЛОБИНСКИЙ С.О., С.КЫЗЫЛОБА</t>
  </si>
  <si>
    <t>ИП "МЕДЕТ"</t>
  </si>
  <si>
    <t>БАЗАРБАЕВА АЙЖАН САГИНГАЛИЕВНА</t>
  </si>
  <si>
    <t>С.КОНЫССАЙ , ЗАПАДНО-КАЗАХСТАНСКАЯ ОБЛАСТЬ, ТЕРЕКТИНСКИЙ РАЙОН, ДОЛИНСКИЙ С.О., С.КОНЫССАЙ</t>
  </si>
  <si>
    <t>3.10.2024 не дозвон</t>
  </si>
  <si>
    <t>К.Х "АЛИБИ"</t>
  </si>
  <si>
    <t>ЖАПАРОВ РИЗА БИМУРЗИНОВИЧ</t>
  </si>
  <si>
    <t>77026102941 ,87016666504</t>
  </si>
  <si>
    <t>С.МУКУР , СЕВЕРО-КАЗАХСТАНСКАЯ ОБЛАСТЬ, РАЙОН ИМ.ГАБИТА МУСРЕПОВА, НОВОСЕЛЬСКИЙ С.О., С.МУКУР</t>
  </si>
  <si>
    <t>ИП/КФХ "ЕЛ-ХАН"</t>
  </si>
  <si>
    <t>БАЙЖАНОВ УАЛИХАН ЕЛЬТАЕВИЧ</t>
  </si>
  <si>
    <t>77015888202 ,87015888202</t>
  </si>
  <si>
    <t>С.ЕЛЬТАЙ , АКМОЛИНСКАЯ ОБЛАСТЬ, БУЛАНДЫНСКИЙ РАЙОН, АЛТЫНДЫНСКИЙ С.О., С.ЕЛЬТАЙ</t>
  </si>
  <si>
    <t>К/Х БРМАНОВ К.Н.</t>
  </si>
  <si>
    <t>БРМАНОВ КУАНЫШ НУРЛЫБЕКОВИЧ</t>
  </si>
  <si>
    <t>03.10.2024 нет потреб пока</t>
  </si>
  <si>
    <t>ИП НАУРЫЗБАЕВ</t>
  </si>
  <si>
    <t>НАУРЫЗБАЕВ АМАНКАЙЫР КАСЕНХАНОВИЧ</t>
  </si>
  <si>
    <t>КХ ИСМАИЛОВА</t>
  </si>
  <si>
    <t>ИСМАИЛОВА СОНЯ ЗИЯЕВНА</t>
  </si>
  <si>
    <t>18.10.2024 нет потреб</t>
  </si>
  <si>
    <t>"ТАЗАБЕК-ДОСЖАН" ШАРУА ҚОЖАЛЫҒЫ</t>
  </si>
  <si>
    <t>БЕЙСЕНБЕКОВА МЕРУЕРТ КУАНЫШБЕКОВНА</t>
  </si>
  <si>
    <t>С.ДИХАН , ЖАМБЫЛСКАЯ ОБЛАСТЬ, БАЙЗАКСКИЙ РАЙОН, ДИХАНСКИЙ С.О., С.ДИХАН</t>
  </si>
  <si>
    <t>27.11.2024 перезвонить</t>
  </si>
  <si>
    <t>" ТАҢ НҰРЫ " ШАРУА ҚОЖАЛЫҒЫ</t>
  </si>
  <si>
    <t>КАЛМАГАНБЕТОВ МЕЙРАМБЕК КАЛИУЛЛИЕВИЧ</t>
  </si>
  <si>
    <t>С.ЕРАЛИЕВО , ЖАНААРКИНСКИЙ РАЙОН, ЕРАЛИЕВСКИЙ С.О., С.ЕРАЛИЕВО</t>
  </si>
  <si>
    <t>ИП БАЛАПАН повтор не дозвон</t>
  </si>
  <si>
    <t>СЫЗДЫКОВ БАУЫРЖАН НИГМАТОВИЧ</t>
  </si>
  <si>
    <t>77761183911 ,87761183911</t>
  </si>
  <si>
    <t>С.УЯЛЫ , СЕВЕРО-КАЗАХСТАНСКАЯ ОБЛАСТЬ, АКЖАРСКИЙ РАЙОН, УЯЛИНСКИЙ С.О., С.УЯЛЫ</t>
  </si>
  <si>
    <t>К/Х "САРКЫТ "</t>
  </si>
  <si>
    <t>КУСАИНОВ БЕРИКЖАН САРКЫТОВИЧ</t>
  </si>
  <si>
    <t>АДИЛОВ ЕРНУРЛАН ТУЯКОВИЧ</t>
  </si>
  <si>
    <t>7 (705) 125 00 79</t>
  </si>
  <si>
    <t>С.КАРАШИЛИК , АКМОЛИНСКАЯ ОБЛАСТЬ, ЗЕРЕНДИНСКИЙ РАЙОН, КЫЗЫЛЕГИССКИЙ С.О., С.КАРАШИЛИК</t>
  </si>
  <si>
    <t>10.09.2026 скинет номер директора</t>
  </si>
  <si>
    <t>КХ "АДАЙ БЕКЕТ"</t>
  </si>
  <si>
    <t>КУРМАНГАЛИЕВ ЕРБОЛАТ КУАНЫШЕВИЧ</t>
  </si>
  <si>
    <t>С.АЛГАБАС , ЗАПАДНО-КАЗАХСТАНСКАЯ ОБЛАСТЬ, АКЖАИКСКИЙ РАЙОН, АЛГАБАССКИЙ С.О., С.АЛГАБАС</t>
  </si>
  <si>
    <t>03.10.2024 скинул инфу</t>
  </si>
  <si>
    <t>КХ "АМИРХАН-AGRO"</t>
  </si>
  <si>
    <t>КЕНЖЕХАНОВА ЗАУРЕ ЖУМАГЕЛЬДИНОВНА</t>
  </si>
  <si>
    <t>С.ЕСТЕКБАЙ , ПАВЛОДАРСКАЯ ОБЛАСТЬ, БАЯНАУЛЬСКИЙ РАЙОН, КЫЗЫЛТАУСКИЙ С.О., С.ЖУСУПБЕКА АЙМАУЫТОВА, С.ЕСТЕКБАЙ</t>
  </si>
  <si>
    <t>16.09.2026 не дозвон</t>
  </si>
  <si>
    <t>ИП "АЛИХАН"</t>
  </si>
  <si>
    <t>САБЫРГАЛИЕВ КАЙРАТ ТАЛАПОВИЧ</t>
  </si>
  <si>
    <t>77013549341 ,87013549341</t>
  </si>
  <si>
    <t>Транспортная обработка грузов</t>
  </si>
  <si>
    <t>05.06.2024 пока нет потреб в будущем</t>
  </si>
  <si>
    <t>К/Х КАЖМУХАНБЕТОВ.Т.М.</t>
  </si>
  <si>
    <t>КАЖМУХАНБЕТОВ ТУРАН МАКПОЗОВИЧ</t>
  </si>
  <si>
    <t>С.МИЧУРИНСКОЕ , РАЙОН БӘЙТЕРЕК, МИЧУРИНСКИЙ С.О., С.МИЧУРИНСКОЕ</t>
  </si>
  <si>
    <t>04.12.2023 на след год</t>
  </si>
  <si>
    <t>ИП СЫР ЕЛІ</t>
  </si>
  <si>
    <t>АКПАНБЕТОВ СЕРИК АБДРАХМАНОВИЧ</t>
  </si>
  <si>
    <t>20.03.2025 скинкуть инфу</t>
  </si>
  <si>
    <t>К/Х АК-ЖОЛ</t>
  </si>
  <si>
    <t>ЖАНДОСОВА АСЕМГУЛ АБЛАЕВНА</t>
  </si>
  <si>
    <t>77011051890 ,87011051890</t>
  </si>
  <si>
    <t>С.ТАЛШИК , СЕВЕРО-КАЗАХСТАНСКАЯ ОБЛАСТЬ, АКЖАРСКИЙ РАЙОН, ТАЛШЫКСКИЙ С.О., С.ТАЛШИК</t>
  </si>
  <si>
    <t>К/Х " ЖУМАЙ"</t>
  </si>
  <si>
    <t>КЫЗДАРБЕКОВ ЖОМАРТ БАЙБОЛОВИЧ</t>
  </si>
  <si>
    <t>С.ЖУМАЙ , АКМОЛИНСКАЯ ОБЛАСТЬ, КОРГАЛЖЫНСКИЙ РАЙОН, АМАНГЕЛЬДИНСКИЙ С.О., С.ЖУМАЙ</t>
  </si>
  <si>
    <t>10.09.2026 не дозвон</t>
  </si>
  <si>
    <t>ИП "КАПАНОВ КАЗБЕК ЕСЕНТАЕВИЧ"</t>
  </si>
  <si>
    <t>КАПАНОВ КАЗБЕК ЕСЕНТАЕВИЧ</t>
  </si>
  <si>
    <t>7(701)720-3114 ,87017203114 ,8-701-720-3114</t>
  </si>
  <si>
    <t>Аренда и управление собственной недвижимостью</t>
  </si>
  <si>
    <t>С.ТОРТУЙ , ПАВЛОДАРСКАЯ ОБЛАСТЬ, ЭКИБАСТУЗ Г.А., ЭКИБАСТУЗСКИЙ С.О., С.ТОРТУЙ</t>
  </si>
  <si>
    <t>КХ НҰРТІЛЕК</t>
  </si>
  <si>
    <t>ШЕГЕНБАЕВ БАКАН ТАЛГАТБЕКОВИЧ</t>
  </si>
  <si>
    <t>77787282955 ,87787282955</t>
  </si>
  <si>
    <t>С.ЖАЛПАКШИЛИК , КАРАГАНДИНСКАЯ ОБЛАСТЬ, КАРКАРАЛИНСКИЙ РАЙОН, КАЙНАРБУЛАКСКИЙ С.О., С.ЖАЛПАКШИЛИК</t>
  </si>
  <si>
    <t>23.09.2026 скинуть инфу</t>
  </si>
  <si>
    <t>ИП ЕСЕМБЕКОВА Е.Т.</t>
  </si>
  <si>
    <t>ЕСЕМБЕКОВА ЕЛЕНА ТОЛЕГЕНОВНА</t>
  </si>
  <si>
    <t>С.КЫЗЫЛСАЙ , ЖАКСЫНСКИЙ РАЙОН, КЫЗЫЛСАЙСКИЙ С.О., С.КИРОВСКОЕ, С.КЫЗЫЛСАЙ</t>
  </si>
  <si>
    <t>ШАРУА НЕМЕСЕ ФЕРМЕР ҚОЖАЛЫҒЫ "САЯЖАН"</t>
  </si>
  <si>
    <t>БАЗАРБАЙ МЕЙРАМБАЙ СЕМБАЙ ҰЛЫ</t>
  </si>
  <si>
    <t>Г.КУЛЬСАРЫ , ЖЫЛЫОЙСКИЙ РАЙОН, КУЛЬСАРИНСКАЯ Г.А., Г.КУЛЬСАРЫ</t>
  </si>
  <si>
    <t>05.06.2024 скинуть инфу</t>
  </si>
  <si>
    <t>ИП"ЕРМАГАМБЕТОВ"</t>
  </si>
  <si>
    <t>ЕРМАГАМБЕТОВ МАРАТ ЕЛУБАЕВИЧ</t>
  </si>
  <si>
    <t>С.АКБАСТАУ , АБАЙСКИЙ РАЙОН, АКБАСТАУСКИЙ С.О., С.АКБАСТАУ</t>
  </si>
  <si>
    <t>23.09.2026 нет потреб</t>
  </si>
  <si>
    <t>К/Х "АС-НУР"</t>
  </si>
  <si>
    <t>АРИПХАНОВ АСКАР СОЛТАНХАНОВИЧ</t>
  </si>
  <si>
    <t>С.КУЛАЙГЫР , КАРАГАНДИНСКАЯ ОБЛАСТЬ, АБАЙСКИЙ РАЙОН, КУЛАЙГЫРСКИЙ С.О., С.КУЛАЙГЫР</t>
  </si>
  <si>
    <t>23.09.2026 откл</t>
  </si>
  <si>
    <t>ИП "ЖАНАБАЕВ Б.Т."</t>
  </si>
  <si>
    <t>ЖАНАБАЕВ БЕГАЙДАР ТАСМУХАНОВИЧ</t>
  </si>
  <si>
    <t>87013643557 ,87154631331</t>
  </si>
  <si>
    <t>С.ЛЕНИНГРАДСКОЕ , СЕВЕРО-КАЗАХСТАНСКАЯ ОБЛАСТЬ, АКЖАРСКИЙ РАЙОН, ЛЕНИНГРАДСКИЙ С.О., С.ЛЕНИНГРАДСКОЕ</t>
  </si>
  <si>
    <t>К/Х "ГУЛЬБАРАМ"</t>
  </si>
  <si>
    <t>БАЛТУСУПОВ КОСМАН ПШЕНБАЕВИЧ</t>
  </si>
  <si>
    <t>С.ЖУЛДЫЗ , АКМОЛИНСКАЯ ОБЛАСТЬ, ЕГИНДЫКОЛЬСКИЙ РАЙОН, ЖАЛМАНКУЛАКСКИЙ С.О., С.ЖУЛДЫЗ</t>
  </si>
  <si>
    <t>ИП ДАНИЯРОВ Б.С.</t>
  </si>
  <si>
    <t>ДАНИЯРОВ БЕРИК СОЦИАЛОВИЧ</t>
  </si>
  <si>
    <t>Покрытие полов и облицовка стен</t>
  </si>
  <si>
    <t>Г.УСТЬ-КАМЕНОГОРСК , ВОСТОЧНО-КАЗАХСТАНСКАЯ ОБЛАСТЬ, УСТЬ-КАМЕНОГОРСК Г.А., Г.УСТЬ-КАМЕНОГОРСК</t>
  </si>
  <si>
    <t>15.05.2024 скинуть инфу</t>
  </si>
  <si>
    <t>ИП МАЛИКОВ</t>
  </si>
  <si>
    <t>МАЛИКОВ АБРОРЖОН АБДИГАНИЕВИЧ</t>
  </si>
  <si>
    <t>7 (702) 500 53 43</t>
  </si>
  <si>
    <t>С.КАРАМУРТ , ТУРКЕСТАНСКАЯ ОБЛАСТЬ, САЙРАМСКИЙ РАЙОН, КАРАМУРТСКИЙ С.О., С.КАРАМУРТ</t>
  </si>
  <si>
    <t>07.11.2024 скинуть информацию</t>
  </si>
  <si>
    <t>БИЯЛИЕВ</t>
  </si>
  <si>
    <t>БИЯЛИЕВ ДАУЛЕТИЯР БАЛКАУОВИЧ</t>
  </si>
  <si>
    <t>77056381525 ,87056381525</t>
  </si>
  <si>
    <t>С.ЖАНИБЕК , ЖАНИБЕКСКИЙ РАЙОН, ЖАНИБЕКСКИЙ С.О., С.ЖАНИБЕК</t>
  </si>
  <si>
    <t>03.10.2024 откл</t>
  </si>
  <si>
    <t>КХ "ЕЛУ-МУРАТ" неоднократно отключен</t>
  </si>
  <si>
    <t>КАРБЕНОВ БЕРИК ЖУСУПОВИЧ</t>
  </si>
  <si>
    <t>28.08.2026 не дозвон</t>
  </si>
  <si>
    <t>Ф/Х "АЙНАБУЛАҚ"</t>
  </si>
  <si>
    <t>УТЕГЕНОВ ТАЛГАТ СЕРИКОВИЧ</t>
  </si>
  <si>
    <t>С.АКСУ-АЮЛЫ , КАРАГАНДИНСКАЯ ОБЛАСТЬ, ШЕТСКИЙ РАЙОН, АКСУ-АЮЛИНСКИЙ С.О., С.АКСУ-АЮЛЫ</t>
  </si>
  <si>
    <t>23.09.2026 не дозвон</t>
  </si>
  <si>
    <t>ИП ИСКАКОВ М.М.</t>
  </si>
  <si>
    <t>ИСКАКОВ МАНСУР МАРАТОВИЧ</t>
  </si>
  <si>
    <t>К/Х "СҰҢҚАР"</t>
  </si>
  <si>
    <t>СЫПАТАЕВ АЙДОС ИЗТЕЛЕУОВИЧ</t>
  </si>
  <si>
    <t>С.САРЫЖАЗ , АЛМАТИНСКАЯ ОБЛАСТЬ, РАЙЫМБЕКСКИЙ РАЙОН, САРЫЖАЗСКИЙ С.О., С.САРЫЖАЗ</t>
  </si>
  <si>
    <t>18.10.2024 не дозвон</t>
  </si>
  <si>
    <t>ИНДИВИДУАЛЬНЫЙ ПРЕДПРИНИМАТЕЛЬ "БИБОЛОА АЛМАС МУРАТОВИЧ"</t>
  </si>
  <si>
    <t>БИБОЛОВ АЛМАС МУРАТОВИЧ</t>
  </si>
  <si>
    <t>77773540678 ,87773540678</t>
  </si>
  <si>
    <t>03.03.2025 нет потреб</t>
  </si>
  <si>
    <t xml:space="preserve">МУХИТ </t>
  </si>
  <si>
    <t>КОЙШЫГАРИНА РЫСБИКЕ УМИРТАЕВНА</t>
  </si>
  <si>
    <t>С.РЫБНОЕ , КОСТАНАЙСКИЙ РАЙОН, ОКТЯБРЬСКИЙ С.О., С.РЫБНОЕ</t>
  </si>
  <si>
    <t>28.08.2026 сбросили</t>
  </si>
  <si>
    <t>КХ "ВЕЛЕС"</t>
  </si>
  <si>
    <t>СЕЙДАЛИНА ГУЛЬНАРА АМЫРГАЛЕЕВНА</t>
  </si>
  <si>
    <t>28.08.2026 на будущее заинтересовался сейчас нет</t>
  </si>
  <si>
    <t>КХ "ГРЯЗНОВКА"</t>
  </si>
  <si>
    <t>АЙДАРХАНОВ ЖАНАТ КАЖИКИРЕЕВИЧ</t>
  </si>
  <si>
    <t>87182333808 ,8(7182) 333-808</t>
  </si>
  <si>
    <t>С.ЕНБЕК , ПАВЛОДАРСКАЯ ОБЛАСТЬ, АКСУ Г.А., С.О.ИМ.МАМАИТА ОМАРОВА, С.ЕНБЕК</t>
  </si>
  <si>
    <t>ИП "ОРЫНБАСАРОВ Б.О."</t>
  </si>
  <si>
    <t>ОРЫНБАСАРОВ БАКЫТ ОНГАРБАЕВИЧ</t>
  </si>
  <si>
    <t>02.10.2024 не дозвон</t>
  </si>
  <si>
    <t>КРЕСТЬЯНСКОЕ ХОЗЯЙСТВО ""КЕМЕЖАН" "</t>
  </si>
  <si>
    <t>КЕМЕЖАНОВ ЕРЖАН БОЛЫСБЕКОВИЧ</t>
  </si>
  <si>
    <t>С.МАЙТОБЕ , ЖАМБЫЛСКАЯ ОБЛАСТЬ, ТАЛАССКИЙ РАЙОН, С.О. БЕРИККАРА , С.МАЙТОБЕ</t>
  </si>
  <si>
    <t>26.11.2024 завтра перезвонит сам интересно</t>
  </si>
  <si>
    <t>ИП КОНАРБАЕВ НУРЖАН АДИЕВИЧ</t>
  </si>
  <si>
    <t>КОНАРБАЕВ НУРЖАН АДИЕВИЧ</t>
  </si>
  <si>
    <t>С.БУРЫЛ , ЖАМБЫЛСКАЯ ОБЛАСТЬ, БАЙЗАКСКИЙ РАЙОН, БУРЫЛСКИЙ С.О., С.БУРЫЛ</t>
  </si>
  <si>
    <t>26.11.2024 на след год</t>
  </si>
  <si>
    <t>КРЕСТЬЯНСКОЕ ХОЗЯЙСТВО "РАМАЗАН"</t>
  </si>
  <si>
    <t>МУСАЕВ ТАЛГАТ ОСПАНКУЛОВИЧ</t>
  </si>
  <si>
    <t>С.АЛЬЖАН АНА , ЖАМБЫЛСКАЯ ОБЛАСТЬ, КОРДАЙСКИЙ РАЙОН, КАСЫКСКИЙ С.О., С.АЛЬЖАН АНА</t>
  </si>
  <si>
    <t>26.11.2024 скинуть инфу</t>
  </si>
  <si>
    <t>КХ АҚНИЕТ</t>
  </si>
  <si>
    <t>АЛИБАЕВ ДАУЛЕТ ТОКТАРОВИЧ</t>
  </si>
  <si>
    <t>87059890014 ,87757474611</t>
  </si>
  <si>
    <t>С.АКСАЙ , КОСТАНАЙСКАЯ ОБЛАСТЬ, АМАНГЕЛЬДИНСКИЙ РАЙОН, АКСАЙСКИЙ С.О., С.АКСАЙ</t>
  </si>
  <si>
    <t>28.08.2026  сбросил</t>
  </si>
  <si>
    <t>КХ "ЕРСУЛТАН"</t>
  </si>
  <si>
    <t>АХМЕТОВ МУРАТ МАРАТОВИЧ</t>
  </si>
  <si>
    <t>777 8658296 ,87778658296</t>
  </si>
  <si>
    <t>С.КЫЗЫЛЖАР , ПАВЛОДАРСКАЯ ОБЛАСТЬ, АКСУ Г.А., КЫЗЫЛЖАРСКИЙ С.О., С.КЫЗЫЛЖАР</t>
  </si>
  <si>
    <t>КХ "МАНИН АЛЕКСАНДР ВЛАДИМИРОВИЧ"</t>
  </si>
  <si>
    <t>МАНИН АЛЕКСАНДР ВЛАДИМИРОВИЧ</t>
  </si>
  <si>
    <t>СТ.МАРАЛДЫ , ПАВЛОДАРСКАЯ ОБЛАСТЬ, ЩЕРБАКТИНСКИЙ РАЙОН, ЖЫЛЫ-БУЛАКСКИЙ С.О., СТ.МАРАЛДЫ</t>
  </si>
  <si>
    <t>ИП НУРМАХАНОВ АЛМАТ САБЫРОВИЧ</t>
  </si>
  <si>
    <t>НУРМАХАНОВ АЛМАТ САБЫРОВИЧ</t>
  </si>
  <si>
    <t>77028566721 ,87028566721</t>
  </si>
  <si>
    <t>Разведение верблюдов и прочих животных семейства верблюжьих</t>
  </si>
  <si>
    <t>С.ЮБИЛЕЙНОЕ , КОСТАНАЙСКАЯ ОБЛАСТЬ, РАЙОН БЕИМБЕТА МАЙЛИНА, КАЛИНИНСКИЙ С.О., С.ЮБИЛЕЙНОЕ</t>
  </si>
  <si>
    <t>28.08.2026 откл</t>
  </si>
  <si>
    <t>ИП "СЕРГАЗИЕВА"</t>
  </si>
  <si>
    <t>СЕРГАЗИЕВА ЗУЛЬФИЯ ШАРИПОВНА</t>
  </si>
  <si>
    <t>77055665471 ,87055665471</t>
  </si>
  <si>
    <t>С.АМАНКЕЛЬДЫ , ЗАПАДНО-КАЗАХСТАНСКАЯ ОБЛАСТЬ, ТАСКАЛИНСКИЙ РАЙОН, АМАГЕЛЬДИНСКИЙ С.О., С.АМАНКЕЛЬДЫ</t>
  </si>
  <si>
    <t>ИП "АБДУЛИН Ж.Ж."</t>
  </si>
  <si>
    <t>АБДУЛИН ЖАНАТ ЖАКСЫЛЕКОВИЧ</t>
  </si>
  <si>
    <t>87144140515 ,8(71441)40515</t>
  </si>
  <si>
    <t>С.НОВОТРОИЦКОЕ , КОСТАНАЙСКАЯ ОБЛАСТЬ, КАРАБАЛЫКСКИЙ РАЙОН, НОВОТРОИЦКИЙ С.О., С.НОВОТРОИЦКОЕ</t>
  </si>
  <si>
    <t>28.08.2026  не дозвон</t>
  </si>
  <si>
    <t>К/Х АРМАТ</t>
  </si>
  <si>
    <t>МАЛЬТИЕВ АСКАР НИГМЕТУЛЛАЕВИЧ</t>
  </si>
  <si>
    <t>77775666160 ,87775666160</t>
  </si>
  <si>
    <t>С.МОЛОЧНАЯ , ЗАПАДНО-КАЗАХСТАНСКАЯ ОБЛАСТЬ, ТАСКАЛИНСКИЙ РАЙОН, КАЗАХСТАНСКИЙ С.О., С.КАЛМАКШАБЫН, С.МОЛОЧНАЯ</t>
  </si>
  <si>
    <t>02.10.2024 нет потреб</t>
  </si>
  <si>
    <t>КРЕСТЬЯНСКОЕ ХОЗЯЙСТВО "МАРИЯ" ЕРЕЖЕПОВ МАКСУТ АУБАКИРОВИЧ</t>
  </si>
  <si>
    <t>ЕРЕЖЕПОВ МАКСУТ АУБАКИРОВИЧ</t>
  </si>
  <si>
    <t>19.07,2024 скинул  инфу</t>
  </si>
  <si>
    <t>ИП САДЫКОВА</t>
  </si>
  <si>
    <t>САДЫКОВА АСИЯ КУАНДЫКОВНА</t>
  </si>
  <si>
    <t>КРЕСТЬЯНСКОЕ ХОЗЯЙСТВО АХМЕТОВЫ</t>
  </si>
  <si>
    <t>АХМЕТОВ ЕРКАНАТ ШЕРИАЗДАНОВИЧ</t>
  </si>
  <si>
    <t>7 702 680 80 86</t>
  </si>
  <si>
    <t>С.БЕСКАУГА , ПАВЛОДАРСКАЯ ОБЛАСТЬ, ЭКИБАСТУЗ Г.А., КОЯНДИНСКИЙ С.О., С.БЕСКАУГА</t>
  </si>
  <si>
    <t>16.09.2026 откл</t>
  </si>
  <si>
    <t>КРЕСТЬЯНСКОЕ ХОЗЯЙСТВО "ИП СЕЙТЖАНОВ"</t>
  </si>
  <si>
    <t>СЕЙТЖАНОВ ЕРДЕН СОЦИАЛОВИЧ</t>
  </si>
  <si>
    <t>С.АККОШКАР , КОСТАНАЙСКАЯ ОБЛАСТЬ, АРКАЛЫК Г.А., АШУТАСТИНСКИЙ С.О., С.АККОШКАР</t>
  </si>
  <si>
    <t>27.08.2026 на след год хотел в этом не урожайность 5 ц</t>
  </si>
  <si>
    <t>ИП ЛИДЕР КАПИТАЛЬНОГО РЕМОНТА</t>
  </si>
  <si>
    <t>БЕРДІҒАЛИ МҰХИТ БЕРДІҒАЛИҰЛЫ</t>
  </si>
  <si>
    <t>77017663611 ,87017663611</t>
  </si>
  <si>
    <t>С.ЖАНДОСОВО , АЛМАТИНСКАЯ ОБЛАСТЬ, КАРАСАЙСКИЙ РАЙОН, ЖАНДОСОВСКИЙ С.О., С.ЖАНДОСОВО</t>
  </si>
  <si>
    <t>Ш/Қ "ИСАТАЙ"</t>
  </si>
  <si>
    <t>БАЕНИШЕВ АБЛАЙХАН СЕМСЕРОВИЧ</t>
  </si>
  <si>
    <t>П.АКЖАЛ , КАРАГАНДИНСКАЯ ОБЛАСТЬ, ШЕТСКИЙ РАЙОН, АКЖАЛСКАЯ П.А., П.АКЖАЛ</t>
  </si>
  <si>
    <t>23.09.2026 пока нет потреб</t>
  </si>
  <si>
    <t>ИП ТЕРЕНТЬЕВ В.И</t>
  </si>
  <si>
    <t>ТЕРЕНТЬЕВ ВИКТОР ИЛЬИЧ</t>
  </si>
  <si>
    <t>7 (701) 526-44-20 ,+7(7132)22-21-98 ,87015264420 ,87132222198 ,87713221329</t>
  </si>
  <si>
    <t>РАЙОН АЛМАТЫ , АКТЮБИНСКАЯ ОБЛАСТЬ, АКТОБЕ Г.А., Г.АКТОБЕ, РАЙОН АЛМАТЫ</t>
  </si>
  <si>
    <t>21.02.2025 12х30 гараж</t>
  </si>
  <si>
    <t>К/Х "КІШІ КӨКТАЛ"</t>
  </si>
  <si>
    <t>АТЫГАЕВ ДАРХАН КАЙЫРБЕКОВИЧ</t>
  </si>
  <si>
    <t>77073597757 ,87073597757</t>
  </si>
  <si>
    <t>С.МАДЕНИЕТ , ОБЛАСТЬ АБАЙ, АЯГОЗСКИЙ РАЙОН, МАДЕНИЕТСКИЙ С.О., С.МАДЕНИЕТ</t>
  </si>
  <si>
    <t>19.07.2024 заинтересовался подумает над размерами позвонит</t>
  </si>
  <si>
    <t>ЕРЖАНОВ КАЛКАШ КАКИМОВИЧ</t>
  </si>
  <si>
    <t>С.АКТОГАЙ , КАРАГАНДИНСКАЯ ОБЛАСТЬ, АКТОГАЙСКИЙ РАЙОН, АКТОГАЙСКИЙ С.О., С.АКТОГАЙ</t>
  </si>
  <si>
    <t>23.09.2026 передаст мой номер</t>
  </si>
  <si>
    <t>К/ Х " ГУЛЬЖАНАТ "</t>
  </si>
  <si>
    <t>ТЕМИРБАЕВ АСХАТ ТУРКИСТАНОВИЧ</t>
  </si>
  <si>
    <t>КХ "БЕЙБАРЫС"</t>
  </si>
  <si>
    <t>ТУЛЕПБЕРГЕНОВ ЕРБОЛАТ ЖИЛКИБАЕВИЧ</t>
  </si>
  <si>
    <t>С.ТОМАРЛЫ , АТЫРАУСКАЯ ОБЛАСТЬ, АТЫРАУ Г.А., КАИРШАХТИНСКИЙ С.О., С.ТОМАРЛЫ</t>
  </si>
  <si>
    <t>05.06.2024 передаст мой номер</t>
  </si>
  <si>
    <t>ИП "МҰҚТАРБЕК"</t>
  </si>
  <si>
    <t>МҰҚАЙ МҰҚТАРБЕК</t>
  </si>
  <si>
    <t>77770209677 ,87770209677</t>
  </si>
  <si>
    <t>С.УЗЫНАГАШ , АЛМАТИНСКАЯ ОБЛАСТЬ, ЖАМБЫЛСКИЙ РАЙОН, УЗЫНАГАШСКИЙ С.О., С.УЗЫНАГАШ</t>
  </si>
  <si>
    <t>ИП "БЕКМАГАМБЕТОВ Б Б"</t>
  </si>
  <si>
    <t>БЕКМАГАМБЕТОВ БЕЙБИТ БОТАШЕВИЧ</t>
  </si>
  <si>
    <t>77085450887 ,87085450887</t>
  </si>
  <si>
    <t>П.НУРА , КАРАГАНДИНСКАЯ ОБЛАСТЬ, НУРИНСКИЙ РАЙОН, П.А.НУРА, П.НУРА</t>
  </si>
  <si>
    <t>23.09.2026 директор перезвонит</t>
  </si>
  <si>
    <t>К/Х" ГОРКАВЧЕНКО "</t>
  </si>
  <si>
    <t>ГОРКАВЧЕНКО СВЕТЛАНА ОЛЕГОВНА</t>
  </si>
  <si>
    <t>29.07.2024 скинуть инфу</t>
  </si>
  <si>
    <t>КХ АЛЬМАГАНБЕТОВ</t>
  </si>
  <si>
    <t>АЛЬМАГАНБЕТОВ АСЫЛХАН ОСЕРОВИЧ</t>
  </si>
  <si>
    <t>27.08.2026 откл</t>
  </si>
  <si>
    <t>КХ "ПРОГРЕСС-АГРО"</t>
  </si>
  <si>
    <t>ЕЛЕУФ АЛЬФИЯ САГИНГАЛИЕВНА</t>
  </si>
  <si>
    <t>77762124430 ,87762124430</t>
  </si>
  <si>
    <t>С.АРДАК , ЗАПАДНО-КАЗАХСТАНСКАЯ ОБЛАСТЬ, ЧИНГИРЛАУСКИЙ РАЙОН, АРДАКСКИЙ С.О., С.АРДАК</t>
  </si>
  <si>
    <t>19.12.2024 нет потреб</t>
  </si>
  <si>
    <t>ИП АРТЕМ см коментарии</t>
  </si>
  <si>
    <t>ФАДИНА ИРИНА ВАСИЛЬЕВНА</t>
  </si>
  <si>
    <t>С.БОГОЛЮБОВО , КЫЗЫЛЖАРСКИЙ РАЙОН, КУЙБЫШЕВСКИЙ С.О., С.БОГОЛЮБОВО</t>
  </si>
  <si>
    <t>ИП ПАНЮКОВ Е.В.</t>
  </si>
  <si>
    <t>ПАНЮКОВ ЕВГЕНИЙ ВАЛЕРЬЕВИЧ</t>
  </si>
  <si>
    <t>87222315131 ,8 778 454 88 88 ,87784548888</t>
  </si>
  <si>
    <t>С.БЕСКАРАГАЙ , ОБЛАСТЬ АБАЙ, БЕСКАРАГАЙСКИЙ РАЙОН, БЕСКАРАГАЙСКИЙ С.О., С.БЕСКАРАГАЙ</t>
  </si>
  <si>
    <t>ИНДИВИДУАЛЬНЫЙ ПРЕДПРИНИМАТЕЛЬ «ENBEK KST»</t>
  </si>
  <si>
    <t>МАКАЕВ РАШИД АМИРЖАНОВИЧ</t>
  </si>
  <si>
    <t>С.АНТОНОВКА , КОСТАНАЙСКАЯ ОБЛАСТЬ, ДЕНИСОВСКИЙ РАЙОН, ТЕЛЬМАНСКИЙ С.О., С.АНТОНОВКА</t>
  </si>
  <si>
    <t>27.08.2026 пока нет потреб</t>
  </si>
  <si>
    <t>"ДАНИЯЛ"</t>
  </si>
  <si>
    <t>СМАГУЛОВА АЛТЫНАЙ КАСЫМОВНА</t>
  </si>
  <si>
    <t>С.БЕСАРЫК , КЫЗЫЛОРДИНСКАЯ ОБЛАСТЬ, СЫРДАРЬИНСКИЙ РАЙОН, БЕСАРЫКСКИЙ С.О., С.БЕСАРЫК</t>
  </si>
  <si>
    <t>"ИП УРДЖАРСКИЙ МЕД"</t>
  </si>
  <si>
    <t>ЮНУСОВ ИЛХАМЖАН НУРМАХАМАТОВИЧ</t>
  </si>
  <si>
    <t>С.МАКАНЧИ , ОБЛАСТЬ АБАЙ, УРДЖАРСКИЙ РАЙОН, МАКАНЧИНСКИЙ С.О., С.МАКАНЧИ</t>
  </si>
  <si>
    <t>19.07.2024 откл</t>
  </si>
  <si>
    <t>ИП "КАУСАР"</t>
  </si>
  <si>
    <t>АХМЕТОВ РАЙЫМЖАН ГАЗИЗОВИЧ</t>
  </si>
  <si>
    <t>77477771979 ,87477771979</t>
  </si>
  <si>
    <t>С.МОЛБАЗА , АКМОЛИНСКАЯ ОБЛАСТЬ, БУРАБАЙСКИЙ РАЙОН, ЗЕЛЕНОБОРСКИЙ С.О., С.МОЛБАЗА</t>
  </si>
  <si>
    <t>10.09.2026 скинет номер</t>
  </si>
  <si>
    <t>ИП ПЕРВУХИН ПЕТР ПЕТРОВИЧ</t>
  </si>
  <si>
    <t>ПЕРВУХИН ПЁТР ПЕТРОВИЧ</t>
  </si>
  <si>
    <t>Техническое обслуживание и ремонт автомобилей, за исключением произведенных станциями технического обслуживания, находящимися на придорожной полосе</t>
  </si>
  <si>
    <t>10.09.2026 нет потреб</t>
  </si>
  <si>
    <t>ИП "ЧИСТОЕ СЕЛО" отключен</t>
  </si>
  <si>
    <t>АКИЛДАСОВ БЕКЖАН САТЫМОВИЧ</t>
  </si>
  <si>
    <t>С.КАЛИНИНСКОЕ , ЗАПАДНО-КАЗАХСТАНСКАЯ ОБЛАСТЬ, РАЙОН БӘЙТЕРЕК, ПЕРЕМЕТНИНСКИЙ С.О., С.КАЛИНИНСКОЕ</t>
  </si>
  <si>
    <t>2.10.2024 скинул инфу</t>
  </si>
  <si>
    <t>ФХ "МАКУ"</t>
  </si>
  <si>
    <t>БАКЕЛЬ ЖЕНИС</t>
  </si>
  <si>
    <t>7777483-29-82</t>
  </si>
  <si>
    <t>С.САРЕПТА , КАРАГАНДИНСКАЯ ОБЛАСТЬ, АБАЙСКИЙ РАЙОН, ДЗЕРЖИНСКИЙ С.О., С.САРЕПТА</t>
  </si>
  <si>
    <t>КХ "АМАНГЕЛДІ"</t>
  </si>
  <si>
    <t>АХАЕВА УЛЖАН ТУРДЫКУЛОВНА</t>
  </si>
  <si>
    <t>С.ЧАГА , ТУРКЕСТАНСКАЯ ОБЛАСТЬ, РАЙОН САУРАН, С.О.ШАГА, С.ЧАГА</t>
  </si>
  <si>
    <t>07.11.2024 казахскоговорящий</t>
  </si>
  <si>
    <t>ИП ЖАЙЫК</t>
  </si>
  <si>
    <t>ТАЖИБАЕВ АЯН МАРДАНОВИЧ</t>
  </si>
  <si>
    <t>7(775)354-0671</t>
  </si>
  <si>
    <t>С.ХИУАЗ , АТЫРАУСКАЯ ОБЛАСТЬ, КУРМАНГАЗИНСКИЙ РАЙОН, С.О.ЖАҢАТАЛАП, С.ХИУАЗ</t>
  </si>
  <si>
    <t>11.09.2024 нет потреб</t>
  </si>
  <si>
    <t>АҚБҰЛАҚ ШАРУАҚОЖАЛЫҒЫ</t>
  </si>
  <si>
    <t>СЛАНБЕКОВ КАЙРАТ КОБЛАНДЫУЛЫ</t>
  </si>
  <si>
    <t>С.МАТАК , КАРАГАНДИНСКАЯ ОБЛАСТЬ, КАРКАРАЛИНСКИЙ РАЙОН, УГАРСКИЙ С.О., С.МАТАК</t>
  </si>
  <si>
    <t>К/Х "АСЕМ"</t>
  </si>
  <si>
    <t>ТАРБАЕВ САМАТ САГИНГАЛИЕВИЧ</t>
  </si>
  <si>
    <t>С.БЕСИКТЫ , АТЫРАУ Г.А., КАИРШАХТИНСКИЙ С.О., С.БЕСИКТЫ</t>
  </si>
  <si>
    <t>"РАМАЗАНОВА"</t>
  </si>
  <si>
    <t>РАМАЗАНОВА БИБИГУЛЬ АЙДУОВНА</t>
  </si>
  <si>
    <t>С.ПОДСТЕПНОЕ , ЗАПАДНО-КАЗАХСТАНСКАЯ ОБЛАСТЬ, ТЕРЕКТИНСКИЙ РАЙОН, ПОДСТЕПНОВСКИЙ С.О., С.ПОДСТЕПНОЕ</t>
  </si>
  <si>
    <t>29.05.2024 нет потреб</t>
  </si>
  <si>
    <t>ИП ДОС "DOS"</t>
  </si>
  <si>
    <t>ДОС ҚАНАТ ДОСҰЛЫ</t>
  </si>
  <si>
    <t>РАЙОН ИМ.КАЗЫБЕК БИ , КАРАГАНДИНСКАЯ ОБЛАСТЬ, КАРАГАНДА Г.А., Г.КАРАГАНДА, Р.А. ИМ. КАЗЫБЕК БИ, РАЙОН ИМ.КАЗЫБЕК БИ</t>
  </si>
  <si>
    <t>ЕРЛАН</t>
  </si>
  <si>
    <t>ШАГАЛАЕВ БЕКНАЗАР ЖАНТАСОВИЧ</t>
  </si>
  <si>
    <t>21.02.2025 наш номер есть сам наберет</t>
  </si>
  <si>
    <t>ФЕРМЕРСКОЕ ХОЗЯЙСТВО "САРЫ-КӨЛ"</t>
  </si>
  <si>
    <t>АБДАЛИЕВ ЖОМАРТ АБДРАСУЛЛАЕВИЧ</t>
  </si>
  <si>
    <t>87051636807 ,87051636807/ 87076860651</t>
  </si>
  <si>
    <t>С.ЕСЕТ БАТЫР , КЫЗЫЛОРДИНСКАЯ ОБЛАСТЬ, ЖАЛАГАШСКИЙ РАЙОН, АЛАМЕСЕКСКИЙ С.О., С.ЕСЕТ БАТЫР</t>
  </si>
  <si>
    <t>26.03.2025 казахскоговорящий</t>
  </si>
  <si>
    <t>КРЕСТЬЯНСКОЕ ХОЗЯЙСТВО "БРИГАДИР"</t>
  </si>
  <si>
    <t>НИКИТИН ВЛАДИМИР БОРИСОВИЧ</t>
  </si>
  <si>
    <t>С.АРХАНГЕЛЬСКОЕ , СЕВЕРО-КАЗАХСТАНСКАЯ ОБЛАСТЬ, КЫЗЫЛЖАРСКИЙ РАЙОН, АРХАНГЕЛЬСКИЙ С.О., С.АРХАНГЕЛЬСКОЕ</t>
  </si>
  <si>
    <t>02.09.2029 не дозвон</t>
  </si>
  <si>
    <t>ИП ДОЛБНЯ АЛЕКСЕЙ АНАТОЛЬЕВИЧ</t>
  </si>
  <si>
    <t>ДОЛБНЯ АЛЕКСЕЙ АНАТОЛЬЕВИЧ</t>
  </si>
  <si>
    <t>87078911170 ,8(707)8911170</t>
  </si>
  <si>
    <t>21.02.2025 нет потреб</t>
  </si>
  <si>
    <t>ИП "АНУАР"</t>
  </si>
  <si>
    <t>УТЕШЕВ АНУАР БЕРИКОВИЧ</t>
  </si>
  <si>
    <t>2.10.2024 не дозвон</t>
  </si>
  <si>
    <t>КХ "МАТВЕЮК АЛЕКСАНДР ВЯЧЕСЛАВОВИЧ"</t>
  </si>
  <si>
    <t>МАТВЕЮК АЛЕКСАНДР ВЯЧЕСЛАВОВИЧ</t>
  </si>
  <si>
    <t>С.ВОЛКОВСКОЕ , КАРАГАНДИНСКАЯ ОБЛАСТЬ, БУХАР-ЖЫРАУСКИЙ РАЙОН, КАРАЖАРСКИЙ С.О., С.ВОЛКОВСКОЕ</t>
  </si>
  <si>
    <t>КХ "АСЫЛ" сам перезвонит</t>
  </si>
  <si>
    <t>МЕДИНОВ СЕРИК САРУБАЕВИЧ</t>
  </si>
  <si>
    <t>С.АСЫЛ , КАРАГАНДИНСКАЯ ОБЛАСТЬ, БУХАР-ЖЫРАУСКИЙ РАЙОН, КАРАЖАРСКИЙ С.О., С.АСЫЛ</t>
  </si>
  <si>
    <t>23.09.2026  на будущее возможно</t>
  </si>
  <si>
    <t>"ҚҰЛЫПБАЙ" ШАРУА ҚОЖАЛЫҒЫ</t>
  </si>
  <si>
    <t>БИЖАНОВ МУРАТ КУЛЫПБАЕВИЧ</t>
  </si>
  <si>
    <t>77718000044 ,87718000044</t>
  </si>
  <si>
    <t>С.ТЕРЕНОЗЕК , ЖАМБЫЛСКАЯ ОБЛАСТЬ, РАЙОН ТУРАРА РЫСКУЛОВА, ТЕРЕНОЗЕКСКИЙ С.О., С.ТЕРЕНОЗЕК</t>
  </si>
  <si>
    <t>25.11.2024 набрать в январе</t>
  </si>
  <si>
    <t>КРЕСТЬЯНСКОЕ ХОЗЯЙСТВО "ВЕСТА"</t>
  </si>
  <si>
    <t>НЕРЕД ВИТАЛИЙ ПЕТРОВИЧ</t>
  </si>
  <si>
    <t>7-705-452-91-13 ,87054529113</t>
  </si>
  <si>
    <t>С.ФЕДОРОВКА , КОСТАНАЙСКАЯ ОБЛАСТЬ, УЗУНКОЛЬСКИЙ РАЙОН, ФЕДОРОВСКИЙ С.О., С.ФЕДОРОВКА</t>
  </si>
  <si>
    <t>27.08.2026 на след год планирует</t>
  </si>
  <si>
    <t>ИП СЕРКЕ</t>
  </si>
  <si>
    <t>НЫГМАНОВ УАЛИХАН ЕРКЕНОВИЧ</t>
  </si>
  <si>
    <t>77059870180 ,87059870180</t>
  </si>
  <si>
    <t>17.09.2026 пока нет потреб</t>
  </si>
  <si>
    <t>ИП "ОРАЗБЕКОВ К.К."</t>
  </si>
  <si>
    <t>ОРАЗБЕКОВ КАНАТ КОШЕРБАЕВИЧ</t>
  </si>
  <si>
    <t>Производство разных деревянных изделий</t>
  </si>
  <si>
    <t>П.САРЫКОЛЬ , КОСТАНАЙСКАЯ ОБЛАСТЬ, САРЫКОЛЬСКИЙ РАЙОН, САРЫКОЛЬСКАЯ П.А., П.САРЫКОЛЬ</t>
  </si>
  <si>
    <t>27.08.2026  не дозвон</t>
  </si>
  <si>
    <t>ИП "АБК"</t>
  </si>
  <si>
    <t>УИСИМБАЕВ КЕНЖЕБЕК МАМЫРБЕКОВИЧ</t>
  </si>
  <si>
    <t>С.АЗАТ , АКМОЛИНСКАЯ ОБЛАСТЬ, АККОЛЬСКИЙ РАЙОН, С.А. АЗАТ, С.АЗАТ</t>
  </si>
  <si>
    <t>10.09.2026  нет потреб</t>
  </si>
  <si>
    <t>АРЫШЕВА АЙМГУЛЬ АЛИБИЕВНА</t>
  </si>
  <si>
    <t>77770326700 ,87770326700</t>
  </si>
  <si>
    <t>С.АКЖАЙЫК , АКТЮБИНСКАЯ ОБЛАСТЬ, КАРГАЛИНСКИЙ РАЙОН, ВЕЛИХОВСКИЙ С.О., С.АКЖАЙЫК</t>
  </si>
  <si>
    <t>ИП ЖУМАГАЗИН Ж.У</t>
  </si>
  <si>
    <t>ЖУМАГАЗИН ЖАНБУЛАТ УРУНГАЛИЕВИЧ</t>
  </si>
  <si>
    <t>С.МАРЖАНБУЛАК , АКТЮБИНСКАЯ ОБЛАСТЬ, АЛГИНСКИЙ РАЙОН, МАРЖАНБУЛАКСКИЙ С.О., С.МАРЖАНБУЛАК</t>
  </si>
  <si>
    <t>21.02.2025  в будущем спортзал планиурет</t>
  </si>
  <si>
    <t>"МИРАС" ШАРУА ҚОЖАЛЫҒЫ</t>
  </si>
  <si>
    <t>БЕЙСЕМБЕКОВ ЖАНДОС ЕРМАХАНОВИЧ</t>
  </si>
  <si>
    <t>87073518778 ,87777777777</t>
  </si>
  <si>
    <t>С.ТОГУСКЕН , ОБЛАСТЬ ҰЛЫТАУ, ЖАНААРКИНСКИЙ РАЙОН, ТОГУСКЕНСКИЙ С.О., С.ТОГУСКЕН</t>
  </si>
  <si>
    <t>03.03.2025 не дозвон директору</t>
  </si>
  <si>
    <t>ИП БАЯЗИТОВ А</t>
  </si>
  <si>
    <t>БАЯЗИТОВ АМАНАТ ИЛЬЯСОВИЧ</t>
  </si>
  <si>
    <t>06.06.2024 скинул инфу</t>
  </si>
  <si>
    <t>ИП EVRO GOLD</t>
  </si>
  <si>
    <t>ТЮРИН ОЛЕГ АНДРЕЕВИЧ</t>
  </si>
  <si>
    <t>77013482612 ,87013482612</t>
  </si>
  <si>
    <t>Производство пластмассовых изделий, используемых в строительстве</t>
  </si>
  <si>
    <t>1.10.2024 не дозвон</t>
  </si>
  <si>
    <t>АЙНУР</t>
  </si>
  <si>
    <t>ИСМАЙЛОВА АЙНУР БАУЫРХАНОВНА</t>
  </si>
  <si>
    <t>С.ШИЕЛИ , ЧИИЛИЙСКИЙ РАЙОН, ШИЕЛИЙСКИЙ С.О., С.ШИЕЛИ</t>
  </si>
  <si>
    <t>28.03.2025 казахскоговорящий</t>
  </si>
  <si>
    <t>КХ "RAM"</t>
  </si>
  <si>
    <t>КИН ВИТАЛИЙ АРТУРОВИЧ</t>
  </si>
  <si>
    <t>17.09.2026 на след год планирует ангар</t>
  </si>
  <si>
    <t>КРЕСТЬЯНСКОЕ ХОЗЯЙСТВО "ЖАРАС"</t>
  </si>
  <si>
    <t>КАЗМАГАМБЕТОВ МИРАС КАЛЕШОВИЧ</t>
  </si>
  <si>
    <t>С.КОСАРАЛ , ЗАПАДНО-КАЗАХСТАНСКАЯ ОБЛАСТЬ, СЫРЫМСКИЙ РАЙОН, ЖЕТЫКОЛЬСКИЙ С.О., С.КОСАРАЛ</t>
  </si>
  <si>
    <t>1.10.2024 нет потреб</t>
  </si>
  <si>
    <t>КХ "АЛҒА" повтор откл</t>
  </si>
  <si>
    <t>ИБРАЕВА АЙНА МУСАЕВНА</t>
  </si>
  <si>
    <t>7 705 122 22 53 ,87051222253</t>
  </si>
  <si>
    <t>С.АМАНКЕЛЬДЫ , АКМОЛИНСКАЯ ОБЛАСТЬ, АККОЛЬСКИЙ РАЙОН, УРЮПИНСКИЙ С.О., С.АМАНКЕЛЬДЫ</t>
  </si>
  <si>
    <t>10.09.2026 откл</t>
  </si>
  <si>
    <t>"КУРМАН" ШАРУА КОЖАЛЫГЫ</t>
  </si>
  <si>
    <t>ЖАНАБАЕВ КУРМАНБЕК АМАНГАЛИЕВИЧ</t>
  </si>
  <si>
    <t>87022474005 ,87022474005 87713919344</t>
  </si>
  <si>
    <t>С.ЖАСКАЙРАТ , АТЫРАУСКАЯ ОБЛАСТЬ, КЗЫЛКОГИНСКИЙ РАЙОН, ОЙЫЛСКИЙ С.О., С.ЖАСКАЙРАТ</t>
  </si>
  <si>
    <t>КХ АСХАТ</t>
  </si>
  <si>
    <t>АДИЛЖАН АСХАТ АДИЛЖАНУЛЫ</t>
  </si>
  <si>
    <t>С.БАРШАТАС , ОБЛАСТЬ АБАЙ, АЯГОЗСКИЙ РАЙОН, БАРШАТАССКИЙ С.О., С.БАРШАТАС</t>
  </si>
  <si>
    <t>19.07.2024 пока нет потреб</t>
  </si>
  <si>
    <t xml:space="preserve">ГАРМАТЮК Е.В. </t>
  </si>
  <si>
    <t>ГАРМАТЮК ЕЛЕНА ВАСИЛЬЕВНА</t>
  </si>
  <si>
    <t>77076242525 ,87076242525</t>
  </si>
  <si>
    <t>Г.ПЕТРОПАВЛОВСК , СЕВЕРО-КАЗАХСТАНСКАЯ ОБЛАСТЬ, ПЕТРОПАВЛОВСК Г.А., Г.ПЕТРОПАВЛОВСК</t>
  </si>
  <si>
    <t>ИП "СУЛТАНОВ Б.П."</t>
  </si>
  <si>
    <t>СУЛТАНОВ БЕЙБИТ ПЕРМЕБЕКОВИЧ</t>
  </si>
  <si>
    <t>16.10.2024 не дозвон</t>
  </si>
  <si>
    <t>ИП "АРМАН"</t>
  </si>
  <si>
    <t>БЕРЕКЕТОВ АРМАН ТАЛГАТОВИЧ</t>
  </si>
  <si>
    <t>16.10.2024 нет потреб</t>
  </si>
  <si>
    <t>ШАЙБЕКОВ АМАНДЫК АМАНОЛЛАУЛЫ</t>
  </si>
  <si>
    <t>87775764056 ,87775764056，87103730740，87103721482</t>
  </si>
  <si>
    <t>ИП БАЗАРБАЕВ Е.А</t>
  </si>
  <si>
    <t>БАЗАРБАЕВ ЕРКЕБУЛАН АГИБАЕВИЧ</t>
  </si>
  <si>
    <t>С.БИНАШ , СЕВЕРО-КАЗАХСТАНСКАЯ ОБЛАСТЬ, РАЙОН МАГЖАНА ЖУМАБАЕВА, НОҒАЙБАЙ БИ А.О., С.БИНАШ</t>
  </si>
  <si>
    <t>ИП КОЙБАГАРОВ</t>
  </si>
  <si>
    <t>КОЙБАГАРОВ ВИТАЛИЙ АЛЕКСАНДРОВИЧ</t>
  </si>
  <si>
    <t>ИП АЙДАПКЕЛОВ Ж.Т.</t>
  </si>
  <si>
    <t>АЙДАПКЕЛОВ ЖАНАТ ТУЛЕГЕНОВИЧ</t>
  </si>
  <si>
    <t>Г.СТЕПНОГОРСК , АКМОЛИНСКАЯ ОБЛАСТЬ, СТЕПНОГОРСК Г.А., Г.СТЕПНОГОРСК</t>
  </si>
  <si>
    <t>ЯРМАЛОЯН В.Г.</t>
  </si>
  <si>
    <t>ЯРМАЛОЯН ВРЕЖ ГАМЛЕТОВИЧ</t>
  </si>
  <si>
    <t>Г.МАКИНСК , АКМОЛИНСКАЯ ОБЛАСТЬ, БУЛАНДЫНСКИЙ РАЙОН, Г.МАКИНСК</t>
  </si>
  <si>
    <t>10.09.2026 повтор</t>
  </si>
  <si>
    <t>ИП "БЕКБАУЛОВ А.К."</t>
  </si>
  <si>
    <t>БЕКБАУЛОВ АЛТЫНБЕК КАСАИНОВИЧ</t>
  </si>
  <si>
    <t>С.САРЫБУЛАК , ХОБДИНСКИЙ РАЙОН, САРБУЛАКСКИЙ С.О., С.САРЫБУЛАК</t>
  </si>
  <si>
    <t>ИП "СИРОТКИН А.А."</t>
  </si>
  <si>
    <t>СИРОТКИН АНДРЕЙ АНАТОЛЬЕВИЧ</t>
  </si>
  <si>
    <t>Производство прочих изделий</t>
  </si>
  <si>
    <t>С.БАЛКАШИНО , АКМОЛИНСКАЯ ОБЛАСТЬ, САНДЫКТАУСКИЙ РАЙОН, БАЛКАШИНСКИЙ С.О., С.БАЛКАШИНО</t>
  </si>
  <si>
    <t>ИП ЕРМАГАНБЕТОВА</t>
  </si>
  <si>
    <t>ЕРМАГАНБЕТОВА ЛЯЙЛЯ АМАНТАЕВНА</t>
  </si>
  <si>
    <t>С.УШТОБЕ , КАРАГАНДИНСКАЯ ОБЛАСТЬ, БУХАР-ЖЫРАУСКИЙ РАЙОН, УШТОБИНСКИЙ С.О., С.УШТОБЕ</t>
  </si>
  <si>
    <t>КХ "АЙБЫН" СМ КОМЕНТАРИИ</t>
  </si>
  <si>
    <t>МАНАРБЕКОВ СЫМБАТ МАНАРБЕКУЛЫ</t>
  </si>
  <si>
    <t>7 701 803-2590</t>
  </si>
  <si>
    <t>С.ОСИБАЙ , КАРАГАНДИНСКАЯ ОБЛАСТЬ, КАРКАРАЛИНСКИЙ РАЙОН, С.О.НЫГМЕТ НУРМАКОВ, С.ОСИБАЙ</t>
  </si>
  <si>
    <t>ИП "БИНАЗАРОВ ДАСТАН"</t>
  </si>
  <si>
    <t>БИНАЗАРОВ ДАСТАН ТАЖИБЕКОВИЧ</t>
  </si>
  <si>
    <t>7 (771) 128-21-11</t>
  </si>
  <si>
    <t>ИП ЛОКТАНОВ</t>
  </si>
  <si>
    <t>ЛОКТАНОВ ПАВЕЛ АЛЕКСАНДРОВИЧ</t>
  </si>
  <si>
    <t>7 705 507 6766</t>
  </si>
  <si>
    <t>27.08.2026 людмила тдс всегда на связи с ней</t>
  </si>
  <si>
    <t>ИП "ӘЗIMXAH"</t>
  </si>
  <si>
    <t>КЕРЖИКЕЕВА МАКПАЛ РЫСБАЕВНА</t>
  </si>
  <si>
    <t>С.ШАЛГАЙ , АКМОЛИНСКАЯ ОБЛАСТЬ, АРШАЛЫНСКИЙ РАЙОН, БЕРСУАТСКИЙ С.О., С.БЕРСУАТ, С.ШАЛГАЙ</t>
  </si>
  <si>
    <t>10.09.2026 отклл</t>
  </si>
  <si>
    <t>КХ "БЕКЖАН"</t>
  </si>
  <si>
    <t>БАЙДАШЕВ ЕРНАР БОЛАТОВИЧ</t>
  </si>
  <si>
    <t>С.КЫЗЫЛТАН , ЗАПАДНО-КАЗАХСТАНСКАЯ ОБЛАСТЬ, СЫРЫМСКИЙ РАЙОН, САРОЙСКИЙ С.О., С.КЫЗЫЛТАН</t>
  </si>
  <si>
    <t>"ИП ШАТХАБАР"</t>
  </si>
  <si>
    <t>МАХАШЕВ ШАТХАБАР ХАЙРОЛЛОВИЧ</t>
  </si>
  <si>
    <t>7 (775) 6298388</t>
  </si>
  <si>
    <t>КРЕСТЬЯНСКОЕ ХОЗЯЙСТВО «АЛДИЯР»</t>
  </si>
  <si>
    <t>ЖАКСЛЫКОВ РЕНАТ АРГИНОВИЧ</t>
  </si>
  <si>
    <t>С.ТАССАЙ , АКТЮБИНСКАЯ ОБЛАСТЬ, ХРОМТАУСКИЙ РАЙОН, ТАССАЙСКИЙ С.О., С.ТАССАЙ</t>
  </si>
  <si>
    <t>ИП "АЛТЫНБЕК"</t>
  </si>
  <si>
    <t>МУСКИНОВ ДОСБОЛ КАЙРУЛЛИНОВИЧ</t>
  </si>
  <si>
    <t>С.БИДАЙЫК , ОБЛАСТЬ ҰЛЫТАУ, ЖАНААРКИНСКИЙ РАЙОН, С.О.ОРЫНБАЙ, С.БИДАЙЫК</t>
  </si>
  <si>
    <t>04.03.2025 откл</t>
  </si>
  <si>
    <t>ИНДИВИДУАЛЬНЫЙ ПРЕДПРИНИМАТЕЛЬ "ҚАЛИОЛЛА Ш" казахско говорящий</t>
  </si>
  <si>
    <t>ҚАЛИОЛЛА ШАЙМУРАТ</t>
  </si>
  <si>
    <t>С.ЕГІНДІ , КАРАГАНДИНСКАЯ ОБЛАСТЬ, НУРИНСКИЙ РАЙОН, С.О.ЕГІНДІ , С.ЕГІНДІ</t>
  </si>
  <si>
    <t>23.09.2026 сбой</t>
  </si>
  <si>
    <t>ИП УМИРБАЕВА АСЕМ АБДИКАРИМОВНА</t>
  </si>
  <si>
    <t>УМИРБАЕВА АСЕМ АБДИКАРИМОВНА</t>
  </si>
  <si>
    <t>87143144061 ,8(71431)4-40-61</t>
  </si>
  <si>
    <t>Г.РУДНЫЙ , КОСТАНАЙСКАЯ ОБЛАСТЬ, РУДНЫЙ Г.А., Г.РУДНЫЙ</t>
  </si>
  <si>
    <t>27.08.2026 не дозвон</t>
  </si>
  <si>
    <t>ИП ВОЗНЮК В.Я</t>
  </si>
  <si>
    <t>ВОЗНЮК ВЛАДИМИР ЯКОВЛЕВИЧ</t>
  </si>
  <si>
    <t>КРЕСТЬЯНСКОЕ ХОЗЯЙСТВО "МОЛДАШОВ М"</t>
  </si>
  <si>
    <t>МОЛДАШОВ МАРГУЛАН ЕСБОЛОВИЧ</t>
  </si>
  <si>
    <t>ЖК АЛИНУР</t>
  </si>
  <si>
    <t>ЖАЛАЛОВА ЛУИЗА АЛИМЖАНОВНА</t>
  </si>
  <si>
    <t>07.02.2024 казахскоговорящий</t>
  </si>
  <si>
    <t>ИП "ГУЛИМ"</t>
  </si>
  <si>
    <t>АМАНБАЕВА ГУЛБАРШЫН СЕМБАЕВНА</t>
  </si>
  <si>
    <t>Издание газет</t>
  </si>
  <si>
    <t>ИП НҰРТІЛЕУ</t>
  </si>
  <si>
    <t>АБЫЛАХАТ НҰРТІЛЕУ</t>
  </si>
  <si>
    <t>Г.ТАЛДЫКОРГАН , ОБЛАСТЬ ЖЕТІСУ, ТАЛДЫКОРГАН Г.А., Г.ТАЛДЫКОРГАН</t>
  </si>
  <si>
    <t>30.07.2024 казахскоговорящий</t>
  </si>
  <si>
    <t>ИП "МУКАНОВ Б.Е."</t>
  </si>
  <si>
    <t>МУКАНОВ БАУЫРЖАН ЕМЕНТАЕВИЧ</t>
  </si>
  <si>
    <t>10.09.2026 НЕ дозвон</t>
  </si>
  <si>
    <t>КХ РАХМЕТОВ КУАНЫШ</t>
  </si>
  <si>
    <t>РАХМЕТОВ КУАНЫШ КАЛДЫБАЕВИЧ</t>
  </si>
  <si>
    <t>04.03.2025 скинет номер</t>
  </si>
  <si>
    <t>ИП НҰРИСЛАМ</t>
  </si>
  <si>
    <t>АБДИБЕКОВ НУРЛАН СУЛТАНОВИЧ</t>
  </si>
  <si>
    <t>Деятельность спортивных клубов</t>
  </si>
  <si>
    <t>С.ИМ.Б.МОМЫШУЛЫ , ЖАМБЫЛСКАЯ ОБЛАСТЬ, ЖУАЛЫНСКИЙ РАЙОН, Б.МОМЫШУЛЫ С.О., С.ИМ.Б.МОМЫШУЛЫ</t>
  </si>
  <si>
    <t>22.11.024 скинул инфу</t>
  </si>
  <si>
    <t>КХ "АЛЕКС</t>
  </si>
  <si>
    <t>ШНАР АЛЕКСАНДР АЛЕКСАНДРОВИЧ</t>
  </si>
  <si>
    <t>С.БАЙНАССАЙ , АКТЮБИНСКАЯ ОБЛАСТЬ, МАРТУКСКИЙ РАЙОН, С.О.БАЙНАССАЙ, С.БАЙНАССАЙ</t>
  </si>
  <si>
    <t>21.02.2025 пока нет потреб на будущее</t>
  </si>
  <si>
    <t>К/Х АЛТАЙ</t>
  </si>
  <si>
    <t>САЙЛАУХАН ЖӘРДЕМБЕК</t>
  </si>
  <si>
    <t>7 (701) 349-69-52</t>
  </si>
  <si>
    <t>С.БОЗАЙГЫР , АКМОЛИНСКАЯ ОБЛАСТЬ, ШОРТАНДИНСКИЙ РАЙОН, С.О.БОЗАЙГЫР, С.БОЗАЙГЫР</t>
  </si>
  <si>
    <t>ИП КОМПАНИЯ "KOLESSOV PRODUCTION"</t>
  </si>
  <si>
    <t>КОЛЕСОВ МАКСИМ СЕРГЕЕВИЧ</t>
  </si>
  <si>
    <t>16.05.2024 скинуть всю инфу в будущем будет строить</t>
  </si>
  <si>
    <t>КХ "ЕРАЛЫ"</t>
  </si>
  <si>
    <t>АЖЫГАЛИЕВ АСЫЛБЕК ХАЙДАРОВИЧ</t>
  </si>
  <si>
    <t>77714069231 ,87714069231</t>
  </si>
  <si>
    <t>С.ЖАНАКАЗАН , ЗАПАДНО-КАЗАХСТАНСКАЯ ОБЛАСТЬ, ЖАНГАЛИНСКИЙ РАЙОН, ЖАНАКАЗАНСКИЙ С.О., С.ЖАНАКАЗАН</t>
  </si>
  <si>
    <t>КХ ӘЛІМ</t>
  </si>
  <si>
    <t>АЛИМОВ ЕРЖАН ХАМИТТЕНОВИЧ</t>
  </si>
  <si>
    <t>17.09.2026 сам перезвонит</t>
  </si>
  <si>
    <t>"А 7"</t>
  </si>
  <si>
    <t>МАУТКАЗЫ АСЕМГУЛЬ МУХТАРКЫЗЫ</t>
  </si>
  <si>
    <t>С.КУРЧУМ , ВОСТОЧНО-КАЗАХСТАНСКАЯ ОБЛАСТЬ, КУРЧУМСКИЙ РАЙОН, КУРЧУМСКИЙ С.О., С.КУРЧУМ</t>
  </si>
  <si>
    <t>16.05.2024 перезвонить</t>
  </si>
  <si>
    <t>ИП "НУРЕКЕШОВ К.Н"</t>
  </si>
  <si>
    <t>НУРЕКЕШОВ КЕНЖЕБАЙ НУРЫЛЛАЕВИЧ</t>
  </si>
  <si>
    <t>Г.САТПАЕВ , ОБЛАСТЬ ҰЛЫТАУ, САТПАЕВ Г.А., Г.САТПАЕВ</t>
  </si>
  <si>
    <t>04.03.2025 вечером перезвонить</t>
  </si>
  <si>
    <t>ИП ШОШАНОВА</t>
  </si>
  <si>
    <t>ШОШАНОВА АЙГУЛЬ КАЙРАТОВНА</t>
  </si>
  <si>
    <t>77013400940 ,+7 (778) 234-04-14 ,87782340414</t>
  </si>
  <si>
    <t>Охота и отлов, включая предоставление услуг в этих областях</t>
  </si>
  <si>
    <t>10.09.2026 скинуть инфу</t>
  </si>
  <si>
    <t>ИП "ДАРМЕНБАЕВ ДАНИЯР СЕЙТЖАНОВИЧ"</t>
  </si>
  <si>
    <t>ДАРМЕНБАЕВ ДАНИЯР СЕЙТЖАНОВИЧ</t>
  </si>
  <si>
    <t>77754114092 ,87754114092</t>
  </si>
  <si>
    <t>ИП " СТРОЙТЕЛЬ"</t>
  </si>
  <si>
    <t>КАСИМБАЕВ ГАЛИ-ГАЙДАР РАХАТОВИЧ</t>
  </si>
  <si>
    <t>Г.ТАЛГАР , АЛМАТИНСКАЯ ОБЛАСТЬ, ТАЛГАРСКИЙ РАЙОН, ТАЛГАРСКАЯ Г.А., Г.ТАЛГАР</t>
  </si>
  <si>
    <t>16.10.2024 в будущем нужен ангар</t>
  </si>
  <si>
    <t>КХ "КОДАЕВА Н.С"</t>
  </si>
  <si>
    <t>КОДАЕВА НАДЕЖДА СЕРГЕЕВНА</t>
  </si>
  <si>
    <t>77011516663 ,87011516663</t>
  </si>
  <si>
    <t>С.РУЗАЕВКА , СЕВЕРО-КАЗАХСТАНСКАЯ ОБЛАСТЬ, РАЙОН ИМ.ГАБИТА МУСРЕПОВА, РУЗАЕВСКИЙ С.О., С.РУЗАЕВКА</t>
  </si>
  <si>
    <t>ИП ТОКТАГАЛИЕВ А.К</t>
  </si>
  <si>
    <t>ТОКТАГАЛИЕВ АЙДЫН КАЛИОЛЛАЕВИЧ</t>
  </si>
  <si>
    <t>77027060052 ,87027060052</t>
  </si>
  <si>
    <t>22.07.2024 не дозвон</t>
  </si>
  <si>
    <t>ФХ "ТИМУР И К"</t>
  </si>
  <si>
    <t>САЛКЕНОВ ЕРЖАН САМЕТОВИЧ</t>
  </si>
  <si>
    <t>С.КАРАБАС , ОБЛАСТЬ АБАЙ, БЕСКАРАГАЙСКИЙ РАЙОН, КАРАБАССКИЙ С.О., С.КАРАБАС</t>
  </si>
  <si>
    <t>АЛИ</t>
  </si>
  <si>
    <t>АКИМБАЕВ КУАНЫШ УАЛХАНОВИЧ</t>
  </si>
  <si>
    <t>С.МАМАЙ БАТЫРА , ВОСТОЧНО-КАЗАХСТАНСКАЯ ОБЛАСТЬ, УЛАНСКИЙ РАЙОН, АБЛАКЕТСКИЙ С.О., С.МАМАЙ БАТЫРА</t>
  </si>
  <si>
    <t>16.05.2024 передаст мойномер</t>
  </si>
  <si>
    <t>КХ БАЙБОЛАТ</t>
  </si>
  <si>
    <t>УРИМХАН БАЙБОЛАТ</t>
  </si>
  <si>
    <t>С.АКШОКЫ , КАРАГАНДИНСКАЯ ОБЛАСТЬ, ШЕТСКИЙ РАЙОН, АКШОКИНСКИЙ С.О., С.КЫЗЫЛТАУ, С.АКШОКЫ</t>
  </si>
  <si>
    <t>23.09.2026 пока нет денег но ангары нужны</t>
  </si>
  <si>
    <t>К/Х "АСАНАЛИ"</t>
  </si>
  <si>
    <t>БЕРЕМЖАНОВА БАГЛАН БАЯНБЕКОВНА</t>
  </si>
  <si>
    <t>8 (702) 278 7175</t>
  </si>
  <si>
    <t>С.КАРАТОМАР , ПАВЛОДАРСКАЯ ОБЛАСТЬ, БАЯНАУЛЬСКИЙ РАЙОН, КАРАТОМАРСКИЙ С.О., С.КАРАТОМАР</t>
  </si>
  <si>
    <t>17.09.2026 сбросили</t>
  </si>
  <si>
    <t>ИП "АКСАЙ"</t>
  </si>
  <si>
    <t>ЕРБУЛАТОВ СЕРИК УРАХОВИЧ</t>
  </si>
  <si>
    <t>Предоставление услуг гостиницами с ресторанами, за исключением гостиниц, находящихся на придорожной полосе</t>
  </si>
  <si>
    <t>П.ИНДЕРБОРСКИЙ , АТЫРАУСКАЯ ОБЛАСТЬ, ИНДЕРСКИЙ РАЙОН, ИНДЕРБОРСКАЯ П.А., П.ИНДЕРБОРСКИЙ</t>
  </si>
  <si>
    <t>ТАБЫС</t>
  </si>
  <si>
    <t>АЖИБАЕВ СЕРИК КАЙСАРБЕКОВИЧ</t>
  </si>
  <si>
    <t>С.ЗЕРЕНДА , ЗЕРЕНДИНСКИЙ РАЙОН, ЗЕРЕНДИНСКИЙ С.О., С.ЗЕРЕНДА</t>
  </si>
  <si>
    <t>10.09.2026 за рулем позже сам перезвонит</t>
  </si>
  <si>
    <t>КРЕСТЬЯНСКОЕ ХОЗЯЙСТВО "ЭЛЬМИРА"</t>
  </si>
  <si>
    <t>ИТЕГУЛОВА ШЫНАР МАРАТОВНА</t>
  </si>
  <si>
    <t>77773339895 ,+77773339895 ,87773339895</t>
  </si>
  <si>
    <t>Выращивание прочих плодов, ягод и орехов</t>
  </si>
  <si>
    <t>21.02.2025пока нет потреб</t>
  </si>
  <si>
    <t>ИП ПЕТРОВИЧ В.А.</t>
  </si>
  <si>
    <t>ПЕТРОВИЧ ВЕРА АНАТОЛЬЕВНА</t>
  </si>
  <si>
    <t>77779066090 ,87779066090</t>
  </si>
  <si>
    <t>Г.ШЕМОНАИХА , ВОСТОЧНО-КАЗАХСТАНСКАЯ ОБЛАСТЬ, ШЕМОНАИХИНСКИЙ РАЙОН, ШЕМОНАИХИНСКАЯ Г.А., Г.ШЕМОНАИХА</t>
  </si>
  <si>
    <t>16.05.2024 скинуть инфу</t>
  </si>
  <si>
    <t>ИП "ДАМИР"</t>
  </si>
  <si>
    <t>БЕКБЕРГЕНОВ ДАМИР АМАНЖОЛОВИЧ</t>
  </si>
  <si>
    <t>С.МАМБЕТ , ОБЛАСТЬ ЖЕТІСУ, КОКСУСКИЙ РАЙОН, ЛАБАСИНСКИЙ С.О., С.МАМБЕТ</t>
  </si>
  <si>
    <t>30.07.2024 скинуть инфу</t>
  </si>
  <si>
    <t>КХ "ДӘУЛЕТ"</t>
  </si>
  <si>
    <t>МҰХТАРОВ ТАЛҒАТ ҚАЗБЕКҰЛЫ</t>
  </si>
  <si>
    <t>77052401497 ,87052401497</t>
  </si>
  <si>
    <t>С.ЕГЕНДЫКОЛЬ , ЗАПАДНО-КАЗАХСТАНСКАЯ ОБЛАСТЬ, КАРАТОБИНСКИЙ РАЙОН, ЕГИНДЫКОЛЬСКИЙ С.О., С.ЕГЕНДЫКОЛЬ</t>
  </si>
  <si>
    <t>К/Х "TABIS"</t>
  </si>
  <si>
    <t>КАРКУЛА АНДРЕЙ ГЕННАДЬЕВИЧ</t>
  </si>
  <si>
    <t>ИП "КЕМПІРБАЙ.А"</t>
  </si>
  <si>
    <t>КЕМПІРБАЙ АЛТЫНГҮЛ</t>
  </si>
  <si>
    <t>С.САРЫОЗЕК , ОБЛАСТЬ ЖЕТІСУ, КЕРБУЛАКСКИЙ РАЙОН, САРЫОЗЕКСКИЙ С.О., С.САРЫОЗЕК</t>
  </si>
  <si>
    <t>КХ "ТАХИР"</t>
  </si>
  <si>
    <t>БІЛӘН ГҮЛЖАН МАҚСҮТБЕКҚЫЗЫ</t>
  </si>
  <si>
    <t>С.КАРАМЕНДЫ БАТЫР , АКМОЛИНСКАЯ ОБЛАСТЬ, ЦЕЛИНОГРАДСКИЙ РАЙОН, ЖАНАЕСИЛЬСКИЙ С.О., С.КАРАМЕНДЫ БАТЫР</t>
  </si>
  <si>
    <t>11.09.2026 сбросил</t>
  </si>
  <si>
    <t>ИП ЖУМАНОВ</t>
  </si>
  <si>
    <t>ЖУМАНОВ АСЕТ БОРАНБАЕВИЧ</t>
  </si>
  <si>
    <t>02.09.2026  нет потреб</t>
  </si>
  <si>
    <t>КРЕСТЬЯНСКОЕ ХОЗЯЙСТВО "СҰҢҚАР"</t>
  </si>
  <si>
    <t>ШАЖАРОВ СЕРИКБОЛ АМАНКЕЛЬДЫЕВИЧ</t>
  </si>
  <si>
    <t>77757810808 ,87757810808</t>
  </si>
  <si>
    <t>С.ТЕРЕКТЫ , КАРАГАНДИНСКАЯ ОБЛАСТЬ, КАРКАРАЛИНСКИЙ РАЙОН, ШАРЫКТИНСКИЙ С.О., С.ТЕРЕКТЫ</t>
  </si>
  <si>
    <t>23.09.2026 нет потреб пока</t>
  </si>
  <si>
    <t>КХ ЖҮСІП</t>
  </si>
  <si>
    <t>АЙБЕКОВ ИСАТАЙ ЮСУПОВИЧ</t>
  </si>
  <si>
    <t>7 705 195-36-06 ,87051953606</t>
  </si>
  <si>
    <t>С.ШАГАТАЙ , ЗАПАДНО-КАЗАХСТАНСКАЯ ОБЛАСТЬ, ТЕРЕКТИНСКИЙ РАЙОН, ШАГАТАЙСКИЙ С.О., С.ШАГАТАЙ</t>
  </si>
  <si>
    <t>30.09.2024 не дозвон</t>
  </si>
  <si>
    <t>ИП "ШАКЕРОВ"</t>
  </si>
  <si>
    <t>ШАКЕРОВ ДУЛАТ САНСЫЗБАЕВИЧ</t>
  </si>
  <si>
    <t>16.05.2024 скинуть фото ахметова и подробно по мебране расписать</t>
  </si>
  <si>
    <t>ЖК РОБУЛ</t>
  </si>
  <si>
    <t>ҚАЙРАТОВ РОЛАН ҚАЙРАТҰЛЫ</t>
  </si>
  <si>
    <t>77076071234 ,87010911713</t>
  </si>
  <si>
    <t>ЖЕКЕ КӘСІПКЕР "МОЛЖАНОВ А.С."</t>
  </si>
  <si>
    <t>МОЛЖАНОВ АЛГЫС СЕРИКОВИЧ</t>
  </si>
  <si>
    <t>Розничная торговля обувью в специализированных магазинах, являющихся торговыми объектами, с торговой площадью менее 2000 кв.м</t>
  </si>
  <si>
    <t>16.05.2024 пока нет потребности</t>
  </si>
  <si>
    <t>К/Х "АКЖОЛ"</t>
  </si>
  <si>
    <t>МАМЛАЕВ ЗЕЛИМХАН ХАЛИСОВИЧ</t>
  </si>
  <si>
    <t>С.ТУРГЕНЬ , АЛМАТИНСКАЯ ОБЛАСТЬ, ЕНБЕКШИКАЗАХСКИЙ РАЙОН, ТУРГЕНСКИЙ С.О., С.ТУРГЕНЬ</t>
  </si>
  <si>
    <t>..</t>
  </si>
  <si>
    <t>ИП ШЕГЕМБАЕВ Б.Т.</t>
  </si>
  <si>
    <t>ШЕГЕМБАЕВ БАУЫРЖАН ТАЛГАТБЕКОВИЧ</t>
  </si>
  <si>
    <t>С.АППАЗ , КАРАГАНДИНСКАЯ ОБЛАСТЬ, КАРКАРАЛИНСКИЙ РАЙОН, КАЙНАРБУЛАКСКИЙ С.О., С.АППАЗ</t>
  </si>
  <si>
    <t>23.09.2026 повтор контакта</t>
  </si>
  <si>
    <t>ФХ "ШМАТКОВ"</t>
  </si>
  <si>
    <t>ШМАТКОВ СЕРГЕЙ ВЛАДИМИРОВИЧ</t>
  </si>
  <si>
    <t>С.ИВАНОВКА , ПАВЛОДАРСКАЯ ОБЛАСТЬ, РАЙОН ТЕРЕҢКӨЛ, ИВАНОВСКИЙ С.О., С.ИВАНОВКА</t>
  </si>
  <si>
    <t>17.09.2026 не дозвон</t>
  </si>
  <si>
    <t>КХ "ЕРНҰР -Ж"</t>
  </si>
  <si>
    <t>САТПАЕВ ЖАНКАБЫЛ КУБАЙДОЛЛАЕВИЧ</t>
  </si>
  <si>
    <t>КХ ЖАСҰЛАН</t>
  </si>
  <si>
    <t>КАРИН МУРАТБЕК ЖАСУЛАНОВИЧ</t>
  </si>
  <si>
    <t>КРЕСТЬЯНСКОЕ ХОЗЯЙСТВО "АҒАЙЫН"</t>
  </si>
  <si>
    <t>ТОГТАУБАЙ ХАНАТХАН</t>
  </si>
  <si>
    <t>С.ЖАНАТОГАН , КАРАГАНДИНСКАЯ ОБЛАСТЬ, КАРКАРАЛИНСКИЙ РАЙОН, ЖАНАТОГАНСКИЙ С.О., С.ЖАНАТОГАН</t>
  </si>
  <si>
    <t>К/Х "ДАНДАН"</t>
  </si>
  <si>
    <t>ДАНДАН АРДАШЕР ДАНДАНҰЛЫ</t>
  </si>
  <si>
    <t>77003112454 ,87003112454</t>
  </si>
  <si>
    <t>С.ОРТАУ , КАРАГАНДИНСКАЯ ОБЛАСТЬ, ШЕТСКИЙ РАЙОН, ОРТАУСКИЙ С.О., С.ОРТАУ</t>
  </si>
  <si>
    <t>ЖК "СЕРАЛИЕВ МЕЙРЖАН ЕСИРКЕПОВИЧ"</t>
  </si>
  <si>
    <t>СЕРАЛИЕВ МЕЙРЖАН ЕСИРКЕПОВИЧ</t>
  </si>
  <si>
    <t>С.КЕНЕСТОБЕ , ТУРКЕСТАНСКАЯ ОБЛАСТЬ, РАЙОН БАЙДИБЕКА, КОКТЕРЕКСКИЙ С.О., С.КЕНЕСТОБЕ</t>
  </si>
  <si>
    <t>06.11.2024 казахскоговорящий</t>
  </si>
  <si>
    <t>КРЕСТЬЯНСКОЕ ХОЗЯЙСТВО "АФА" см коментарии</t>
  </si>
  <si>
    <t>АКОПЯН ГАРИК ГАРНИКОВИЧ</t>
  </si>
  <si>
    <t>87051784128 ,87152500921</t>
  </si>
  <si>
    <t>С.ЧЕРКАССКОЕ , СЕВЕРО-КАЗАХСТАНСКАЯ ОБЛАСТЬ, АККАЙЫНСКИЙ РАЙОН, ЧЕРКАССКИЙ С.О., С.ЧЕРКАССКОЕ</t>
  </si>
  <si>
    <t>АФАНАСЬЕВА ЕЛЕНА ВЛАДИМИРОВНА</t>
  </si>
  <si>
    <t>"ШОХР" ШАРУА ҚОЖАЛЫҒЫ</t>
  </si>
  <si>
    <t>МАНИБАЕВ ТУРЫМБЕТ АУДАНБАЕВИЧ</t>
  </si>
  <si>
    <t>С.МИЯЛЫ , АКТЮБИНСКАЯ ОБЛАСТЬ, БАЙГАНИНСКИЙ РАЙОН, МИЯЛИНСКИЙ С.О., С.МИЯЛЫ</t>
  </si>
  <si>
    <t>25.02.2025 казахскоговорящий</t>
  </si>
  <si>
    <t>КХ "ЕРТЫС"</t>
  </si>
  <si>
    <t>СМАГУЛОВА АЙГУЛЬ АСКАРОВНА</t>
  </si>
  <si>
    <t>87184555532 ,871845-55532</t>
  </si>
  <si>
    <t>С.ОЛЬГИНКА , ПАВЛОДАРСКАЯ ОБЛАСТЬ, ПАВЛОДАРСКИЙ РАЙОН, ОЛЬГИНСКИЙ С.О., С.ОЛЬГИНКА</t>
  </si>
  <si>
    <t xml:space="preserve">17.09.2026 не дозвон </t>
  </si>
  <si>
    <t>АМАНОВА ГУЛЬДАНА РАМАЗАНОВНА</t>
  </si>
  <si>
    <t>87026559515 ,8 702 655 95 15</t>
  </si>
  <si>
    <t>Розничная торговля косметическими товарами и туалетными принадлежностями в специализированных магазинах, являющихся торговыми объектами, с торговой площадью менее 2000 кв.м</t>
  </si>
  <si>
    <t>07.06.2024 на будущее нужен ангар</t>
  </si>
  <si>
    <t>КХ АСТАМ</t>
  </si>
  <si>
    <t>ШАГИРОВ САМАТ ДЖАГИПАРОВИЧ</t>
  </si>
  <si>
    <t>27.08.2026 нет потреб</t>
  </si>
  <si>
    <t>ИП ЛИСКОВ Д.Б.</t>
  </si>
  <si>
    <t>ЛИСКОВ ДМИТРИЙ БОРИСОВИЧ</t>
  </si>
  <si>
    <t>С.КАМЕНСКУРАЛЬСКОЕ , КОСТАНАЙСКАЯ ОБЛАСТЬ, МЕНДЫКАРИНСКИЙ РАЙОН, СОСНОВСКИЙ С.О., С.КАМЕНСКУРАЛЬСКОЕ</t>
  </si>
  <si>
    <t>ИП "КОЗОРЕЗ А.В"</t>
  </si>
  <si>
    <t>КОЗОРЕЗ АЛЕКСАНДР ВЛАДИМИРОВИЧ</t>
  </si>
  <si>
    <t>С.ПРЕСНОВКА , СЕВЕРО-КАЗАХСТАНСКАЯ ОБЛАСТЬ, ЖАМБЫЛСКИЙ РАЙОН, ПРЕСНОВСКИЙ С.О., С.ПРЕСНОВКА</t>
  </si>
  <si>
    <t>02.09.2026 пока нет потреб</t>
  </si>
  <si>
    <t>АГРО+</t>
  </si>
  <si>
    <t>ТАЛАСБАЕВ АСХАТ СЕРИКБАЕВИЧ</t>
  </si>
  <si>
    <t>25.02.2025 нет потреб</t>
  </si>
  <si>
    <t>ИП "ЕЛЕМЕСОВ"</t>
  </si>
  <si>
    <t>ЕЛЕМЕСОВ НУРЛАН ЕСЕТОВИЧ</t>
  </si>
  <si>
    <t>30.09.2024 нет потреб</t>
  </si>
  <si>
    <t>Ф/Х "ЖИЕНБАЕВ"</t>
  </si>
  <si>
    <t>ЖИЕНБАЕВ ДИДАР БИНАЗАРОВИЧ</t>
  </si>
  <si>
    <t>ФЕРМЕРСКОЕ ХОЗЯЙСТВА "БІРЛІК"</t>
  </si>
  <si>
    <t>ХАСЕНОВ ТАЛГАТ ГАБДУЛЛАЕВИЧ</t>
  </si>
  <si>
    <t>С.ИРТЫШСКОЕ , КАРАГАНДИНСКАЯ ОБЛАСТЬ, ОСАКАРОВСКИЙ РАЙОН, ИРТЫШСКИЙ С.О., С.ИРТЫШСКОЕ</t>
  </si>
  <si>
    <t>ИП "ТӨЛЕГЕН"</t>
  </si>
  <si>
    <t>ҚУАНҒАНҰЛЫ МАСАЛИХАН</t>
  </si>
  <si>
    <t>"БЕРІКБОЛ" ФЕРМЕРЛІК ҚОЖАЛЫҒЫ</t>
  </si>
  <si>
    <t>МУКАШЕВ БЕРИКБОЛ ТЫЛЕУБАЕВИЧ</t>
  </si>
  <si>
    <t>С.КАРАМОЛА , ОБЛАСТЬ ҰЛЫТАУ, ЖАНААРКИНСКИЙ РАЙОН, БИДАЙЫКСКИЙ С.О., С.КАРАМОЛА</t>
  </si>
  <si>
    <t>04.03.2025 н дозвон</t>
  </si>
  <si>
    <t>ИП KAZKORM</t>
  </si>
  <si>
    <t>ИСХОЖИН РИНАТ НАДИРШАЕВИЧ</t>
  </si>
  <si>
    <t>87473832521 ,87758362542</t>
  </si>
  <si>
    <t>С.ОТЕМИС , АКМОЛИНСКАЯ ОБЛАСТЬ, ЦЕЛИНОГРАДСКИЙ РАЙОН, С.О.АКМОЛ, С.ОТЕМИС</t>
  </si>
  <si>
    <t>11.09.2026 на след год ангар под животноводство</t>
  </si>
  <si>
    <t>АБДИЖАППАРОВ ЕРИК АМАНЖОЛОВИЧ</t>
  </si>
  <si>
    <t>К/Х "ЭМИР-АЛИ"</t>
  </si>
  <si>
    <t>МУРЗАГАЛИЕВ АРМАН САМАТОВИЧ</t>
  </si>
  <si>
    <t>С.ЧИЖА 2 , ЗАПАДНО-КАЗАХСТАНСКАЯ ОБЛАСТЬ, ТАСКАЛИНСКИЙ РАЙОН, ЧИЖИНСКИЙ С.О., С.ЧИЖА 2</t>
  </si>
  <si>
    <t>30.09.2024 скинул инфу</t>
  </si>
  <si>
    <t>ИП КОНТИНЕНТ</t>
  </si>
  <si>
    <t>САРМАНТАЕВ ТИЛЕУ БОРАНБАЕВИЧ</t>
  </si>
  <si>
    <t xml:space="preserve">23.09.2026 откл </t>
  </si>
  <si>
    <t>КРЕСТЬЯНСКОЕ ХОЗЯЙСТВО «БОЛАШАҚ»</t>
  </si>
  <si>
    <t>ОСПАНОВ АСЛАНБЕК ЖАСУЛАНОВИЧ</t>
  </si>
  <si>
    <t>7(701)8986180</t>
  </si>
  <si>
    <t>С.АРШАЛЫ , ОБЛАСТЬ АБАЙ, ЖАРМИНСКИЙ РАЙОН, АРШАЛИНСКИЙ С.О., С.АРШАЛЫ</t>
  </si>
  <si>
    <t>22.07.2024 скинуть инфу</t>
  </si>
  <si>
    <t>ФХ ЭРСАЛДЫ</t>
  </si>
  <si>
    <t>КАБДРАХМАНОВ АСКЕР ТАЖИДЕНОВИЧ</t>
  </si>
  <si>
    <t>С.ВОСХОДСКОЕ , СЕВЕРО-КАЗАХСТАНСКАЯ ОБЛАСТЬ, АКЖАРСКИЙ РАЙОН, ВОСХОДСКИЙ С.О., С.ВОСХОДСКОЕ</t>
  </si>
  <si>
    <t>КХ-АЛДИЯР</t>
  </si>
  <si>
    <t>ДАУЛЕТКЕРИМОВА ТОЛКЫН ОРАЗБАЕВНА</t>
  </si>
  <si>
    <t>ГУБАЙДУЛЛИН РИНАТ БАЙТУРЛИНОВИЧ казахско говорящий</t>
  </si>
  <si>
    <t>ГУБАЙДУЛЛИН РИНАТ БАЙТУРЛИНОВИЧ</t>
  </si>
  <si>
    <t>С.КОНЫС , ЗАПАДНО-КАЗАХСТАНСКАЯ ОБЛАСТЬ, КАЗТАЛОВСКИЙ РАЙОН, КАЗТАЛОВСКИЙ С.О., С.КОНЫС</t>
  </si>
  <si>
    <t>30.05.2024 казахскоговорящий</t>
  </si>
  <si>
    <t>К/Х "ШАҒАЛАҚ-БАТЫР"</t>
  </si>
  <si>
    <t>Елемесов Асхат Дуйсенович</t>
  </si>
  <si>
    <t>С.КОЙТАС , ПАВЛОДАРСКАЯ ОБЛАСТЬ, БАЯНАУЛЬСКИЙ РАЙОН, КУРКЕЛИНСКИЙ С.О., С.КОЙТАС</t>
  </si>
  <si>
    <t>17.09.2026 скинуть фото видео</t>
  </si>
  <si>
    <t>КХ БІРЛІК-АГРО</t>
  </si>
  <si>
    <t>КАНАФИН БЕЙБУТ КАПКЕНОВИЧ</t>
  </si>
  <si>
    <t>77770783777 ,87770783777</t>
  </si>
  <si>
    <t>С.БАЙТУС , СЕВЕРО-КАЗАХСТАНСКАЯ ОБЛАСТЬ, АКЖАРСКИЙ РАЙОН, КЕНАЩИНСКИЙ С.О., С.БАЙТУС</t>
  </si>
  <si>
    <t>03.09.2026 не дозвон</t>
  </si>
  <si>
    <t>ИП ЖАНАРБЕКОВ РЖ</t>
  </si>
  <si>
    <t>ЖАНАРБЕКОВ РАХАТ ЖАНАРБЕКОВИЧ</t>
  </si>
  <si>
    <t>Г.ТЕМИРТАУ , КАРАГАНДИНСКАЯ ОБЛАСТЬ, ТЕМИРТАУ Г.А., Г.ТЕМИРТАУ</t>
  </si>
  <si>
    <t>"ӘЛИ" ШАРУА ҚОЖАЛЫҒЫ</t>
  </si>
  <si>
    <t>НУРДУМБАЕВ БАУРЖАН АКИЛЖАНОВИЧ</t>
  </si>
  <si>
    <t>7(776)909-99-60 ,87769099960</t>
  </si>
  <si>
    <t>16.05.2024 скинуть всю инфу</t>
  </si>
  <si>
    <t>КХ "МЫРЗА-АХМЕТ"</t>
  </si>
  <si>
    <t>ЖУЗЖАСАРОВ САЛАМАТ МАРЗАЛЫЕВИЧ</t>
  </si>
  <si>
    <t>С.СОРМОВКА , КОСТАНАЙСКАЯ ОБЛАСТЬ, КОСТАНАЙСКИЙ РАЙОН, ВЛАДИМИРОВСКИЙ С.О., С.СОРМОВКА</t>
  </si>
  <si>
    <t>ИП/КХ ОРАЗАЛИН А.Д.</t>
  </si>
  <si>
    <t>ОРАЗАЛИН АЛМАС ДАУЛЕТОВИЧ</t>
  </si>
  <si>
    <t>77025101676 ,87025101676</t>
  </si>
  <si>
    <t>ИП "SANTEHPLAST"</t>
  </si>
  <si>
    <t>ЖИЕНКУЛОВА ДИНАРА КАЛДАРБЕКОВНА</t>
  </si>
  <si>
    <t>Розничная торговля скобяными изделиями, лакокрасочными материалами и стеклом в специализированных магазинах, являющихся торговыми объектами, с торговой площадью менее 2000 кв.м</t>
  </si>
  <si>
    <t>Г.ЭКИБАСТУЗ , ПАВЛОДАРСКАЯ ОБЛАСТЬ, ЭКИБАСТУЗ Г.А., Г.ЭКИБАСТУЗ</t>
  </si>
  <si>
    <t>МОЯ ФЕРМА</t>
  </si>
  <si>
    <t>ХАЛЫК АЙГЕРИМ</t>
  </si>
  <si>
    <t>7(775)535-37-66</t>
  </si>
  <si>
    <t>С.ТАЛАПКЕР , АКМОЛИНСКАЯ ОБЛАСТЬ, ЦЕЛИНОГРАДСКИЙ РАЙОН, ТАЛАПКЕРСКИЙ С.О., С.ТАЛАПКЕР</t>
  </si>
  <si>
    <t>11.09.2026 откл</t>
  </si>
  <si>
    <t>ИП ЖАЛМУКАНОВ Ж.Б.</t>
  </si>
  <si>
    <t>ЖАЛМУКАНОВ ЖАНАТ БОЛАТОВИЧ</t>
  </si>
  <si>
    <t>П.БУРАБАЙ , АКМОЛИНСКАЯ ОБЛАСТЬ, БУРАБАЙСКИЙ РАЙОН, БОРОВСКАЯ П.А., П.БУРАБАЙ</t>
  </si>
  <si>
    <t>11.09.2026 нет потреб</t>
  </si>
  <si>
    <t>ИНДИВИДУАЛЬНЫЙ ПРЕДПРИНИМАТЕЛЬ БИМАГАНБЕТОВА М</t>
  </si>
  <si>
    <t>БИМАГАНБЕТОВА МЕРУЕРТ КУШЕКБАЕВНА</t>
  </si>
  <si>
    <t>04.03.2025 скинуть инфу</t>
  </si>
  <si>
    <t>"АУЖА" ШАРУА ҚОЖАЛЫҒЫ</t>
  </si>
  <si>
    <t>УНГАРБАЕВ АСЫЛБЕК ЖОЛДАСБЕКОВИЧ</t>
  </si>
  <si>
    <t>04.03.2025 на будущее</t>
  </si>
  <si>
    <t>ИП ОРАЗБАЙ</t>
  </si>
  <si>
    <t>ОРАЗБАЙ ЖАНАРСЫН</t>
  </si>
  <si>
    <t>77713009050 ,87713009050</t>
  </si>
  <si>
    <t>С.БАЛПЫК БИ , ОБЛАСТЬ ЖЕТІСУ, КОКСУСКИЙ РАЙОН, БАЛПЫКСКИЙ С.О., С.БАЛПЫК БИ</t>
  </si>
  <si>
    <t>30.07.2024 скинул инфу</t>
  </si>
  <si>
    <t>ИП ЕСМАГАМБЕТОВ</t>
  </si>
  <si>
    <t>ЕСМАГАМБЕТОВ КАЙРАТ КАДЫРБАЕВИЧ</t>
  </si>
  <si>
    <t>7(747)7359351 ,87073947331</t>
  </si>
  <si>
    <t>11.09.2026 ставит мтф самостоятельно из клюшек на след годили через год планирует тентовый ангар рассмотреть</t>
  </si>
  <si>
    <t>ИП БЕЙСЕМБАЕВА</t>
  </si>
  <si>
    <t>БЕЙСЕМБАЕВА АЛИЯ СЕРИКБАЕВНА</t>
  </si>
  <si>
    <t>77011821759 ,87011821759</t>
  </si>
  <si>
    <t>Г.ШАХТИНСК , КАРАГАНДИНСКАЯ ОБЛАСТЬ, ШАХТИНСК Г.А., Г.ШАХТИНСК</t>
  </si>
  <si>
    <t>КХ "ЫНТЫМАҚ"</t>
  </si>
  <si>
    <t>КОЙШАНОВ КАЙСАР КАНАТОВИЧ</t>
  </si>
  <si>
    <t>С.АКЖОЛ , КАРАГАНДИНСКАЯ ОБЛАСТЬ, ШЕТСКИЙ РАЙОН, КОКТЕНКОЛЬСКИЙ С.О., С.АКЖОЛ</t>
  </si>
  <si>
    <t>КХ "ЕРАСЫЛ"</t>
  </si>
  <si>
    <t>НУРУМОВ ДАМИР АМАНГЕЛЬДИЕВИЧ</t>
  </si>
  <si>
    <t>77056619767 ,87056619767</t>
  </si>
  <si>
    <t>Г.АКСАЙ , ЗАПАДНО-КАЗАХСТАНСКАЯ ОБЛАСТЬ, БУРЛИНСКИЙ РАЙОН, АКСАЙСКАЯ Г.А., Г.АКСАЙ</t>
  </si>
  <si>
    <t>30.09.2024 с кирпича строит</t>
  </si>
  <si>
    <t>ИП "АУЭЗОВ"</t>
  </si>
  <si>
    <t>АУЭЗОВ ЕРДОС ШИНБОЛАТОВИЧ</t>
  </si>
  <si>
    <t>25.02.2025 позже сам наберет на будущее планирует строить</t>
  </si>
  <si>
    <t>ИП "ЖУМАТОВ БАКЫТЖАН СЕРИКОВИЧ"</t>
  </si>
  <si>
    <t>ЖУМАТОВ БАКЫТЖАН СЕРИКОВИЧ</t>
  </si>
  <si>
    <t>С.АКСУАТ , ОБЛАСТЬ АБАЙ, РАЙОН АҚСУАТ, АКСУАТСКИЙ С.О., С.АКСУАТ</t>
  </si>
  <si>
    <t>ИП ТОМИРИС</t>
  </si>
  <si>
    <t>БАЙСЕРКЕЕВ ГАБИТ АУЕСХАНОВИЧ</t>
  </si>
  <si>
    <t>Строительство жилых зданий</t>
  </si>
  <si>
    <t>С.БЕКТОБЕ , ЖАМБЫЛСКАЯ ОБЛАСТЬ, ЖАМБЫЛСКИЙ РАЙОН, КАРАТОБИНСКИЙ С.О., С.БЕКТОБЕ</t>
  </si>
  <si>
    <t>19.11.2024 скинул инфу</t>
  </si>
  <si>
    <t>ИП "КАЛАМИН"</t>
  </si>
  <si>
    <t>КАЛАМИН ТИХОН ВИКТОРОВИЧ</t>
  </si>
  <si>
    <t>С.ТАСТЫОЗЕК , АКМОЛИНСКАЯ ОБЛАСТЬ, БУЛАНДЫНСКИЙ РАЙОН, ВОЗНЕСЕНСКИЙ С.О., С.ТАСТЫОЗЕК</t>
  </si>
  <si>
    <t>11.09.2026 не дозвон</t>
  </si>
  <si>
    <t>ИП INJU</t>
  </si>
  <si>
    <t>ЛЕКЕРОВ МУХАМБЕТ БОКЕНТАЕВИЧ</t>
  </si>
  <si>
    <t>С.ИРГЕЛИ , АЛМАТИНСКАЯ ОБЛАСТЬ, КАРАСАЙСКИЙ РАЙОН, ИРГЕЛИНСКИЙ С.О., С.ИРГЕЛИ</t>
  </si>
  <si>
    <t>КХ СЛИВОЧНОЕ ЛЕТО</t>
  </si>
  <si>
    <t>МАГЗУМОВ СЕРГЕЙ САНДИБЕКОВИЧ</t>
  </si>
  <si>
    <t>С.УЛЬЯНОВСКОЕ , КОСТАНАЙСКАЯ ОБЛАСТЬ, КОСТАНАЙСКИЙ РАЙОН, УЛЬЯНОВСКИЙ С.О., С.УЛЬЯНОВСКОЕ</t>
  </si>
  <si>
    <t>26.08.2026 на следующий год птицеферму планирует есть мой номер у директора</t>
  </si>
  <si>
    <t>ИП ГУЛЕВСКИЙ А.М.</t>
  </si>
  <si>
    <t>ГУЛЕВСКИЙ АЛЕКСАНДР МИХАЙЛОВИЧ</t>
  </si>
  <si>
    <t>17.09.2026 на след год</t>
  </si>
  <si>
    <t>ИП "МИРАС" , КХ "СОЗАКИ"</t>
  </si>
  <si>
    <t>ТАУТЕКЕНОВА АКМАРАЛ НУГИМАНОВНА</t>
  </si>
  <si>
    <t>Деятельность ресторанов и предоставление услуг по доставке продуктов питания, за исключением деятельности объектов, находящихся на придорожной полосе</t>
  </si>
  <si>
    <t>11.09.2026 нурлан кх созаки думает строиться</t>
  </si>
  <si>
    <t>ИП "ҚАРЕКЕТ"</t>
  </si>
  <si>
    <t>ХАМИТ ЕЛДОС ҚУАНЫШҰЛЫ</t>
  </si>
  <si>
    <t>77057767769 ,87057767769</t>
  </si>
  <si>
    <t>ИП "ЕРНАР"</t>
  </si>
  <si>
    <t>ОМАРОВ ЖОМАРТ ЖАНАТОВИЧ</t>
  </si>
  <si>
    <t>26.08.2026 не дозвон</t>
  </si>
  <si>
    <t>ХАМЗИН ТС</t>
  </si>
  <si>
    <t>ХАМЗИН ТИМУР САРЫМСАКОВИЧ</t>
  </si>
  <si>
    <t>ИП "АКАМБАЕВ Д.Ж."</t>
  </si>
  <si>
    <t>АКАМБАЕВ ДАНИЯР ЖАНАТОВИЧ</t>
  </si>
  <si>
    <t>7(771)096-67-77 ,87710966777</t>
  </si>
  <si>
    <t>С.КОКТЕНКОЛЬ , КАРАГАНДИНСКАЯ ОБЛАСТЬ, ШЕТСКИЙ РАЙОН, КОКТЕНКОЛЬСКИЙ С.О., С.КОКТЕНКОЛЬ</t>
  </si>
  <si>
    <t>СМАГУЛОВ</t>
  </si>
  <si>
    <t>СМАГУЛОВ НУРЖАН ТЕМИРЖАНОВИЧ</t>
  </si>
  <si>
    <t>22.07.2024 набрать в конце августа</t>
  </si>
  <si>
    <t>ИП КАБИДОЛА С.Б.</t>
  </si>
  <si>
    <t>КАБИДОЛА СВЕТЛАНА БОЛАТОВНА</t>
  </si>
  <si>
    <t>24.09.2026 откл</t>
  </si>
  <si>
    <t>ИП "МАРЖАН"</t>
  </si>
  <si>
    <t>САРСЕНГЕЛЬДИН АЛМАТ АСКАРОВИЧ</t>
  </si>
  <si>
    <t>77089990022 ,87089990022</t>
  </si>
  <si>
    <t>26.08.2026 нет денег</t>
  </si>
  <si>
    <t>ИП ЕРГАЛИЕВ ЕЛДАР БЕКБОЛАТОВИЧ</t>
  </si>
  <si>
    <t>ЕРГАЛИЕВ ЕЛДАР БЕКБОЛАТОВИЧ</t>
  </si>
  <si>
    <t>77023756041 ,87023756041</t>
  </si>
  <si>
    <t>С.ТАССАЙ , АКТЮБИНСКАЯ ОБЛАСТЬ, ХРОМТАУСКИЙ РАЙОН, АБАЙСКИЙ С.О., С.ТАССАЙ</t>
  </si>
  <si>
    <t>25.02.2025 нет потреб звонить директору</t>
  </si>
  <si>
    <t>ИП ISLAM</t>
  </si>
  <si>
    <t>ШАМШЕДЕНОВА ДИАНА САЛИМЖАНОВНА</t>
  </si>
  <si>
    <t>30.09.2024 нет потреб пока</t>
  </si>
  <si>
    <t>ИП ҚАМЕН Қ.</t>
  </si>
  <si>
    <t>ҚАМЕН ҚҰРМЕТБЕК</t>
  </si>
  <si>
    <t>77776250005 ,87028726066 ,87776250005</t>
  </si>
  <si>
    <t>С.УШТЕРЕК , ПАВЛОДАРСКАЯ ОБЛАСТЬ, АКСУ Г.А., ЕВГЕНЬЕВСКИЙ С.О., С.УШТЕРЕК</t>
  </si>
  <si>
    <t>ИП "АРСЛАН"</t>
  </si>
  <si>
    <t>УТЕГУЛОВА ЖАННА АРМАНОВНА</t>
  </si>
  <si>
    <t>77782777238 ,87782777238</t>
  </si>
  <si>
    <t>С.ПОКАТИЛОВКА , ЗАПАДНО-КАЗАХСТАНСКАЯ ОБЛАСТЬ, ТЕРЕКТИНСКИЙ РАЙОН, ПОКАТИЛОВСКИЙ С.О., С.ПОКАТИЛОВКА</t>
  </si>
  <si>
    <t>ИП КАБДУЛИН АЛТАЙ СЕРИКПАЕВИЧ</t>
  </si>
  <si>
    <t>КАБДУЛИН АЛТАЙ СЕРИКПАЕВИЧ</t>
  </si>
  <si>
    <t>Производство прочих пищевых продуктов, не включенных в другие группировки</t>
  </si>
  <si>
    <t>С.КУМЫЗЫНАЙ , АКМОЛИНСКАЯ ОБЛАСТЬ, БУРАБАЙСКИЙ РАЙОН, ЗЕЛЕНОБОРСКИЙ С.О., С.КУМЫЗЫНАЙ</t>
  </si>
  <si>
    <t>11.09.2026 сбой</t>
  </si>
  <si>
    <t>ЖИЕНАЛИН НУРАЛЫ ИБРАЕВИЧ</t>
  </si>
  <si>
    <t>7 /778/ 050 77 80 ,87024691133 ,87780507780</t>
  </si>
  <si>
    <t>С.БЕСТАМАК , АКТЮБИНСКАЯ ОБЛАСТЬ, АЛГИНСКИЙ РАЙОН, БЕСТАМАКСКИЙ С.О., С.БЕСТАМАК</t>
  </si>
  <si>
    <t>ИП БУБИНЕЕВА А.Е.</t>
  </si>
  <si>
    <t>БУБИНЕЕВА АЙНУР ЕСПОЛАТОВНА</t>
  </si>
  <si>
    <t>77775369698 ,87775369698</t>
  </si>
  <si>
    <t>С.АККОЛЬ , АКМОЛИНСКАЯ ОБЛАСТЬ, ЗЕРЕНДИНСКИЙ РАЙОН, АККОЛЬСКИЙ С.О., С.АККОЛЬ</t>
  </si>
  <si>
    <t>11.09.2026 звонить олжасу пока не дозвон</t>
  </si>
  <si>
    <t>КХ NURJAILAU</t>
  </si>
  <si>
    <t>КАРМАНОВ НУРЖАН ЖУНУСБЕКОВИЧ</t>
  </si>
  <si>
    <t>7051598282 ,87051598282</t>
  </si>
  <si>
    <t>ИП "ТЕМЕРБАЕВ"</t>
  </si>
  <si>
    <t>ТЕМЕРБАЕВ НУРЛАН СЛЯМБЕКОВИЧ</t>
  </si>
  <si>
    <t>17.09.2026 нет потреб</t>
  </si>
  <si>
    <t>КРЕСТЬЯНСКОЕ ХОЗЯЙСТВО "ҚУАН"</t>
  </si>
  <si>
    <t>ЖУМАБЕКОВ РУСТЕМ СЕРИКОВИЧ</t>
  </si>
  <si>
    <t>77024493859 ,87024493859</t>
  </si>
  <si>
    <t>С.АКЖОЛ , КАРАГАНДИНСКАЯ ОБЛАСТЬ, КАРКАРАЛИНСКИЙ РАЙОН, С.О. МАРТБЕК МАМЫРАЕВ, С.АКЖОЛ</t>
  </si>
  <si>
    <t>24.09.2026 нет потреб пока</t>
  </si>
  <si>
    <t>КХ "ГЕЙКО Ю.Г."</t>
  </si>
  <si>
    <t>ГЕЙКО ЮЛИЯ ГЕННАДЬЕВНА</t>
  </si>
  <si>
    <t>77767470077 ,87767470077</t>
  </si>
  <si>
    <t>ИП ТУЛЕБАЕВА АЙТКУЛЬ ЖУМАБАЕВНА</t>
  </si>
  <si>
    <t>ТУЛЕБАЕВА АЙТКУЛЬ ЖУМАБАЕВНА</t>
  </si>
  <si>
    <t>КРЕСТЬЯНСКОЕ ХОЗЯЙСТВО "РУСЛАН"</t>
  </si>
  <si>
    <t>ОСПАНОВ РУСЛАН СЕРИКОВИЧ</t>
  </si>
  <si>
    <t>77021236999 ,87021236999</t>
  </si>
  <si>
    <t>С.БЕРСУАТ , АКМОЛИНСКАЯ ОБЛАСТЬ, АРШАЛЫНСКИЙ РАЙОН, БЕРСУАТСКИЙ С.О., С.БЕРСУАТ</t>
  </si>
  <si>
    <t>11.09.2026 пока нет птреб</t>
  </si>
  <si>
    <t>ИП ҚОҢЫР АТА</t>
  </si>
  <si>
    <t>АМАНКУЛОВ БИРЖАН БИТЕНОВИЧ</t>
  </si>
  <si>
    <t>СТ.ЖАКСЫМАЙ , АКТЮБИНСКАЯ ОБЛАСТЬ, ТЕМИРСКИЙ РАЙОН, ЖАКСЫМАЙСКИЙ С.О., СТ.ЖАКСЫМАЙ</t>
  </si>
  <si>
    <t>25.02.2025 не дозвон</t>
  </si>
  <si>
    <t>КУДРЯШОВ А.Р.</t>
  </si>
  <si>
    <t>КУДРЯШОВ АЛЕКСЕЙ РУСЛАНОВИЧ</t>
  </si>
  <si>
    <t>77014847988 ,87014847988</t>
  </si>
  <si>
    <t>ИП АРГЫМАК</t>
  </si>
  <si>
    <t>НАГЫМОВ БАХТИЯР БАЛТАШУЛЫ</t>
  </si>
  <si>
    <t>77059866887 ,87059866887</t>
  </si>
  <si>
    <t>С.БАЯНАУЛ , ПАВЛОДАРСКАЯ ОБЛАСТЬ, БАЯНАУЛЬСКИЙ РАЙОН, БАЯНАУЛЬСКИЙ С.О., С.БАЯНАУЛ</t>
  </si>
  <si>
    <t>18.09.2026 скинуть фото</t>
  </si>
  <si>
    <t>ИП "БАГЖАН АГРО"</t>
  </si>
  <si>
    <t>НУРЛАНОВ АЛМАС ХАМЗАЕВИЧ</t>
  </si>
  <si>
    <t>П.БОТАКАРА , БУХАР-ЖЫРАУСКИЙ РАЙОН, БОТАКАРИНСКАЯ П.А., П.БОТАКАРА</t>
  </si>
  <si>
    <t>28.06.2024 не дозвон</t>
  </si>
  <si>
    <t>К/Х "МЫСЫР"</t>
  </si>
  <si>
    <t>ӘМРЕ БАГДАТ МЫСЫРҰЛЫ</t>
  </si>
  <si>
    <t>С.БИГАШ , ОБЛАСТЬ АБАЙ, КОКПЕКТИНСКИЙ РАЙОН, БИГАШСКИЙ С.О., С.БИГАШ</t>
  </si>
  <si>
    <t>ИП "АБЫЛАЙХАН"</t>
  </si>
  <si>
    <t>БЕЛҒАЗЫ ИНДИРА</t>
  </si>
  <si>
    <t>Оптовая торговля мясом и мясными продуктами</t>
  </si>
  <si>
    <t>28.06.2024 позвонить  позже</t>
  </si>
  <si>
    <t>К/Х БАТТАШ</t>
  </si>
  <si>
    <t>БАТТАШЕВ ЕРЖАН НУРЛАНОВИЧ</t>
  </si>
  <si>
    <t>С.САРЫЖАЛ , АБАЙСКИЙ РАЙОН, САРЫЖАЛСКИЙ С.О., С.САРЫЖАЛ</t>
  </si>
  <si>
    <t>К/Х "ДАНА"</t>
  </si>
  <si>
    <t>КОЙБАГАРОВ БОЛАТБЕК АНУАРБЕКОВИЧ</t>
  </si>
  <si>
    <t>С.ТАСКОПА , АКТЮБИНСКАЯ ОБЛАСТЬ, ТЕМИРСКИЙ РАЙОН, ТАСКОПИНСКИЙ С.О., С.ТАСКОПА</t>
  </si>
  <si>
    <t>КХ "ИП ОҢДАСЫН САЯБЕК"</t>
  </si>
  <si>
    <t>ОҢДАСЫН САЯБЕК ОҢДАСЫНҰЛЫ</t>
  </si>
  <si>
    <t>С.ЕКПИН , ОБЛАСТЬ АБАЙ, РАЙОН АҚСУАТ, ЕКПИНСКИЙ С.О., С.ЕКПИН</t>
  </si>
  <si>
    <t>22.07.2024 на будущее</t>
  </si>
  <si>
    <t>ИНДИВИДУАЛЬНЫЙ ПРЕДПРИНИМАТЕЛЬ "МАДИ"</t>
  </si>
  <si>
    <t>ЕРГАЛИЕВ НУРЛЫБЕК ТАЛГАТОВИЧ</t>
  </si>
  <si>
    <t>77769200788 ,87769200788</t>
  </si>
  <si>
    <t>31.05.2024 казахскоговорящий</t>
  </si>
  <si>
    <t>ИП К.ЖУНИСОВА</t>
  </si>
  <si>
    <t>ЖУНИСОВА КАРЛЫГАШ СОВЕТОВНА</t>
  </si>
  <si>
    <t>С.ОРИКТИ , АЛМАТИНСКАЯ ОБЛАСТЬ, ЕНБЕКШИКАЗАХСКИЙ РАЙОН, РАХАТСКИЙ С.О., С.ОРИКТИ</t>
  </si>
  <si>
    <t>09.10.2024 нет потреб</t>
  </si>
  <si>
    <t>ИНДИВИДУАЛЬНЫЙ ПРЕДПРИНИМАТЕЛЬ "АЙ-МАҚ" СЕМБИНОВ ЖАРКЫН ЕСЕНОВИЧ</t>
  </si>
  <si>
    <t>СЕМБИНОВ ЖАРКЫН ЕСЕНОВИЧ</t>
  </si>
  <si>
    <t>7 777 361 2888 ,87773612888</t>
  </si>
  <si>
    <t>С.КАЛБАТАУ , ОБЛАСТЬ АБАЙ, ЖАРМИНСКИЙ РАЙОН, КАЛБАТАУСКИЙ С.О., С.КАЛБАТАУ</t>
  </si>
  <si>
    <t>22.07.2024 скинул инфу</t>
  </si>
  <si>
    <t>ИП ВЕНИЧЕНКО</t>
  </si>
  <si>
    <t>ВЕНИЧЕНКО АЛЕКСАНДР АЛЕКСАНДРОВИЧ</t>
  </si>
  <si>
    <t>С.ИРТЫШСК , ПАВЛОДАРСКАЯ ОБЛАСТЬ, ИРТЫШСКИЙ РАЙОН, ИРТЫШСКИЙ С.О., С.ИРТЫШСК</t>
  </si>
  <si>
    <t>18.09.2026 передаст мой номер дир</t>
  </si>
  <si>
    <t>КРЕСТЬЯНСКОЕ ХОЗЯЙСТВО "ЗИНАЛИЕВ Ж.Ж."</t>
  </si>
  <si>
    <t>ЗИНАЛИЕВ ЖАНДОС ЖАРАСОВИЧ</t>
  </si>
  <si>
    <t>25.09.2024 нет потреб</t>
  </si>
  <si>
    <t>СЕИТОВ АРМАН БОРАНБАЕВИЧ</t>
  </si>
  <si>
    <t>18.09.2026 не дозвон арману боранбаевичу</t>
  </si>
  <si>
    <t>КРЕСТЬЯНСКОЕ ХОЗЯЙСТВО "ЮСУФ"</t>
  </si>
  <si>
    <t>МУХТАРОВ ЗУЛЬЯР ШАХМУРАТОВИЧ</t>
  </si>
  <si>
    <t>С.ЧАРЫН , АЛМАТИНСКАЯ ОБЛАСТЬ, УЙГУРСКИЙ РАЙОН, ЧАРЫНСКИЙ С.О., С.ЧАРЫН</t>
  </si>
  <si>
    <t>09.10.2024 возможно в следующем году</t>
  </si>
  <si>
    <t>ИП "ЖАСЫЛ АҒАШ"</t>
  </si>
  <si>
    <t>ЕРБАТЫРОВА МЕРИЗАТ ДАУЛЕТХАНОВНА</t>
  </si>
  <si>
    <t>С.КАРАШИЛИК , АКМОЛИНСКАЯ ОБЛАСТЬ, БУРАБАЙСКИЙ РАЙОН, УРУМКАЙСКИЙ С.О., С.КАРАШИЛИК</t>
  </si>
  <si>
    <t>11.09.2026 на след год</t>
  </si>
  <si>
    <t>ЕРСҰЛТАН ШАРУА ҚОЖАЛЫҒЫ</t>
  </si>
  <si>
    <t>ТЛЕБАЛДИН ЖАНАТ КАНАТОВИЧ</t>
  </si>
  <si>
    <t>С.ЖАНТИКЕЙ , ОБЛАСТЬ АБАЙ, РАЙОН АҚСУАТ, ЫРГЫЗБАЙСКИЙ С.О., С.ЖАНТИКЕЙ</t>
  </si>
  <si>
    <t>22.07.2024 перезвонит позже сам</t>
  </si>
  <si>
    <t>ИП "РЫСКАЛИЕВА Г,Г."</t>
  </si>
  <si>
    <t>РЫСКАЛИЕВА ГУЛЬЗАДА ГАЛИМЖАНОВНА</t>
  </si>
  <si>
    <t>Штукатурные работы</t>
  </si>
  <si>
    <t>С.ЧАПАЕВ , ЗАПАДНО-КАЗАХСТАНСКАЯ ОБЛАСТЬ, АКЖАИКСКИЙ РАЙОН, ЧАПАЕВСКИЙ С.О., С.ЧАПАЕВ</t>
  </si>
  <si>
    <t>САБИНА</t>
  </si>
  <si>
    <t>ЖУМАНОВ ДАРХАН МИРАМОВИЧ</t>
  </si>
  <si>
    <t>С.АМАНКЕЛЬДЫ , КОСТАНАЙСКАЯ ОБЛАСТЬ, АМАНГЕЛЬДИНСКИЙ РАЙОН, АМАНГЕЛЬДИНСКИЙ С.О., С.АМАНКЕЛЬДЫ</t>
  </si>
  <si>
    <t>23.12.2024 не дозвон</t>
  </si>
  <si>
    <t>КРХ АТАМҰРА</t>
  </si>
  <si>
    <t>АБАЙДИЛЬДИНОВА ЗАРИНА МАРАТОВНА</t>
  </si>
  <si>
    <t>30.07.2024 скинет номер отца он руководитель</t>
  </si>
  <si>
    <t>ИП МАСЛОВ СЕРГЕЙ МИХАЙЛОВИЧ</t>
  </si>
  <si>
    <t>МАСЛОВ СЕРГЕЙ МИХАЙЛОВИЧ</t>
  </si>
  <si>
    <t>770541145601 ,87054114560</t>
  </si>
  <si>
    <t>С.АЛЕШИНКА , КОСТАНАЙСКАЯ ОБЛАСТЬ, МЕНДЫКАРИНСКИЙ РАЙОН, АЛЕШИНСКИЙ С.О., С.АЛЕШИНКА</t>
  </si>
  <si>
    <t>28.06.2026 на след год</t>
  </si>
  <si>
    <t>ШҚ "БАЛМУЛДИН"</t>
  </si>
  <si>
    <t>БАЛМУЛДИН ЖАНБОЛАТ ЕРБОЛАТОВИЧ</t>
  </si>
  <si>
    <t>С.ЕМЕНЖАР , ЗАПАДНО-КАЗАХСТАНСКАЯ ОБЛАСТЬ, ТАСКАЛИНСКИЙ РАЙОН, ЧИЖИНСКИЙ С.О., С.ЕМЕНЖАР</t>
  </si>
  <si>
    <t>25.09.2024 не дозвон</t>
  </si>
  <si>
    <t>КХ БЕРЕКЕ не дозвон</t>
  </si>
  <si>
    <t>ШУБАЙ САНЖАР ҚАНАТҰЛЫ</t>
  </si>
  <si>
    <t>С.РОДИНА , КОСТАНАЙСКАЯ ОБЛАСТЬ, АРКАЛЫК Г.А., РОДИНИНСКИЙ С.О., С.РОДИНА</t>
  </si>
  <si>
    <t>26.08.2026 откл</t>
  </si>
  <si>
    <t>ИНДИВИДУАЛЬНЫЙ ПРЕДПРИНИМАТЕЛЬ "АЙНҰР"</t>
  </si>
  <si>
    <t>ТАНАТОВА АЙНУР АМАНГЕЛДИЕВНА</t>
  </si>
  <si>
    <t>П.ЖЕЗДЫ , ОБЛАСТЬ ҰЛЫТАУ, УЛЫТАУСКИЙ РАЙОН, ЖЕЗДИНСКАЯ П.А., П.ЖЕЗДЫ</t>
  </si>
  <si>
    <t>04.03.2025  перезвонит позже</t>
  </si>
  <si>
    <t>ИП АИПОВА</t>
  </si>
  <si>
    <t>АИПОВА БАТИМА ЖАНАТОВНА</t>
  </si>
  <si>
    <t>11.09.2026 пока нет потреб</t>
  </si>
  <si>
    <t>К/Х "АЛТАЙ"</t>
  </si>
  <si>
    <t>АБИШЕВА ДАМИРА ЖАКСЫЛЫКОВНА</t>
  </si>
  <si>
    <t>ИП ДАМЕЖАНОВ С.К.</t>
  </si>
  <si>
    <t>ДАМЕЖАНОВ САЙЛАУ КУАНДЫКОВИЧ</t>
  </si>
  <si>
    <t>77784740111 ,87784740111</t>
  </si>
  <si>
    <t>С.САУМАЛКОЛЬ , СЕВЕРО-КАЗАХСТАНСКАЯ ОБЛАСТЬ, АЙЫРТАУСКИЙ РАЙОН, ВОЛОДАРСКИЙ С.О., С.САУМАЛКОЛЬ</t>
  </si>
  <si>
    <t xml:space="preserve">03.09.2026 03.09.2026 </t>
  </si>
  <si>
    <t>ИП "АТБАСАР-2017"</t>
  </si>
  <si>
    <t>ЖАКИШЕВ МЕЙРАМ МАРАТОВИЧ</t>
  </si>
  <si>
    <t>Деятельность по обработке урожая</t>
  </si>
  <si>
    <t>Г.АТБАСАР , АКМОЛИНСКАЯ ОБЛАСТЬ, АТБАСАРСКИЙ РАЙОН, Г.АТБАСАР</t>
  </si>
  <si>
    <t>ИНДИВИДУАЛЬНЫЙ ПРЕДПРИНИМАТЕЛЬ "ШАРИПБАЕВА САЛТАНАТ АСХАТОВНА"</t>
  </si>
  <si>
    <t>ШАРИПБАЕВА САЛТАНАТ АСХАТОВНА</t>
  </si>
  <si>
    <t>С.АУЛИЕКОЛЬ , АУЛИЕКОЛЬСКИЙ РАЙОН, АУЛИЕКОЛЬСКИЙ С.О., С.АУЛИЕКОЛЬ</t>
  </si>
  <si>
    <t>кп № 677</t>
  </si>
  <si>
    <t>АЛЬМЕНОВ А.Б.</t>
  </si>
  <si>
    <t>АЛЬМЕНОВ АЯН БАКЫТОВИЧ</t>
  </si>
  <si>
    <t>С.БЕСКОЛЬ , СЕВЕРО-КАЗАХСТАНСКАЯ ОБЛАСТЬ, КЫЗЫЛЖАРСКИЙ РАЙОН, БЕСКОЛЬСКИЙ С.О., С.БЕСКОЛЬ</t>
  </si>
  <si>
    <t>К/Х "BAURAGRO" повтор не дозвон</t>
  </si>
  <si>
    <t>ИСМУХАМБЕТОВ БАУЫРЖАН АБИЛКАИРОВИЧ</t>
  </si>
  <si>
    <t>С.ШИЛИ , КОСТАНАЙСКАЯ ОБЛАСТЬ, НАУРЗУМСКИЙ РАЙОН, ШИЛИНСКИЙ С.О., С.ШИЛИ</t>
  </si>
  <si>
    <t>ИП КАЗБАЕВА</t>
  </si>
  <si>
    <t>КАЗБАЕВА АЯ НАЗАРОВНА</t>
  </si>
  <si>
    <t>18.09.2026 сохранит номер на будущее</t>
  </si>
  <si>
    <t xml:space="preserve">PROGRESS </t>
  </si>
  <si>
    <t>ШАЙКЕНОВ БАУРЖАН АНУАРБЕКОВИЧ</t>
  </si>
  <si>
    <t>С.МАКИНКА , АКМОЛИНСКАЯ ОБЛАСТЬ, РАЙОН БИРЖАН САЛ, МАКИНСКИЙ С.О., С.МАКИНКА</t>
  </si>
  <si>
    <t xml:space="preserve">11.09.2026 НА СЛЕД ГОД нужен ангар будет позвонить весной </t>
  </si>
  <si>
    <t>ALL THE BEST FOR CONSUMERS</t>
  </si>
  <si>
    <t>РСАЛДИН ЕРКАНАТ ЕЛУБАЕВИЧ</t>
  </si>
  <si>
    <t>77055868581 ,87055868581</t>
  </si>
  <si>
    <t>РАЙОН ӘЛИХАН БӨКЕЙХАН , КАРАГАНДИНСКАЯ ОБЛАСТЬ, КАРАГАНДА Г.А., Г.КАРАГАНДА, ӘЛИХАН БӨКЕЙХАН Р.А., РАЙОН ӘЛИХАН БӨКЕЙХАН</t>
  </si>
  <si>
    <t>28.06.2024 решается с землей вопрос</t>
  </si>
  <si>
    <t>ИП МИРАС</t>
  </si>
  <si>
    <t>КИСТАУБАЕВ МИРАС КУАНЫШЕВИЧ</t>
  </si>
  <si>
    <t>7778-090-18-08 ,87025534477 ,87780901808</t>
  </si>
  <si>
    <t>С.УИЛ , АКТЮБИНСКАЯ ОБЛАСТЬ, УИЛСКИЙ РАЙОН, УИЛСКИЙ С.О., С.УИЛ</t>
  </si>
  <si>
    <t>26.02.2025 нет потреб</t>
  </si>
  <si>
    <t>ИП АКЫМБАЕВА Д.М.</t>
  </si>
  <si>
    <t>АКЫМБАЕВА ДАНА МУРАТОВНА</t>
  </si>
  <si>
    <t>77089999529 ,87089999529</t>
  </si>
  <si>
    <t>ИП "СУЛТАН И К"</t>
  </si>
  <si>
    <t>СЫДЫКБЕКОВ СУЛТАН МАНАТОВИЧ</t>
  </si>
  <si>
    <t>87018002790 ,8 701 800 27 90</t>
  </si>
  <si>
    <t>город Алматы</t>
  </si>
  <si>
    <t>ЖЕТЫСУСКИЙ РАЙОН , Г.АЛМАТЫ, ЖЕТЫСУСКИЙ РАЙОН</t>
  </si>
  <si>
    <t>01.08.2024 скинул инфу</t>
  </si>
  <si>
    <t>ИП "АСКАР ТАУ "</t>
  </si>
  <si>
    <t>САГЫНБАЕВ ТОЛЕПБЕРГЕН ДЮСЕНБАЕВИЧ</t>
  </si>
  <si>
    <t>С.ДУБОВКА , КАРАГАНДИНСКАЯ ОБЛАСТЬ, АБАЙСКИЙ РАЙОН, ДУБОВСКИЙ С.О., С.ДУБОВКА</t>
  </si>
  <si>
    <t>22.04.2024 нет потребности</t>
  </si>
  <si>
    <t>ИП DIARKON</t>
  </si>
  <si>
    <t>ШОЛАТАЕВА САЛТАНАТ ДАУТБАЕВНА</t>
  </si>
  <si>
    <t>П.ЖАҢААРҚА , ОБЛАСТЬ ҰЛЫТАУ, ЖАНААРКИНСКИЙ РАЙОН, П.А.ЖАҢААРҚА, П.ЖАҢААРҚА</t>
  </si>
  <si>
    <t>04.03.2025 не дозвон</t>
  </si>
  <si>
    <t>ИП "КУДАСОВ Н"</t>
  </si>
  <si>
    <t>КУДАСОВ НАУРЫЗБАЙ МАКСАТОВИЧ</t>
  </si>
  <si>
    <t>77059806606 ,87059806606</t>
  </si>
  <si>
    <t>Прочие виды деятельности по организации отдыха и развлечений</t>
  </si>
  <si>
    <t>Г.АРЫСЬ , ТУРКЕСТАНСКАЯ ОБЛАСТЬ, АРЫСЬ Г.А., Г.АРЫСЬ</t>
  </si>
  <si>
    <t>04.11.2024 на казахском просит</t>
  </si>
  <si>
    <t>ИП "МЕДИНА"</t>
  </si>
  <si>
    <t>ОСПАНОВ ДАНИЯР ЕРЖАНОВИЧ</t>
  </si>
  <si>
    <t>28.06.2024 казахскоговорящий</t>
  </si>
  <si>
    <t>ИП "СЕЙТХАНОВ"</t>
  </si>
  <si>
    <t>СЕЙТХАНОВ ЕРБОСЫН МУРАСУЛЫ</t>
  </si>
  <si>
    <t>77779300707 ,87779300707</t>
  </si>
  <si>
    <t>С.САРЫКЕМЕР , ЖАМБЫЛСКАЯ ОБЛАСТЬ, БАЙЗАКСКИЙ РАЙОН, САРЫКЕМЕРСКИЙ С.О., С.САРЫКЕМЕР</t>
  </si>
  <si>
    <t>15.11.2024 скинул инфу</t>
  </si>
  <si>
    <t>ИП ЖИЛГЕЛЬДИН</t>
  </si>
  <si>
    <t>ЖИЛГЕЛЬДИН ЕРБОЛ КАМБАРОВИЧ</t>
  </si>
  <si>
    <t>КХ „НАР„</t>
  </si>
  <si>
    <t>НАРМАШЕВ ЕРБОЛ БЕЙБИТОВИЧ</t>
  </si>
  <si>
    <t>С.ЦЕНТРАЛЬНОЕ , КАРАГАНДИНСКАЯ ОБЛАСТЬ, БУХАР-ЖЫРАУСКИЙ РАЙОН, ЦЕНТРАЛЬНЫЙ С.О., С.ЦЕНТРАЛЬНОЕ</t>
  </si>
  <si>
    <t>22.01.2024 нет необ набрать осенью</t>
  </si>
  <si>
    <t>ИП "НУРУШОВ"</t>
  </si>
  <si>
    <t>НУРУШОВ РУСЛАН РАМАЗАНОВИЧ</t>
  </si>
  <si>
    <t>Г.БУЛАЕВО , СЕВЕРО-КАЗАХСТАНСКАЯ ОБЛАСТЬ, РАЙОН МАГЖАНА ЖУМАБАЕВА, БУЛАЕВСКАЯ Г.А., Г.БУЛАЕВО</t>
  </si>
  <si>
    <t>КХ "ШАХОВСКОЕ - АГРО"</t>
  </si>
  <si>
    <t>ХАЛМЕТОВ ШУХРАТБЕК ШАКИРМУХАМЕДОВИЧ</t>
  </si>
  <si>
    <t>С.ШАХОВСКОЕ , СЕВЕРО-КАЗАХСТАНСКАЯ ОБЛАСТЬ, КЫЗЫЛЖАРСКИЙ РАЙОН, ПРИБРЕЖНЫЙ С.О., С.ШАХОВСКОЕ</t>
  </si>
  <si>
    <t>ИП МӘУЕЙ ЖАЗИРА</t>
  </si>
  <si>
    <t>МӘУЕЙ ЖАЗИРА</t>
  </si>
  <si>
    <t>С.КИНДИККАРАГАЙ , АКМОЛИНСКАЯ ОБЛАСТЬ, БУРАБАЙСКИЙ РАЙОН, УРУМКАЙСКИЙ С.О., С.КИНДИККАРАГАЙ</t>
  </si>
  <si>
    <t>ИП 789KZ</t>
  </si>
  <si>
    <t>КАРКЕНОВА АЙЖАН КУАНДЫКОВНА</t>
  </si>
  <si>
    <t>Аренда грузовых автомобилей</t>
  </si>
  <si>
    <t>С.КУЗЬМИНО , ПАВЛОДАРСКАЯ ОБЛАСТЬ, ЖЕЛЕЗИНСКИЙ РАЙОН, БАШМАЧИНСКИЙ С.О., С.КУЗЬМИНО</t>
  </si>
  <si>
    <t>18.09.2026 нет пока потреб возможно на будукщее под технику</t>
  </si>
  <si>
    <t>TILLE GMBH</t>
  </si>
  <si>
    <t>АБИЛДАЕВ ИНАР</t>
  </si>
  <si>
    <t>Розничная торговля мотоциклами, мотороллерами, деталями и принадлежностями к ним</t>
  </si>
  <si>
    <t>Г.АЛТАЙ , ВОСТОЧНО-КАЗАХСТАНСКАЯ ОБЛАСТЬ, РАЙОН АЛТАЙ, Г.А. АЛТАЙ, Г.АЛТАЙ</t>
  </si>
  <si>
    <t>17.05.2024 скинул инфу</t>
  </si>
  <si>
    <t>ИП АЙЛИН</t>
  </si>
  <si>
    <t>ЕРЖАНОВ АЙБЕК АДИЛБЕКОВИЧ</t>
  </si>
  <si>
    <t xml:space="preserve">03.09.2026 нет потреб </t>
  </si>
  <si>
    <t>НҰРА-СС</t>
  </si>
  <si>
    <t>Коханова Сания Елеубергеновна</t>
  </si>
  <si>
    <t>87085395828 ,87477831170 ,8-747-783-11-70; 8-708-539-58-28</t>
  </si>
  <si>
    <t>26.02.2025 казахскоговорящий</t>
  </si>
  <si>
    <t>ИП КЫДЫРБАЕВ АРМАН</t>
  </si>
  <si>
    <t>КЫДЫРБАЕВ АРМАН МАУТКАЗЫЕВИЧ</t>
  </si>
  <si>
    <t>77055010900 ,87055010900</t>
  </si>
  <si>
    <t>Другие виды деятельности в области информационных технологий и информационных систем, не включенные в другие группировки</t>
  </si>
  <si>
    <t>С.УЛКЕН БОКЕН , ОБЛАСТЬ АБАЙ, КОКПЕКТИНСКИЙ РАЙОН, УЛКЕН БУКЕНСКИЙ С.О., С.УЛКЕН БОКЕН</t>
  </si>
  <si>
    <t>23.07.2024 не дозвон</t>
  </si>
  <si>
    <t>КХ СМОЛЬЯКОВ АЛЕКСЕЙ МИХАЙЛОВИЧ</t>
  </si>
  <si>
    <t>СМОЛЬЯКОВ АЛЕКСЕЙ МИХАЙЛОВИЧ</t>
  </si>
  <si>
    <t>ИП "ЖАНСАЯ"</t>
  </si>
  <si>
    <t>КУРМАНГАЛИЕВА ЖАНСАЯ АМАНТАЕВНА</t>
  </si>
  <si>
    <t>23.07.2024 повтор ранее общался</t>
  </si>
  <si>
    <t>БЕСБАЛА ШАРУА ҚОЖАЛЫҒЫ</t>
  </si>
  <si>
    <t>БАЛАБЕКОВ КАНАТБЕК АЛПЫСБАЕВИЧ</t>
  </si>
  <si>
    <t>28.06.2024 скинуть инфу</t>
  </si>
  <si>
    <t>ВОРОНОВ</t>
  </si>
  <si>
    <t>ВОРОНОВ СЕРГЕЙ ИГОРЕВИЧ</t>
  </si>
  <si>
    <t>11.09.2026 на будущеесохранил мой номер</t>
  </si>
  <si>
    <t>КХ НУРУДИН</t>
  </si>
  <si>
    <t>БАЖЕНОВ КАИРЖАН НУРУДИНОВИЧ</t>
  </si>
  <si>
    <t>77028888330 ,87028888330</t>
  </si>
  <si>
    <t>18.09.2026 скинуть инфу</t>
  </si>
  <si>
    <t>ӘМБЕБАП</t>
  </si>
  <si>
    <t>РАМАЗАНОВ МИРАС БАУРЖАНОВИЧ</t>
  </si>
  <si>
    <t>7 747 985 1090</t>
  </si>
  <si>
    <t>С.ТРЕКИНО , ЗАПАДНО-КАЗАХСТАНСКАЯ ОБЛАСТЬ, РАЙОН БӘЙТЕРЕК, ТРЕКИНСКИЙ С.О., С.ТРЕКИНО</t>
  </si>
  <si>
    <t>ИП "ҚҰРМАШ Ғ.Е."</t>
  </si>
  <si>
    <t>ҚҰРМАШ ҒАЛЕЛ ЕРІКҰЛЫ</t>
  </si>
  <si>
    <t>77057440053 ,87057440053</t>
  </si>
  <si>
    <t>С.КОТРТАС , АКТЮБИНСКАЯ ОБЛАСТЬ, ШАЛКАРСКИЙ РАЙОН, АКТОГАЙСКИЙ С.О., С.КОТРТАС</t>
  </si>
  <si>
    <t>ИП АРКИМ</t>
  </si>
  <si>
    <t>СКЛЯРУК СТАНИСЛАВ АЛЕКСАНДРОВИЧ</t>
  </si>
  <si>
    <t>18.09.2026 написать на вотс апп</t>
  </si>
  <si>
    <t>ИП "МИРАС"</t>
  </si>
  <si>
    <t>КАДРАЛИЕВА АСИЯ БЕРИКОВНА</t>
  </si>
  <si>
    <t>7 7051260891</t>
  </si>
  <si>
    <t>С.БУРЛИН , БУРЛИНСКИЙ РАЙОН, БУРЛИНСКИЙ С.О., С.БУРЛИН</t>
  </si>
  <si>
    <t>31.05.2024 нет потреб набрать осенью</t>
  </si>
  <si>
    <t>КХ "NAMYS"</t>
  </si>
  <si>
    <t>МУХАМАДИЕВ АЛМАТ АЙБОЛТАЕВИЧ</t>
  </si>
  <si>
    <t>7 (775) 549 00 81</t>
  </si>
  <si>
    <t>С.БЕРЕКЕ , ПАВЛОДАРСКАЯ ОБЛАСТЬ, АКСУ Г.А., ДОСТЫКСКИЙ С.О., С.БЕРЕКЕ</t>
  </si>
  <si>
    <t>18.09.2026 не дозвон адиль</t>
  </si>
  <si>
    <t>ИП ЖИРЕНБАЕВА М.Т</t>
  </si>
  <si>
    <t>ЖИРЕНБАЕВА МЕРҮЕРТ ТЛЕУБЕРДІҚЫЗЫ</t>
  </si>
  <si>
    <t>П.ЖАҢААРҚА , ЖАНААРКИНСКИЙ РАЙОН, П.А.ЖАҢААРҚА, П.ЖАҢААРҚА</t>
  </si>
  <si>
    <t>28.06.2024 не дорзвон</t>
  </si>
  <si>
    <t>КХ "KZ-FOOD"</t>
  </si>
  <si>
    <t>ҚАБДЫСАМАТ НҰРЛЫБЕК ҒАБИДҰЛЫ</t>
  </si>
  <si>
    <t>77013433343 ,87013433343</t>
  </si>
  <si>
    <t>П.С.СЕЙФУЛЛИН , КАРАГАНДИНСКАЯ ОБЛАСТЬ, ШЕТСКИЙ РАЙОН, С.СЕЙФУЛЛИНСКАЯ П.А., П.С.СЕЙФУЛЛИН</t>
  </si>
  <si>
    <t>28.06.2024 нет потреб</t>
  </si>
  <si>
    <t>ИП " ОСКАР "</t>
  </si>
  <si>
    <t>СҰЛТАНГЕРЕЕВ АСҚАРБЕК ИСЛАМҒАЛИҰЛЫ</t>
  </si>
  <si>
    <t>87000275000 ,87000285000</t>
  </si>
  <si>
    <t>ИП МАКПАЛ</t>
  </si>
  <si>
    <t>ТҮРЕКЕШ МАҚПАЛ АМАНШАҚЫЗЫ</t>
  </si>
  <si>
    <t>18.09.2026 скинет номер</t>
  </si>
  <si>
    <t>ИП "МҮБӘРӘК Н К"</t>
  </si>
  <si>
    <t>МҮБӘРӘК НҰРБОЛАТ КАЛДЫБАЙҰЛЫ</t>
  </si>
  <si>
    <t>С.АТАСУ , ОБЛАСТЬ ҰЛЫТАУ, ЖАНААРКИНСКИЙ РАЙОН, АКТУБЕКСКИЙ С.О., С.АТАСУ</t>
  </si>
  <si>
    <t>04.03.2025 пока нет потреб</t>
  </si>
  <si>
    <t>ИП "АЯЛА"</t>
  </si>
  <si>
    <t>ЖАСҰЗАҚ МАДИНА МЫҚТЫБЕКҚЫЗЫ</t>
  </si>
  <si>
    <t>Розничная торговля трикотажными и чулочно-носочными изделиями в специализированных магазинах, являющихся торговыми объектами, с торговой площадью менее 2000 кв.м</t>
  </si>
  <si>
    <t>ИП БЕКТЕНОВ НТ</t>
  </si>
  <si>
    <t>БЕКТЕНОВ НУРТЛЕУ ТАЛГАТУЛЫ</t>
  </si>
  <si>
    <t>ЖК ӘСЕТ</t>
  </si>
  <si>
    <t>Әкімбаев Әсет Маратұлы</t>
  </si>
  <si>
    <t>77783987399 ,87783987399</t>
  </si>
  <si>
    <t>П.КАРАГАЙЛЫ , КАРАГАНДИНСКАЯ ОБЛАСТЬ, КАРКАРАЛИНСКИЙ РАЙОН, КАРАГАЙЛИНСКАЯ П.А., П.КАРАГАЙЛЫ</t>
  </si>
  <si>
    <t>18.01.2024 нет необ  набрать  сентя бре</t>
  </si>
  <si>
    <t>ИП "BN"</t>
  </si>
  <si>
    <t>НҰРБОЛАТҰЛЫ БЕРІК</t>
  </si>
  <si>
    <t>А.ТОЛЕ БИ , ЖАМБЫЛСКАЯ ОБЛАСТЬ, ШУСКИЙ РАЙОН, ТОЛЕБИЙСКИЙ С.О., А.ТОЛЕ БИ</t>
  </si>
  <si>
    <t>15.11.2024 скинуть инфу</t>
  </si>
  <si>
    <t>БОШАЕВ РУСЛАН АРМАНОВИЧ</t>
  </si>
  <si>
    <t>7(705) 311-11-66 ,87053111166</t>
  </si>
  <si>
    <t>18.01.2024 нет необ набрать осенью</t>
  </si>
  <si>
    <t>ИП АЙСУЛТАН</t>
  </si>
  <si>
    <t>АБДЫГАЛИКОВА КЫМБАТ НУРЛАНОВНА</t>
  </si>
  <si>
    <t>Сбор и обработка сточных вод</t>
  </si>
  <si>
    <t>С.АҚҚУЛЫ , ПАВЛОДАРСКАЯ ОБЛАСТЬ, РАЙОН АҚҚУЛЫ, С.О.АҚҚУЛЫ, С.АҚҚУЛЫ</t>
  </si>
  <si>
    <t>18.09.2026 не дозвон</t>
  </si>
  <si>
    <t>ИП КАБИЕВА</t>
  </si>
  <si>
    <t>КАБИЕВА ГУЛНАЗ УРЫНГАЛИЕВНА</t>
  </si>
  <si>
    <t>77021933307 ,87021933307</t>
  </si>
  <si>
    <t>07.06.2024 скинуть инфу</t>
  </si>
  <si>
    <t>ИП "САЛЖАНОВА А. А."</t>
  </si>
  <si>
    <t>САЛЖАНОВА АСЕЛЬ АБИКЕНОВНА</t>
  </si>
  <si>
    <t>77479510022 ,87479510022</t>
  </si>
  <si>
    <t>04.03.2025 не дозвуон</t>
  </si>
  <si>
    <t>ИП МЕДИНА</t>
  </si>
  <si>
    <t>ЕЛЕСБАЕВ АЗАМАТ БАУРЖАНОВИЧ</t>
  </si>
  <si>
    <t>С.ШЫНГЫРЛАУ , ЗАПАДНО-КАЗАХСТАНСКАЯ ОБЛАСТЬ, ЧИНГИРЛАУСКИЙ РАЙОН, ЧИНГИРЛАУСКИЙ С.О., С.ШЫНГЫРЛАУ</t>
  </si>
  <si>
    <t>ИП ИМАШЕВ Ж.А</t>
  </si>
  <si>
    <t>ИМАШЕВ ЖАСЛАН АЙБУЛАТОВИЧ</t>
  </si>
  <si>
    <t>25.09.024 нет потреб</t>
  </si>
  <si>
    <t>ИНДИВИДУАЛЬНЫЙ ПРЕДПРИНИМАТЕЛЬ "АКБАЯН"</t>
  </si>
  <si>
    <t>НУРМАШЕВА АЙНУР ЖАРАСОВНА</t>
  </si>
  <si>
    <t>ИП "ЖУМАЕВ Д.К."</t>
  </si>
  <si>
    <t>ЖУМАЕВ ДАУРЕН КАБДУЛЛАУЛЫ</t>
  </si>
  <si>
    <t>77771800459 ,87771800459</t>
  </si>
  <si>
    <t>С.КЕМЕР , ЗАПАДНО-КАЗАХСТАНСКАЯ ОБЛАСТЬ, ТЕРЕКТИНСКИЙ РАЙОН, ЧАГАНСКИЙ С.О., С.КЕМЕР</t>
  </si>
  <si>
    <t>КХ "ТУЛПАР"</t>
  </si>
  <si>
    <t>БЕКМАГАНБЕТ ӘЛІБИ МАРАТҰЛЫ</t>
  </si>
  <si>
    <t>77787398171 ,87787398171</t>
  </si>
  <si>
    <t>ИП "САБИРОВА Ж.К."</t>
  </si>
  <si>
    <t>САБИРОВА ЖУЛДУЗ КАНАТОВНА</t>
  </si>
  <si>
    <t>04.03.2025 передаст папе</t>
  </si>
  <si>
    <t>ИП ҒАЛЫМ Ж.С.</t>
  </si>
  <si>
    <t>ҒАЛЫМ ЖОМАРТ СӘКЕНҰЛЫ</t>
  </si>
  <si>
    <t>С.КАРАУЫЛКЕЛДЫ , АКТЮБИНСКАЯ ОБЛАСТЬ, БАЙГАНИНСКИЙ РАЙОН, КАРАУЫЛКЕЛДИНСКИЙ С.О., С.КАРАУЫЛКЕЛДЫ</t>
  </si>
  <si>
    <t>ИП GREEN VITA</t>
  </si>
  <si>
    <t>ЧЕРНЕЦКИЙ ВИТАЛИЙ ВИТАЛЬЕВИЧ</t>
  </si>
  <si>
    <t>20.05.2024 нет пока потреб</t>
  </si>
  <si>
    <t>ШОЛОХ ЕВГЕНИЙ АНАТОЛЬЕВИЧ</t>
  </si>
  <si>
    <t>ФХ "РАЗУМОВКА"</t>
  </si>
  <si>
    <t>БАКТЫБАЕВ ЕРМЕК МАРАТОВИЧ</t>
  </si>
  <si>
    <t>7 (705)4064040 ,87054064040</t>
  </si>
  <si>
    <t>С.АҚЖОЛ , ПАВЛОДАРСКАЯ ОБЛАСТЬ, АКТОГАЙСКИЙ РАЙОН, С.О.АҚЖОЛ, С.АҚЖОЛ</t>
  </si>
  <si>
    <t>КХ АМАНБЕКОВ</t>
  </si>
  <si>
    <t>АМАНБЕКОВ ДУМАН КАНЫБЕКУЛЫ</t>
  </si>
  <si>
    <t>ЗИМОВКА КОСКУДУК 2 , ОБЛАСТЬ ҰЛЫТАУ, УЛЫТАУСКИЙ РАЙОН, САРЫСУСКИЙ С.О., С.ТЮЕМОЙНАК, ЗИМОВКА КОСКУДУК 2</t>
  </si>
  <si>
    <t>05.03.2025 мужу покажет</t>
  </si>
  <si>
    <t>КХ МОЗАЛЕВСКИЙ</t>
  </si>
  <si>
    <t>МОЗАЛЕВСКИЙ ЕВГЕНИЙ АЛЕКСАНДРОВИЧ</t>
  </si>
  <si>
    <t>С.МОСКОВСКОЕ , АКМОЛИНСКАЯ ОБЛАСТЬ, ЕСИЛЬСКИЙ РАЙОН, МОСКОВСКИЙ С.О., С.МОСКОВСКОЕ</t>
  </si>
  <si>
    <t>КХ ЖУБАНЫШ</t>
  </si>
  <si>
    <t>АҚАН ЖҰБАНЫШ ЖҰМАКЕЛДІҰЛЫ</t>
  </si>
  <si>
    <t>СТ.ТЕРЕКТЫ , ОБЛАСТЬ ҰЛЫТАУ, ЖЕЗКАЗГАН Г.А., КЕНГИРСКИЙ С.О., СТ.ТЕРЕКТЫ</t>
  </si>
  <si>
    <t>05.03.2025 ближе к осени</t>
  </si>
  <si>
    <t>ФЕРМЕРСКОЕ ХОЗЯЙСТВО "ИСЛАМАГРО"</t>
  </si>
  <si>
    <t>ЧУБАЕВ ШАМИЛЬ АНДИЕВИЧ</t>
  </si>
  <si>
    <t>17.01.2024 набрать осенью</t>
  </si>
  <si>
    <t>DAULET</t>
  </si>
  <si>
    <t>АЛИЕВ АЗАМАТ ТАНИРБЕРГЕНОВИЧ</t>
  </si>
  <si>
    <t>С.БЕСОБА , КАРАГАНДИНСКАЯ ОБЛАСТЬ, КАРКАРАЛИНСКИЙ РАЙОН, БЕСОБИНСКИЙ С.О., С.БЕСОБА</t>
  </si>
  <si>
    <t>17.01.2024 нет необ  набрать осенью</t>
  </si>
  <si>
    <t>ИП ШЕРГАЛИЕВ М.Ж.</t>
  </si>
  <si>
    <t>ШЕРГАЛИЕВ МЕДЕТ ЖАКСЫЛЫКОВИЧ</t>
  </si>
  <si>
    <t>ИП "ГҮЛСЕЗІМ"</t>
  </si>
  <si>
    <t>БОЛАТҚЫЗЫ АЛУА</t>
  </si>
  <si>
    <t>28.06.2024 набрать вечером</t>
  </si>
  <si>
    <t>ИП "СТРУЧКОВ С.Г."</t>
  </si>
  <si>
    <t>СТРУЧКОВ СЕРГЕЙ ГЕННАДЬЕВИЧ</t>
  </si>
  <si>
    <t>АХМЕТОВ ЕСБОЛ ХАФИЗОВИЧ</t>
  </si>
  <si>
    <t>77754089778 ,87754089778</t>
  </si>
  <si>
    <t>Электромонтажные работы по прокладке телекоммуникационных, компьютерных и телевизионных сетей</t>
  </si>
  <si>
    <t>КХ АБЗАЛ</t>
  </si>
  <si>
    <t>БОЛАТОВ АБЗАЛ БОЛАТОВИЧ</t>
  </si>
  <si>
    <t>С.СЕННОЕ , ВОСТОЧНО-КАЗАХСТАНСКАЯ ОБЛАСТЬ, КАТОН-КАРАГАЙСКИЙ РАЙОН, НОВОПОЛЯКОВСКИЙ С.О., С.СЕННОЕ</t>
  </si>
  <si>
    <t>20.05.2024 пока нет потреб мой номер сохранили в будущем будут строить</t>
  </si>
  <si>
    <t>ИП САЙДАХМЕТОВА Д.Е.</t>
  </si>
  <si>
    <t>САЙДАХМЕТОВА АЙДАНА ЕРБОЛАТОВНА</t>
  </si>
  <si>
    <t>77055945980 ,87055945980</t>
  </si>
  <si>
    <t>С.АГАШОРЫН , ПАВЛОДАРСКАЯ ОБЛАСТЬ, ИРТЫШСКИЙ РАЙОН, АГАШОРЫНСКИЙ С.О., С.АГАШОРЫН</t>
  </si>
  <si>
    <t>КХ "АЛИ"</t>
  </si>
  <si>
    <t>САТАНОВА ДИНАРА ДУЛАТОВНА</t>
  </si>
  <si>
    <t>П.АКСУ , АКМОЛИНСКАЯ ОБЛАСТЬ, СТЕПНОГОРСК Г.А., АКСУСКАЯ П.А., П.АКСУ</t>
  </si>
  <si>
    <t>ИП ЧУСОВИТИН А.О.</t>
  </si>
  <si>
    <t>ЧУСОВИТИН АНДРЕЙ ОЛЕГОВИЧ</t>
  </si>
  <si>
    <t>С.ЯКОРЬ , СЕВЕРО-КАЗАХСТАНСКАЯ ОБЛАСТЬ, КЫЗЫЛЖАРСКИЙ РАЙОН, ЯКОРСКИЙ С.О., С.ЯКОРЬ</t>
  </si>
  <si>
    <t>ИП ALAN</t>
  </si>
  <si>
    <t>БАЙТОХИНА АЙГЕРИМ АМАНГАЛИЕВНА</t>
  </si>
  <si>
    <t>Г.КАРКАРАЛИНСК , КАРАГАНДИНСКАЯ ОБЛАСТЬ, КАРКАРАЛИНСКИЙ РАЙОН, Г.КАРКАРАЛИНСК</t>
  </si>
  <si>
    <t>БАЙГИРЕЙ А.</t>
  </si>
  <si>
    <t>БАЙГИРЕЙ АДЫЛБЕК МҰРАТЖАНҰЛЫ</t>
  </si>
  <si>
    <t>С.ЯНВАРЦЕВО , ЗАПАДНО-КАЗАХСТАНСКАЯ ОБЛАСТЬ, РАЙОН БӘЙТЕРЕК, ЯНВАРЦЕВСКИЙ С.О., С.ЯНВАРЦЕВО</t>
  </si>
  <si>
    <t xml:space="preserve">24.09.2024 нет потреб </t>
  </si>
  <si>
    <t>АРМАН</t>
  </si>
  <si>
    <t>БУЛГАНБАЙ АРМАН</t>
  </si>
  <si>
    <t>С.КЫЗЫЛКАЙЫН , КАРАГАНДИНСКАЯ ОБЛАСТЬ, БУХАР-ЖЫРАУСКИЙ РАЙОН, КЫЗЫЛКАИНСКИЙ С.О., С.КЫЗЫЛКАЙЫН</t>
  </si>
  <si>
    <t>ИП "QAZAQ SERVICE"</t>
  </si>
  <si>
    <t>БАЗАРБАЕВ ДАНИЯР ТАЛГАТОВИЧ</t>
  </si>
  <si>
    <t>77011712222 ,87011712222</t>
  </si>
  <si>
    <t>Прочая деятельность по уборке</t>
  </si>
  <si>
    <t>24.09.2024 нет потреб</t>
  </si>
  <si>
    <t>ИНДИВИДУАЛЬНЫЙ ПРЕДПРИНИМАТЕЛЬ "QURDASTAR"</t>
  </si>
  <si>
    <t>ТӨЛЕПБЕРГЕН АЙТБАЙ МАРАТҰЛЫ</t>
  </si>
  <si>
    <t>7 (701) 190-10-64 ,87011901064</t>
  </si>
  <si>
    <t>С.УБАГАНСКОЕ , КОСТАНАЙСКАЯ ОБЛАСТЬ, АЛТЫНСАРИНСКИЙ РАЙОН, УБАГАНСКИЙ С.О., С.УБАГАНСКОЕ</t>
  </si>
  <si>
    <t>25.08.2026 на млед год планирует ангар</t>
  </si>
  <si>
    <t>КХ ДҮНИЕ</t>
  </si>
  <si>
    <t>ПІРМАН ДУЛАТ ЕЛІКҰЛЫ</t>
  </si>
  <si>
    <t>С.БУЛАК , АКТЮБИНСКАЯ ОБЛАСТЬ, ХОБДИНСКИЙ РАЙОН, БУЛАКСКИЙ С.О., С.БУЛАК</t>
  </si>
  <si>
    <t>27.02.2025 не дозвон</t>
  </si>
  <si>
    <t>ИП АЙЗЕРЕ</t>
  </si>
  <si>
    <t>АЛЬДЖАНОВА ЕРКЕНАЗ ЖАНИБЕКОВНА</t>
  </si>
  <si>
    <t>16.01.2024 нет необ набрать осенью</t>
  </si>
  <si>
    <t>ИП "RUKKOLA INDUSTRY"</t>
  </si>
  <si>
    <t>ВОДОПЬЯНОВ МИХАИЛ ВАЛЕРЬЕВИЧ</t>
  </si>
  <si>
    <t>16.01.2024 передаст мой номер</t>
  </si>
  <si>
    <t>КХ КНЯЗЬ</t>
  </si>
  <si>
    <t>АХМЕТОВА МАРЗИЯ САЙРАНОВНА</t>
  </si>
  <si>
    <t>87054203061 ,87773096999</t>
  </si>
  <si>
    <t>С.СТАРЫЙ КАРАБАУР , АКМОЛИНСКАЯ ОБЛАСТЬ, БУРАБАЙСКИЙ РАЙОН, АБЫЛАЙХАНОВСКИЙ С.О., С.КАРАБАУЫР, С.СТАРЫЙ КАРАБАУР</t>
  </si>
  <si>
    <t>ИП "СОЛТАНГАЛИ АЛТЫНАЙ"</t>
  </si>
  <si>
    <t>СОЛТАНГАЛИ АЛТЫНАЙ</t>
  </si>
  <si>
    <t>05.03.2025 перезвонить</t>
  </si>
  <si>
    <t>ИП "ЖУМАНОВА Г.Ж."</t>
  </si>
  <si>
    <t>ЖУМАНОВА ГУЛЬЖАНАР ЖУМАБАЕВНА</t>
  </si>
  <si>
    <t>С.ШОПТЫКОЛЬ , СЕВЕРО-КАЗАХСТАНСКАЯ ОБЛАСТЬ, РАЙОН ИМ.ГАБИТА МУСРЕПОВА, ШОПТЫКОЛЬСКИЙ С.О., С.ШОПТЫКОЛЬ</t>
  </si>
  <si>
    <t>03.09.2026 скинуть инфу по ангарам</t>
  </si>
  <si>
    <t>ИП АХМЕТОВА</t>
  </si>
  <si>
    <t>АХМЕТОВА АЙГҮЛ ҚАЙРАТҚЫЗЫ</t>
  </si>
  <si>
    <t>25.08.2026 сбросили</t>
  </si>
  <si>
    <t>ИП АБДАНБАЕВА</t>
  </si>
  <si>
    <t>АБДАНБАЕВА НАРГИЗА МАМЫРТАЕВНА</t>
  </si>
  <si>
    <t>28.06.2024 нет потреб просит больше не звонить</t>
  </si>
  <si>
    <t>НАЙМАН-1</t>
  </si>
  <si>
    <t>ШӘРІП ҒАНИ НҰРЛАНҰЛЫ</t>
  </si>
  <si>
    <t>77772474587 ,87772474587</t>
  </si>
  <si>
    <t>С.МАЯК , АКМОЛИНСКАЯ ОБЛАСТЬ, ЖАРКАИНСКИЙ РАЙОН, КОСТЫЧЕВСКИЙ С.О., С.ДОНСКОЕ, С.МАЯК</t>
  </si>
  <si>
    <t>11.09.2026 набрать весной</t>
  </si>
  <si>
    <t>ИП ЖАНТӨРЕ</t>
  </si>
  <si>
    <t>ХИНАЯТ ЖАНТІЛЕК</t>
  </si>
  <si>
    <t>БАЛНУР</t>
  </si>
  <si>
    <t>НАУШАБАЕВА БАЛНУР ТОРЕБЕКҚЫЗЫ</t>
  </si>
  <si>
    <t>С.АКСУ , ТУРКЕСТАНСКАЯ ОБЛАСТЬ, САЙРАМСКИЙ РАЙОН, АКСУКЕНТСКИЙ С.О., С.АКСУ</t>
  </si>
  <si>
    <t>29.10.2024 скинул инфу</t>
  </si>
  <si>
    <t>ИП АДАЛ</t>
  </si>
  <si>
    <t>БҮРКІТБАЙ ЕРКЕБҰЛАН АМАНТАЙҰЛЫ</t>
  </si>
  <si>
    <t>Г.АКТОБЕ , АКТЮБИНСКАЯ ОБЛАСТЬ, АКТОБЕ Г.А., Г.АКТОБЕ</t>
  </si>
  <si>
    <t>27.02.2025 казахскоговорящий</t>
  </si>
  <si>
    <t>ИП "АДІЛЕТ"</t>
  </si>
  <si>
    <t>С.САУЛЕ , АКМОЛИНСКАЯ ОБЛАСТЬ, РАЙОН БИРЖАН САЛ, БИРСУАТСКИЙ С.О., С.САУЛЕ</t>
  </si>
  <si>
    <t>11.09.2026 марат кадырович повтор</t>
  </si>
  <si>
    <t>ТОО "МОЛ"</t>
  </si>
  <si>
    <t>П.ИНДЕРБОРСКИЙ , УЛ УТЕМИСОВ МАХАМБЕТ, 10А</t>
  </si>
  <si>
    <t>07.06.2024 скинул инфу</t>
  </si>
  <si>
    <t>ОРАЗБАЙ АЙДЫН АРҒЫНҰЛЫ</t>
  </si>
  <si>
    <t>С.КРАСНЫЙ ЯР , АКМОЛИНСКАЯ ОБЛАСТЬ, КОКШЕТАУ Г.А., КРАСНОЯРСКИЙ С.О., С.КРАСНЫЙ ЯР</t>
  </si>
  <si>
    <t>БАҚДӘУЛЕТ МЕДЕТ ҒАЙНУЛЛАҰЛЫ</t>
  </si>
  <si>
    <t>27.02.2025 в июле просит набрать</t>
  </si>
  <si>
    <t>ТОО "ИЛЬИНСКОЕ"</t>
  </si>
  <si>
    <t>БУРЛЁВ АЛЕКСАНДР ВЛАДИМИРОВИЧ</t>
  </si>
  <si>
    <t>С.ИЛЬИНКА , Северо-казахстанская область Есильский район С.ИЛЬИНКА Без типа БЕЗ НАЗВАНИЯ, дом б/н</t>
  </si>
  <si>
    <t>ИП "МАНАС"</t>
  </si>
  <si>
    <t>ТҰРСЫНҒАЛИЕВ МАНАС АРМАНҰЛЫ</t>
  </si>
  <si>
    <t>С.ЖАНГАЛА , ЗАПАДНО-КАЗАХСТАНСКАЯ ОБЛАСТЬ, ЖАНГАЛИНСКИЙ РАЙОН, ЖАНАКАЛИНСКИЙ С.О., С.ЖАНГАЛА</t>
  </si>
  <si>
    <t>24.09.024 казахскоговорящий</t>
  </si>
  <si>
    <t>САПАРОВ РУСТАМ ЕРБОЛОВИЧ</t>
  </si>
  <si>
    <t>87766666454 ,87766666898</t>
  </si>
  <si>
    <t>20.05.2024 скинуть инфу</t>
  </si>
  <si>
    <t>СЕЙДАХМЕТОВ НУРДАУЛЕТ НУРСЛАНОВИЧ</t>
  </si>
  <si>
    <t>С.НАРМАНБЕТ , КАРАГАНДИНСКАЯ ОБЛАСТЬ, АКТОГАЙСКИЙ РАЙОН, КАРАБУЛАКСКИЙ С.О., С.НАРМАНБЕТ</t>
  </si>
  <si>
    <t>15.01.2024 на след год набрать в ноябре</t>
  </si>
  <si>
    <t>Ф/Х "ЖАЛАИР"</t>
  </si>
  <si>
    <t>ТОЙКЕНОВ КОБЛАНДА КАНАПЬЯНОВИЧ</t>
  </si>
  <si>
    <t>С.КОЗЫКЕТКЕН , ПАВЛОДАРСКАЯ ОБЛАСТЬ, УСПЕНСКИЙ РАЙОН, КОЗЫКЕТКЕНСКИЙ С.О., С.КОЗЫКЕТКЕН</t>
  </si>
  <si>
    <t>18.09.2026 сам перезвонит</t>
  </si>
  <si>
    <t>ИП "НҰР"</t>
  </si>
  <si>
    <t>ЕСҚАЛИЕВ НҰРКЕН РАХМЕТОЛЛАҰЛЫ</t>
  </si>
  <si>
    <t>С.ЖАНГАЛА , ЖАНГАЛИНСКИЙ РАЙОН, ЖАНАКАЛИНСКИЙ С.О., С.ЖАНГАЛА</t>
  </si>
  <si>
    <t>24.09.2024  не дозвон</t>
  </si>
  <si>
    <t>КХ ЖАПАЛАҚ</t>
  </si>
  <si>
    <t>КАППАСОВ НАЖМИДЕН ЖАЛЕЛОВИЧ</t>
  </si>
  <si>
    <t>КХ "ВАНШЕЙДТ Р.Г."</t>
  </si>
  <si>
    <t>ВАНШЕЙДТ РОМАН ГЕННАДЬЕВИЧ</t>
  </si>
  <si>
    <t>С.НАБЕРЕЖНОЕ , КОСТАНАЙСКАЯ ОБЛАСТЬ, ДЕНИСОВСКИЙ РАЙОН, АРШАЛИНСКИЙ С.О., С.НАБЕРЕЖНОЕ</t>
  </si>
  <si>
    <t>25.08.2026 на след год овощехранилище</t>
  </si>
  <si>
    <t>Ж/К "БЕРЕКЕ"</t>
  </si>
  <si>
    <t>ҚОСПАНОВА ЛАУРА ЖАҚСЫБЕКҚЫЗЫ</t>
  </si>
  <si>
    <t>С.ЫНТАЛЫ , ТУРКЕСТАНСКАЯ ОБЛАСТЬ, ОРДАБАСЫНСКИЙ РАЙОН, КАЖЫМУКАНСКИЙ С.О., С.ЫНТАЛЫ</t>
  </si>
  <si>
    <t>29.10.2024 возможно на будущее</t>
  </si>
  <si>
    <t>АО "ДЖАРКУЛЬСКИЙ ЭЛЕВАТОР"</t>
  </si>
  <si>
    <t>СУГРАЛИНОВ САБЫРЖАН КАИРБАЕВИЧ</t>
  </si>
  <si>
    <t>(71442) 2-11-48, 2-40-45, 2-40-39, 2-40-43 ,87144222149</t>
  </si>
  <si>
    <t>С.ФЕДОРОВКА , УЛИЦА МУХТАРА АУЭЗОВА, 26</t>
  </si>
  <si>
    <t>25.08.2026 не дозвон</t>
  </si>
  <si>
    <t>ИП НҰРСҰЛТАН</t>
  </si>
  <si>
    <t>ӘМІРБЕКОВ НҰРСҰЛТАН НҰРЖАНҰЛЫ</t>
  </si>
  <si>
    <t>А.ИГИЛИК , ЖАМБЫЛСКАЯ ОБЛАСТЬ, САРЫСУСКИЙ РАЙОН, ИГЛИКСКИЙ С.О., А.ИГИЛИК</t>
  </si>
  <si>
    <t>14.11.2024 казахскоговорящий</t>
  </si>
  <si>
    <t>ИП "МУСАЛИМОВА АЙНАРА МУРАТОВНА"</t>
  </si>
  <si>
    <t>МУСАЛИМОВА АЙНАРА МУРАТОВНА</t>
  </si>
  <si>
    <t>П.БОТАКАРА , КАРАГАНДИНСКАЯ ОБЛАСТЬ, БУХАР-ЖЫРАУСКИЙ РАЙОН, БОТАКАРИНСКАЯ П.А., П.БОТАКАРА</t>
  </si>
  <si>
    <t>22.04.2024 не дозвон</t>
  </si>
  <si>
    <t>ИП "КҮНШУАҚ"</t>
  </si>
  <si>
    <t>САБЫР БАҚЫТЖАН СҰЛТАНҰЛЫ</t>
  </si>
  <si>
    <t>27.02.2025 хотят сами конструкцию ставить</t>
  </si>
  <si>
    <t>КХ "НУРАЙ"</t>
  </si>
  <si>
    <t>ӘДІЛХАНОВ ӘСКЕРБЕК ДУЛАТҰЛЫ</t>
  </si>
  <si>
    <t>С.АНГАРСКОЕ , КОСТАНАЙСКАЯ ОБЛАСТЬ, АРКАЛЫК Г.А., АНГАРСКИЙ С.О., С.АНГАРСКОЕ</t>
  </si>
  <si>
    <t>24.12.2024 не дозвон</t>
  </si>
  <si>
    <t>ИП "ШЕРХАН"</t>
  </si>
  <si>
    <t>ДАРХАНҰЛЫ ШЕРХАН</t>
  </si>
  <si>
    <t>77775162067 ,87775162067</t>
  </si>
  <si>
    <t>29.10.2024 казахскоговорящий</t>
  </si>
  <si>
    <t>ИП "НЫСАНБАЕВ ӘДІЛБЕК БӨКЕНҰЛЫ"</t>
  </si>
  <si>
    <t>НЫСАНБАЕВ ӘДІЛБЕК БӨКЕНҰЛЫ</t>
  </si>
  <si>
    <t>77013825244 ,87013825244</t>
  </si>
  <si>
    <t>Деятельность в области фотографии</t>
  </si>
  <si>
    <t>С.МИЯЛЫ , АТЫРАУСКАЯ ОБЛАСТЬ, КЗЫЛКОГИНСКИЙ РАЙОН, МИЯЛИНСКИЙ С.О., С.МИЯЛЫ</t>
  </si>
  <si>
    <t>10.06.2024 казахскоговорящий</t>
  </si>
  <si>
    <t>КХ БАПУ</t>
  </si>
  <si>
    <t>СОЦИАЛОВ ЕРАЛЫ НҰРЛАНҰЛЫ</t>
  </si>
  <si>
    <t>77789009107 ,87789009107</t>
  </si>
  <si>
    <t>23.07.2024 на осень нужен будет ангар</t>
  </si>
  <si>
    <t>ИП "АДЕЛЬ"</t>
  </si>
  <si>
    <t>СОЛОВЬЕВА АЛЕКСАНДРА НИКОЛАЕВНА</t>
  </si>
  <si>
    <t>С.ЛЕНИНО , ПАВЛОДАРСКАЯ ОБЛАСТЬ, ИРТЫШСКИЙ РАЙОН, АМАНГЕЛЬДИНСКИЙ С.О., С.ЛЕНИНО</t>
  </si>
  <si>
    <t>18.09.2026 некогда потом перезвонит</t>
  </si>
  <si>
    <t>ТОО "ЗАГРАДОВСКОЕ"</t>
  </si>
  <si>
    <t>ФИСЕНКО ИВАН ФЕОФАНОВИЧ</t>
  </si>
  <si>
    <t>С.ЗАГРАДОВКА , СЕВЕРО-КАЗАХСТАНСКАЯ ОБЛАСТЬ ЕСИЛЬСКИЙ РАЙОН С.ЗАГРАДОВКА улица НОВОСЕЛОВ, к.СЕВЕРО-КАЗАХСТАНСКАЯ ОБЛАСТЬ С.ЗАГРАДОВКА УЛИЦА НОВОСЕЛОВ ДОМ 16 КВ , дом 16</t>
  </si>
  <si>
    <t>ИП ГАЙДАРЖИ</t>
  </si>
  <si>
    <t>ГАЙДАРЖИ ВЛАДИСЛАВ ВЯЧЕСЛАВОВИЧ</t>
  </si>
  <si>
    <t>77473260070 ,87473260070</t>
  </si>
  <si>
    <t>ИП АЙТКАЗЫЕВА</t>
  </si>
  <si>
    <t>АЙТКАЗЫЕВА АЙДАНА КАЙРАТОВНА</t>
  </si>
  <si>
    <t>С.НОВАЯ ШУЛЬБА , ОБЛАСТЬ АБАЙ, БОРОДУЛИХИНСКИЙ РАЙОН, НОВОШУЛЬБИНСКИЙ С.О., С.НОВАЯ ШУЛЬБА</t>
  </si>
  <si>
    <t>23.07.2024 откл</t>
  </si>
  <si>
    <t>EVERGREEN</t>
  </si>
  <si>
    <t>ТИЛЕВЕРДИЕВ АДИЛБЕК НУРПУЛАТОВИЧ</t>
  </si>
  <si>
    <t>С.МЕЖДУРЕЧЕНСКОЕ , АЛМАТИНСКАЯ ОБЛАСТЬ, ИЛИЙСКИЙ РАЙОН, МЕЖДУРЕЧЕНСКИЙ С.О., С.МЕЖДУРЕЧЕНСКОЕ</t>
  </si>
  <si>
    <t>09.10.2024 нет пока потреб</t>
  </si>
  <si>
    <t>ИП "МЕЧТА"</t>
  </si>
  <si>
    <t>ҚУАНЫШ АЙҒАНЫМ ҒАНИҚЫЗЫ</t>
  </si>
  <si>
    <t>С.АСА , ЖАМБЫЛСКАЯ ОБЛАСТЬ, ЖАМБЫЛСКИЙ РАЙОН, АСИНСКИЙ С.О., С.АСА</t>
  </si>
  <si>
    <t>14.11.2024 скинул инфу</t>
  </si>
  <si>
    <t>АО "ЗАРЯ"</t>
  </si>
  <si>
    <t>КЛИМКО АЛЕКСАНДР ПЕТРОВИЧ</t>
  </si>
  <si>
    <t>(71443) 3-24-93, 3-24-94 ,87144332494</t>
  </si>
  <si>
    <t>С.АРХИПОВКА ,</t>
  </si>
  <si>
    <t>всего хватает</t>
  </si>
  <si>
    <t>ИП"ДАСТАР" повтор не дозвон</t>
  </si>
  <si>
    <t>ДАГИЕВ ХИЗАР МОВЛДИНОВИЧ</t>
  </si>
  <si>
    <t>П.КАРАБАЛЫК , КОСТАНАЙСКАЯ ОБЛАСТЬ, КАРАБАЛЫКСКИЙ РАЙОН, КАРАБАЛЫКСКАЯ П.А., П.КАРАБАЛЫК</t>
  </si>
  <si>
    <t>25.08.2026 продал хозяйство</t>
  </si>
  <si>
    <t>АХМАДИЕВ ЕЛАМАН ДАСТАНБЕКҰЛЫ</t>
  </si>
  <si>
    <t>20.05.2024 скинуть инФУ</t>
  </si>
  <si>
    <t>КХ "RIZA" повтор не дозвон</t>
  </si>
  <si>
    <t>СҰЛТАНБЕК АИДА ЖАНБОЛАТҚЫЗЫ</t>
  </si>
  <si>
    <t>ИП "ЕСЕНГЕЛЬДИНА"</t>
  </si>
  <si>
    <t>ЕСЕНГЕЛЬДИНА ӘСЕМГҮЛ ЕРКІНҚЫЗЫ</t>
  </si>
  <si>
    <t>27.02.2025 набрать летом просит</t>
  </si>
  <si>
    <t>ТОО "СЕЛЬХОЗТЕХНИКА" повтор не дозвон</t>
  </si>
  <si>
    <t>САРАНА АНДРЕЙ НИКОЛАЕВИЧ</t>
  </si>
  <si>
    <t>С.ФЕДОРОВКА , Костанайская область Федоровский район Федоровский сельский округ село Федоровка улица, дом 117</t>
  </si>
  <si>
    <t>25.08.2026 недозвон</t>
  </si>
  <si>
    <t>ИП "АСЛАН"</t>
  </si>
  <si>
    <t>АЙТЖАНОВ ТУРЕХАН МУРАТОВИЧ</t>
  </si>
  <si>
    <t>24.09.2024 не дозвон</t>
  </si>
  <si>
    <t>ИП МУСА ДИАС</t>
  </si>
  <si>
    <t>МУСА ДИАС АЛПЫСБАЕВИЧ</t>
  </si>
  <si>
    <t>С.КЛОЧКОВО , КОСТАНАЙСКАЯ ОБЛАСТЬ, КАМЫСТИНСКИЙ РАЙОН, КЛОЧКОВСКИЙ С.О., С.КЛОЧКОВО</t>
  </si>
  <si>
    <t>25.08.2026 сбросил</t>
  </si>
  <si>
    <t>ИП МҮБӘРАК ШЫНБОЛАТ</t>
  </si>
  <si>
    <t>МҮБӘРАК ШЫНБОЛАТ МАЛДЫБАЙҰЛЫ</t>
  </si>
  <si>
    <t>05.03.2025 инфу скинул</t>
  </si>
  <si>
    <t>ТОО "ЛУЧ"</t>
  </si>
  <si>
    <t>МУСЕНОВ НАРИМАН ДЮСЕКЕШЕВИЧ</t>
  </si>
  <si>
    <t>С.ТАСКАЛА , УЛИЦА ЖЕНИС, 46А</t>
  </si>
  <si>
    <t>ФЕРМЕРСКОЕ ХОЗЯЙСТВО "НҰРМАҚ ҒАЛЫМЖАН БАБАЙҰЛЫ"</t>
  </si>
  <si>
    <t>НҰРМАҚ ҒАЛЫМЖАН БАБАЙҰЛЫ</t>
  </si>
  <si>
    <t>ТОО "КОЛОС" - ФИРМА</t>
  </si>
  <si>
    <t>КОРНЕЕВА ИННА РОБЕРТОВНА</t>
  </si>
  <si>
    <t>С.СВЕРДЛОВКА , Костанайская область Денисовский район Свердловский сельский округ село Свердловка улица, дом 13</t>
  </si>
  <si>
    <t>25.08.2026 нет потреб</t>
  </si>
  <si>
    <t>ИП "ДАУЛЕТАЛИН"</t>
  </si>
  <si>
    <t>ДАУЛЕТАЛИН АСЫЛБЕК ҚОНЫСБАЙҰЛЫ</t>
  </si>
  <si>
    <t>(771) 519-55-99 ,87715195599</t>
  </si>
  <si>
    <t>Г.ШАЛКАР , АКТЮБИНСКАЯ ОБЛАСТЬ, ШАЛКАРСКИЙ РАЙОН, ШАЛКАРСКАЯ Г.А., Г.ШАЛКАР</t>
  </si>
  <si>
    <t>27.02.2025 нужен сэндвич</t>
  </si>
  <si>
    <t>"КАЙНАР-АГРО" ШАРУА ҚОЖАЛЫҒЫ БУЛАТТЕМИРЛАН ТАЛГАТУЛЫ</t>
  </si>
  <si>
    <t>БУЛАТ ТЕМИРЛАН ТАЛГАТУЛЫ</t>
  </si>
  <si>
    <t>77055303609 ,87055303609</t>
  </si>
  <si>
    <t>03.09.2024 не дозвон</t>
  </si>
  <si>
    <t>AYAN</t>
  </si>
  <si>
    <t>ХАМЗЕ АЯН ДУЛАТҰЛЫ</t>
  </si>
  <si>
    <t>С.КАРОЙ , КАРАГАНДИНСКАЯ ОБЛАСТЬ, НУРИНСКИЙ РАЙОН, КАРОЙСКИЙ С.О., С.КАРОЙ</t>
  </si>
  <si>
    <t>15.01.2024 нужен зерносклад в рассрочку скинет номер отца</t>
  </si>
  <si>
    <t>ECOGREEN SK</t>
  </si>
  <si>
    <t>МАХКАМБАЕВ УЛУГБЕК САЙДИСЛАМБЕКУЛЫ</t>
  </si>
  <si>
    <t>С.БАЙТЕРЕК , СЕВЕРО-КАЗАХСТАНСКАЯ ОБЛАСТЬ, КЫЗЫЛЖАРСКИЙ РАЙОН, КЫЗЫЛЖАРСКИЙ С.О., С.БАЙТЕРЕК</t>
  </si>
  <si>
    <t>03.09.2026 отложил</t>
  </si>
  <si>
    <t>Е-СHARGE</t>
  </si>
  <si>
    <t>АХМЕТҚАЛИ ЕРНАР ЕРСҰЛТАНҰЛЫ</t>
  </si>
  <si>
    <t>С.МАЛАЯ ЧУРАКОВКА , АЛТЫНСАРИНСКИЙ РАЙОН, УБАГАНСКИЙ С.О., С.МАЛАЯ ЧУРАКОВКА</t>
  </si>
  <si>
    <t>25.08.2026 приостановили деятельность</t>
  </si>
  <si>
    <t>КРЕСТЬЯНСКОЕ ХОЗЯЙСТВО "БОРОВИКОВА А. М."</t>
  </si>
  <si>
    <t>БОРОВИКОВ АЛЕКСАНДР МИХАЙЛОВИЧ</t>
  </si>
  <si>
    <t>С.ЗЕВАКИНО , ВОСТОЧНО-КАЗАХСТАНСКАЯ ОБЛАСТЬ, ШЕМОНАИХИНСКИЙ РАЙОН, ЗЕВАКИНСКИЙ С.О., С.ЗЕВАКИНО</t>
  </si>
  <si>
    <t>ИП"ДАМУ"</t>
  </si>
  <si>
    <t>ИСМУХАМБЕТОВА АЙЖАН БЕКЕТОВНА</t>
  </si>
  <si>
    <t>С.АКБУЛАК , СЕВЕРО-КАЗАХСТАНСКАЯ ОБЛАСТЬ, УАЛИХАНОВСКИЙ РАЙОН, АКБУЛАКСКИЙ С.О., С.АКБУЛАК</t>
  </si>
  <si>
    <t>JAS777</t>
  </si>
  <si>
    <t>ЖЕТРУОВ ЖАСАРАЛ ШАХМАРДАНОВИЧ</t>
  </si>
  <si>
    <t>87471187432 ,87718423396</t>
  </si>
  <si>
    <t>ИП САРБАС СЫМБАТ БЕРІКҚЫЗЫ</t>
  </si>
  <si>
    <t>САРБАС СЫМБАТ БЕРІКҚЫЗЫ</t>
  </si>
  <si>
    <t>25.08.2026 откл</t>
  </si>
  <si>
    <t>BAYAN</t>
  </si>
  <si>
    <t>ОРАЛБЕК БАЯН НҰРБЕКҚЫЗЫ</t>
  </si>
  <si>
    <t>ИП ХАН</t>
  </si>
  <si>
    <t>ҚҰНАНБАЙ РАМАЗАН ЕРБОЛҰЛЫ</t>
  </si>
  <si>
    <t>ИП МАХАББАТ</t>
  </si>
  <si>
    <t>БАЙЖҰМА МАХАББАТ ДӘУЛЕТҚЫЗЫ</t>
  </si>
  <si>
    <t>С. БАЙДИБЕК БИ , АЛМАТИНСКАЯ ОБЛАСТЬ, ЕНБЕКШИКАЗАХСКИЙ РАЙОН, С.О. БАЙДИБЕК БИ, С. БАЙДИБЕК БИ</t>
  </si>
  <si>
    <t>09.10.2024 перезвонит через час</t>
  </si>
  <si>
    <t>ИП "БАТЫРБЕК АСХАТ БАУЫРЖАНҰЛЫ"</t>
  </si>
  <si>
    <t>БАТЫРБЕК АСХАТ БАУЫРЖАНҰЛЫ</t>
  </si>
  <si>
    <t>С.ШАЯН , ТУРКЕСТАНСКАЯ ОБЛАСТЬ, РАЙОН БАЙДИБЕКА, ШАЯНСКИЙ С.О., С.ШАЯН</t>
  </si>
  <si>
    <t>28.10.2024 казахскоговорящий</t>
  </si>
  <si>
    <t>ИП ТӘҢІРБЕРГЕН казахскоговорящий</t>
  </si>
  <si>
    <t>ТӘҢІРБЕРГЕН ДИДАР МАҚСАТҰЛЫ</t>
  </si>
  <si>
    <t>ИПӘЛІБЕК</t>
  </si>
  <si>
    <t>ЫСҚАҚОВ ӘЛІБЕК ДАРХАНҰЛЫ</t>
  </si>
  <si>
    <t>22.04.2024 пока нет потребности ближе к осени</t>
  </si>
  <si>
    <t>ИП ДОШАНОВА ДИЛЯРА ГАБИТОВНА</t>
  </si>
  <si>
    <t>ДОШАНОВА ДИЛЯРА ГАБИТОВНА</t>
  </si>
  <si>
    <t>03.09.2026 не дозвон дала номер мужа еркебулан</t>
  </si>
  <si>
    <t>ТОО "ГРАНД"</t>
  </si>
  <si>
    <t>ЕМЕЛЬЯНОВ АНДРЕЙ ВЯЧЕСЛАВОВИЧ</t>
  </si>
  <si>
    <t>С.КОСТРЯКОВКА , УЛИЦА ЦЕЛИННАЯ, 54</t>
  </si>
  <si>
    <t>КРЕСТЬЯНСКОЕ ХОЗЯЙСТВА "ЖОМАРТ"</t>
  </si>
  <si>
    <t>ЖОМАРТ ЕРЖАН ТЕМІРКЕҰЛЫ</t>
  </si>
  <si>
    <t>77789620285 ,87789620285</t>
  </si>
  <si>
    <t>КРЕСЬЯНСКОЕ ХОЗЯЙСТВО "АЛИХАН"</t>
  </si>
  <si>
    <t>ЖОЛТАЙ МАДИЯР ҚҰСАЙЫНҰЛЫ</t>
  </si>
  <si>
    <t>77028221846 ,87028221846</t>
  </si>
  <si>
    <t>22.04.2024 в будущем нужны будут пока нет</t>
  </si>
  <si>
    <t>ТОО "ЧАСТНОЕ СКОТОВОДСТВО"</t>
  </si>
  <si>
    <t>МАДИЕВ КОРГАН ЕДРЕСОВИЧ</t>
  </si>
  <si>
    <t>С.БАЙТЕРЕК , УЛИЦА КОМАРОВА</t>
  </si>
  <si>
    <t>ТОО "АГРОФИРМА ҚАРҚЫН"</t>
  </si>
  <si>
    <t>БУКАНОВ ЕРКИН САЙРАНОВИЧ</t>
  </si>
  <si>
    <t>С.ХАРЬКОВСКОЕ , Костанайская область Мендыкаринский район Сосновский сельский округ село Харьковское улица ЦЕНТРАЛЬНАЯ, дом 28</t>
  </si>
  <si>
    <t>ИП ИСЛАМ</t>
  </si>
  <si>
    <t>ИСЛАМ ЖАНАТ ЯСЫНЖАНҰЛЫ</t>
  </si>
  <si>
    <t>С.ШЫМЫР , ОБЛАСТЬ ЖЕТІСУ, ЕСКЕЛЬДИНСКИЙ РАЙОН, КАРАБУЛАКСКИЙ С.О., С.ШЫМЫР</t>
  </si>
  <si>
    <t>01.08.2024 очень маленький ангар нужен</t>
  </si>
  <si>
    <t>ТОО "ДАЛА ЖЕМИС" см коментарии</t>
  </si>
  <si>
    <t>БУБЛИК ВЛАДИМИР ВАСИЛЬЕВИЧ</t>
  </si>
  <si>
    <t>7 (714) 4293538</t>
  </si>
  <si>
    <t>С.ПЕШКОВКА , улица А.Байтурсынова, здание 1</t>
  </si>
  <si>
    <t>25.08.2026 на след год</t>
  </si>
  <si>
    <t>ТОО "АК-БИДАЙ-АГРО"</t>
  </si>
  <si>
    <t>ТАПАЕВ ЕРДОС САЛИМОВИЧ</t>
  </si>
  <si>
    <t>24.12.2024 скинет номер</t>
  </si>
  <si>
    <t>ИП ЖЕЗКОНСАЛТИНГ</t>
  </si>
  <si>
    <t>МУХТАР АЙЖАН МҰРАТҚЫЗЫ</t>
  </si>
  <si>
    <t>77021115051 ,87021115051</t>
  </si>
  <si>
    <t>05.03.2025 не дозвон</t>
  </si>
  <si>
    <t>АО "АЛЕЛЬ АГРО"</t>
  </si>
  <si>
    <t>СУЛТАНКУЛОВ ЕРИК АХМЕТХАНОВИЧ</t>
  </si>
  <si>
    <t>(727) 225-43-60 ,+7(727)225-43-55 ,87014196766 ,87479494525</t>
  </si>
  <si>
    <t>С.БАЙТЕРЕК , Алматинская область Енбекшиказахский район Байтерекский сельский округ село Бәйтерек Учетный квартал, дом 1</t>
  </si>
  <si>
    <t>08.10.2024 наберет завтра возможно будет строить</t>
  </si>
  <si>
    <t>ТОО "КРАФТ-СК"</t>
  </si>
  <si>
    <t>ДАННИКЕР АНДРЕЙ ЭДУАРДОВИЧ</t>
  </si>
  <si>
    <t>77154153051 ,87154153051</t>
  </si>
  <si>
    <t>С.ЛЕДЕНЕВО , улица 1 Мамыр, дом 3</t>
  </si>
  <si>
    <t>ТОО "ГУСАКОВКА" повторный не дозвон</t>
  </si>
  <si>
    <t>СЕРДАЛИН НАВОИ МАХАТАЕВИЧ</t>
  </si>
  <si>
    <t>7153348269 ,87153348269</t>
  </si>
  <si>
    <t>С.ГУСАКОВКА , Северо-Казахстанская область Айыртауский район Гусаковский сельский округ село Гусаковка улица МОЛОДЕЖНАЯ, дом 22</t>
  </si>
  <si>
    <t>ТОО "ТАМАНСКОЕ"см коментарии</t>
  </si>
  <si>
    <t>ТУНИЦКИЙ НИКОЛАЙ БОРИСОВИЧ</t>
  </si>
  <si>
    <t>77772834476 ,87772834476</t>
  </si>
  <si>
    <t>С.ТАМАНСКОЕ , Северо-Казахстанская область район Магжана Жумабаева Таманский сельский округ село Таманское улица СОВЕТСКАЯ, дом 25</t>
  </si>
  <si>
    <t>ТОО "БАЯНТАЙ" см коментарии</t>
  </si>
  <si>
    <t>ЕСЕНГАЛИЕВ СЫРЫМБЕТ КАЙРУШЕВИЧ</t>
  </si>
  <si>
    <t>87153327762 ,8 715 33 27 7 62</t>
  </si>
  <si>
    <t>С.САУМАЛКОЛЬ , Северо-Казахстанская область Айыртауский район село Саумалколь улица Умышева здание 18А</t>
  </si>
  <si>
    <t xml:space="preserve">ТОО "МЕЧТА-98" </t>
  </si>
  <si>
    <t>КРАВЧУК ВЛАДИМИР ИВАНОВИЧ</t>
  </si>
  <si>
    <t>87143626574 ,871436 2 65 74</t>
  </si>
  <si>
    <t>С.НИКОЛАЕВКА , улица Строительная, здание 37</t>
  </si>
  <si>
    <t>ТОО "СОДРУЖЕСТВО-98"</t>
  </si>
  <si>
    <t>СВИРИДОВ ВАЛЕНТИН ЯКОВЛЕВИЧ</t>
  </si>
  <si>
    <t>С.АДАЕВКА , улица Школьная, дом 7</t>
  </si>
  <si>
    <t>25.08.2026 не дозвон директору</t>
  </si>
  <si>
    <t>ТОО "AK HILAL"</t>
  </si>
  <si>
    <t>ЭКАЖЕВ ИБРАГИМ МАГОМЕТОВИЧ</t>
  </si>
  <si>
    <t>77164122290 ,87164122290</t>
  </si>
  <si>
    <t>С.АСТРАХАНКА , УЛИЦА МИРА, 60</t>
  </si>
  <si>
    <t>ТОО "ЧИСТОВСКИЙ"звонить 87153124666</t>
  </si>
  <si>
    <t>ГЛУШКО АНАТОЛИЙ ПЕТРОВИЧ</t>
  </si>
  <si>
    <t>87153124625 ,8-71-5-31-24-6-66</t>
  </si>
  <si>
    <t>С.ЧИСТОВСКОЕ , УЛИЦА ЦЕНТРАЛЬНАЯ, 31</t>
  </si>
  <si>
    <t>ТОО "АЛЕКСАНДРОВСКОЕ"</t>
  </si>
  <si>
    <t>ЧЕРНЫШОВ ВЯЧЕСЛАВ ПАВЛОВИЧ</t>
  </si>
  <si>
    <t>87153152289, 87153151777, 87772408586</t>
  </si>
  <si>
    <t>С.АЛЕКСАНДРОВКА ,</t>
  </si>
  <si>
    <t>ТОО "НАМЫС" см коментарии</t>
  </si>
  <si>
    <t>КАСЬЯНЕНКО АЛЕКСАНДР ВИТАЛЬЕВИЧ</t>
  </si>
  <si>
    <t>С.СТАВРОПОЛКА , СЕВЕРО-КАЗАХСТАНСКАЯ ОБЛАСТЬ РАЙОН ИМ.ГАБИТА МУСРЕПОВА ЛОМОНОСОВСКИЙ С.О. С.СТАВРОПОЛКА улица КОМАРОВА, к.СЕВЕРО-КАЗАХСТАНСКАЯ ОБЛАСТЬ,РАЙОН ИМ.ГАБИТА МУСРЕПОВА,ЛОМОНОСОВСКИЙ С.О.,С.СТАВРОПОЛКА, УЛИЦА КОМАРОВА, 114А, дом 114А</t>
  </si>
  <si>
    <t>17.01.2025 набрать в марте</t>
  </si>
  <si>
    <t>кп № 416 кп № 417</t>
  </si>
  <si>
    <t>ТОО "КАРАЖОН"</t>
  </si>
  <si>
    <t>ШАКЕЕВ УЗАКБАЙ ТАСТАНБЕКОВИЧ</t>
  </si>
  <si>
    <t>С.КИРОВСКОЕ , УЛИЦА КИРОВА, 11</t>
  </si>
  <si>
    <t xml:space="preserve">11.09.2026 ильяс больше там не работает это тнк </t>
  </si>
  <si>
    <t>ТОО "БЕЛАГАШ"</t>
  </si>
  <si>
    <t>ГЕРТНЕР ВИКТОР ФРИДРИХОВИЧ</t>
  </si>
  <si>
    <t>87163593136 ,8-716-35-93-136</t>
  </si>
  <si>
    <t>С.БЕЛАГАШ , Акмолинская область Жаксынский район село Белагаш улица СОВЕТСКАЯ, дом 21</t>
  </si>
  <si>
    <t>ТНК</t>
  </si>
  <si>
    <t>ТОО "ШУНКЫРКОЛЬ"</t>
  </si>
  <si>
    <t>МУХАМБЕТЖАНОВ БАУРЖАН СЕРИКБАЕВИЧ</t>
  </si>
  <si>
    <t>С.ЧАПАЕВСКОЕ , улица Горького, дом 190</t>
  </si>
  <si>
    <t>14.09.2026 откл</t>
  </si>
  <si>
    <t>ТОО "НУР-СХ"</t>
  </si>
  <si>
    <t>НАШАРОВ ЕРЖАН ЕРКЕБУЛАНОВИЧ</t>
  </si>
  <si>
    <t>87015053344 ,87016191900 ,8 7016191900</t>
  </si>
  <si>
    <t>С.БАЙМЫРЗА , улица Дінмұхамед Қонаев, здание 36А</t>
  </si>
  <si>
    <t>ИП "SMART PEOPLE"</t>
  </si>
  <si>
    <t>СИЛЬБАЕВА АСЕЛЬ БОЛАТБЕККЫЗЫ</t>
  </si>
  <si>
    <t>РАЙОН АЛМАТЫ , АКТОБЕ Г.А., Г.АКТОБЕ, РАЙОН АЛМАТЫ</t>
  </si>
  <si>
    <t>27.02.2025 нет потреб</t>
  </si>
  <si>
    <t>ИП JAKON</t>
  </si>
  <si>
    <t>БУЛЕГЕНОВА САМАЛ ЖАНИБЕКОВНА</t>
  </si>
  <si>
    <t>25.08.2026 на след год нужна будет теплица в заречном</t>
  </si>
  <si>
    <t>ТОО "ИВАНОВСКОЕ"</t>
  </si>
  <si>
    <t>ВИЛЬГЕЛЬМ АЛЕКСАНДР АЛЕКСАНДРОВИЧ</t>
  </si>
  <si>
    <t>С.ИВАНОВКА , улица Бәйтерек, дом 3</t>
  </si>
  <si>
    <t>ИП"ӘКІМБЕК"</t>
  </si>
  <si>
    <t>ӘКІМБЕК ҚАЙСАР ӘДІЛХАНҰЛЫ</t>
  </si>
  <si>
    <t>С.ЖАНСУГУРОВ , ОБЛАСТЬ ЖЕТІСУ, АКСУСКИЙ РАЙОН, ЖАНСУГУРОВСКИЙ С.О., С.ЖАНСУГУРОВ</t>
  </si>
  <si>
    <t>01.08.2024 казахскоговорящий</t>
  </si>
  <si>
    <t>ИП ЕРНАТ</t>
  </si>
  <si>
    <t>СЕЙСЕНБАЙ ЕРНАТ ХАСАНҒАЛИҰЛЫ</t>
  </si>
  <si>
    <t>Розничная торговля моторным топливом в специализированных магазинах, находящихся на придорожной полосе</t>
  </si>
  <si>
    <t>С.ДОСТЫК , ТУРКЕСТАНСКАЯ ОБЛАСТЬ, ШАРДАРИНСКИЙ РАЙОН, ДОСТЫКСКИЙ С.О., С.ДОСТЫК</t>
  </si>
  <si>
    <t>24.10.2024 перезвонит сам</t>
  </si>
  <si>
    <t xml:space="preserve">ТОО "ТРУД" </t>
  </si>
  <si>
    <t>БОЙКО ВАСИЛИЙ ВАСИЛЬЕВИЧ</t>
  </si>
  <si>
    <t>87163597124 ,87163597444</t>
  </si>
  <si>
    <t>С.КИЕВСКОЕ , улица Абай, строение 174</t>
  </si>
  <si>
    <t>ИП "САПАРАЛИЕВА АЙЗАДА"</t>
  </si>
  <si>
    <t>САПАРАЛИЕВА АЙЗАДА БОЛАТҚЫЗЫ</t>
  </si>
  <si>
    <t>77754856066 ,87754856066</t>
  </si>
  <si>
    <t>С. АКНИЕТ , ТУРКЕСТАНСКАЯ ОБЛАСТЬ, САРЫАГАШСКИЙ РАЙОН, КУРКЕЛЕССКИЙ С.О., С. АКНИЕТ</t>
  </si>
  <si>
    <t>24.10.2024 казахскоговорящий есть потребность</t>
  </si>
  <si>
    <t>АЛПЫСБАЕВ АЛИ БАКЫТБЕКОВИЧ</t>
  </si>
  <si>
    <t>87052815464 ,87773412138 ,87773412138,87778559173,87052815464 ,87778559173</t>
  </si>
  <si>
    <t>С.МАНЫРАК , ВОСТОЧНО-КАЗАХСТАНСКАЯ ОБЛАСТЬ, ТАРБАГАТАЙСКИЙ РАЙОН, МАНЫРАКСКИЙ С.О., С.МАНЫРАК</t>
  </si>
  <si>
    <t>20.05.2024 скинет номер директора</t>
  </si>
  <si>
    <t>ТОО "ЖИТО"</t>
  </si>
  <si>
    <t>ТОРХОВ ОЛЕГ ЮРЬЕВИЧ</t>
  </si>
  <si>
    <t>87051929329 ,8-705-192-9329</t>
  </si>
  <si>
    <t>С.БУРЕВЕСТНИК , УЛИЦА ПОЛЕВАЯ, 6</t>
  </si>
  <si>
    <t>ТОО "СТЕПНОЕ"</t>
  </si>
  <si>
    <t>ИСПЕРГЕНОВ АРМАН АМАНГЕЛЬДИНОВИЧ</t>
  </si>
  <si>
    <t>С.СТЕПНОЕ , улица Минская, строение 12/1</t>
  </si>
  <si>
    <t xml:space="preserve">ТОО "ҚОРҒАУ" </t>
  </si>
  <si>
    <t>КАДЫРБЕКОВ БАТЫРЖАН БАЙКЕНОВИЧ</t>
  </si>
  <si>
    <t>714-52-27-7-88 ,87145227788, 27 7 71 приемная</t>
  </si>
  <si>
    <t>С.АМАНГЕЛЬДЫ , БЕЗ ТИПА, БЕЗ НАЗВАНИЯ</t>
  </si>
  <si>
    <t>ТОО "СЕЛЬСКОХОЗЯЙСТВЕННОЕ ПРЕДПРИЯТИЕ "СӨРЕЛI"</t>
  </si>
  <si>
    <t>КАКЕНОВ НУРША</t>
  </si>
  <si>
    <t>П.АГАДЫРЬ , УЛИЦА ТЛЕУКУЛА МУСАХМЕТОВА, 1</t>
  </si>
  <si>
    <t>ТОО "ХАМИНСКОЕ"</t>
  </si>
  <si>
    <t>ЛИХАЧЕВ АЛЕКСАНДР ЯКОВЛЕВИЧ</t>
  </si>
  <si>
    <t>С.ҚҰРМАНҒАЗЫ , ,</t>
  </si>
  <si>
    <t>КРЕСТЬЯНСКОЕ ХОЗЯЙСТВО "МУЗДЫБАЙ - 1" БАЙМУРИНОВ ТАЛГАТ БУЛАТОВИЧ</t>
  </si>
  <si>
    <t>БАЙМУРИНОВ ТАЛГАТ БУЛАТОВИЧ</t>
  </si>
  <si>
    <t>87222453433 ,8-7222-453433</t>
  </si>
  <si>
    <t>С.МУЗДЫБАЙ , ОБЛАСТЬ АБАЙ, СЕМЕЙ Г.А., ПРИРЕЧНЫЙ С.О., С.МУЗДЫБАЙ</t>
  </si>
  <si>
    <t>ТОО "ШАНДЫКОЛЬ"</t>
  </si>
  <si>
    <t>АСАДУЛЛИН ЗИМИР МАРАТОВИЧ</t>
  </si>
  <si>
    <t>С.МИЛЮТИНКА , УЛИЦА СТЕПНАЯ, 174А</t>
  </si>
  <si>
    <t>25.08.2026 не дозвон  звонить 96410 руководитель</t>
  </si>
  <si>
    <t>ТОО "ЧЕРНИГОВСКОЕ" повтор не дозвон</t>
  </si>
  <si>
    <t>ГУЧИГОВ ИМРАН АХМЕДОВИЧ</t>
  </si>
  <si>
    <t>С.ЧЕРНИГОВКА , УЛИЦА ЛЕНИНА, 34</t>
  </si>
  <si>
    <t>25.08.2026 не урожай полный планируют закрываться</t>
  </si>
  <si>
    <t>ТОО "АҚ НИЕТ"</t>
  </si>
  <si>
    <t>ХАЛМЕТОВ ШАКИРМУХАМЕД ЭРМАТОВИЧ</t>
  </si>
  <si>
    <t>С.ПРОГРЕСС , КОСТАНАЙСКАЯ ОБЛАСТЬ КАРАСУСКИЙ РАЙОН ЧЕЛГАШИНСКИЙ С.О. С.ПРОГРЕСС улица ИСКРОВСКАЯ, дом 1</t>
  </si>
  <si>
    <t>ТОО "МОСКАЛЕВСКОЕ"</t>
  </si>
  <si>
    <t>ЖАНБУРШИНОВ ДУЛАТ ЗЕЙНУЛЛОВИЧ</t>
  </si>
  <si>
    <t>87145394341 ,8(71453)94341</t>
  </si>
  <si>
    <t>С.МОСКАЛЕВКА , улица Карпова, дом 19</t>
  </si>
  <si>
    <t>ТОО "ТУГЕЛ - С"</t>
  </si>
  <si>
    <t>ЖУНУСОВ СЕРИКПАЙ ШИЯПОВИЧ</t>
  </si>
  <si>
    <t>С.ЛОЗОВОЕ , УЛИЦА ПАРКОВАЯ, 8</t>
  </si>
  <si>
    <t>14.09.2026 не дозвон</t>
  </si>
  <si>
    <t>АВХАДОВ ХАМЗАТ АЛИЕВИЧ</t>
  </si>
  <si>
    <t>Г.ПЕТРОПАВЛОВСК , УЛИЦА АХРЕМЕНКО Н.А., 29, КВ 1</t>
  </si>
  <si>
    <t xml:space="preserve">ТОО "ЧП БУЛУДОВ" </t>
  </si>
  <si>
    <t>БУЛУДОВ РУСЛАН ПАНТЕЛЕЕВИЧ</t>
  </si>
  <si>
    <t>87072682457 ,8 (707) 268-24-57,   +7 (714) 352 55 56</t>
  </si>
  <si>
    <t>Г.ЖИТИКАРА , улица Шокана Уалиханова, дом 19</t>
  </si>
  <si>
    <t>не дозвон</t>
  </si>
  <si>
    <t>ИП МАХАТОВ откл</t>
  </si>
  <si>
    <t>МАХАТОВ АЙДОС ЕРЖАНҰЛЫ</t>
  </si>
  <si>
    <t>7(707)278-88-20 ,87072788820</t>
  </si>
  <si>
    <t>С.СУЫКСУ , КАРАГАНДИНСКАЯ ОБЛАСТЬ, БУХАР-ЖЫРАУСКИЙ РАЙОН, СУЫКСУСКАЯ С.А., С.СУЫКСУ</t>
  </si>
  <si>
    <t>10.01.2024 сакинуть инфу</t>
  </si>
  <si>
    <t>ТОО "СИМАРГЛ"</t>
  </si>
  <si>
    <t>ПОЖИТКИН ВЛАДИМИР ФЁДОРОВИЧ</t>
  </si>
  <si>
    <t>87153221493 ,8 (715)32 21493</t>
  </si>
  <si>
    <t>С.СМИРНОВО , УЛИЦА ГАГАРИНА, 100</t>
  </si>
  <si>
    <t>ТОО "ФРУНЗЕНСКОЕ"</t>
  </si>
  <si>
    <t>ШЕРЕР НИКОЛАЙ НИКОЛАЕВИЧ</t>
  </si>
  <si>
    <t>С.ФРУНЗЕНСКОЕ , улица Комсомольская, дом 43</t>
  </si>
  <si>
    <t>25.08.2026 набрать завтра в приемную в 8 утра</t>
  </si>
  <si>
    <t>ТОО "МАКС"</t>
  </si>
  <si>
    <t>АРТЕМУК МАКСИМ ФЕДОРОВИЧ</t>
  </si>
  <si>
    <t>С.ЖЕЛЕЗНОДОРОЖНОЕ , Костанайская область Карасуский район С.ЖЕЛЕЗНОДОРОЖНОЕ улица ВОРОНЕЖСКАЯ, дом 16</t>
  </si>
  <si>
    <t>ТОО "ЖЕЛЕЗНОДОРОЖНОЕ - АМФ"</t>
  </si>
  <si>
    <t>ТОО "АКСЕЛЕУ"</t>
  </si>
  <si>
    <t>МАЛАЕВ СЕРИК ТАТЫБАЕВИЧ</t>
  </si>
  <si>
    <t>87756604235 ,8-775-660-42-35</t>
  </si>
  <si>
    <t>С.КОВЫЛЬНОЕ , Северо-Казахстанская область район имени Габита Мусрепова Тахтабродский сельский округ село Ковыльное улица ШКОЛЬНАЯ, дом 30</t>
  </si>
  <si>
    <t>ТОО "ПРИРЕЧЕНСКОЕ"</t>
  </si>
  <si>
    <t>ТОЛУСПАЕВ САБИТ АСЫЛБЕКОВИЧ</t>
  </si>
  <si>
    <t>7(705)624-5691</t>
  </si>
  <si>
    <t>С.ПРИРЕЧЕНКА , Костанайская область Денисовский район Приреченский сельский округ село Приреченка улица ЛЕНИНА, дом 2</t>
  </si>
  <si>
    <t>25.08.2026 сбой</t>
  </si>
  <si>
    <t>не дозвон 18.09.26.</t>
  </si>
  <si>
    <t>ТОО "БИДАЙ К"</t>
  </si>
  <si>
    <t>БАЙБУСУНОВ ЖУМАТ АХМЕТОВИЧ</t>
  </si>
  <si>
    <t>С.КОМСОМОЛЬСКОЕ , КОСТАНАЙСКАЯ ОБЛАСТЬ КАРАСУСКИЙ РАЙОН ИЛЬИЧЕВСКИЙ С.О. С.КОМСОМОЛЬСКОЕ улица ЛЕНИНГРАДСКАЯ, дом 19</t>
  </si>
  <si>
    <t>25.08.2026 записали мой номер если что наберут</t>
  </si>
  <si>
    <t>ТОО "РОДНИК KST"</t>
  </si>
  <si>
    <t>ФЕДОРЕНКО ОКСАНА ВЛАДИМИРОВНА</t>
  </si>
  <si>
    <t>С.ХАРЬКОВСКОЕ , УЛИЦА ЭЛЕВАТОРНАЯ, 1А</t>
  </si>
  <si>
    <t>ТОО "ЖАРЫҚ"на следующий год</t>
  </si>
  <si>
    <t>НУГМАНОВ МУРАТ КАБДУЛЛОВИЧ</t>
  </si>
  <si>
    <t>С.АНДРЕЕВКА , БЕЗ НАЗВАНИЯ</t>
  </si>
  <si>
    <t>03.09.2026 не  дозвон</t>
  </si>
  <si>
    <t>БАЛСАРИН</t>
  </si>
  <si>
    <t>БАЛСАРИН ЧИНГИС ТУЛЕГЕНОВИЧ</t>
  </si>
  <si>
    <t>ТОО "ЖАНА - ЖОЛ"</t>
  </si>
  <si>
    <t>БАЙЖУМАНОВ ДАУЛЕТ ТОКТАРОВИЧ</t>
  </si>
  <si>
    <t>С.КИИМА , улица К.Маркса, сооружение 8</t>
  </si>
  <si>
    <t xml:space="preserve">14.09.2026 тнк </t>
  </si>
  <si>
    <t>ИП ЕДІЛ</t>
  </si>
  <si>
    <t>ЕДІЛ ТӨЛЕУҒАЛИ МАҚСАТҰЛЫ</t>
  </si>
  <si>
    <t>КХ ОРДА-БАТЫР</t>
  </si>
  <si>
    <t>ОРДАБАЙ БАТЫРХАН ТЕМІРХАНҰЛЫ</t>
  </si>
  <si>
    <t>С.КАБЫРГА , КОСТАНАЙСКАЯ ОБЛАСТЬ, АМАНГЕЛЬДИНСКИЙ РАЙОН, КАБЫРГИНСКИЙ С.О., С.КАБЫРГА</t>
  </si>
  <si>
    <t>ТОО "АГРОХИМСНАБ" см коментарии</t>
  </si>
  <si>
    <t>17.01.2025 перезвонить</t>
  </si>
  <si>
    <t>ТОО "ЗАБЕЛОВКА" повтор не дозвон</t>
  </si>
  <si>
    <t>БИСЕМБАЕВ АМАНГЕЛЬДЫ БОРАНТАЕВИЧ</t>
  </si>
  <si>
    <t>С.ЗАБЕЛОВКА , УЛИЦА ОКТЯБРЬСКАЯ, 4</t>
  </si>
  <si>
    <t>25.08.2026 набрать после уборки</t>
  </si>
  <si>
    <t>ТОО "КРЕСТЬЯНСКОЕ ХОЗЯЙСТВО "АБЛАЙХАН"</t>
  </si>
  <si>
    <t>НУРКЕНОВ КАНАТ АМАНГЕЛЬДЫЕВИЧ</t>
  </si>
  <si>
    <t>Г.ПАВЛОДАР , Павлодарская область город Павлодар улица АКАДЕМИКА БЕКТУРОВА, дом 187/1</t>
  </si>
  <si>
    <t>18.09.2026 передаст мой номер</t>
  </si>
  <si>
    <t>ТОО "СОКОЛОВСКОЕ-АГРО"</t>
  </si>
  <si>
    <t>ИСАЕВ ДАНАНДА ШАХБАДДИН ОГЛЫ</t>
  </si>
  <si>
    <t>С.УЛЬЯНОВСКОЕ , Костанайская область Костанайский район Ульяновский сельский округ село Ульяновское улица ЛЕНИНА, дом 1А</t>
  </si>
  <si>
    <t>25.08.2026 переговорит с руководством</t>
  </si>
  <si>
    <t>КХ "АБДРАХМАН"</t>
  </si>
  <si>
    <t>АУБАКИРОВ АБДРАХМАН НУРЛАНҰЛЫ</t>
  </si>
  <si>
    <t>7 (777) 869-99-28</t>
  </si>
  <si>
    <t>С.КЫЗЫЛУЮМ , АКМОЛИНСКАЯ ОБЛАСТЬ, РАЙОН БИРЖАН САЛ, УЛЬГИНСКИЙ С.О., С.КЫЗЫЛУЮМ</t>
  </si>
  <si>
    <t>25.09.2026 пока отложил</t>
  </si>
  <si>
    <t>КХ АМАНҒАЛИЕВ Д.Д.</t>
  </si>
  <si>
    <t>АМАНҒАЛИЕВ ДӘУРЕН ДИДАРҰЛЫ</t>
  </si>
  <si>
    <t>25.09.2026 еще спит позже позвонить</t>
  </si>
  <si>
    <t>кп № 460</t>
  </si>
  <si>
    <t xml:space="preserve">ТОО "НОВОКУБАНСКОЕ" </t>
  </si>
  <si>
    <t>ШУЛЬЦ ЮРИЙ ВЛАДИМИРОВИЧ</t>
  </si>
  <si>
    <t xml:space="preserve">87163124484, 8777395 6684 Юрий Владимирович </t>
  </si>
  <si>
    <t>С.НОВОКУБАНКА , Акмолинская область Шортандинский район село Новокубанка улица Кан де Хана дом 2А</t>
  </si>
  <si>
    <t>25.09.2026 не дозвон</t>
  </si>
  <si>
    <t>ТОО "ШАҢБАСТАУ-1"</t>
  </si>
  <si>
    <t>УЙСИНБАЕВА ЖАКСЫКУЛ АБДИГУЛОВНА</t>
  </si>
  <si>
    <t>77026901097 ,87026901097</t>
  </si>
  <si>
    <t>С.ДАУБАБА , УЛИЦА БЕЗ УЛИЦ</t>
  </si>
  <si>
    <t>25.09.2026 откл</t>
  </si>
  <si>
    <t>КХ РАМИЗ</t>
  </si>
  <si>
    <t>АХМЕДОВ РАМИЗ ЗЕЙНАЛИОГЛЫ</t>
  </si>
  <si>
    <t>25.09.2026 сами строят ангары</t>
  </si>
  <si>
    <t>ТОО "НОВОТРОИЦК-1"</t>
  </si>
  <si>
    <t>ГРЕЧКО РУСЛАН ВИКТОРОВИЧ</t>
  </si>
  <si>
    <t>С.НОВОТРОИЦКОЕ , Костанайская область Карабалыкский район сельский округ Новотроицкий село Новотроицкое улица ТРУДОВАЯ, дом 22</t>
  </si>
  <si>
    <t>25.09.2026 ангар 20х80</t>
  </si>
  <si>
    <t>17.09.26. в не зоны</t>
  </si>
  <si>
    <t>ТОО "ЭКИБАСТУЗ ТРАНСНЭК"</t>
  </si>
  <si>
    <t>МОЛЧАНОВ ВАСИЛИЙ ВАСИЛЬЕВИЧ</t>
  </si>
  <si>
    <t>77013127297 ,87013127297</t>
  </si>
  <si>
    <t>Г.ЭКИБАСТУЗ , ПАВЛОДАРСКАЯ ОБЛАСТЬ Г.ЭКИБАСТУЗ улица КУНАЕВА, к.ПАВЛОДАРСКАЯ ОБЛАСТЬ Г.ЭКИБАСТУЗ УЛИЦА КУНАЕВА ДОМ 17 В КВ 307, дом 17 В оф. 307</t>
  </si>
  <si>
    <t>25.09.2026 думает над навесом кп скинул ждем решения</t>
  </si>
  <si>
    <t>кп № 39</t>
  </si>
  <si>
    <t>ТОО "МАГТОКСИН"</t>
  </si>
  <si>
    <t>ИСАЛИЕВ БАЗАРБАЙ ЕНКАНАТОВИЧ</t>
  </si>
  <si>
    <t>77013608807 ,87011712222 ,87013608807</t>
  </si>
  <si>
    <t>Г.УРАЛЬСК , УЛИЦА Т ЖАРОКОВА, 66</t>
  </si>
  <si>
    <t>ТОО "АГРОФИРМА "БІРЛІК"</t>
  </si>
  <si>
    <t>КЫСТАУБАЕВ АЛМАС АБДИЖАППАРОВИЧ</t>
  </si>
  <si>
    <t>С.БИРЛИК , Алматинская область Балхашский район Бирликский сельский округ село Бирлик улица, дом 8</t>
  </si>
  <si>
    <t>"ТАҢАТҚАН"</t>
  </si>
  <si>
    <t>ҚУАНЫШ ЖАРАС НЫСАНҒАЛИҰЛЫ</t>
  </si>
  <si>
    <t>77774854466 ,87774854466</t>
  </si>
  <si>
    <t>18.09.2026 пока нет потреб</t>
  </si>
  <si>
    <t>ТОО "АЗИЯ-ТАРАНГУЛ"</t>
  </si>
  <si>
    <t>ГОЛЬЦЕР ПЕТР ФЕДОРОВИЧ</t>
  </si>
  <si>
    <t>С.ТАРАНГУЛ , БЕЗ НАЗВАНИЯ</t>
  </si>
  <si>
    <t>04.09.2024 не дозвон</t>
  </si>
  <si>
    <t>ТОО "ЖАНБОБЕК"</t>
  </si>
  <si>
    <t>ЖАХСЫБАЕВ ЖАНБОБЕК ХАБЫЛДИНОВИЧ</t>
  </si>
  <si>
    <t>87215961833 ,8(72159)61-8-33</t>
  </si>
  <si>
    <t>С.ЖАНБОБЕК , НЕТ АДРЕСА</t>
  </si>
  <si>
    <t>18.09.2026 ангар нужен но на след год в этом году нет урожая</t>
  </si>
  <si>
    <t>кп № 463</t>
  </si>
  <si>
    <t>ПК "ЕЛЕНА-К"</t>
  </si>
  <si>
    <t>КУЛЬБАЕВ ОСПАН ОНАЛБЕКОВИЧ</t>
  </si>
  <si>
    <t>С.ЖАСКЕШУ ,</t>
  </si>
  <si>
    <t>25.09.2026 нет потреб</t>
  </si>
  <si>
    <t>SYNCAR-2022</t>
  </si>
  <si>
    <t>АМАНГЕЛДІ ЕРАЛЫ</t>
  </si>
  <si>
    <t>РАЙОН САРЫАРКА , Г.АСТАНА, РАЙОН САРЫАРКА</t>
  </si>
  <si>
    <t>ТОО "СҰҢҚАР-ТҰЛПАР"</t>
  </si>
  <si>
    <t>БАЙМБЕТОВ КАЛКАБАЙ АБДАКОВИЧ</t>
  </si>
  <si>
    <t>С.МАЯКУМ ,</t>
  </si>
  <si>
    <t>ТОО "СЕЗАЙ"</t>
  </si>
  <si>
    <t>ПАК ИГОРЬ МАН САЕВИЧ</t>
  </si>
  <si>
    <t>П.МОЛОДЕЖНЫЙ , ПРОЕЗД ШАХТЕРОВ, 4А</t>
  </si>
  <si>
    <t>25.09.2026 не дозвон сегодня должен быть созвон</t>
  </si>
  <si>
    <t>ТОО "ШУЙСКОЕ-ХХI"</t>
  </si>
  <si>
    <t>КУРМАНКУЛОВ АЛТЫНБЕК БЕЙСЕМБЕКОВИЧ</t>
  </si>
  <si>
    <t>87052447777 ,87779532122</t>
  </si>
  <si>
    <t>С.ШУЙСКОЕ , Акмолинская область Атбасарский район Макеевский сельский округ село Шуйское улица ЦЕЛИННАЯ, дом 12</t>
  </si>
  <si>
    <t>25.09.2026 на след год нужны ангары набрать весной</t>
  </si>
  <si>
    <t>ТОО "КАМЫШИНСКОЕ 2"</t>
  </si>
  <si>
    <t>АКУЛОВ ВЛАДИМИР ИОСИФОВИЧ</t>
  </si>
  <si>
    <t>87233273522 ,8/72332/73522</t>
  </si>
  <si>
    <t>С.КАМЫШИНКА , Восточно-Казахстанская область Шемонаихинский район село Камышинка улица Советская дом 11</t>
  </si>
  <si>
    <t>ТОО "УРАЛЬСКАЯ ПТИЦЕФАБРИКА"</t>
  </si>
  <si>
    <t>СИРОТКИН СТЕПАН СЕРГЕЕВИЧ</t>
  </si>
  <si>
    <t>П.ЗАЧАГАНСК , улица Жангир Хана, дом 93</t>
  </si>
  <si>
    <t>22.05.2024 еще думают по размерам</t>
  </si>
  <si>
    <t>ТОО "НОВОМИХАЙЛОВСКОЕ-2003"</t>
  </si>
  <si>
    <t>ЩЁГОЛЕВ ВЯЧЕСЛАВ ГЕННАДЬЕВИЧ</t>
  </si>
  <si>
    <t>87154152224, Вячеслав Геннадьевич 8777282 0542</t>
  </si>
  <si>
    <t>С.НОВОМИХАЙЛОВКА , СЕВЕРО-КАЗАХСТАНСКАЯ ОБЛАСТЬ МАМЛЮТСКИЙ РАЙОН НОВОМИХАЙЛОВСКИЙ С.О. С.НОВОМИХАЙЛОВКА улица ИНТЕРНАЦИОНАЛЬНАЯ, дом 46</t>
  </si>
  <si>
    <t>31.08.2028 поставил бескаркасник</t>
  </si>
  <si>
    <t>ТОО "ПРОГРЕСС-АГРО"</t>
  </si>
  <si>
    <t>НАЗАРОВ АРТЕМ ЮРЬЕВИЧ</t>
  </si>
  <si>
    <t>87472288772 ,87473645033</t>
  </si>
  <si>
    <t>Производство готовых кормов для сельскохозяйственных животных</t>
  </si>
  <si>
    <t>Г.СТЕПНОГОРСК , ПРОМЫШЛЕННАЯ ЗОНА 4, 27</t>
  </si>
  <si>
    <t>03.09.2026 скинет проект</t>
  </si>
  <si>
    <t>К/Х " ЫРЫС"</t>
  </si>
  <si>
    <t>КИТАНБАЕВ МУРАТ БОЛАТОВИЧ</t>
  </si>
  <si>
    <t>С.БИДАЙКОЛЬ , КЫЗЫЛОРДИНСКАЯ ОБЛАСТЬ, ЧИИЛИЙСКИЙ РАЙОН, С.О.БАЙТЕРЕК, С.БИДАЙКОЛЬ</t>
  </si>
  <si>
    <t>01.10.2026  сбросил</t>
  </si>
  <si>
    <t>КРЕСТЬЯНСКОЕ ХОЗЯЙСТВО "ЖУМАБАЙ"</t>
  </si>
  <si>
    <t>БАЛАБАТЫР ЖҰМАБАЙ ӘБДІКӘРІМҰЛЫ</t>
  </si>
  <si>
    <t>01.10.2026 откл</t>
  </si>
  <si>
    <t>ТОО "АЛТЫНСАРИНО"</t>
  </si>
  <si>
    <t>КНЯЗЕВ БОРИС ПАВЛОВИЧ</t>
  </si>
  <si>
    <t>С.АЛТЫНСАРИНО , Костанайская область Камыстинский район С.АЛТЫНСАРИНО Без типа БЕЗ НАЗВАНИЯ, дом Б/Н</t>
  </si>
  <si>
    <t>1.10.2026 на связи с ним нет потреб</t>
  </si>
  <si>
    <t>ТОО "АТАМЕКЕН-АГРО-ТИМИРЯЗЕВО"</t>
  </si>
  <si>
    <t>САМОШКИН ИВАН</t>
  </si>
  <si>
    <t>С.ДОКУЧАЕВО , Северо-Казахстанская область Тимирязевский район Докучаевский сельский округ село Докучаево улица ШКОЛЬНАЯ, дом 21</t>
  </si>
  <si>
    <t>1.10.2026 не дозвон</t>
  </si>
  <si>
    <t>ТОО "НУРДАУЛЕТ-2004"</t>
  </si>
  <si>
    <t>БАЙЫМБЕТОВ БАКТЫБАЙ МЫРЗАКУЛОВИЧ</t>
  </si>
  <si>
    <t>С.МАЯКУМ , улица Абдақ Байымбетов, дом 7</t>
  </si>
  <si>
    <t xml:space="preserve">ТОО "АТАМЕКЕН-АГРО-ЦЕЛИННЫЙ" </t>
  </si>
  <si>
    <t>БОЛДЫРЕВ АЛЕКСАНДР ВЛАДИМИРОВИЧ</t>
  </si>
  <si>
    <t>С.ЧИСТОПОЛЬЕ , улица Ауэзова, дом 38</t>
  </si>
  <si>
    <t>ТОО "АТАМЕКЕН-АГРО-КОРНЕЕВКА"</t>
  </si>
  <si>
    <t>ФАДЕЕВ АЛЕКСАНДР АЛЕКСАНДРОВИЧ</t>
  </si>
  <si>
    <t>С.КОРНЕЕВКА , КОРНЕЕВКА</t>
  </si>
  <si>
    <t>1.10.2026 нет потреб</t>
  </si>
  <si>
    <t>ТОО "НОВОТРОИЦКОЕ"</t>
  </si>
  <si>
    <t>ТАШМЕТОВ МАРАТ АЛПЫСОВИЧ</t>
  </si>
  <si>
    <t>7 (775) 455-50-75</t>
  </si>
  <si>
    <t>С.НОВОТРОИЦКОЕ , улица Центральная, здание 33А</t>
  </si>
  <si>
    <t>1.10.2026 откл директор арсен</t>
  </si>
  <si>
    <t>кп № 423</t>
  </si>
  <si>
    <t>ТОО "АИК-АГРО"</t>
  </si>
  <si>
    <t>АБАКУМОВ АЛЕКСАНДР ЕФИМОВИЧ</t>
  </si>
  <si>
    <t>С.ШОККАРАГАЙ , улица Школьная, дом 9</t>
  </si>
  <si>
    <t>ТОО "СЕНІМ"</t>
  </si>
  <si>
    <t>ШАЯХИН ЗАБКЕН БЕКЕНОВИЧ</t>
  </si>
  <si>
    <t>С.БОСТАНДЫК , УЛИЦА ШАНЫРАК, 12</t>
  </si>
  <si>
    <t>1.10.2026  на след год нужен ангар</t>
  </si>
  <si>
    <t>ТОО "РУЛИХА"</t>
  </si>
  <si>
    <t>САГАНДЫКОВ СЕРИК ОРЫНГАЗАЕВИЧ</t>
  </si>
  <si>
    <t>С.РУЛИХА , Восточно-Казахстанская область Шемонаихинский район Каменевский сельский округ село Рулиха улица ЦЕНТРАЛЬНАЯ, дом 61</t>
  </si>
  <si>
    <t>1.10.2026  сами строят</t>
  </si>
  <si>
    <t>КХ "ДАНАГУЛ"</t>
  </si>
  <si>
    <t>БЮРИН АЛИБЕК КЕНЖЕБАЕВИЧ</t>
  </si>
  <si>
    <t>С.САРЫБИЕ , АКТЮБИНСКАЯ ОБЛАСТЬ, УИЛСКИЙ РАЙОН, САРЫБИЙСКИЙ С.О., С.САРЫБИЕ</t>
  </si>
  <si>
    <t>кп № 402</t>
  </si>
  <si>
    <t>ТОО "ЦЕЛИННОЕ-2004"</t>
  </si>
  <si>
    <t>ИБРАЕВ СЕРИК КЕНЖИТАЕВИЧ</t>
  </si>
  <si>
    <t>С.ЦЕЛИННОЕ , Северо-Казахстанская область район имени Габита Мусрепова Дружбинский сельский округ село Целинное улица ЦЕЛИННАЯ, дом 19А</t>
  </si>
  <si>
    <t xml:space="preserve">ТОО "ХУЛАНДОЙ" </t>
  </si>
  <si>
    <t>САГАНДЫКОВ НЕБИЮЛА НУРМУЛИНОВИЧ</t>
  </si>
  <si>
    <t>С.ТОКАРЕВКА , УЛИЦА ШКОЛЬНАЯ, 12</t>
  </si>
  <si>
    <t>1.10.2026 на связи с ним пока отложилл</t>
  </si>
  <si>
    <t>ТОО "МАЛЬЦЕВО"</t>
  </si>
  <si>
    <t>КАПУСТИН ФЕДОР ФЕДОРОВИЧ</t>
  </si>
  <si>
    <t>87777955641 дир Валерий Людвигович</t>
  </si>
  <si>
    <t>С.МАЛЬЦЕВО , улица Береговая, дом 2, кв. 1</t>
  </si>
  <si>
    <t>1.10.2026 на связи ангар нужен ждет цену на урожай</t>
  </si>
  <si>
    <t>ТОО "КОЗБАЕВ И К" не дозвон неоднократный</t>
  </si>
  <si>
    <t>БАРЛУБАЕВ БАЯН САБАРОВИЧ</t>
  </si>
  <si>
    <t>С.ПОКРОВКА , улица Новая, строение 48</t>
  </si>
  <si>
    <t>01.10.2026 нет потреб</t>
  </si>
  <si>
    <t>ТОО "МИХАЙЛОВСКОЕ"</t>
  </si>
  <si>
    <t>АЛИЕВ ЭЛЬМАН ЭЛЬДАРОВИЧ</t>
  </si>
  <si>
    <t>С.МИХАЙЛОВКА , УЛИЦА ЗАВОДСКАЯ, 24</t>
  </si>
  <si>
    <t>04.09.2026 на пенсии новых руководителей незнает</t>
  </si>
  <si>
    <t>ТОО "СХП КАРАКОЛЬСКИЙ"</t>
  </si>
  <si>
    <t>ЕМ АНДРЕЙ</t>
  </si>
  <si>
    <t>7(716) 472 66 07 ,87164726607</t>
  </si>
  <si>
    <t>С.КАРАКОЛЬ , УЛИЦА НАБЕРЕЖНАЯ, 6</t>
  </si>
  <si>
    <t>1.10.2026 не дозвон ранее в сентябре считал ангар</t>
  </si>
  <si>
    <t>кп № 432</t>
  </si>
  <si>
    <t>КХ "АРЫНОВ"</t>
  </si>
  <si>
    <t>ДЮСЕМБАЕВ КЕНЖЕХАН АБДРАХМАНОВИЧ</t>
  </si>
  <si>
    <t>С.КЕМЕҢГЕР , ПАВЛОДАРСКАЯ ОБЛАСТЬ, ПАВЛОДАРСКИЙ РАЙОН, С.О.КЕМЕҢГЕР, С.КЕМЕҢГЕР</t>
  </si>
  <si>
    <t>1.10.2026 20х51 зерносклад</t>
  </si>
  <si>
    <t>ТОО "БЕК+"</t>
  </si>
  <si>
    <t>ПАК АЛЕКСАНДР ВЛАДИМИРОВИЧ</t>
  </si>
  <si>
    <t>С.ЛЕСНОЕ , УЛИЦА ОЗЁРНАЯ, 17</t>
  </si>
  <si>
    <t>668 669</t>
  </si>
  <si>
    <t>ТОО "КАМЫШЕНКА"</t>
  </si>
  <si>
    <t>ИЛЬДЕБАЕВ ДУЙСЕМБАЙ КОЖАСОВИЧ</t>
  </si>
  <si>
    <t>87164125421 ,87164125431 ,8 716 41 25 431</t>
  </si>
  <si>
    <t>С.КАМЫШЕНКА , Акмолинская область Астраханский район Первомайский сельский округ село Камышенка улица МИРА, дом 27</t>
  </si>
  <si>
    <t>1.10.2026  мтф проект у виктора попробуем забрать ген подряд</t>
  </si>
  <si>
    <t>ТОО "ЖАКЕН-2"</t>
  </si>
  <si>
    <t>МАНТИКОВ ҒАЛЫ ТОЙҒЫЛҰЛЫ</t>
  </si>
  <si>
    <t>С.ЖАНТЕКЕ , УЛИЦА КЕНЖЕБЕКА КУМИСБЕКОВА, 7</t>
  </si>
  <si>
    <t>1.10.2026 хочет согласовать рассрочку</t>
  </si>
  <si>
    <t>ТОО "РОДНИЧОК. А.Г." повтор не дозвон</t>
  </si>
  <si>
    <t>ГРИЩЕНКО ГЕННАДИЙ АЛЕКСАНДРОВИЧ</t>
  </si>
  <si>
    <t>С.АЛЕКСАНДРОВКА , УЛИЦА МИРА, 82</t>
  </si>
  <si>
    <t>ТОО "СОЮЗ АЛЕМ KZ"</t>
  </si>
  <si>
    <t>КАЖКЕЕВ АБАЙ ТУЛЕУОВИЧ</t>
  </si>
  <si>
    <t>С.НИКОЛАЕВКА , улица Верхняя, дом 15/1</t>
  </si>
  <si>
    <t>1.10.2026  не дозвон</t>
  </si>
  <si>
    <t>ТОО "КАРАБАЛЫКСКАЯ СЕЛЬСКОХОЗЯЙСТВЕННАЯ ОПЫТНАЯ СТАНЦИЯ"</t>
  </si>
  <si>
    <t>КАЛДЫБАЕВ ДАМИР СЕРИКОВИЧ</t>
  </si>
  <si>
    <t>С.НАУЧНОЕ , УЛИЦА ТЕМИРЯЗЕВА, 1</t>
  </si>
  <si>
    <t>01.10.2026 не дозвон</t>
  </si>
  <si>
    <t>ТОО "НОЙ СЕВЕР"</t>
  </si>
  <si>
    <t>ВАРТАНЯН ДАНИЕЛ ВАРТАНОВИЧ</t>
  </si>
  <si>
    <t>С.ТИМИРЯЗЕВО , улица Букетова, строение 1А</t>
  </si>
  <si>
    <t>01.09.2026 20х50 под зерно</t>
  </si>
  <si>
    <t>кп № 421</t>
  </si>
  <si>
    <t>К/Х "КОЧЕРГИН"</t>
  </si>
  <si>
    <t>КОЧЕРГИН ВЛАДИМИР ИВАНОВИЧ</t>
  </si>
  <si>
    <t>1.10.2026 НЕ ДОЗВОН</t>
  </si>
  <si>
    <t>КХ "АЛТАЙ-К"</t>
  </si>
  <si>
    <t>КАРТОВ ИСЛАМ АЛИМОВИЧ</t>
  </si>
  <si>
    <t>77711856457 ,87711856457</t>
  </si>
  <si>
    <t>С.КЕНСАХАРА , АКТЮБИНСКАЯ ОБЛАСТЬ, МАРТУКСКИЙ РАЙОН, С.О.ТАНИРБЕРГЕН, С.КЕНСАХАРА</t>
  </si>
  <si>
    <t>1.10.2026 перезвонить</t>
  </si>
  <si>
    <t>кп № 58</t>
  </si>
  <si>
    <t>ТОО "БУХТАРМИНСКОЕ НЕРЕСТОВО-ВЫРАСТНОЕ ХОЗЯЙСТВО"</t>
  </si>
  <si>
    <t>АНУАРБЕКОВ СЫМБАТ МУХАМЕТБЕКУЛЫ</t>
  </si>
  <si>
    <t>(72339) 3-13-82 ,87012120000 ,87233931382 ,87771473577</t>
  </si>
  <si>
    <t>С.КУРЧУМ , улица Солнечная, строение 19</t>
  </si>
  <si>
    <t>ТОО "НҰРЛЫ САЯХАТ"</t>
  </si>
  <si>
    <t>ЖУАНЫШЕВ РАХМЕТХАН</t>
  </si>
  <si>
    <t>Г.УСТЬ-КАМЕНОГОРСК , улица Казахстан, дом 84, н.п. 21</t>
  </si>
  <si>
    <t>1.10.2026 18х36 склад посчситать тент профлист</t>
  </si>
  <si>
    <t>КХ "АҚЖАР"</t>
  </si>
  <si>
    <t>КАЛЫБАЕВА ЖАМИЛЯ УТЕНОВНА</t>
  </si>
  <si>
    <t>7 771 023-3333</t>
  </si>
  <si>
    <t>С.АЩЫСАЙ , АКТЮБИНСКАЯ ОБЛАСТЬ, МУГАЛЖАРСКИЙ РАЙОН, АЩЫСАЙСКИЙ С.О., С.АЩЫСАЙ</t>
  </si>
  <si>
    <t>кп № 410</t>
  </si>
  <si>
    <t xml:space="preserve">ТОО"ЛЕТОВКА" </t>
  </si>
  <si>
    <t>7 (708) 843-6741 ,87088436741</t>
  </si>
  <si>
    <t>С.УЗЫНКОЛЬ , улица Улица 4, строение 6</t>
  </si>
  <si>
    <t>ТОО "KAZGRAIN FEEDERS" ( КАЗГРЭЙН ФИДЕРС)</t>
  </si>
  <si>
    <t>АЛЬМУХАМЕДОВ КАНАТ НАУРЫЗБАЕВИЧ</t>
  </si>
  <si>
    <t>87162500072 ,87712008840 ,87712008841 ,87756832323</t>
  </si>
  <si>
    <t>С.МАЛИКА ГАБДУЛЛИНА , Акмолинская область Зерендинский район сельский округ Малика Габдуллина село Малика Габдуллина улица ЗЕЛЕНАЯ, дом 49</t>
  </si>
  <si>
    <t>04.09.2026 нет потреб ранее у ярика заказали</t>
  </si>
  <si>
    <t>ТОО "ЖАНА-АУЛ 2012"</t>
  </si>
  <si>
    <t>БОЛАТОВ БИРЖАН КУЛАНОВИЧ</t>
  </si>
  <si>
    <t>С.ЖАНААУЛ , улица Бейбитшилик, дом 2</t>
  </si>
  <si>
    <t>01.10.2026 еще уборка позже набрать</t>
  </si>
  <si>
    <t>ТОВАРИЩЕСТВО С ОГРАНИЧЕННОЙ ОТВЕСТВЕННОСТЬЮ "ЛИГА-ЕР"</t>
  </si>
  <si>
    <t>ИСАЛИНОВ ЕРХАН КАЙРАТОВИЧ</t>
  </si>
  <si>
    <t>87015535344 ,8-7015535344</t>
  </si>
  <si>
    <t>Г.ЕРЕЙМЕНТАУ , УЛИЦА АМАНГЕЛЬДЫ ИМАНОВА, 27</t>
  </si>
  <si>
    <t>1.10.2026 сбросил</t>
  </si>
  <si>
    <t>ТОО "AK-ASIATRADE"</t>
  </si>
  <si>
    <t>ШАЙМАНОВА ДИНАРА ТЕЛЬМАНОВНА</t>
  </si>
  <si>
    <t>77777799001 ,87015888427 ,87777799001</t>
  </si>
  <si>
    <t>Г.ПАВЛОДАР , улица Академика Сатпаева, дом 97</t>
  </si>
  <si>
    <t>ТОО "NUR AGRO GROUP"</t>
  </si>
  <si>
    <t>ДОСАНБАЕВ ЕРЛАН АНАРБАЕВИЧ</t>
  </si>
  <si>
    <t>С.КАРГАЛЫ , УЛИЦА СМАИЛОВА САГЫНДЫКА, 4</t>
  </si>
  <si>
    <t>1.10.2026 пока нет потреб</t>
  </si>
  <si>
    <t>К/Х "ИБРАЕВ"</t>
  </si>
  <si>
    <t>ИБРАЕВ АЗАМАТ КАНАТОВИЧ</t>
  </si>
  <si>
    <t>1.10.2026 не дозвон в сентябре считал ангар 15х51</t>
  </si>
  <si>
    <t>ТОО "АДЫЛХАН ҚЫЗЫ БАКЫТГУЛ"</t>
  </si>
  <si>
    <t>ЖУНУСОВА БАКЫТГУЛ АДЫЛХАНОВНА</t>
  </si>
  <si>
    <t>77014339556 ,87014339556</t>
  </si>
  <si>
    <t>Г.БАЛХАШ , Микрорайон Садыка Мухамеджанова, дом 35, кв. 11</t>
  </si>
  <si>
    <t>ФХ "ПЕРСПЕКТИВА ПЛЮС"см таблицу шал акына</t>
  </si>
  <si>
    <t>РОГАЛЕВ ДМИТРИЙ ИВАНОВИЧ</t>
  </si>
  <si>
    <t>С.ОЛЬГИНКА , СЕВЕРО-КАЗАХСТАНСКАЯ ОБЛАСТЬ, РАЙОН ШАЛ АКЫНА, СУХОРАБОВСКИЙ С.О., С.ОЛЬГИНКА</t>
  </si>
  <si>
    <t>ТОО "КЕНЕСАРЫ БИЗНЕС"</t>
  </si>
  <si>
    <t>ТУЛЕПБАЕВ САМАТ НИЗАНБАЕВИЧ</t>
  </si>
  <si>
    <t>С.КЕНЕСАРЫ , УЛИЦА МИРА, 113</t>
  </si>
  <si>
    <t>К/Х "АЛИШЕВ"</t>
  </si>
  <si>
    <t>АЛИШЕВ ТОЛЕГЕН ТОКТАСЫНОВИЧ</t>
  </si>
  <si>
    <t>С.СОСНОВКА , ПАВЛОДАРСКАЯ ОБЛАСТЬ, ЩЕРБАКТИНСКИЙ РАЙОН, СОСНОВСКИЙ С.О., С.СОСНОВКА</t>
  </si>
  <si>
    <t>1.10.2026 ангар нужен денег  нет</t>
  </si>
  <si>
    <t>ТОО "ЖАСЫЛ УЗУНКОЛЬ"</t>
  </si>
  <si>
    <t>КОНКАШЕВА ДИНАРА БУРКАТОВНА</t>
  </si>
  <si>
    <t>С.УЗУНКОЛЬ , улица Водопроводная, строение 17</t>
  </si>
  <si>
    <t>ТОО "КОНЕФЕРМА АЛТЫН-ЭМЕЛЬ"</t>
  </si>
  <si>
    <t>ТАСМУХАМБЕТОВ АДЛЕТ КУАНЫШЕВИЧ</t>
  </si>
  <si>
    <t>П.ШОРТАНДЫ , АКМОЛИНСКАЯ ОБЛАСТЬ ШОРТАНДИНСКИЙ РАЙОН П.ШОРТАНДЫ улица 30 ЛЕТ ПОБЕДЫ, к.Акмолинская область, п.Шортады, ул.30 лет Победы, 117А, дом 117А</t>
  </si>
  <si>
    <t>ТОО "BOSCO GROUP"</t>
  </si>
  <si>
    <t>СЫДИКАНОВ АРНУР АБИЛКАИРОВИЧ</t>
  </si>
  <si>
    <t>РАЙОН ИМ.КАЗЫБЕК БИ , УЛИЦА МУКАНОВА, 12/2, КВ 49</t>
  </si>
  <si>
    <t>ТОО "РАУ АГРО"</t>
  </si>
  <si>
    <t>АЛИБЕКОВ КАЙРАТ КАБЫЛОВИЧ</t>
  </si>
  <si>
    <t>С.КАЛАЧИ , АКМОЛИНСКАЯ ОБЛАСТЬ ЕСИЛЬСКИЙ РАЙОН С.КАЛАЧИ улица СТРОИТЕЛЬНАЯ, к.АКМОЛИНСКАЯ ОБЛАСТЬ, ЕСИЛЬСКИЙ РАЙОН, СЕЛО КАЛАЧИ, дом 32</t>
  </si>
  <si>
    <t>ТОО "ЭЛЬДОРАДО 2015" повтор не дозвон</t>
  </si>
  <si>
    <t>ИБРАИМОВ БОЛАТ АБДИЛКАЛИКОВИЧ</t>
  </si>
  <si>
    <t>С.ЗЕРЕНДА , УЛИЦА МИРА, 50, кв 8</t>
  </si>
  <si>
    <t>ТОО "АСТЫК АЛЬЯНС"</t>
  </si>
  <si>
    <t>БАЙСАКАЛОВ НУРЛАН ЕСЕНЖОЛОВИЧ</t>
  </si>
  <si>
    <t>77054044796 ,+77056688887 ,87054044796 ,87056688887</t>
  </si>
  <si>
    <t>П.КАРАБАЛЫК , УЛИЦА ЛЕНИНА, 6</t>
  </si>
  <si>
    <t>ТОО "АККОЛЬ-АГРО"</t>
  </si>
  <si>
    <t>ЕСҚАРАЕВ МӘДИ ӘЛМАХАНҰЛЫ</t>
  </si>
  <si>
    <t>С.ДОМБЫРАЛЫ , улица Тауелсиздик, строение 51</t>
  </si>
  <si>
    <t>ПК "СЕЛЬСКОХОЗЯЙСТВЕННЫЙ ПК "БРАГИНЕЦ""</t>
  </si>
  <si>
    <t>БРАГИНЕЦ НИКОЛАЙ СЕРГЕЕВИЧ</t>
  </si>
  <si>
    <t>С.БОРКИ , УЛИЦА СЕВЕРНАЯ, 2, КВ 1</t>
  </si>
  <si>
    <t>отправил фото и кп 14.08.26.</t>
  </si>
  <si>
    <t>КХ "МУСАЛИЕВ"</t>
  </si>
  <si>
    <t>МУСАЛИЕВ ЕРЖАН ШАПТАЕВИЧ</t>
  </si>
  <si>
    <t>77782821799 ,87782821799</t>
  </si>
  <si>
    <t>С.ЖАНАРЫК , КЫЗЫЛОРДИНСКАЯ ОБЛАСТЬ, ЖАНАКОРГАНСКИЙ РАЙОН, ЖАНАРЫКСКИЙ С.О., С.ЖАНАРЫК</t>
  </si>
  <si>
    <t>01.10.2026 ангар под животноводство на 50 голов</t>
  </si>
  <si>
    <t>ПК "СЕЛЬСКОХОЗЯЙСТВЕННЫЙ ПК "ӘЛІБЕК""</t>
  </si>
  <si>
    <t>АБИЛЬДИН ЕРЖАН КАЛМУХАНҰЛЫ</t>
  </si>
  <si>
    <t>77773637075 ,87773637075</t>
  </si>
  <si>
    <t>С.КАРАСУ , УЛИЦА МУХТАРА АУЭЗОВА, 25, КВ 1</t>
  </si>
  <si>
    <t>1.10.2026 на вотс апп написал</t>
  </si>
  <si>
    <t>КХ "КАМЕЛ"</t>
  </si>
  <si>
    <t>САРИЕВ СЕРИК КАМЕЛОВИЧ</t>
  </si>
  <si>
    <t>кп № 405</t>
  </si>
  <si>
    <t>СЕЛЬСКОХОЗЯЙСТВЕННЫЙ ПК "НУР-А"</t>
  </si>
  <si>
    <t>ҚОЖАХМЕТ ГҮЛБАРШЫН МҰРАТҚЫЗЫ</t>
  </si>
  <si>
    <t>С.НОВОЧЕРКАССКОЕ , Акмолинская область Астраханский район Новочеркасский сельский округ село Новочеркасское улица, дом 6</t>
  </si>
  <si>
    <t>ТОО "САНЖАР М.М."</t>
  </si>
  <si>
    <t>АЛИМОВ КАБЛБЕК АСЫЛБАЕВИЧ</t>
  </si>
  <si>
    <t>С.КОКПЕКТЫ , УЛИЦА АСТАНА, 38, кв 1</t>
  </si>
  <si>
    <t>1.10.2026  инвест проект производство 2 га земли освоить проект по ангарам будет готов через полтора месяца</t>
  </si>
  <si>
    <t>ТОО "АГРО ХОЛДИНГ-С"</t>
  </si>
  <si>
    <t>КАШКЕНБАЕВ АЙДАР ЕРКАЛОВИЧ</t>
  </si>
  <si>
    <t>Г.АТЫРАУ , УЛ ҚАНЫШ САТБАЕВ 34, КВ 57</t>
  </si>
  <si>
    <t>кп № 378</t>
  </si>
  <si>
    <t>СЕЛЬСКОХОЗЯЙСТВЕННЫЙ ПК "БАКШАЛЫ"</t>
  </si>
  <si>
    <t>ХАМСБАЙ НУРБОЛАТ</t>
  </si>
  <si>
    <t>С.САДОВОЕ , УЛИЦА ПИОНЕРСКАЯ, 1Б</t>
  </si>
  <si>
    <t>ТОО "МАЙ АГРО-М"</t>
  </si>
  <si>
    <t>БЕКЕТОВ ДУЛАТ БЕКЕТҰЛЫ</t>
  </si>
  <si>
    <t>С.КОКТОБЕ , УЛИЦА АБАЯ, 42, кв 1</t>
  </si>
  <si>
    <t>СЕЛЬСКОХОЗЯЙСТВЕННЫЙ ПК "БЕКНҰР"</t>
  </si>
  <si>
    <t>СӘТБАЙ КАМАЛ ҚУАНДЫҚҰЛЫ</t>
  </si>
  <si>
    <t>С.КУТИКОЛЬ , УЛИЦА ПИШЕН ТОРЕГЕЛДИН, 14</t>
  </si>
  <si>
    <t>1.10.2026 ангар на 150 голов мясное</t>
  </si>
  <si>
    <t>кп № 407</t>
  </si>
  <si>
    <t>ТОО "БОЛАШАҚ ОРМАН"</t>
  </si>
  <si>
    <t>77761509595 ,87761509595</t>
  </si>
  <si>
    <t>Г.МАКИНСК , улица Шокана Уалиханова, дом 56, кв. 12</t>
  </si>
  <si>
    <t>01.10.2026 сменился руководитель</t>
  </si>
  <si>
    <t>ТОО ""НУР-КАМ ЛОГИСТИК""</t>
  </si>
  <si>
    <t>БАЗАРБАЕВ МУРАТ ЕРАЛЫЕВИЧ</t>
  </si>
  <si>
    <t>77054467102 ,87054467102</t>
  </si>
  <si>
    <t>Предоставление услуг по переезду</t>
  </si>
  <si>
    <t>С.ТЕРЕНКОЛЬ , ПАВЛОДАРСКАЯ ОБЛАСТЬ КАЧИРСКИЙ РАЙОН С.ТЕРЕНКОЛЬ улица ТОРАЙГЫРОВА, дом 141 оф. 1</t>
  </si>
  <si>
    <t>1.10.2026 не дозвон в сентябре счита 20х60</t>
  </si>
  <si>
    <t>ПК "CЕЛЬСКОХОЗЯЙСТВЕННЫЙ ПК СУВОРОВСКОЕ"</t>
  </si>
  <si>
    <t>ЗЕЙНЕЛГАБИДЕНОВ ЕРЛАН ХАИРТАЙЕВИЧ</t>
  </si>
  <si>
    <t>С.СУВОРОВКА , улица Улица 2, дом 3</t>
  </si>
  <si>
    <t>кп № 424</t>
  </si>
  <si>
    <t>КХ "РПК KENDIRLI GROUP"</t>
  </si>
  <si>
    <t>УСАКОВ КАЙРАТ МУХАМЕТОВИЧ</t>
  </si>
  <si>
    <t>С.ПАВЛОВКА , КОСТАНАЙСКАЯ ОБЛАСТЬ, РАЙОН БЕИМБЕТА МАЙЛИНА, ПАВЛОВСКИЙ С.О., С.ПАВЛОВКА</t>
  </si>
  <si>
    <t>1.10.2026 на связи с ним</t>
  </si>
  <si>
    <t>не интересует пока</t>
  </si>
  <si>
    <t>ПК "ОРАЗАҚ МАҚСАТЫ"</t>
  </si>
  <si>
    <t>ЖАНПЕИСОВ КУАТ ЖАНПЕИСОВИЧ</t>
  </si>
  <si>
    <t>С.ОРАЗАК , УЛИЦА Т.АУБАКИРОВА, 10/4</t>
  </si>
  <si>
    <t>ТОО "СЕРНОВОДСК" повтор не дозвон</t>
  </si>
  <si>
    <t>КЕКАЕВ ВИСИТ ВИСХАЕВИЧ</t>
  </si>
  <si>
    <t>С.АКМЫРЗА , УЛИЦА ЖАСТАР, 20</t>
  </si>
  <si>
    <t>ТОО "НУРТОМИРИС"</t>
  </si>
  <si>
    <t>САДЫКОВ ТИМУР АМАНГЕЛЬДИНОВИЧ</t>
  </si>
  <si>
    <t>87074440316 ,87074440316, 628577</t>
  </si>
  <si>
    <t>С.НОВОЯМЫШЕВО , улица Абая, дом 11, кв. 1</t>
  </si>
  <si>
    <t>01.10.2026 позвонить завтра</t>
  </si>
  <si>
    <t>ТОО "КРЕСТЬЯНСКИЙ ДВОР СК" не дозвон</t>
  </si>
  <si>
    <t>ХРИПКОВА АННА МИХАЙЛОВНА</t>
  </si>
  <si>
    <t>87016582324 ,87016582324 87027276357</t>
  </si>
  <si>
    <t>С.ТАШКЕНТКА , УЛИЦА ПРИДОРОЖНАЯ, 9</t>
  </si>
  <si>
    <t>ТОО "КРЕСТЬЯНСКОЕ ХОЗЯЙСТВО «ЛИДЕР PVL"</t>
  </si>
  <si>
    <t>АСКЕРОВ МАГАММЕД КАМАЛ-ОГЛЫ</t>
  </si>
  <si>
    <t>77024071752 ,87779350007</t>
  </si>
  <si>
    <t>Г.АКСУ , улица Пушкина, здание 72/1</t>
  </si>
  <si>
    <t>СЕЛЬСКОХОЗЯЙСТВЕННЫЙ ПК ""ЖАСҰЛАН 777""</t>
  </si>
  <si>
    <t>МЫКИЯНОВ ДАУЛЕТБЕК</t>
  </si>
  <si>
    <t>77012710577 ,87012710577</t>
  </si>
  <si>
    <t>Г.ЗАЙСАН , УЛИЦА КАБАНБАЙ БАТЫРА, 7А</t>
  </si>
  <si>
    <t>1.10.2026 откл</t>
  </si>
  <si>
    <t>ТОО "ОРАЛСПЕЦСТРОЙ"</t>
  </si>
  <si>
    <t>САИНОВ ЖАЙДАР САЙНОВИЧ</t>
  </si>
  <si>
    <t>Монтаж систем водоснабжения, отопления и кондиционирования воздуха</t>
  </si>
  <si>
    <t>Г.УРАЛЬСК , УЛИЦА А.АЙТИЕВ, 20</t>
  </si>
  <si>
    <t>1.10.2026 откл ранее хотел фут манеж</t>
  </si>
  <si>
    <t>К/Х "ЖАНА"</t>
  </si>
  <si>
    <t>КОВАЛЬЧУК ВЛАДИМИР ПЕТРОВИЧ</t>
  </si>
  <si>
    <t>С.АЛИХАН , КАРАГАНДИНСКАЯ ОБЛАСТЬ, ШЕТСКИЙ РАЙОН, КОКТЕНКОЛЬСКИЙ С.О., С.АЛИХАН</t>
  </si>
  <si>
    <t>1.10.2026 пока отложил</t>
  </si>
  <si>
    <t>ПК "СЕЛЬСКОХОЗЯЙСТВЕННЫЙ ПК "ЮДАКОВ Н.А."</t>
  </si>
  <si>
    <t>ЮДАКОВ НИКОЛАЙ АЛЕКСЕЕВИЧ</t>
  </si>
  <si>
    <t>77055427884 ,87055427884</t>
  </si>
  <si>
    <t>С.НОВАЯ БУХТАРМА , МИКРОРАЙОН №8, 131</t>
  </si>
  <si>
    <t>СЕЛЬСКОХОЗЯЙСТВЕННЫЙ ПК "ММММ"</t>
  </si>
  <si>
    <t>ДУЙСЕНОВ ЕРЛАН</t>
  </si>
  <si>
    <t>С.МЕРГАЛЫМ , УЛИЦА ЖАНАУЛЬСКАЯ, 2</t>
  </si>
  <si>
    <t>ТОО "SEVENTEEN"</t>
  </si>
  <si>
    <t>МҰХТАР ЕРНАР МҰХИТҰЛЫ</t>
  </si>
  <si>
    <t>77020000517 ,87020000517</t>
  </si>
  <si>
    <t>С.САБЫНДЫ , улица Ануарбека Усенова, дом 52/2</t>
  </si>
  <si>
    <t>1.10.2026 закрылся</t>
  </si>
  <si>
    <t>ТОО "МЕДНИЙ"</t>
  </si>
  <si>
    <t>АСХАБОВ РУСЛАН ЖАМАЛАЙЛОВИЧ</t>
  </si>
  <si>
    <t>7 (705) 832-77-42 ,87058327742</t>
  </si>
  <si>
    <t>С.ПРЕСНОРЕДУТЬ , улица Целинная, дом 12</t>
  </si>
  <si>
    <t>01.09.2026 заказал второй</t>
  </si>
  <si>
    <t>кп № 425</t>
  </si>
  <si>
    <t>ТОО "КЫЗЫЛ-САЯ 2050"</t>
  </si>
  <si>
    <t>КОЖАХМЕТОВ АБАЙ ЕЛЯНОВИЧ</t>
  </si>
  <si>
    <t>7 (707) 000 00 07</t>
  </si>
  <si>
    <t>С.КЫЗЫЛСАЯ , Акмолинская область Зерендинский район Кызылсаянский сельский округ село Кызылсая улица БЕЙБІТШІЛІК, дом 34</t>
  </si>
  <si>
    <t>кп № 436</t>
  </si>
  <si>
    <t>СЕЛЬСКОХОЗЯЙСТВЕННЫЙ ПК "ҚОНЫСБЕК Е"</t>
  </si>
  <si>
    <t>ҚОНЫСБЕК ЕРЖАН ҚУСМАНҰЛЫ</t>
  </si>
  <si>
    <t>Г.СЕМЕЙ , УЛИЦА АКЖОЛ, 37</t>
  </si>
  <si>
    <t>кп № 506</t>
  </si>
  <si>
    <t>ТОО "«СТЕПНОГОРСКОЕ ЯЙЦО»"</t>
  </si>
  <si>
    <t>ИВАНИЧЕНКО МИХАИЛ МИХАЙЛОВИЧ</t>
  </si>
  <si>
    <t>7087525664 ,87087525664</t>
  </si>
  <si>
    <t>Г.СТЕПНОГОРСК , МИКРОРАЙОН 5, 14, кв 239</t>
  </si>
  <si>
    <t>ТОО "БИЛДИНГ КЗ 2019"</t>
  </si>
  <si>
    <t>ХАЙРАТОЛЛА ЕРСАЙЫН НҰРЛАНҰЛЫ</t>
  </si>
  <si>
    <t>Г.УРАЛЬСК , УЛИЦА Л.ЧАЙКИНОЙ, 18, КВ 38</t>
  </si>
  <si>
    <t>ТОО "УАК-БАТЫР"</t>
  </si>
  <si>
    <t>ЖОМАРТОВ ЖАНДАРБЕК КАРАТАЕВИЧ</t>
  </si>
  <si>
    <t>Г.ПАВЛОДАР , УЛИЦА ДОРОЖНАЯ, 99</t>
  </si>
  <si>
    <t>14.09.2026 ватакат</t>
  </si>
  <si>
    <t>ТОО "ДАРХАН2018"</t>
  </si>
  <si>
    <t>СЕИТОВ ДУЛАТ БЕКЕНОВИЧ</t>
  </si>
  <si>
    <t>77779565957 ,87779565957</t>
  </si>
  <si>
    <t>С.ЖАНА КИИМА , улица Жангильдина, дом 12</t>
  </si>
  <si>
    <t>1.10.2026 сами себе строят</t>
  </si>
  <si>
    <t>01.09.2026 телятник возможно</t>
  </si>
  <si>
    <t>кп № 426</t>
  </si>
  <si>
    <t>ТОО "SA-TRADE 2019"</t>
  </si>
  <si>
    <t>АНОПЬЯНОВА ДАРИНА БУЛАТОВНА</t>
  </si>
  <si>
    <t>77716665152 ,87716665152</t>
  </si>
  <si>
    <t>РАЙОН АЛМАТЫ , Жилой массив Юго-Восток (правая сторона), улица Баянтау, дом 22</t>
  </si>
  <si>
    <t>ТОО "ФХ СУНКАР"</t>
  </si>
  <si>
    <t>БАЙЖЕНОВ БАГЛАН САПАРГАЛИЕВИЧ</t>
  </si>
  <si>
    <t>7 (701) 533-95-10 ,87015339510</t>
  </si>
  <si>
    <t>С.КАРАЖАР , УЛИЦА Биржана Сал, 1</t>
  </si>
  <si>
    <t>ТОО "МТФ ЯСНАЯ ПОЛЯНА"</t>
  </si>
  <si>
    <t>КАРБУЗОВ КУАТ КОЗЫ-КОРПЕШОВИЧ</t>
  </si>
  <si>
    <t>77751747222 ,87751747222</t>
  </si>
  <si>
    <t>С.ЯСНАЯ ПОЛЯНА , улица Садовая, дом 35</t>
  </si>
  <si>
    <t>01.09.2026 на связи с ними</t>
  </si>
  <si>
    <t>ТОО "СЕМИОЗЕРКА"</t>
  </si>
  <si>
    <t>КИЯН ЕВГЕНИЙ ВИКТОРОВИЧ</t>
  </si>
  <si>
    <t>С.АМАНКАРАГАЙ , улица 70 лет ВЛКСМ, дом 11Е</t>
  </si>
  <si>
    <t>1.10.2026 не дорзвон</t>
  </si>
  <si>
    <t>ТОО "ҚҰЛАН ҚОҢЫР"</t>
  </si>
  <si>
    <t>ҚАМЗИНА ӘСЕМ ТОҚТАРҚЫЗЫ</t>
  </si>
  <si>
    <t>С.ТРОЙНИЦКОЕ , улица Средняя, дом 37</t>
  </si>
  <si>
    <t>ТОО "РАЗИЯ 22"</t>
  </si>
  <si>
    <t>МАКУШЕВА РАЗИЯ ЖАКСЫЛЫКОВНА</t>
  </si>
  <si>
    <t>7 705 102 9498 ,87051029498</t>
  </si>
  <si>
    <t>РАЙОН АСТАНА , САДОВОДЧЕСКИЙ КОЛЛЕКТИВ АЗХС-2А-БЕРЕЗКА, 27</t>
  </si>
  <si>
    <t>ТОО "ЖОРҒАТАЙ"</t>
  </si>
  <si>
    <t>ХУАНЫШ ОМИРБЕК</t>
  </si>
  <si>
    <t>С.НОВОМАРКОВКА , улица Ардагер, дом 24/3</t>
  </si>
  <si>
    <t>ТОО "ТАНАБАЙ 2050"</t>
  </si>
  <si>
    <t>БУЛОЧКИН АЛЕКСАНДР АНАТОЛЬЕВИЧ</t>
  </si>
  <si>
    <t>7(777)445-47-09 ,87774454709</t>
  </si>
  <si>
    <t>С.ТАНАБАЕВСКОЕ , улица 30 лет Победы, дом 11</t>
  </si>
  <si>
    <t>сдал в аренду землю27.08.26</t>
  </si>
  <si>
    <t>ТОО "ДОСТЫК КЫЗЫЛЖАР" не дозвон</t>
  </si>
  <si>
    <t>МИХЕЕНКО ОЛЕГ МИХАЙЛОВИЧ</t>
  </si>
  <si>
    <t>Г.ПЕТРОПАВЛОВСК , Северо-Казахстанская область город Петропавловск улица, дом 6</t>
  </si>
  <si>
    <t>1.10.2026 ангар нужен будет набрать в ноябре в первых числах</t>
  </si>
  <si>
    <t>ТОО "АРГО СЕРВИС"</t>
  </si>
  <si>
    <t>ЕЛЕКБАЕВ АЗАМАТ МИРЗАГАЛИЕВИЧ</t>
  </si>
  <si>
    <t>Г.УРАЛЬСК , ТУПИК 1-Завокзальный, 37</t>
  </si>
  <si>
    <t>1.10.2026 рне дозвон</t>
  </si>
  <si>
    <t>кп № 614</t>
  </si>
  <si>
    <t>ТОО "ИНКАР ПЛЮС"</t>
  </si>
  <si>
    <t>АДАМБАЕВ АЗИЛКАН КАЛАШЕВИЧ</t>
  </si>
  <si>
    <t>ОТГ.МЫРЗАТ , Учетный квартал УЧЕТНЫЙ КВАРТАЛ 017, строение 414</t>
  </si>
  <si>
    <t>КРЕСТЬЯНСКОЕ ХОЗЯЙСТВО "ШИ"</t>
  </si>
  <si>
    <t>МУХАМЕТЖАНОВ ДУМАН САТЖАНОВИЧ</t>
  </si>
  <si>
    <t>С.БАРШИНО , КАРАГАНДИНСКАЯ ОБЛАСТЬ, НУРИНСКИЙ РАЙОН, БАРШИНСКИЙ С.О., С.БАРШИНО</t>
  </si>
  <si>
    <t>КРЕСТЬЯНСКОЕ ХОЗЯЙСТВО " АРДАҒЫМ"</t>
  </si>
  <si>
    <t>ҚАЛИ МОМЫНЖАН АРДАҚҰЛЫ</t>
  </si>
  <si>
    <t>1.10.2026 скинет номер директора</t>
  </si>
  <si>
    <t>кп № 408</t>
  </si>
  <si>
    <t>ТОО "ADAL-07"</t>
  </si>
  <si>
    <t>ЖАМАНОВ ЭЛЬДАР САТКАЛИЕВИЧ</t>
  </si>
  <si>
    <t>Г.УРАЛЬСК , улица Коняхина, дом 45</t>
  </si>
  <si>
    <t>08.10.2024 12х30 под зерно</t>
  </si>
  <si>
    <t>кп № 613</t>
  </si>
  <si>
    <t>ТОО "JETY QAZYNA 2030"</t>
  </si>
  <si>
    <t>ТУЛЕУОВ АЗАМАТ МУРАТОВИЧ</t>
  </si>
  <si>
    <t>С.КАЙНАР , УЛИЦА А.МОЛДАГУЛОВОЙ, 4, КВ 1</t>
  </si>
  <si>
    <t>19.02.2025 откл</t>
  </si>
  <si>
    <t>ТОО "АЛИСАРАЙ"</t>
  </si>
  <si>
    <t>КАСЫМГУЖИН АРМАН УРАЗКЕНОВИЧ</t>
  </si>
  <si>
    <t>С.СУАТКОЛЬ , СЕВЕРО-КАЗАХСТАНСКАЯ ОБЛАСТЬ ЖАМБЫЛСКИЙ РАЙОН ЖАМБЫЛСКИЙ С.О. С.СУАТКОЛЬ улица ОРТАЛЫҚ, дом 12</t>
  </si>
  <si>
    <t>КРЕСТЬЯНСКОЕ ХОЗЯЙСТВО "АЙЫП"</t>
  </si>
  <si>
    <t>САДЫКОВ АЛТЫНБЕК АЙКЕНОВИЧ</t>
  </si>
  <si>
    <t>С.АКТАУ , ОБЛАСТЬ ҰЛЫТАУ, ЖАНААРКИНСКИЙ РАЙОН, АКТАУСКИЙ С.О., С.АКТАУ</t>
  </si>
  <si>
    <t>ТОО "АГРО-ФУДКЗ"</t>
  </si>
  <si>
    <t>ОКЕНОВА АЛИЯ КАЗБЕКОВНА</t>
  </si>
  <si>
    <t>РАЙОН ИМ.КАЗЫБЕК БИ , улица Жанибекова, дом 61А, кв. 1</t>
  </si>
  <si>
    <t>1.10.2026 на связи с ней</t>
  </si>
  <si>
    <t>ТОО ""АРБАЛЕТ-2022""</t>
  </si>
  <si>
    <t>КАНИН ЕВГЕНИЙ НИКОЛАЕВИЧ</t>
  </si>
  <si>
    <t>С.НОВО-ХАЙРУЗОВКА , улица Павел Полькин, дом 29</t>
  </si>
  <si>
    <t>КХ"ДАУРЕН"</t>
  </si>
  <si>
    <t>ТЕМИРБЕКОВ САГИНТАЙ АХМЕТОВИЧ</t>
  </si>
  <si>
    <t>77774196283 ,87774196283</t>
  </si>
  <si>
    <t>С.АКТАУ , ЗАПАДНО-КАЗАХСТАНСКАЯ ОБЛАСТЬ, ТАСКАЛИНСКИЙ РАЙОН, АКТАУСКИЙ С.О., С.АКТАУ</t>
  </si>
  <si>
    <t>ТОО "АГРОКАЗХОЛДИНГ"</t>
  </si>
  <si>
    <t>ИМАНГАЛИЕВ ТАХИР АЖЕНГАЛИЕВИЧ</t>
  </si>
  <si>
    <t>Г.УРАЛЬСК , Западно-Казахстанская область город Уральск Проспект ДОСТЫК-ДРУЖБА, дом 242/1 кв. 15</t>
  </si>
  <si>
    <t>КХ БАУЫРЖАН</t>
  </si>
  <si>
    <t>ОМАРОВ ЖАКАН СЫЗДЫКОВИЧ</t>
  </si>
  <si>
    <t>77786805000 ,87786805000</t>
  </si>
  <si>
    <t>1.10.2026  нет потреб</t>
  </si>
  <si>
    <t>АДАМЬЯНОВ КАЙРУЛЛА</t>
  </si>
  <si>
    <t>С.УСПЕНСКОЕ , КАРАГАНДИНСКАЯ ОБЛАСТЬ, ШЕТСКИЙ РАЙОН, УСПЕНСКИЙ С.О., С.УСПЕНСКОЕ</t>
  </si>
  <si>
    <t>21.09.2026 ангар под технику 12х30 холодный</t>
  </si>
  <si>
    <t>К/Х "РОДНИКИ"</t>
  </si>
  <si>
    <t>БИДЖИЕВ ВЛАДИМИР МАХМУТОВИЧ</t>
  </si>
  <si>
    <t>77164422168 ,87164422168</t>
  </si>
  <si>
    <t>С.ОЛЬГИНКА , АКМОЛИНСКАЯ ОБЛАСТЬ, АРШАЛЫНСКИЙ РАЙОН, МИХАЙЛОВСКИЙ С.О., С.ОЛЬГИНКА</t>
  </si>
  <si>
    <t>1.10.2026 откл у директора</t>
  </si>
  <si>
    <t>ШАРУА ҚОЖАЛЫҚ "МУХТАР"</t>
  </si>
  <si>
    <t>ОМАРБЕКОВ АЛДАБЕРГЕН ОМАРБЕКОВИЧ</t>
  </si>
  <si>
    <t>77011062000 ,7(701)106-20-00 ,87011062000</t>
  </si>
  <si>
    <t>КРЕСТЬЯНСКОЕ ХОЗЯЙСТВО РЫБЧАК ВАСИЛИЙ ИОСИФОВИЧ.</t>
  </si>
  <si>
    <t>РЫБЧАК ВАСИЛИЙ ИОСИФОВИЧ</t>
  </si>
  <si>
    <t>С.УЗУНКОЛЬ , АКМОЛИНСКАЯ ОБЛАСТЬ, АСТРАХАНСКИЙ РАЙОН, УЗУНКОЛЬСКИЙ С.О., С.УЗУНКОЛЬ</t>
  </si>
  <si>
    <t>К/Х "НУР-2"</t>
  </si>
  <si>
    <t>НУРГАЛИЕВА БОТАКОЗ</t>
  </si>
  <si>
    <t>С.ШУБАРКУДЫК , АКТЮБИНСКАЯ ОБЛАСТЬ, ТЕМИРСКИЙ РАЙОН, ЖАКСЫМАЙСКИЙ С.О., С.ШУБАРКУДЫК</t>
  </si>
  <si>
    <t>кп № 590</t>
  </si>
  <si>
    <t>"ҚУАТ" ШАРУА ҚОЖАЛЫҒЫ</t>
  </si>
  <si>
    <t>БИТЕНОВ ТАСБОЛАТ КАЖМУХАНБЕТОВИЧ</t>
  </si>
  <si>
    <t>С.КАРААУЛ , ОБЛАСТЬ АБАЙ, АБАЙСКИЙ РАЙОН, КАРААУЛЬСКИЙ С.О., С.КАРААУЛ</t>
  </si>
  <si>
    <t>КРЕСТЯНСКОЕ ХОЗЯЙСТВА "ЖАСАР"</t>
  </si>
  <si>
    <t>ХҰСАЙЫНҚЫЗЫ САРА</t>
  </si>
  <si>
    <t>КХ "ЖАН"</t>
  </si>
  <si>
    <t>87077671951 ,87079075155</t>
  </si>
  <si>
    <t>С.ОРАЗАК , ЦЕЛИНОГРАДСКИЙ РАЙОН, ОРАЗАКСКИЙ С.О., С.ОРАЗАК</t>
  </si>
  <si>
    <t>07.09.2026 оразак максаты пока нет потреб</t>
  </si>
  <si>
    <t>кп№28</t>
  </si>
  <si>
    <t>К/Х " ТАБЫС "</t>
  </si>
  <si>
    <t>АБИШЕВ КАЙРОЛЛА</t>
  </si>
  <si>
    <t>С.ЗАРЯ , ПАВЛОДАРСКАЯ ОБЛАСТЬ, ПАВЛОДАРСКИЙ РАЙОН, ЗАРИНСКИЙ С.О., С.ЗАРЯ</t>
  </si>
  <si>
    <t>1.10.2026  нет потреб номер сохранил</t>
  </si>
  <si>
    <t>КХ "АЙДОС"</t>
  </si>
  <si>
    <t>ЖУНУСОВ КАКАН КАДРХАНОВИЧ</t>
  </si>
  <si>
    <t>С.АКЖАР , УРДЖАРСКИЙ РАЙОН, АКЖАРСКИЙ С.О., С.АКЖАР</t>
  </si>
  <si>
    <t>1.10.2026 20х60 ангар под зерно</t>
  </si>
  <si>
    <t>СЕРДЮКОВ НИКОЛАЙ ИВАНОВИЧ</t>
  </si>
  <si>
    <t>С.РУЛИХА , ВОСТОЧНО-КАЗАХСТАНСКАЯ ОБЛАСТЬ, ШЕМОНАИХИНСКИЙ РАЙОН, КАМЕНЕВСКИЙ С.О., С.РУЛИХА</t>
  </si>
  <si>
    <t>1.10.2026 не дозавон</t>
  </si>
  <si>
    <t>К/Х "КАЗТАЙ"</t>
  </si>
  <si>
    <t>ШАПИЕВ ТУРСЫН ШАКИРТОВИЧ</t>
  </si>
  <si>
    <t>С.КОСАГАШ , ОБЛАСТЬ АБАЙ, АЯГОЗСКИЙ РАЙОН, КОСАГАШСКИЙ С.О., С.КОСАГАШ</t>
  </si>
  <si>
    <t>1.10.2026 скинул инфу</t>
  </si>
  <si>
    <t>ИП КУРБАНИЯЗОВ К.- КХ "ЭЛЬ-ЗУХРА"</t>
  </si>
  <si>
    <t>КУРБАНИЯЗОВ КАСЕН УСЕНОВИЧ</t>
  </si>
  <si>
    <t>С.ТАСКАРАСУ , АЛМАТИНСКАЯ ОБЛАСТЬ, УЙГУРСКИЙ РАЙОН, ТАСКАРАСУСКИЙ С.О., С.ТАСКАРАСУ</t>
  </si>
  <si>
    <t>ИП САПАРГАЛИЕВ К</t>
  </si>
  <si>
    <t>САПАРГАЛИЕВ КАДЫЛБЕК</t>
  </si>
  <si>
    <t>1.10.2026 номер записал свяжется</t>
  </si>
  <si>
    <t>К/Х " АЛЬБЕРТ В.А." см таблицу кх шал акын</t>
  </si>
  <si>
    <t>АЛЬБЕРТ ВЛАДИМИР АЛЕКСАНДРОВИЧ</t>
  </si>
  <si>
    <t>1.10.2026 на связи</t>
  </si>
  <si>
    <t>КРЕСТЬЯНСКОЕ ХОЗЯЙСТВО "КАМЫШИНСКОЕ"</t>
  </si>
  <si>
    <t>С.КАМЫШИНКА , ВОСТОЧНО-КАЗАХСТАНСКАЯ ОБЛАСТЬ, ШЕМОНАИХИНСКИЙ РАЙОН, ВАВИЛОНСКИЙ С.О., С.КАМЫШИНКА</t>
  </si>
  <si>
    <t>КХ ТАЙШЫТАЕВ</t>
  </si>
  <si>
    <t>ТАЙШЫТАЕВ АЖДАР ТАЙШЫТАЕВИЧ</t>
  </si>
  <si>
    <t>С.ТИМАШЕВКА , АКМОЛИНСКАЯ ОБЛАСТЬ, АТБАСАРСКИЙ РАЙОН, ЯРОСЛАВСКИЙ С.О., С.ТИМАШЕВКА</t>
  </si>
  <si>
    <t>2.10.2026 не дозвон</t>
  </si>
  <si>
    <t>кп № 385</t>
  </si>
  <si>
    <t>ИП "КАРАШИНА З."</t>
  </si>
  <si>
    <t>КАРАШИНА ЗАУЗИЯ</t>
  </si>
  <si>
    <t>77711323232 ,87711323232</t>
  </si>
  <si>
    <t>02.10.2026 скинул инфу</t>
  </si>
  <si>
    <t>ШАРУА ҚОЖАЛЫҒЫ "ЕЛЬДАР"</t>
  </si>
  <si>
    <t>ЕСИМКАНОВ СЕРИК</t>
  </si>
  <si>
    <t>С.БИРЛИК , ВОСТОЧНО-КАЗАХСТАНСКАЯ ОБЛАСТЬ, КУРЧУМСКИЙ РАЙОН, САРЫОЛЕНСКИЙ С.О., С.БИРЛИК</t>
  </si>
  <si>
    <t>2.10.2026 пока отложил</t>
  </si>
  <si>
    <t>КРЕСТЬЯНСКОЕ ХОЗЯЙСТВО "ФЛОРА"</t>
  </si>
  <si>
    <t>ГОРБУНОВ АЛЕКСЕЙ ГЕОРГИЕВИЧ</t>
  </si>
  <si>
    <t>77011208930 ,+77014730630 ,87011208930 ,87014730630</t>
  </si>
  <si>
    <t>2.10.2026 нет потреб</t>
  </si>
  <si>
    <t>ФХ "КАЙСА"</t>
  </si>
  <si>
    <t>КАЙСИН СЫРЫМБЕТ</t>
  </si>
  <si>
    <t>С.ЖЕТИЖАР , ОБЛАСТЬ АБАЙ, БЕСКАРАГАЙСКИЙ РАЙОН, ЖЕТИЖАРСКИЙ С.О., С.ЖЕТИЖАР</t>
  </si>
  <si>
    <t>2.10.2026 ангар 12х100 склад винтовые сваи</t>
  </si>
  <si>
    <t>кп № 508</t>
  </si>
  <si>
    <t>КРЕСТЬЯНСКОЕ ХОЗЯЙСТВО "ЭЛИТА"</t>
  </si>
  <si>
    <t>ГАРАГУЛЬ СЕРГЕЙ ФЕДОРОВИЧ</t>
  </si>
  <si>
    <t>77776554441 ,87776554441</t>
  </si>
  <si>
    <t>С.ПОКРОВКА , СЕВЕРО-КАЗАХСТАНСКАЯ ОБЛАСТЬ, ЕСИЛЬСКИЙ РАЙОН, ПОКРОВСКИЙ С.О., С.ПОКРОВКА</t>
  </si>
  <si>
    <t>КХ "НАРЫН"</t>
  </si>
  <si>
    <t>ТАЖМУРАТОВ НАГИМ ХИТАНОВИЧ</t>
  </si>
  <si>
    <t>С.БОРЛИ , ЗАПАДНО-КАЗАХСТАНСКАЯ ОБЛАСТЬ, БОКЕЙОРДИНСКИЙ РАЙОН, С.О.ИМ.ТЕМИРА МАСИНА, С.БОРЛИ</t>
  </si>
  <si>
    <t>КХ "КУАТ"</t>
  </si>
  <si>
    <t>ЖАРЫЛГАСИНОВА ШОЛПАН АМЕРКАНОВНА</t>
  </si>
  <si>
    <t>С.БАЙМЫРЗА , АКМОЛИНСКАЯ ОБЛАСТЬ, РАЙОН БИРЖАН САЛ, БАЙМЫРЗИНСКИЙ С.О., С.БАЙМЫРЗА</t>
  </si>
  <si>
    <t>2.10.2026 не дозвон в сентяябре считал ангар под зерно</t>
  </si>
  <si>
    <t>КРЕСТЬЯНСКОЕ ХОЗЯЙСТВО "МУРАТ"</t>
  </si>
  <si>
    <t>НУРМУХАНОВ МАКСАТ СОЛТАНГАЛИЕВИЧ</t>
  </si>
  <si>
    <t>С.КАЛЖЫР , ВОСТОЧНО-КАЗАХСТАНСКАЯ ОБЛАСТЬ, КУРЧУМСКИЙ РАЙОН, КАЛЖЫРСКИЙ С.О., С.КАЛЖЫР</t>
  </si>
  <si>
    <t>КХ ГАЛЯМОВ</t>
  </si>
  <si>
    <t>ГАЛЛЯМОВ МУКАТАЙ</t>
  </si>
  <si>
    <t>15.09.2026 12х60 под животноводство</t>
  </si>
  <si>
    <t>К/Х "БУТАКОВ"</t>
  </si>
  <si>
    <t>БУТАКОВ ВИКТОР ЮРЬЕВИЧ</t>
  </si>
  <si>
    <t>С.КУНДЫКОЛЬ , ПАВЛОДАРСКАЯ ОБЛАСТЬ, БАЯНАУЛЬСКИЙ РАЙОН, КУНДЫКОЛЬСКИЙ С.О., С.КУНДЫКОЛЬ</t>
  </si>
  <si>
    <t>2.10.2026 на след год</t>
  </si>
  <si>
    <t>КХ БАЙЗАК</t>
  </si>
  <si>
    <t>КУЛЬМАГАМБЕТОВ ЖАНБЕК ЕСИЛБАЕВИЧ</t>
  </si>
  <si>
    <t>77013746945 ,87013746945</t>
  </si>
  <si>
    <t>С.ЕЛЬТАЙ , АКМОЛИНСКАЯ ОБЛАСТЬ, ЕРЕЙМЕНТАУСКИЙ РАЙОН, ТАЙБАЙСКИЙ С.О., С.ЕЛЬТАЙ</t>
  </si>
  <si>
    <t>02.10.2026 не дозвон</t>
  </si>
  <si>
    <t>К/Х ВЕСЫ</t>
  </si>
  <si>
    <t>КОВАЛЕНКО ОЛЬГА ВАЛЕНТИНОВНА</t>
  </si>
  <si>
    <t>87711643094, 87078089111</t>
  </si>
  <si>
    <t>С.БЕЛОВОДСКОЕ , АКМОЛИНСКАЯ ОБЛАСТЬ, ЖАКСЫНСКИЙ РАЙОН, БЕЛОВОДСКИЙ С.О., С.БЕЛОВОДСКОЕ</t>
  </si>
  <si>
    <t>КХ ДАРХАН</t>
  </si>
  <si>
    <t>КОПЕЖАНОВ КЫРЫКБАЙ УАХИТОВИЧ</t>
  </si>
  <si>
    <t>777135815525 ,87183899545 ,87713581552</t>
  </si>
  <si>
    <t>С.МАЙСКОЕ , ПАВЛОДАРСКАЯ ОБЛАСТЬ, МАЙСКИЙ РАЙОН, МАЙСКИЙ С.О., С.МАЙСКОЕ</t>
  </si>
  <si>
    <t>кп № 488</t>
  </si>
  <si>
    <t>К/Х "РАХМЕТ"</t>
  </si>
  <si>
    <t>РАХМЕТОВ БОЛАТ ДУЙСЕНОВИЧ</t>
  </si>
  <si>
    <t>С.ПУГАЧЕВО , ЗАПАДНО-КАЗАХСТАНСКАЯ ОБЛАСТЬ, БУРЛИНСКИЙ РАЙОН, ПУГАЧЕВСКИЙ С.О., С.ПУГАЧЕВО</t>
  </si>
  <si>
    <t>К/Х"АУМОЛДАЕВ Б.С"</t>
  </si>
  <si>
    <t>АУМОЛДАЕВ БОЛАТ САТЫБАЛДИЕВИЧ</t>
  </si>
  <si>
    <t>С.ЖАЛАНАШ , АЛМАТИНСКАЯ ОБЛАСТЬ, КЕГЕНСКИЙ РАЙОН, ЖАЛАНАШСКИЙ С.О., С.ЖАЛАНАШ</t>
  </si>
  <si>
    <t>02.10.2026 нет потреб</t>
  </si>
  <si>
    <t>ИП ТОЛЕУБАЕВА</t>
  </si>
  <si>
    <t>ТОЛЕУБАЕВА САУЛЕ БЛЯЛОВНА</t>
  </si>
  <si>
    <t>7-777-050-01-73 ,87770500173</t>
  </si>
  <si>
    <t>С.КЫЗЫЛТАУ , КАРАГАНДИНСКАЯ ОБЛАСТЬ, ШЕТСКИЙ РАЙОН, АКШОКИНСКИЙ С.О., С.КЫЗЫЛТАУ</t>
  </si>
  <si>
    <t>КХ "ПЕРСПЕКТИВА"</t>
  </si>
  <si>
    <t>КХ "ТОГАНАС"</t>
  </si>
  <si>
    <t>МУРСАЛИМОВ ЕСЕНБЕК МУБАРАКОВИЧ</t>
  </si>
  <si>
    <t>С.УЛАНСКОЕ , ВОСТОЧНО-КАЗАХСТАНСКАЯ ОБЛАСТЬ, УЛАНСКИЙ РАЙОН, ЕГИНСУСКИЙ С.О., С.УЛАНСКОЕ</t>
  </si>
  <si>
    <t>ИП АБАСОВ</t>
  </si>
  <si>
    <t>АБАСОВ ОЛЕГ ИСРАФИЛОВИЧ</t>
  </si>
  <si>
    <t>2.10.2026 не дозвон в сентябре считал ангар 12х42</t>
  </si>
  <si>
    <t>КХ РАХЫМЖАН</t>
  </si>
  <si>
    <t>РАХИМЖАНОВ АДИЛБЕК АЙТКЕШЕВИЧ</t>
  </si>
  <si>
    <t>С.ЖАНАЕСИЛЬ , АКМОЛИНСКАЯ ОБЛАСТЬ, ЦЕЛИНОГРАДСКИЙ РАЙОН, ЖАНАЕСИЛЬСКИЙ С.О., С.ЖАНАЕСИЛЬ</t>
  </si>
  <si>
    <t>К/Х "АМАНЖОЛ-К"</t>
  </si>
  <si>
    <t>КАЛЖАНОВ АМАНТАЙ АМИРХАМЗИНОВИЧ</t>
  </si>
  <si>
    <t>С.ПРИГОРОДНОЕ , АКМОЛИНСКАЯ ОБЛАСТЬ, ЖАРКАИНСКИЙ РАЙОН, С.А. ПРИГОРОДНОЕ, С.ПРИГОРОДНОЕ</t>
  </si>
  <si>
    <t>2.10.2026 откл</t>
  </si>
  <si>
    <t>К/Х СУЛТАНГАЛИЕВ Т.</t>
  </si>
  <si>
    <t>СУЛТАНГАЛИЕВ ТЕМИРТАС</t>
  </si>
  <si>
    <t>С.ТЕҢІЗ , АТЫРАУСКАЯ ОБЛАСТЬ, КУРМАНГАЗИНСКИЙ РАЙОН, ТЕНИЗСКИЙ С.О., С.ТЕҢІЗ</t>
  </si>
  <si>
    <t>кп № 379</t>
  </si>
  <si>
    <t>ИП РОЗА</t>
  </si>
  <si>
    <t>БЕЙСЕМБАЕВА РОЗА АЛЕНОВНА</t>
  </si>
  <si>
    <t>Производство продуктов из мяса и мяса сельскохозяйственной птицы</t>
  </si>
  <si>
    <t>С.БИРЛИК , СЕВЕРО-КАЗАХСТАНСКАЯ ОБЛАСТЬ, РАЙОН ШАЛ АКЫНА, ПРИИШИМСКИЙ С.О., С.БИРЛИК</t>
  </si>
  <si>
    <t>кп № 427</t>
  </si>
  <si>
    <t>ИП "САДУОВА А.А." не берет</t>
  </si>
  <si>
    <t>САДУОВА АЛМА АЛШИМБАЕВНА</t>
  </si>
  <si>
    <t>С.БАСТОМАР , СЕВЕРО-КАЗАХСТАНСКАЯ ОБЛАСТЬ, РАЙОН МАГЖАНА ЖУМАБАЕВА, БАСТОМАРСКИЙ С.О., С.БАСТОМАР</t>
  </si>
  <si>
    <t>КХ "ДАВЛЕТОВА"</t>
  </si>
  <si>
    <t>ДАВЛЕТОВА ЖИБЕК ТУЛЕПКАЛИЕВНА</t>
  </si>
  <si>
    <t>КХ "ЗАРЯ"</t>
  </si>
  <si>
    <t>ДЕМЧЕНКО ПЁТР ГРИГОРЬЕВИЧ</t>
  </si>
  <si>
    <t>7(705) 112 58 15 ,87051125815</t>
  </si>
  <si>
    <t>С.ВАСИЛЬЕВКА , АКМОЛИНСКАЯ ОБЛАСТЬ, САНДЫКТАУСКИЙ РАЙОН, ВАСИЛЬЕВСКИЙ С.О., С.ВАСИЛЬЕВКА</t>
  </si>
  <si>
    <t>К/Х "ГОРИЗОНТ"</t>
  </si>
  <si>
    <t>ЛАЗАРЕВ ПЁТР ПЕТРОВИЧ</t>
  </si>
  <si>
    <t>С.БОРОДУЛИХА , ОБЛАСТЬ АБАЙ, БОРОДУЛИХИНСКИЙ РАЙОН, БОРОДУЛИХИНСКИЙ С.О., С.БОРОДУЛИХА</t>
  </si>
  <si>
    <t>02.10.2026 18х50 навес под технику</t>
  </si>
  <si>
    <t>К/Х "АЛИБЕК"</t>
  </si>
  <si>
    <t>ОМАРБАЕВ САБЫРГАЛЫ ОМАРБЕКУЛЫ</t>
  </si>
  <si>
    <t>КРЕСТЬЯНСКОЕ ХОЗЯЙСТВО "ӘДІЛЕТ"</t>
  </si>
  <si>
    <t>КҮМІСПАЕВА ҚАМАРИЯ КӘРІМҚЫЗЫ</t>
  </si>
  <si>
    <t>К/Х "БАЛАБЕКОВ"</t>
  </si>
  <si>
    <t>БАЛАБЕКОВ ЖАКСЫБЕК БЕЙСЕМБАЕВИЧ</t>
  </si>
  <si>
    <t>С.ОРАЗАК , АКМОЛИНСКАЯ ОБЛАСТЬ, ЦЕЛИНОГРАДСКИЙ РАЙОН, ОРАЗАКСКИЙ С.О., С.ОРАЗАК</t>
  </si>
  <si>
    <t>кп № 438</t>
  </si>
  <si>
    <t>КХ СТИМУЛ</t>
  </si>
  <si>
    <t>БАТУАШВИЛИ ИГОРЬ БОРИСОВИЧ</t>
  </si>
  <si>
    <t>7023897778 ,87023897778</t>
  </si>
  <si>
    <t>С.ЗНАМЕНКА , АКМОЛИНСКАЯ ОБЛАСТЬ, ЕСИЛЬСКИЙ РАЙОН, С.А. ЗНАМЕНКА, С.ЗНАМЕНКА</t>
  </si>
  <si>
    <t>02.10.2026 позже готов обсудить в сентябре считал 20х30</t>
  </si>
  <si>
    <t>КХ "МАКАШ"</t>
  </si>
  <si>
    <t>АБИГУЗИН АЛИМБАЙ АРКАШЕВИЧ</t>
  </si>
  <si>
    <t>ИП АСКАРОВ Т</t>
  </si>
  <si>
    <t>АСКАРОВ ТУРГЫНБАЙ УАХИТОВИЧ</t>
  </si>
  <si>
    <t>С.БАСКОЛЬ , ПАВЛОДАРСКАЯ ОБЛАСТЬ, МАЙСКИЙ РАЙОН, БАСКОЛЬСКИЙ С.О., С.БАСКОЛЬ</t>
  </si>
  <si>
    <t>кп № 490</t>
  </si>
  <si>
    <t>ИП ЛУЦКАЯ Н.К.</t>
  </si>
  <si>
    <t>ЛУЦКАЯ НАТАЛЬЯ КИРИЛЛОВНА</t>
  </si>
  <si>
    <t>87017366828 ,87024644238</t>
  </si>
  <si>
    <t>КРЕСТЬЯНСКОЕ ХОЗЯЙСТВО ЖУМАГУЛОВ АЛДАБЕРГЕН АХМЕТВАЛИЕВИЧ</t>
  </si>
  <si>
    <t>ЖУМАГУЛОВ АЛДАБЕРГЕН АХМЕТВАЛИЕВИЧ</t>
  </si>
  <si>
    <t>С. ИМЕНИ И.Ф.ПАВЛОВА , КОСТАНАЙСКАЯ ОБЛАСТЬ, КОСТАНАЙСКИЙ РАЙОН, АЛЕКСАНДРОВСКИЙ С.О., С. ИМЕНИ И.Ф.ПАВЛОВА</t>
  </si>
  <si>
    <t>02.10.2026 ангар 20х60 проф лист</t>
  </si>
  <si>
    <t>откл</t>
  </si>
  <si>
    <t>К/Х "ВИКТОРИЯ"</t>
  </si>
  <si>
    <t>КУЛМАГАНБЕТОВА КУЛЯИМ САГИНТАЕВНА</t>
  </si>
  <si>
    <t>С.ЖАЛАУЛЫ , ПАВЛОДАРСКАЯ ОБЛАСТЬ, АКТОГАЙСКИЙ РАЙОН, ЖАЛАУЛИНСКИЙ С.О., С.ЖАЛАУЛЫ</t>
  </si>
  <si>
    <t>К/ Х " АБЗАЛ "</t>
  </si>
  <si>
    <t>КАСЫМБЕКОВ ОТАНГАЗЫ МАМАЕВИЧ</t>
  </si>
  <si>
    <t>С.ЕГИНСУ , ОБЛАСТЬ АБАЙ, УРДЖАРСКИЙ РАЙОН, ЕГИНСУСКИЙ С.О., С.ЕГИНСУ</t>
  </si>
  <si>
    <t>2.10.2026 15х60 зерносклад</t>
  </si>
  <si>
    <t>кп № 509</t>
  </si>
  <si>
    <t>К/Х "МАДИ"</t>
  </si>
  <si>
    <t>МАДЕЕВ ДАУТ НИЯЗБЕКОВИЧ</t>
  </si>
  <si>
    <t>С.КАРАОБА , ПАВЛОДАРСКАЯ ОБЛАСТЬ, АКТОГАЙСКИЙ РАЙОН, КАРАОБИНСКИЙ С.О., С.КАРАОБА</t>
  </si>
  <si>
    <t>02.10.2026 на 200 голов 12х90</t>
  </si>
  <si>
    <t>КХ "АЙАРУ"</t>
  </si>
  <si>
    <t>АККУАНОВА ЖАНИЛГАН</t>
  </si>
  <si>
    <t>С.БАЗАРШОЛАН , ЗАПАДНО-КАЗАХСТАНСКАЯ ОБЛАСТЬ, АКЖАИКСКИЙ РАЙОН, БАЗАРШОЛАНСКИЙ С.О., С.БАЗАРШОЛАН</t>
  </si>
  <si>
    <t>КХ ВЕРХ-КАТУНЬ</t>
  </si>
  <si>
    <t>АБДУЛЛИН МАНАРБЕК МУБАРАКОВИЧ</t>
  </si>
  <si>
    <t>С.АКШАРБАК , ВОСТОЧНО-КАЗАХСТАНСКАЯ ОБЛАСТЬ, КАТОН-КАРАГАЙСКИЙ РАЙОН, АКСУСКИЙ С.О., С.АКШАРБАК</t>
  </si>
  <si>
    <t>КХ "ДИКОПОЛЬЦЕВ АЛЕКСАНДР ВАЛЕНТИНОВИЧ"</t>
  </si>
  <si>
    <t>ДИКОПОЛЬЦЕВ АЛЕКСАНДР ВАЛЕНТИНОВИЧ</t>
  </si>
  <si>
    <t>С.МИХАЙЛОВКА , КОСТАНАЙСКАЯ ОБЛАСТЬ, КАРАБАЛЫКСКИЙ РАЙОН, МИХАЙЛОВСКИЙ С.О., С.МИХАЙЛОВКА</t>
  </si>
  <si>
    <t>2.10.2026 на связи с ним панирует строиться</t>
  </si>
  <si>
    <t>15х51</t>
  </si>
  <si>
    <t>НУРПЕИСОВ КАДЫРБЕК КАКЫМОВИЧ</t>
  </si>
  <si>
    <t>С.АЛЕКСЕЕВКА , ПАВЛОДАРСКАЯ ОБЛАСТЬ, ПАВЛОДАРСКИЙ РАЙОН, МИЧУРИНСКИЙ С.О., С.МИЧУРИНО, С.АЛЕКСЕЕВКА</t>
  </si>
  <si>
    <t>КХ "АЙБОЛ"</t>
  </si>
  <si>
    <t>АХМАНОВ БОЛАТ ХАСЕНОВИЧ</t>
  </si>
  <si>
    <t>77015214219 ,87015214219</t>
  </si>
  <si>
    <t>2.10.2026 на связи по хоккейному корту</t>
  </si>
  <si>
    <t>КРЕСТЬЯНСКОЕ ХОЗЯЙСТВО "ДИНА"</t>
  </si>
  <si>
    <t>МУСИНА БАКТЫГУЛЬ РАМАЗАНОВНА</t>
  </si>
  <si>
    <t>2.10.2026  нет потреб</t>
  </si>
  <si>
    <t>КРЕСТЬЯНСКОЕ ХОЗЯЙСТВО "САНАК"</t>
  </si>
  <si>
    <t>ЕСЕНГУЛОВ ТАСБУЛАТ САНАКОВИЧ</t>
  </si>
  <si>
    <t>К/Х ВОДОЛЕЙ</t>
  </si>
  <si>
    <t>СПИЦЫН СЕРГЕЙ ЮРЬЕВИЧ</t>
  </si>
  <si>
    <t>С.МАКАРОВО , ЗАПАДНО-КАЗАХСТАНСКАЯ ОБЛАСТЬ, РАЙОН БӘЙТЕРЕК, МАКАРОВСКИЙ С.О., С.МАКАРОВО</t>
  </si>
  <si>
    <t>КХ "ОЛЖАС" (БАБАЛЫКОВ Х.С.)</t>
  </si>
  <si>
    <t>БАБАЛЫКОВ ХАМЗА САДЫКОВИЧ</t>
  </si>
  <si>
    <t>7(701)7223407 ,87017223407</t>
  </si>
  <si>
    <t>К/Х "ЕРАСЫЛ"</t>
  </si>
  <si>
    <t>ЧУКЕНОВ ЖАЙЫК САРАЮЕВИЧ</t>
  </si>
  <si>
    <t>87764418877 ,8-776-441-88-77</t>
  </si>
  <si>
    <t>С.АКШОКЫ , ОБЛАСТЬ АБАЙ, УРДЖАРСКИЙ РАЙОН, АКШОКИНСКИЙ С.О., С.АКШОКЫ</t>
  </si>
  <si>
    <t>02.10.2026 откл</t>
  </si>
  <si>
    <t>кп № 510</t>
  </si>
  <si>
    <t>К/Х АТА-МУРА</t>
  </si>
  <si>
    <t>ШОЖАБАЕВ СЕРИК БЕЙСЕМБЕКОВИЧ</t>
  </si>
  <si>
    <t>ИП "ФРОЛОВ П.Н"см салфроснабгрупп</t>
  </si>
  <si>
    <t>ФРОЛОВ ПЁТР НИКОЛАЕВИЧ</t>
  </si>
  <si>
    <t>С.РАЙГОРОДОК , АКМОЛИНСКАЯ ОБЛАСТЬ, БУРАБАЙСКИЙ РАЙОН, УСПЕНОЮРЬЕВСКИЙ С.О., С.РАЙГОРОДОК</t>
  </si>
  <si>
    <t>07.09.2026 салфроснабгруп</t>
  </si>
  <si>
    <t>К/Х "СЕРГЕЙ"</t>
  </si>
  <si>
    <t>РЯМБОВ ВИКТОР НИКОЛАЕВИЧ</t>
  </si>
  <si>
    <t>С.ЕВГЕНЬЕВКА , ПАВЛОДАРСКАЯ ОБЛАСТЬ, АКСУ Г.А., ЕВГЕНЬЕВСКИЙ С.О., С.ЕВГЕНЬЕВКА</t>
  </si>
  <si>
    <t>2.10.2026 завтра набрать</t>
  </si>
  <si>
    <t>К/Х "АМАНГЕЛЬДЫ"</t>
  </si>
  <si>
    <t>НУРМАНОВ САТЫБАЛДЫ АБДИКАЛИКОВИЧ</t>
  </si>
  <si>
    <t>77771465450 ,+7(777)146-54-50</t>
  </si>
  <si>
    <t>С.КАСТЕК , АЛМАТИНСКАЯ ОБЛАСТЬ, ЖАМБЫЛСКИЙ РАЙОН, ТАЛАПСКИЙ С.О., С.КАСТЕК</t>
  </si>
  <si>
    <t>КХ "АДАЙ"</t>
  </si>
  <si>
    <t>САСЫКОВ АДАЙ КАИРЛЫКОВИЧ</t>
  </si>
  <si>
    <t>2.10.2026 пока нет потреб</t>
  </si>
  <si>
    <t>кп № 428</t>
  </si>
  <si>
    <t>К / Х "САРСЕНГАЛИЕВ"</t>
  </si>
  <si>
    <t>САРСЕНГАЛИЕВ СЕРИК КАПАНОВИЧ</t>
  </si>
  <si>
    <t>77786209999 ,87786209999</t>
  </si>
  <si>
    <t>Прочая розничная торговля мясом и мясными продуктами в специализированных магазинах, являющихся торговыми объектами, с торговой площадью более 2000 кв.м (2000 кв.м и выше)</t>
  </si>
  <si>
    <t>02.10.2026 нет пока потреб</t>
  </si>
  <si>
    <t>КРЫКБАЕВ МИРБЕК АБАКОВИЧ</t>
  </si>
  <si>
    <t>С.КАМЕНКА , ВОСТОЧНО-КАЗАХСТАНСКАЯ ОБЛАСТЬ, УЛАНСКИЙ РАЙОН, КАМЕНСКИЙ С.О., С.КАМЕНКА</t>
  </si>
  <si>
    <t>02.10.2026 перезвонит через время</t>
  </si>
  <si>
    <t>К/Х "КАЛТАЕВ"</t>
  </si>
  <si>
    <t>КОЛТАЕВ МАДЕНИЕТ</t>
  </si>
  <si>
    <t>С.ГАЛКИНО , ПАВЛОДАРСКАЯ ОБЛАСТЬ, ЩЕРБАКТИНСКИЙ РАЙОН, ГАЛКИНСКИЙ С.О., С.ГАЛКИНО</t>
  </si>
  <si>
    <t>кп № 491</t>
  </si>
  <si>
    <t xml:space="preserve">К/Х КАГАНОВИЧ </t>
  </si>
  <si>
    <t>МУКАНОВ АБАЙ КУСПАНОВИЧ</t>
  </si>
  <si>
    <t>С.АЛУА , КОСТАНАЙСКАЯ ОБЛАСТЬ, АРКАЛЫК Г.А., КАЙЫНДИНСКИЙ С.О., С.АЛУА</t>
  </si>
  <si>
    <t xml:space="preserve">02.10.2026 на весну </t>
  </si>
  <si>
    <t>КХ "РАЙЫНБЕК"</t>
  </si>
  <si>
    <t>ТЕМИРХАНОВ СЕРИКЖАН САРСЕНГАЛИЕВИЧ</t>
  </si>
  <si>
    <t>С.ЖАНАЖОЛ , ЗАПАДНО-КАЗАХСТАНСКАЯ ОБЛАСТЬ, КАЗТАЛОВСКИЙ РАЙОН, ЖАНАЖОЛСКИЙ С.О., С.ЖАНАЖОЛ</t>
  </si>
  <si>
    <t>ИП "АЛИШЕР"</t>
  </si>
  <si>
    <t>ҚИТАРОВ САҒИТ ҚАНАТҰЛЫ</t>
  </si>
  <si>
    <t>77021057333 ,87021057333</t>
  </si>
  <si>
    <t>КРЕСТЬЯНСКОЕ ХОЗЯЙСТВО "ҚҰСПАНҒАЛИЕВ А.Қ"</t>
  </si>
  <si>
    <t>ҚҰСПАНҒАЛИЕВ АЛТАЙ ҚОЙШЫҒАЛИҰЛЫ</t>
  </si>
  <si>
    <t>77013275789 ,87013275789</t>
  </si>
  <si>
    <t>С.СТАРЫЙ САРАЙЧИК , АТЫРАУСКАЯ ОБЛАСТЬ, МАХАМБЕТСКИЙ РАЙОН, САРАЙЧИКОВСКИЙ С.О., С.СТАРЫЙ САРАЙЧИК</t>
  </si>
  <si>
    <t>02.10.2026 сбросил</t>
  </si>
  <si>
    <t>кп № 380</t>
  </si>
  <si>
    <t>КРЕСТЬЯНСКОЕ ХОЗЯЙСТВО "ОНДАСЫН"</t>
  </si>
  <si>
    <t>МАХАТОВ УНДАСЫН СЕРИКОВИЧ</t>
  </si>
  <si>
    <t>С.ТУЩЫКУДЫК , ИСАТАЙСКИЙ РАЙОН, ТУЩЫКУДЫКСКИЙ С.О., С.ТУЩЫКУДЫК</t>
  </si>
  <si>
    <t>кп № 381</t>
  </si>
  <si>
    <t>КХ "НУРБАТЫРОВ ЕРБОЛ АБДРЕШОВИЧ"</t>
  </si>
  <si>
    <t>НУРБАТЫРОВ ЕРБОЛ АБДРЕШОВИЧ</t>
  </si>
  <si>
    <t>87015690112 ,8 (701) 569-01-12</t>
  </si>
  <si>
    <t>С.БЕЛБУЛАК , АЛМАТИНСКАЯ ОБЛАСТЬ, ТАЛГАРСКИЙ РАЙОН, БЕЛЬБУЛАКСКИЙ С.О., С.БЕЛБУЛАК</t>
  </si>
  <si>
    <t>КРЕСТЬЯНСКОЕ ХОЗЯЙСТВО "МЕРГАЛИ"</t>
  </si>
  <si>
    <t>БЕЙСЕНОВ МЕЙРАМ ТУЛЮБАЕВИЧ</t>
  </si>
  <si>
    <t>87054579813 ,8 7054579813</t>
  </si>
  <si>
    <t>С.ШИКЫЛДАК , ПАВЛОДАРСКАЯ ОБЛАСТЬ, ЭКИБАСТУЗ Г.А., С.А.ШИКЫЛДАК, С.ШИКЫЛДАК</t>
  </si>
  <si>
    <t>2.10.2026 на пенсии</t>
  </si>
  <si>
    <t>кп № 492 кп № 493</t>
  </si>
  <si>
    <t>КРЕСТЬЯНСКОЕ ХОЗЯЙСТВО "АСАН"</t>
  </si>
  <si>
    <t>САМУРАТОВ ОРАЗАК САРСЕМБАЕВИЧ</t>
  </si>
  <si>
    <t>77773122222 ,87773122222</t>
  </si>
  <si>
    <t>С.КУДУКСАЙ , АКТЮБИНСКАЯ ОБЛАСТЬ, ХРОМТАУСКИЙ РАЙОН, КУДУКСАЙСКИЙ С.О., С.КУДУКСАЙ</t>
  </si>
  <si>
    <t>К/Х "ВАН"</t>
  </si>
  <si>
    <t>НАЗЕЯН ВАГАН ВОЛОДЯЕВИЧ</t>
  </si>
  <si>
    <t>7 777 327 57 77 ,87773275777</t>
  </si>
  <si>
    <t>02.09.2026 планов нет</t>
  </si>
  <si>
    <t>КХ "КЫДЫРОВ"</t>
  </si>
  <si>
    <t>КЫДЫРОВА ГАУХАР ЖУСУПОВНА</t>
  </si>
  <si>
    <t>77714333231 ,87714333231</t>
  </si>
  <si>
    <t>С.АКШАТ , ЗАПАДНО-КАЗАХСТАНСКАЯ ОБЛАСТЬ, ЧИНГИРЛАУСКИЙ РАЙОН, АКШАТСКИЙ С.О., С.АКШАТ</t>
  </si>
  <si>
    <t>"ӘНЕТ" ШАРУА ҚОЖАЛЫҒЫ</t>
  </si>
  <si>
    <t>НУРЖАНОВА ШАМШЫРАК ТУЛЕУШЕВНА</t>
  </si>
  <si>
    <t>С.САГИЗ , АТЫРАУСКАЯ ОБЛАСТЬ, КЗЫЛКОГИНСКИЙ РАЙОН, САГИЗСКИЙ С.О., С.САГИЗ</t>
  </si>
  <si>
    <t>кп № 382</t>
  </si>
  <si>
    <t>ИП НАЗГУЛЬ</t>
  </si>
  <si>
    <t>ИСПУЛОВ МАРАТ КАСКЕНОВИЧ</t>
  </si>
  <si>
    <t>7 (777) 971 70 07</t>
  </si>
  <si>
    <t>Строительство железных дорог и метро</t>
  </si>
  <si>
    <t>С.КАРАКАЛПАК , КОСТАНАЙСКАЯ ОБЛАСТЬ, АУЛИЕКОЛЬСКИЙ РАЙОН, КАЗАНБАССКИЙ С.О., С.КАРАКАЛПАК</t>
  </si>
  <si>
    <t>ЕГИЗЕКОВ ДАУЛЕТ РЫСКЕЛДИЕВИЧ</t>
  </si>
  <si>
    <t>ИП ЖОЛДЫБАЕВ А.С.</t>
  </si>
  <si>
    <t>ЖОЛДЫБАЕВ АБАЙ САКЕНОВИЧ</t>
  </si>
  <si>
    <t>77052651831 ,87052651831</t>
  </si>
  <si>
    <t>С.РОВНОЕ , СЕВЕРО-КАЗАХСТАНСКАЯ ОБЛАСТЬ, РАЙОН ШАЛ АКЫНА, КРИВОЩЕКОВСКИЙ С.О., С.РОВНОЕ</t>
  </si>
  <si>
    <t>02.10.2026 ангар 24х51</t>
  </si>
  <si>
    <t>ИП "НҰРБАҚЫТ"</t>
  </si>
  <si>
    <t>ЕЛЕУСИЗОВ КАНАТ ТОЛЕГЕНОВИЧ</t>
  </si>
  <si>
    <t>87013104151 ,8-701-310-41-51</t>
  </si>
  <si>
    <t>02.10.2026 на весну</t>
  </si>
  <si>
    <t>кп № 511</t>
  </si>
  <si>
    <t>К/Х "ЖОЛАМАН"</t>
  </si>
  <si>
    <t>ТОКАБАЕВ НУРГАЛИ ЖОЛАМАНОВИЧ</t>
  </si>
  <si>
    <t>77759021816 ,87759021816</t>
  </si>
  <si>
    <t>С.КАРАОТКЕЛЬ , ЦЕЛИНОГРАДСКИЙ РАЙОН, КАРАОТКЕЛЬСКИЙ С.О., С.КАРАОТКЕЛЬ</t>
  </si>
  <si>
    <t>кп № 33</t>
  </si>
  <si>
    <t>КХ "СЛАВА"</t>
  </si>
  <si>
    <t>БИСЕМБАЕВ СЕРИК ХАЛИЕВИЧ</t>
  </si>
  <si>
    <t>7(771) 830 53 12 ,87718305312</t>
  </si>
  <si>
    <t>С.ЖАЛГЫЗКАРАГАЙ , АККОЛЬСКИЙ РАЙОН, ЖАЛГЫЗКАРАГАЙСКИЙ С.О., С.ЖАЛГЫЗКАРАГАЙ</t>
  </si>
  <si>
    <t>2.10.2026 своими силами строят</t>
  </si>
  <si>
    <t>К/Х "ДИАС-1"</t>
  </si>
  <si>
    <t>ШАКИРОВА ЖАНАТ ЖАМИТОВНА</t>
  </si>
  <si>
    <t>С.УШКАРАСУ , АКМОЛИНСКАЯ ОБЛАСТЬ, ЖАРКАИНСКИЙ РАЙОН, С.А. УШКАРАСУ, С.УШКАРАСУ</t>
  </si>
  <si>
    <t>кп № 439</t>
  </si>
  <si>
    <t>КРЕСТЬЯНСКОЕ ХОЗЯЙСТВО "ОМАРОВ АМАНТАЙ КАБДУЛОВИЧ"</t>
  </si>
  <si>
    <t>ОМАРОВ АМАНТАЙ КАБДУЛОВИЧ</t>
  </si>
  <si>
    <t>С.КАЛИНИН , КОСТАНАЙСКАЯ ОБЛАСТЬ, АУЛИЕКОЛЬСКИЙ РАЙОН, НОВОНЕЖИНСКИЙ С.О., С.КАЛИНИН</t>
  </si>
  <si>
    <t>К Х "СЫМБАТ"</t>
  </si>
  <si>
    <t>ИЩАНОВ КОНЫСБАЙ ТЕМИРОВИЧ</t>
  </si>
  <si>
    <t>77163222798 ,87163222798</t>
  </si>
  <si>
    <t>С.ЗЕРЕНДА , АКМОЛИНСКАЯ ОБЛАСТЬ, ЗЕРЕНДИНСКИЙ РАЙОН, ЗЕРЕНДИНСКИЙ С.О., С.ЗЕРЕНДА</t>
  </si>
  <si>
    <t xml:space="preserve">08.09.2026 мехток на один бункер сушилка </t>
  </si>
  <si>
    <t>кп № 440 кп № 441</t>
  </si>
  <si>
    <t>КХ ТАУТАНОВ</t>
  </si>
  <si>
    <t>ТАУТАНОВ ЖАКСЫБЕРГЕН БАЙЖОЛОВИЧ</t>
  </si>
  <si>
    <t>18.07.2024 сам строит из шлакоблока</t>
  </si>
  <si>
    <t>КХ "БАШТАЕВ"</t>
  </si>
  <si>
    <t>БАШТАЕВ НУРЛАН КАИРБЕКОВИЧ</t>
  </si>
  <si>
    <t>С.МИХАЙЛОВКА , ПАВЛОДАРСКАЯ ОБЛАСТЬ, ЖЕЛЕЗИНСКИЙ РАЙОН, МИХАЙЛОВСКИЙ С.О., С.МИХАЙЛОВКА</t>
  </si>
  <si>
    <t>02.10.2026 с землей решает будет строить</t>
  </si>
  <si>
    <t>КХ "АХАТОВ М. К."</t>
  </si>
  <si>
    <t>АХАТОВ МУХТАР КОБЛАНОВИЧ</t>
  </si>
  <si>
    <t>77058131663 ,87058131663</t>
  </si>
  <si>
    <t>С.ПРИУРАЛЬНОЕ , БУРЛИНСКИЙ РАЙОН, ПРИУРАЛЬНЫЙ С.О., С.ПРИУРАЛЬНОЕ</t>
  </si>
  <si>
    <t>КРЕСТЬЯНСКОЕ ХОЗЯЙСТВО "ЕРЖАН"</t>
  </si>
  <si>
    <t>ФАТКУЛЛИН НУРЛАН САЙЛАУБАЕВИЧ</t>
  </si>
  <si>
    <t>С.АМАНКАРАГАЙ , КОСТАНАЙСКАЯ ОБЛАСТЬ, АУЛИЕКОЛЬСКИЙ РАЙОН, АМАНКАРАГАЙСКИЙ С.О., С.АМАНКАРАГАЙ</t>
  </si>
  <si>
    <t>02.10.2026 отложил</t>
  </si>
  <si>
    <t>К/Х "КАЛМУХЖОМ-АХМЕТ"</t>
  </si>
  <si>
    <t>ХАБИДОЛДАНОВ МУХАМЕД КАЛИКАНОВИЧ</t>
  </si>
  <si>
    <t>С.УЛЬГУЛИ-МАЛШИ , ОБЛАСТЬ АБАЙ, КОКПЕКТИНСКИЙ РАЙОН, УЛЬГУЛИМАЛШИНСКИЙ С.О., С.УЛЬГУЛИ-МАЛШИ</t>
  </si>
  <si>
    <t>кп № 512</t>
  </si>
  <si>
    <t>ДИНАРА</t>
  </si>
  <si>
    <t>АУБЕКЕРОВ АСЛАН ТАСТАНОВИЧ</t>
  </si>
  <si>
    <t>Сбор, обработка и распределение воды</t>
  </si>
  <si>
    <t>02.10.2026 ангар под животноводства на след год набрать весной</t>
  </si>
  <si>
    <t>кп № 607 608</t>
  </si>
  <si>
    <t>КХ"ЖІБЕК ЖОЛЫ-ҚАЙРАТ"</t>
  </si>
  <si>
    <t>ДАРКЕНБАЕВ КАЙРАТ СУЮНБАЕВИЧ</t>
  </si>
  <si>
    <t>77012771069 ,87012771069</t>
  </si>
  <si>
    <t>ИП БУЛХАИРОВА АЛМАГУЛЬ МАМЫРОВНА</t>
  </si>
  <si>
    <t>БУЛХАИРОВА АЛМАГУЛЬ МАМЫРОВНА</t>
  </si>
  <si>
    <t>87015164039 ,8(701)516-40-39</t>
  </si>
  <si>
    <t>С.КАБАНБАЙ БАТЫРА , АКМОЛИНСКАЯ ОБЛАСТЬ, ЦЕЛИНОГРАДСКИЙ РАЙОН, С.О.КАБАНБАЙ БАТЫРА, С.КАБАНБАЙ БАТЫРА</t>
  </si>
  <si>
    <t>08.09.2026 планирует закрываться ип ахметов</t>
  </si>
  <si>
    <t>Ф/Х "МАДИЯР"</t>
  </si>
  <si>
    <t>АЙТБАЕВ КЫЛЫШБЕК ТЕНДИКОВИЧ</t>
  </si>
  <si>
    <t xml:space="preserve">2.10.2026 думает еще считал 15х51 </t>
  </si>
  <si>
    <t>К/Х "ШОКАН"</t>
  </si>
  <si>
    <t>ЖАМАНОВ НУРЛАН АЙТКУЛОВИЧ</t>
  </si>
  <si>
    <t>7(7017235183</t>
  </si>
  <si>
    <t>С.МИРНОЕ , КОСТАНАЙСКАЯ ОБЛАСТЬ, АРКАЛЫК Г.А., РОДИНИНСКИЙ С.О., С.МИРНОЕ</t>
  </si>
  <si>
    <t>02.10.2026 не дозвон ранее считал ангар под технику эконом и зерносмклапд 20х60</t>
  </si>
  <si>
    <t>КХ КРИВОВ</t>
  </si>
  <si>
    <t>КРИВОВ НИКОЛАЙ НИКОЛАЕВИЧ</t>
  </si>
  <si>
    <t>89705612759 ,897056127590</t>
  </si>
  <si>
    <t>С.МАЛИНОВКА , ПАВЛОДАРСКАЯ ОБЛАСТЬ, ЩЕРБАКТИНСКИЙ РАЙОН, ШАРБАКТИНСКИЙ С.О., С.МАЛИНОВКА</t>
  </si>
  <si>
    <t>кп № 43</t>
  </si>
  <si>
    <t>САЛМАГАМБЕТОВ</t>
  </si>
  <si>
    <t>САЛМАГАМБЕТОВ ЖОЛШАРА СЕЙЛОВИЧ</t>
  </si>
  <si>
    <t>П.ШУБАРШИ , АКТЮБИНСКАЯ ОБЛАСТЬ, ТЕМИРСКИЙ РАЙОН, САРКОЛЬСКИЙ С.О., П.ШУБАРШИ</t>
  </si>
  <si>
    <t>02.10.2026  12х21</t>
  </si>
  <si>
    <t>кп № 411 номер вотс апп надо узнать</t>
  </si>
  <si>
    <t>КХ "АЛМАС"</t>
  </si>
  <si>
    <t>РАЙСОВ КАЙРАТ САЙРАНОВИЧ</t>
  </si>
  <si>
    <t>С.БИДАЙЫК , КОСТАНАЙСКАЯ ОБЛАСТЬ, ЖАНГЕЛЬДИНСКИЙ РАЙОН, КЫЗБЕЛЬСКИЙ С.О., С.БИДАЙЫК</t>
  </si>
  <si>
    <t xml:space="preserve"> 02.10.2026 заблокировал</t>
  </si>
  <si>
    <t>ШҚ "ТАНА"</t>
  </si>
  <si>
    <t>ДАУЛЕТКАЛИЕВ АРМАН КУСПАНОВИЧ</t>
  </si>
  <si>
    <t>87052242744 ,87055311108 ,87073462965</t>
  </si>
  <si>
    <t>С.ТАЛДЫБУЛАК , ЗАПАДНО-КАЗАХСТАНСКАЯ ОБЛАСТЬ, ТАСКАЛИНСКИЙ РАЙОН, ЧИЖИНСКИЙ С.О., С.ТАЛДЫБУЛАК</t>
  </si>
  <si>
    <t>02.10.2026 12х30 под животноводство</t>
  </si>
  <si>
    <t>ИП УМБЕТОВА</t>
  </si>
  <si>
    <t>УМБЕТОВА ТЕНДИК КУДЕЯРОВНА</t>
  </si>
  <si>
    <t>87051620520 ,87051620520,87470567619 ,87470567619</t>
  </si>
  <si>
    <t>ИП "ДАТКИН А.Д"</t>
  </si>
  <si>
    <t>ДАТКИН АРДАК ДАЛЫБАЙУЛЫ</t>
  </si>
  <si>
    <t>С.ТУМСЫК , ШЕТСКИЙ РАЙОН, ШЕТСКИЙ С.О., С.ТУМСЫК</t>
  </si>
  <si>
    <t>02.10.2026 ангар 12х30</t>
  </si>
  <si>
    <t>К/Х "КОЛОС"</t>
  </si>
  <si>
    <t>ВАНДИЧ СЕРГЕЙ АНАТОЛЬЕВИЧ</t>
  </si>
  <si>
    <t>77718425456 ,87718425456</t>
  </si>
  <si>
    <t>С.АЛИМБЕТ , АКТЮБИНСКАЯ ОБЛАСТЬ, КАРГАЛИНСКИЙ РАЙОН, АЛИМБЕТОВСКИЙ С.О., С.АЛИМБЕТ</t>
  </si>
  <si>
    <t>кп № 62</t>
  </si>
  <si>
    <t>КХ НАРБАЙ</t>
  </si>
  <si>
    <t>АХМЕТОВ ТАНАТАР ГАБДУАЛИЕВИЧ</t>
  </si>
  <si>
    <t>С.УРПЕК , КОСТАНАЙСКАЯ ОБЛАСТЬ, АМАНГЕЛЬДИНСКИЙ РАЙОН, УРПЕКСКИЙ С.О., С.УРПЕК</t>
  </si>
  <si>
    <t>02.10.2026 не дозвон ранее считал 15х30</t>
  </si>
  <si>
    <t>ИП ГАЛИАКПАРОВ Ж.Т. КХ ЖАС</t>
  </si>
  <si>
    <t>ГАЛИКПАРОВ ЖИЛКИБАЙ ТЮЛЮГУНОВИЧ</t>
  </si>
  <si>
    <t>87756680393 ,87756680393.87029111422</t>
  </si>
  <si>
    <t>С.КАРАБАУЫР , АКМОЛИНСКАЯ ОБЛАСТЬ, БУРАБАЙСКИЙ РАЙОН, АБЫЛАЙХАНОВСКИЙ С.О., С.КАРАБАУЫР</t>
  </si>
  <si>
    <t>05.10.2026 пока нет потреб</t>
  </si>
  <si>
    <t>КХ "БАКЫТБЕК"</t>
  </si>
  <si>
    <t>КАШКИНБАЕВ НУРЛЫБЕК АРМИЯШЕВИЧ</t>
  </si>
  <si>
    <t>С.АККАЛА , ВОСТОЧНО-КАЗАХСТАНСКАЯ ОБЛАСТЬ, РАЙОН САМАР, С.О.АККАЛА, С.АККАЛА</t>
  </si>
  <si>
    <t>02.10.2026  не дозвон</t>
  </si>
  <si>
    <t>КХ "ЖАНАЕВА"</t>
  </si>
  <si>
    <t>ЖАНАЕВА АКЗИЛА ЕЛЕУГАЛИЕВНА</t>
  </si>
  <si>
    <t>С.ҚАРАҒАНДЫ , ЗАПАДНО-КАЗАХСТАНСКАЯ ОБЛАСТЬ, БУРЛИНСКИЙ РАЙОН, КАРАГАНДИНСКИЙ С.О., С.ҚАРАҒАНДЫ</t>
  </si>
  <si>
    <t>КРЕСТЬЯНСКОЕ ХОЗЯЙСТВО "БАГРАТИОН"</t>
  </si>
  <si>
    <t>ВОРОПАЙ АЛЕКСАНДР ВАСИЛЬЕВИЧ</t>
  </si>
  <si>
    <t>С.ПРИВОЛЬНОЕ , ВОСТОЧНО-КАЗАХСТАНСКАЯ ОБЛАСТЬ, УЛАНСКИЙ РАЙОН, БАГРАТИОНОВСКИЙ С.О., С.ПРИВОЛЬНОЕ</t>
  </si>
  <si>
    <t>К/Х "КАСЫМБЕКОВ ЕРТАЙ ТУРЛЫАЖИЕВИЧ "</t>
  </si>
  <si>
    <t>КАСЫМБЕКОВ ЕРТАЙ ТУРЛЫАЖИЕВИЧ</t>
  </si>
  <si>
    <t>Г.ЖАРКЕНТ , ОБЛАСТЬ ЖЕТІСУ, ПАНФИЛОВСКИЙ РАЙОН, ЖАРКЕНТСКАЯ Г.А., Г.ЖАРКЕНТ</t>
  </si>
  <si>
    <t>02.10.2026 нет денег</t>
  </si>
  <si>
    <t>кп № 529</t>
  </si>
  <si>
    <t>ИП "ЕРМЕКБАЕВ Т"</t>
  </si>
  <si>
    <t>ЕРМЕКБАЕВ ТУРСЫНБЕК КИМЕЛОВИЧ</t>
  </si>
  <si>
    <t>КХ "НИЯЗ"</t>
  </si>
  <si>
    <t>АКЕНОВ НУРХАТ КАБДЫЛНАСЫРОВИЧ</t>
  </si>
  <si>
    <t>С.БОТАБАС , ЩЕРБАКТИНСКИЙ РАЙОН, ГАЛКИНСКИЙ С.О., С.БОТАБАС</t>
  </si>
  <si>
    <t xml:space="preserve">02.10.2026 ангар 20х51  </t>
  </si>
  <si>
    <t>кп № 44</t>
  </si>
  <si>
    <t>КРЕСТЬЯНСКОЕ ХОЗЯЙСТВО "ХАМИТ МАГАЗ МАГЗУМУЛЫ" см коментарии</t>
  </si>
  <si>
    <t>ХАМИТ МАҒАЗ МАҒЗҰМҰЛЫ</t>
  </si>
  <si>
    <t>С.ЩЕРБАКОВО , КОСТАНАЙСКАЯ ОБЛАСТЬ, АЛТЫНСАРИНСКИЙ РАЙОН, С.О. ИМЕНИ МАРИЯМ ХӘКІМЖАНОВОЙ, С.ЩЕРБАКОВО</t>
  </si>
  <si>
    <t>28.08.2026 это все сапабека магзумовича на этот год точно нет</t>
  </si>
  <si>
    <t>К/Х "НҰРТІЛЕК"</t>
  </si>
  <si>
    <t>ШАРИПЖАНОВА БАЯНГУЛ ЖАНПЕИСОВНА</t>
  </si>
  <si>
    <t>7 (705) 710-96-49</t>
  </si>
  <si>
    <t>С.ҚАНЫШ СӘТБАЕВ , ПАВЛОДАРСКАЯ ОБЛАСТЬ, БАЯНАУЛЬСКИЙ РАЙОН, САТПАЕВСКИЙ С.О., С.ҚАНЫШ СӘТБАЕВ</t>
  </si>
  <si>
    <t>02.10.2026 на связи расписал платежи сказал сведжет с бухгалтером</t>
  </si>
  <si>
    <t>КРЕСТЬЯНСКОЕ ХОЗЯЙСТВО "ЕҢБЕК-А"</t>
  </si>
  <si>
    <t>МАЯСАР ӘДІЛҚҰЛ ӘБДІҚҰЛҰЛЫ</t>
  </si>
  <si>
    <t>С.АЙГЫРЖАЛ , КАРАГАНДИНСКАЯ ОБЛАСТЬ, ШЕТСКИЙ РАЙОН, УСПЕНСКИЙ С.О., С.АЙГЫРЖАЛ</t>
  </si>
  <si>
    <t>02.10.2026  нет потреб</t>
  </si>
  <si>
    <t>ИП "БАЙТАНАТОВА ЗАУРЕ"</t>
  </si>
  <si>
    <t>БАЙТАНАТОВА ЗАУРЕ ДОСМАХАНОВНА</t>
  </si>
  <si>
    <t>РАЙЫМБЕК</t>
  </si>
  <si>
    <t>КАЖГАЛИЕВ САЛИМГЕРЕЙ акасович</t>
  </si>
  <si>
    <t>С.САРЫОМИР , ЗАПАДНО-КАЗАХСТАНСКАЯ ОБЛАСТЬ, ТЕРЕКТИНСКИЙ РАЙОН, ШАЛКАРСКИЙ С.О., С.САРЫОМИР</t>
  </si>
  <si>
    <t>К/Х " РУСТАМ "</t>
  </si>
  <si>
    <t>СМАМАГЗУМОВ ТИМУР АХМЕТКАНОВИЧ</t>
  </si>
  <si>
    <t>С.КАТОН-КАРАГАЙ , ВОСТОЧНО-КАЗАХСТАНСКАЯ ОБЛАСТЬ, КАТОН-КАРАГАЙСКИЙ РАЙОН, КАТОН-КАРАГАЙСКИЙ С.О., С.КАТОН-КАРАГАЙ</t>
  </si>
  <si>
    <t>ИП " ЖАҢА ТУҒАН "</t>
  </si>
  <si>
    <t>УСПАНОВА ТОЛКЫН АЙТКАЛИЕВНА</t>
  </si>
  <si>
    <t>77055911313 ,87055911313</t>
  </si>
  <si>
    <t>С.АЛМАЗНОЕ , ЗАПАДНО-КАЗАХСТАНСКАЯ ОБЛАСТЬ, ЧИНГИРЛАУСКИЙ РАЙОН, АЛМАЗНЕНСКИЙ С.О., С.АЛМАЗНОЕ</t>
  </si>
  <si>
    <t>КХ "АЛТАЙ"</t>
  </si>
  <si>
    <t>МУКИН САТПЕК</t>
  </si>
  <si>
    <t>С.КАЗЫ , ПАВЛОДАРСКАЯ ОБЛАСТЬ, РАЙОН АҚҚУЛЫ, МАЛЫБАЙСКИЙ С.О., С.КАЗЫ</t>
  </si>
  <si>
    <t>16.09.2026 до сих пор думает между нами алтай тентом и сск уже 3 года</t>
  </si>
  <si>
    <t>КХ УМБЕТАЛИЕВ М.Ж.</t>
  </si>
  <si>
    <t>УМБЕТАЛИЕВ МАРАТ ЖЕНИСОВИЧ</t>
  </si>
  <si>
    <t>87054631115 ,87055921661</t>
  </si>
  <si>
    <t>С.ҚАРАҚҰДЫҚ , ЗАПАДНО-КАЗАХСТАНСКАЯ ОБЛАСТЬ, БУРЛИНСКИЙ РАЙОН, КАРАКУДУКСКИЙ С.О., С.ҚАРАҚҰДЫҚ</t>
  </si>
  <si>
    <t>СМАГУЛОВ ЕРКИНБЕК ЖАКИЯНОВИЧ</t>
  </si>
  <si>
    <t>ЗИМОВКА НАДИРБАЙ , ОБЛАСТЬ ҰЛЫТАУ, УЛЫТАУСКИЙ РАЙОН, АМАНГЕЛЬДИНСКИЙ С.О., С.БОЗДАК, ЗИМОВКА НАДИРБАЙ</t>
  </si>
  <si>
    <t>ФХ "ТӨРЕ"</t>
  </si>
  <si>
    <t>СЫЗДЫКОВ ЖОЛДАС ТУЛЕУОВИЧ</t>
  </si>
  <si>
    <t>ИП "ИСЛАМ"</t>
  </si>
  <si>
    <t>МУКАНОВ ГАРИФОЛЛА НУРИЕВИЧ</t>
  </si>
  <si>
    <t>С.АРАЛТАЛ , ЗАПАДНО-КАЗАХСТАНСКАЯ ОБЛАСТЬ, БУРЛИНСКИЙ РАЙОН, АКСАЙСКАЯ Г.А., С.АРАЛТАЛ</t>
  </si>
  <si>
    <t>МАМАТИМИНОВ АБДИХОШИМ АБДИВАХОПОВИЧ</t>
  </si>
  <si>
    <t>КХ "САНЖАР"</t>
  </si>
  <si>
    <t>САЙДАХМЕТОВ ЕРБОЛАТ АМАНЖОЛОВИЧ</t>
  </si>
  <si>
    <t>К/Х "МАЯК-2020"</t>
  </si>
  <si>
    <t>ДЕМЬЯНОВА ЕЛЕНА НИКОЛАЕВНА</t>
  </si>
  <si>
    <t>77055837581 ,87055837581</t>
  </si>
  <si>
    <t>С.КОСТЫЧЕВО , АКМОЛИНСКАЯ ОБЛАСТЬ, ЖАРКАИНСКИЙ РАЙОН, КОСТЫЧЕВСКИЙ С.О., С.КОСТЫЧЕВО</t>
  </si>
  <si>
    <t>ИП/КХ ГОРБАНЬ И.Н.</t>
  </si>
  <si>
    <t>ГОРБАНЬ ИГОРЬ НИКОЛАЕВИЧ</t>
  </si>
  <si>
    <t>Г.РУДНЫЙ , РУДНЫЙ Г.А., Г.РУДНЫЙ</t>
  </si>
  <si>
    <t>02.10.2026  пока проблемы</t>
  </si>
  <si>
    <t>КФХ "BOL"</t>
  </si>
  <si>
    <t>МОЛДАХМЕТОВ БОЛАТ ДЖАГПАРОВИЧ</t>
  </si>
  <si>
    <t>С.УЛЬГИЛИ , АКМОЛИНСКАЯ ОБЛАСТЬ, ЗЕРЕНДИНСКИЙ РАЙОН, БАЙТЕРЕКСКИЙ С.О., С.УЛЬГИЛИ</t>
  </si>
  <si>
    <t>кп № 443</t>
  </si>
  <si>
    <t>"БАҚДӘУЛЕТ" ШАРУА ҚОЖАЛЫҒЫ</t>
  </si>
  <si>
    <t>БАЙГОЖИН ЖАНАТ СЛАМБЕКОВИЧ</t>
  </si>
  <si>
    <t>К/Х "ЖАНАР"</t>
  </si>
  <si>
    <t>АЛМАГАМБЕТОВ ЖУАНЫШ САГАДАТОВИЧ</t>
  </si>
  <si>
    <t>02.10.2026 сами из шлакоблока построили</t>
  </si>
  <si>
    <t>кп № 412 кп № 413</t>
  </si>
  <si>
    <t>К/Х "М.М.М."</t>
  </si>
  <si>
    <t>АСКАРОВ МАРАТ СЕРИКОВИЧ</t>
  </si>
  <si>
    <t>С.КАРА-ОЗЕК , АКМОЛИНСКАЯ ОБЛАСТЬ, АККОЛЬСКИЙ РАЙОН, НОВОРЫБИНСКИЙ С.О., С.КАРА-ОЗЕК</t>
  </si>
  <si>
    <t>КХ "Б.Б."</t>
  </si>
  <si>
    <t>БАЙКЕНОВ ТАЛГАТ СЕИЛХАНОВИЧ</t>
  </si>
  <si>
    <t>ИП "АЛИСАРАЙ"</t>
  </si>
  <si>
    <t>7-705-544-40-17 ,87017987799 ,87055444017</t>
  </si>
  <si>
    <t>С.ЖАМБЫЛ , СЕВЕРО-КАЗАХСТАНСКАЯ ОБЛАСТЬ, ЖАМБЫЛСКИЙ РАЙОН, ЖАМБЫЛСКИЙ С.О., С.ЖАМБЫЛ</t>
  </si>
  <si>
    <t>КРЕСТЬЯНСКОЕ ХОЗЯЙСТВО</t>
  </si>
  <si>
    <t>КАСИМОВ ЕСКЕНДЕР ТУРСЫНОВИЧ</t>
  </si>
  <si>
    <t>22.09.2026 скинуть всю инфу</t>
  </si>
  <si>
    <t>КХ "ӨРЛЕУ"</t>
  </si>
  <si>
    <t>СЕПБОСЫНОВ САМАТ БОРАНОВИЧ</t>
  </si>
  <si>
    <t>7 702 853 1888</t>
  </si>
  <si>
    <t>С.ЖАЙМА , ОБЛАСТЬ АБАЙ, ЖАРМИНСКИЙ РАЙОН, СУЫКБУЛАКСКИЙ С.О., С.ЖАЙМА</t>
  </si>
  <si>
    <t>кп № 514 кп № 515</t>
  </si>
  <si>
    <t>КХ "КАЗАХСТАН"</t>
  </si>
  <si>
    <t>77164397461 ,87164397461</t>
  </si>
  <si>
    <t>С.АКАНА КУРМАНОВА , АКМОЛИНСКАЯ ОБЛАСТЬ, АТБАСАРСКИЙ РАЙОН, С.О.АКАНА КУРМАНОВА, С.АКАНА КУРМАНОВА</t>
  </si>
  <si>
    <t>02.10.2026 24х150</t>
  </si>
  <si>
    <t>КРЕСТЬЯНСКОЕ ХОЗЯЙСТВО "КУНЕДИЛОВ БАУРЖАН"</t>
  </si>
  <si>
    <t>КУНЕДИЛОВ БАУРЖАН ЖАКИЕВИЧ</t>
  </si>
  <si>
    <t>С.ЕГИНДИ , ОБЛАСТЬ ҰЛЫТАУ, УЛЫТАУСКИЙ РАЙОН, ЕГИНДИНСКИЙ С.О., С.ЕГИНДИ</t>
  </si>
  <si>
    <t>05.10.2026 через час набрать</t>
  </si>
  <si>
    <t>ИП ЛИСЯНСКИЙ А.В. не зарег</t>
  </si>
  <si>
    <t>ЛИСЯНСКИЙ АЛЕКСАНДР ВАСИЛЬЕВИЧ</t>
  </si>
  <si>
    <t>87772731213 ,8-777-273-12-13 ,87772781213</t>
  </si>
  <si>
    <t>Г.КОСТАНАЙ , КОСТАНАЙ Г.А., Г.КОСТАНАЙ</t>
  </si>
  <si>
    <t>05.10.2026 не дозвон</t>
  </si>
  <si>
    <t>КХ "НҰРҚАНАТ"</t>
  </si>
  <si>
    <t>САРИЕВ КАЛИМУРАТ СЕРИКБАЕВИЧ</t>
  </si>
  <si>
    <t>С.АККОЗЫ , КАРАТОБИНСКИЙ РАЙОН, АККОЗИНСКИЙ С.О., С.АККОЗЫ</t>
  </si>
  <si>
    <t>05.10.2026  сбой</t>
  </si>
  <si>
    <t>кп № 606</t>
  </si>
  <si>
    <t>КРЕСТЬЯНСКОЕ ХОЗЯЙСТВО "ОЛЖАБЕК"11,10,2023</t>
  </si>
  <si>
    <t>АЛТЫНБЕКОВ МАНАРБЕК АБЗАЛБЕКУЛЫ</t>
  </si>
  <si>
    <t>7 (702) 6094697 ,87026094697</t>
  </si>
  <si>
    <t>С.САРЫТЕРЕК , КАРАГАНДИНСКАЯ ОБЛАСТЬ, АКТОГАЙСКИЙ РАЙОН, САРЫТЕРЕКСКИЙ С.О., С.САРЫТЕРЕК</t>
  </si>
  <si>
    <t>ИП МУСИНОВА САУЛЕ</t>
  </si>
  <si>
    <t>МУСИНОВА САУЛЕ ДАУКЕНОВНА</t>
  </si>
  <si>
    <t>С.СУЛЫКОЛЬ , КОРГАЛЖЫНСКИЙ РАЙОН, АРЫКТИНСКИЙ С.О., С.АРЫКТЫ, С.СУЛЫКОЛЬ</t>
  </si>
  <si>
    <t>05.10.2026 сбросили</t>
  </si>
  <si>
    <t>ШУКАЛОВ АНДРЕЙ НИКОЛАЕВИЧ</t>
  </si>
  <si>
    <t>77775810957 ,87775810957</t>
  </si>
  <si>
    <t>С.ЕЛИЗАВЕТИНКА , КОСТАНАЙСКАЯ ОБЛАСТЬ, РАЙОН БЕИМБЕТА МАЙЛИНА, НАБЕРЕЖНЫЙ С.О., С.ЕЛИЗАВЕТИНКА</t>
  </si>
  <si>
    <t>КХ "АЛИЕВ М.Г."</t>
  </si>
  <si>
    <t>АЛИЕВ МАГОМЕД ГАДЖИЕВИЧ</t>
  </si>
  <si>
    <t>С.БАУМАНСКОЕ , КОСТАНАЙСКАЯ ОБЛАСТЬ, УЗУНКОЛЬСКИЙ РАЙОН, БАУМАНСКАЯ С.А., С.БАУМАНСКОЕ</t>
  </si>
  <si>
    <t xml:space="preserve">05.10.2026 пока нет </t>
  </si>
  <si>
    <t>К/Х АСХАБОВ РУСЛАН ЖАМАЛАЙЛОВИЧ</t>
  </si>
  <si>
    <t>87011675756 ,87058327742</t>
  </si>
  <si>
    <t>С.ПРЕСНОРЕДУТЬ , СЕВЕРО-КАЗАХСТАНСКАЯ ОБЛАСТЬ, ЖАМБЫЛСКИЙ РАЙОН, ПРЕСНОРЕДУТСКИЙ С.О., С.ПРЕСНОРЕДУТЬ</t>
  </si>
  <si>
    <t>02.09.2026 контракт</t>
  </si>
  <si>
    <t>КРЕСТЬЯНСКОЕ ХОЗЯЙСТВО "РАМАДАН"</t>
  </si>
  <si>
    <t>ШАЙМЕРДЕНОВ НУРЖАН КАМАШОВИЧ</t>
  </si>
  <si>
    <t>С.ТЕГИСШИЛДИК , КАРАГАНДИНСКАЯ ОБЛАСТЬ, КАРКАРАЛИНСКИЙ РАЙОН, ТЕГИСШИЛДИКСКИЙ С.О., С.ТЕГИСШИЛДИК</t>
  </si>
  <si>
    <t>05.10.2026 сбросил</t>
  </si>
  <si>
    <t>кп № 469</t>
  </si>
  <si>
    <t>КХ "ҮКІБАЙ БИ"</t>
  </si>
  <si>
    <t>ТУСУПБАЕВ КАБДЫГАЛИ РЫМБАЕВИЧ</t>
  </si>
  <si>
    <t>кп№ 45</t>
  </si>
  <si>
    <t>КРЕСТЬЯНСКОЕ ХОЗЯЙСТВО МУСИН АЗАМАТ ГАЛИХАНОВИЧ</t>
  </si>
  <si>
    <t>МУСИН АЗАМАТ ГАЛИХАНОВИЧ</t>
  </si>
  <si>
    <t>С.ТЕНИЗОВСКОЕ , КОСТАНАЙСКАЯ ОБЛАСТЬ, МЕНДЫКАРИНСКИЙ РАЙОН, ТЕНИЗОВСКИЙ С.О., С.ТЕНИЗОВСКОЕ</t>
  </si>
  <si>
    <t>05.10.2026 ангар нужен будет но позже</t>
  </si>
  <si>
    <t>КХ "ЕНБЕК"</t>
  </si>
  <si>
    <t>АЛИНОВ БАУРЖАН ДЮСУПОВИЧ</t>
  </si>
  <si>
    <t>С.АКТАУ , ПАВЛОДАРСКАЯ ОБЛАСТЬ, ЖЕЛЕЗИНСКИЙ РАЙОН, АКТАУСКИЙ С.О., С.АКТАУ</t>
  </si>
  <si>
    <t>05.10.2026  не дозвон</t>
  </si>
  <si>
    <t>КХ "УАЛИКЕЕВ АЗАМАТ КАЛКЕНОВИЧ"</t>
  </si>
  <si>
    <t>УАЛИКЕЕВ АЗАМАТ КАЛКЕНОВИЧ</t>
  </si>
  <si>
    <t>7(747)7827274 ,87477827274</t>
  </si>
  <si>
    <t>С.КАРАЖОТА , АЛМАТИНСКАЯ ОБЛАСТЬ, ЕНБЕКШИКАЗАХСКИЙ РАЙОН, КАРАЖОТИНСКИЙ С.О., С.КАРАЖОТА</t>
  </si>
  <si>
    <t>ИНДИВИДУАЛЬНЫЙ ПРЕДПРИНИМАТЕЛЬ ,,КӨКШЕ,, КОКШИНА Г.К.</t>
  </si>
  <si>
    <t>КОКШИНА ГУЛЖАЗИРА КАЙРАТОВНА</t>
  </si>
  <si>
    <t>05.10.2026 на след год</t>
  </si>
  <si>
    <t>КРЕСТЬЯНСКОЕ ХОЗЯЙСТВО "МАДИ"</t>
  </si>
  <si>
    <t>КУПТЛЕУОВА НУРЖАМАЛ НУРДАУЛЕТОВНА</t>
  </si>
  <si>
    <t>С.КОСОТКЕЛЬ , АКТЮБИНСКАЯ ОБЛАСТЬ, ХОБДИНСКИЙ РАЙОН, С.О.ИМАНГАЛИ БИЛТАБАНОВА, С.КОСОТКЕЛЬ</t>
  </si>
  <si>
    <t>05.10.2026 ангар под зерно 15х51 под технику 20х42 под скот 350 голов</t>
  </si>
  <si>
    <t>ИП АБИЛЕВ К.К.</t>
  </si>
  <si>
    <t>АБИЛЕВ КАСЫМ КУДАЙБЕРГЕНОВИЧ</t>
  </si>
  <si>
    <t>С.НОВОШУМНОЕ , КОСТАНАЙСКАЯ ОБЛАСТЬ, ФЕДОРОВСКИЙ РАЙОН, НОВОШУМНАЯ С.А., С.НОВОШУМНОЕ</t>
  </si>
  <si>
    <t>05.10.2026 у ярика заказал</t>
  </si>
  <si>
    <t>кп №203</t>
  </si>
  <si>
    <t>КХ АЯГАНОВ А.Ж.</t>
  </si>
  <si>
    <t>АЯГАНОВ АЛМАТ ЖАНТАСОВИЧ</t>
  </si>
  <si>
    <t>С.ЛЕНИНГРАДСКОЕ , САРЫКОЛЬСКИЙ РАЙОН, СЕВАСТОПОЛЬСКИЙ С.О., С.ЛЕНИНГРАДСКОЕ</t>
  </si>
  <si>
    <t>К/Х "КАЙРАТ"</t>
  </si>
  <si>
    <t>КАБИКЕНОВ КЕРИМ КУСНЕДЕНОВИЧ</t>
  </si>
  <si>
    <t>10.09.2026 договор подготовии пока отложил</t>
  </si>
  <si>
    <t xml:space="preserve">К/Х "УРОЖАЙ ПЛЮС" </t>
  </si>
  <si>
    <t>ИСИНГУЖИНА ГУЛЬНАРА УАЛИХАНОВНА</t>
  </si>
  <si>
    <t>ИП АЛЬТАИР</t>
  </si>
  <si>
    <t>АНУАРБЕКОВ ТАЛГАТ АНУАРБЕКОВИЧ</t>
  </si>
  <si>
    <t>87057951718 ,87057951718, 87052780292 ,87784399747</t>
  </si>
  <si>
    <t>05.10.2026 нет пока потреб</t>
  </si>
  <si>
    <t>ИП АХУНБАЕВ</t>
  </si>
  <si>
    <t>АХУНБАЕВ СЕРГЕЙ ЗУНУНОВИЧ</t>
  </si>
  <si>
    <t>77785822582 ,87785822582</t>
  </si>
  <si>
    <t>Производство прочих изделий из бетона, строительного гипса и цемента</t>
  </si>
  <si>
    <t>П.ТОПАР , КАРАГАНДИНСКАЯ ОБЛАСТЬ, АБАЙСКИЙ РАЙОН, ТОПАРСКАЯ П.А., П.ТОПАР</t>
  </si>
  <si>
    <t>05.10.2026 нет потреб</t>
  </si>
  <si>
    <t>КРЕСТЬЯНСКОЕ ХОЗЯЙСТВО "СӘУЕБАЙ"</t>
  </si>
  <si>
    <t>САГАТБЕКОВ БЕКЗАТ ЖАУКЕНОВИЧ</t>
  </si>
  <si>
    <t>К\Х "НУРЖАН"</t>
  </si>
  <si>
    <t>ТАЖКЕНОВ КЕНЖЕТАЙ НЫГМЕТКАЛИЕВИЧ</t>
  </si>
  <si>
    <t>05.10.2026 закрпылся</t>
  </si>
  <si>
    <t>ИП "ЖУМАГАЛИЕВ Ш.Т"</t>
  </si>
  <si>
    <t>ЖУМАГАЛИЕВ ШОРТАНБАЙ ТОЛЕНДЫЕВИЧ</t>
  </si>
  <si>
    <t>С.ВОЗВЫШЕНКА , РАЙОН ИМ.ГАБИТА МУСРЕПОВА, ВОЗВЫШЕНСКИЙ С.О., С.ВОЗВЫШЕНКА</t>
  </si>
  <si>
    <t>КХ "ҚҰМАШ"</t>
  </si>
  <si>
    <t>ЖУМАШЕВ МАРАТ КУМАШЕВИЧ</t>
  </si>
  <si>
    <t>77756557779 ,87756557779</t>
  </si>
  <si>
    <t>С.ЕСЕНСАЙ , ЗАПАДНО-КАЗАХСТАНСКАЯ ОБЛАСТЬ, АКЖАИКСКИЙ РАЙОН, ЕСЕНСАЙСКИЙ С.О., С.ЕСЕНСАЙ</t>
  </si>
  <si>
    <t>05.10.2026 откл</t>
  </si>
  <si>
    <t>К/Х " АХМЕТЖАН"</t>
  </si>
  <si>
    <t>АХМЕТЖАНОВ МУРАТ МУХАМЕТБАЕВИЧ</t>
  </si>
  <si>
    <t>С.КЕНКАРЫН , ОБЛАСТЬ ЖЕТІСУ, АКСУСКИЙ РАЙОН, КАРАКОЗСКИЙ С.О., С.КЕНКАРЫН</t>
  </si>
  <si>
    <t>05.10.2026 сами построились</t>
  </si>
  <si>
    <t>кп № 532</t>
  </si>
  <si>
    <t>ИП "НҰРАСЫЛ"</t>
  </si>
  <si>
    <t>КАСИМОВА ГУЛЖАН ДАГИСОВНА</t>
  </si>
  <si>
    <t>С.НОВОПАВЛОВКА , ЗАПАДНО-КАЗАХСТАНСКАЯ ОБЛАСТЬ, ТЕРЕКТИНСКИЙ РАЙОН, НОВОПАВЛОВСКИЙ С.О., С.НОВОПАВЛОВКА</t>
  </si>
  <si>
    <t>кп № 603</t>
  </si>
  <si>
    <t>ИП ЖАНГАЛИЕВ.Е.</t>
  </si>
  <si>
    <t>ЖАНГАЛИЕВ ЕЛДОС БОРИСОВИЧ</t>
  </si>
  <si>
    <t>С.ЖАРСУАТ , АТЫРАУСКАЯ ОБЛАСТЬ, ИНДЕРСКИЙ РАЙОН, ЖАРСУАТСКИЙ С.О., С.ЖАРСУАТ</t>
  </si>
  <si>
    <t>05.10.2026 в больнице перезвонить через неделю</t>
  </si>
  <si>
    <t>кп № 389</t>
  </si>
  <si>
    <t>ИП"РАМАЗАН"</t>
  </si>
  <si>
    <t>САРТАЕВ АСЫЛБЕК ДУЙСЕНГАЛИЕВИЧ</t>
  </si>
  <si>
    <t>"ӘДЕМІ" ШАРУА ҚОЖАЛЫҒЫ</t>
  </si>
  <si>
    <t>ХАМИТОВ ЕСПОЛ НАРИМАНОВИЧ</t>
  </si>
  <si>
    <t>С.САРАЛЖЫН , ЗАПАДНО-КАЗАХСТАНСКАЯ ОБЛАСТЬ, БОКЕЙОРДИНСКИЙ РАЙОН, САРАЛЖЫНСКИЙ С.О., С.САРАЛЖЫН</t>
  </si>
  <si>
    <t>ХАЙРУЛЛИН ШОКАН РАФИКОВИЧ</t>
  </si>
  <si>
    <t>П.КРУГЛООЗЕРНОВСКИЙ , ЗАПАДНО-КАЗАХСТАНСКАЯ ОБЛАСТЬ, УРАЛЬСК Г.А., КРУГЛООЗЕРНОВСКАЯ П.А., П.КРУГЛООЗЕРНОВСКИЙ</t>
  </si>
  <si>
    <t>ИП БАЙТЕМИРОВ ЕРБОЛ</t>
  </si>
  <si>
    <t>БАЙТЕМИРОВ ЕРБОЛ НУРТАСОВИЧ</t>
  </si>
  <si>
    <t>кп № 516</t>
  </si>
  <si>
    <t>ФХ ВЕSТ АГРО</t>
  </si>
  <si>
    <t>ДОСЕКОВ НУРЛЫБЕК СЕРИКБАЕВИЧ</t>
  </si>
  <si>
    <t>77774553388 ,87774553388</t>
  </si>
  <si>
    <t>ИП АЛАН</t>
  </si>
  <si>
    <t>РЫСПЕКОВА ТОЛКЫН АДЕШОВНА</t>
  </si>
  <si>
    <t>С.ИНТУМАК , КАРАГАНДИНСКАЯ ОБЛАСТЬ, БУХАР-ЖЫРАУСКИЙ РАЙОН, АКТОБИНСКИЙ С.О., С.ИНТУМАК</t>
  </si>
  <si>
    <t>05.10.2026 на почту скинул</t>
  </si>
  <si>
    <t>ИНДИВИДУАЛЬНЫЙ ПРЕДПРИНИМАТЕЛЬ " ЕРКОЖА "</t>
  </si>
  <si>
    <t>ХАСАНОВ САМАТ ХАМЗАҰЛЫ</t>
  </si>
  <si>
    <t>77776236666 ,87776236666</t>
  </si>
  <si>
    <t>С.АКПАТЕР , ЗАПАДНО-КАЗАХСТАНСКАЯ ОБЛАСТЬ, КАЗТАЛОВСКИЙ РАЙОН, АКПАТЕРСКИЙ С.О., С.АКПАТЕР</t>
  </si>
  <si>
    <t>05.10.2026 на 120 голов ангар</t>
  </si>
  <si>
    <t>ИП МУНАЙТБАСОВ А.Е.</t>
  </si>
  <si>
    <t>МУНАЙТБАСОВ АХАТ ЕКПИНБАЕВИЧ</t>
  </si>
  <si>
    <t>ИНДИВИДУАЛЬНЫЙ ПРЕДПРИНИМАТЕЛЬ ЖАНАБАЕВ КЕНЖИБЕК КАЙНОНКЕНОВИЧ</t>
  </si>
  <si>
    <t>ЖАНАБАЕВ КЕНЖИБЕК КАЙНОНКЕНОВИЧ</t>
  </si>
  <si>
    <t>05.10.2026 построил из пескоблока</t>
  </si>
  <si>
    <t>КРЕСТЬЯНСКОЕ ХОЗЯЙСТВО "ЖАНАТ"</t>
  </si>
  <si>
    <t>УСИНА АРДАК АБУЛКАИРОВНА</t>
  </si>
  <si>
    <t>77713702333 ,87713702333</t>
  </si>
  <si>
    <t>С.КЫЗЫЛКАК , ПАВЛОДАРСКАЯ ОБЛАСТЬ, ИРТЫШСКИЙ РАЙОН, КОСКОЛЬСКИЙ С.О., С.КЫЗЫЛКАК</t>
  </si>
  <si>
    <t>05.10.2026  не дозвон нуржану</t>
  </si>
  <si>
    <t>К/Х "МИРАС"</t>
  </si>
  <si>
    <t>КЕМЕЛБАЕВ ЖОМАРТ МЕРЕКЕЕВИЧ</t>
  </si>
  <si>
    <t>05.10.2026 отложил</t>
  </si>
  <si>
    <t>ИП НУРАХМЕТОВ</t>
  </si>
  <si>
    <t>НУРАХМЕТОВ ЕРБУЛАТ РЫМТАЕВИЧ</t>
  </si>
  <si>
    <t>05.10.2026 нет поттреб</t>
  </si>
  <si>
    <t>кп № 533</t>
  </si>
  <si>
    <t>ИП "ТУРАН ОЙЛ"</t>
  </si>
  <si>
    <t>КУНТУДАЕВА РАМИЛЯ САЛИМОВНА</t>
  </si>
  <si>
    <t>западно-Казахстанская область</t>
  </si>
  <si>
    <t>К/Х "ДИЛЬНАЗ"</t>
  </si>
  <si>
    <t>АБДРАХМАНОВ ДУЛАТ ТОКЕНОВИЧ</t>
  </si>
  <si>
    <t>кп № 578</t>
  </si>
  <si>
    <t>К/Х САГЫНБАЙ</t>
  </si>
  <si>
    <t>УАБОВ САГЫНБАЙ БЕКЕНОВИЧ</t>
  </si>
  <si>
    <t>05.10.206 сбросил в сентябре считал 24х51</t>
  </si>
  <si>
    <t>ИП МУРАШКИНА Е.А. "ЭКОФЕРМА"</t>
  </si>
  <si>
    <t>МУРАШКИНА ЕЛЕНА АЛЕКСАНДРОВНА</t>
  </si>
  <si>
    <t>7 777 139 92 03 ,87771399203</t>
  </si>
  <si>
    <t>05.10.2026 передаст мужу</t>
  </si>
  <si>
    <t>К/Х "БАУЫРЫМ"</t>
  </si>
  <si>
    <t>АЛМАГАМБЕТОВ АДИЛБЕК ЕРКИНГАЛИЕВИЧ</t>
  </si>
  <si>
    <t>С.АКСУАТ , ЗАПАДНО-КАЗАХСТАНСКАЯ ОБЛАСТЬ, ЧИНГИРЛАУСКИЙ РАЙОН, КАРААГАШСКИЙ С.О., С.АКСУАТ</t>
  </si>
  <si>
    <t>ИП БӨЛТІРІК А.И.</t>
  </si>
  <si>
    <t>БӨЛТІРІК АМАНГЕЛДІ ИБРАГИМҰЛЫ</t>
  </si>
  <si>
    <t>С.АШУТАСТЫ , КОСТАНАЙСКАЯ ОБЛАСТЬ, АРКАЛЫК Г.А., АШУТАСТИНСКИЙ С.О., С.АШУТАСТЫ</t>
  </si>
  <si>
    <t>ИП "ОЛЖАС"</t>
  </si>
  <si>
    <t>ИЗБАСХАНОВА ТАНСУЛУ АРАЛБАЕВНА</t>
  </si>
  <si>
    <t>кп № 415</t>
  </si>
  <si>
    <t>АБИЛОВ Е.Е.</t>
  </si>
  <si>
    <t>АБИЛОВ ЕРЛАН МАРАТОВИЧ</t>
  </si>
  <si>
    <t>7 705 706 04 07</t>
  </si>
  <si>
    <t>С.КАРАМЕНДЫ , КОСТАНАЙСКАЯ ОБЛАСТЬ, НАУРЗУМСКИЙ РАЙОН, КАРАМЕНДИНСКИЙ С.О., С.КАРАМЕНДЫ</t>
  </si>
  <si>
    <t>05.10.2026  отдыхает вернется готов строиться считал 20х60</t>
  </si>
  <si>
    <t>кп № 202</t>
  </si>
  <si>
    <t>КХ АСТАН</t>
  </si>
  <si>
    <t>АСАИНОВ ЖЕНИСБЕК КАБДУЛЛОВИЧ</t>
  </si>
  <si>
    <t>С.ҚАРАҚАЛА , ПАВЛОДАРСКАЯ ОБЛАСТЬ, РАЙОН АҚҚУЛЫ, С.О.ҚАРАҚАЛА, С.ҚАРАҚАЛА</t>
  </si>
  <si>
    <t>ИП ЧЕКУШЕВА Л. см коментарии</t>
  </si>
  <si>
    <t>ЧЕКУШЕВА ЛУИЗА РАФАИЛОВНА</t>
  </si>
  <si>
    <t>С.ИМАНТАУ , СЕВЕРО-КАЗАХСТАНСКАЯ ОБЛАСТЬ, АЙЫРТАУСКИЙ РАЙОН, ИМАНТАУСКИЙ С.О., С.ИМАНТАУ</t>
  </si>
  <si>
    <t>КХ "ЕРЖАНОВА К.Р."</t>
  </si>
  <si>
    <t>ДЖУКЕНОВА АЙСУЛУ МЕЛСОВНА</t>
  </si>
  <si>
    <t>05.10.2026 нет потреб сами строят своими силами</t>
  </si>
  <si>
    <t>ИП "ҚОНАЙ С.О."</t>
  </si>
  <si>
    <t>ҚОНАЙ СЕРІК ОҢДАСЫНҰЛЫ</t>
  </si>
  <si>
    <t>КХ "ҚОЗҒАН"</t>
  </si>
  <si>
    <t>ШАТАЕВ АЗАМАТ ТЛЕУБАЕВИЧ</t>
  </si>
  <si>
    <t>77770353632 ,87770353632</t>
  </si>
  <si>
    <t>С.БОГЕМБАЙ , АКМОЛИНСКАЯ ОБЛАСТЬ, СТЕПНОГОРСК Г.А., БОГЕМБАЙСКИЙ С.О., С.БОГЕМБАЙ</t>
  </si>
  <si>
    <t>05.10.2026 пока отложил</t>
  </si>
  <si>
    <t>КХ МЕРХАТ</t>
  </si>
  <si>
    <t>УРАЛОВ КЕМЕЛ ШАРИПОВИЧ</t>
  </si>
  <si>
    <t>С.САЙКУДУК , ЗАПАДНО-КАЗАХСТАНСКАЯ ОБЛАСТЬ, АКЖАИКСКИЙ РАЙОН, КУРАЙЛЫСАЙСКИЙ С.О., С.САЙКУДУК</t>
  </si>
  <si>
    <t>05.10.2026 12х30 под животноводство</t>
  </si>
  <si>
    <t>САДИХОВ СЕРГАЗЫ ЖАСБУНОВИЧ</t>
  </si>
  <si>
    <t>С.НУРСАЙ , ЗАПАДНО-КАЗАХСТАНСКАЯ ОБЛАСТЬ, КАЗТАЛОВСКИЙ РАЙОН, ТЕРЕНКОЛСКИЙ С.О., С.НУРСАЙ</t>
  </si>
  <si>
    <t>кп №601</t>
  </si>
  <si>
    <t>ИП ЕСЕНБЕКОВ Н.Р.</t>
  </si>
  <si>
    <t>ЕСЕНБЕКОВ НУРЫМ РАХИМБАЕВИЧ</t>
  </si>
  <si>
    <t>ТУЛЕГЕНОВ С. М.</t>
  </si>
  <si>
    <t>ТУЛЕГЕНОВ САЯСАТ МУКАНГАЛИЕВИЧ</t>
  </si>
  <si>
    <t>МУКАШЕВ БОЛАТ ДАИРБАЙУЛЫ</t>
  </si>
  <si>
    <t>ИП БЕКМАГАМБЕТОВ ЖАНАТ КУШЕРБАЕВИЧ</t>
  </si>
  <si>
    <t>БЕКМАГАМБЕТОВ ЖАНАТ КУШЕРБАЕВИЧ</t>
  </si>
  <si>
    <t>С.КАРАБУЛАК , АКМОЛИНСКАЯ ОБЛАСТЬ, СТЕПНОГОРСК Г.А., КАРАБУЛАКСКАЯ С.А., С.КАРАБУЛАК</t>
  </si>
  <si>
    <t>05.10.2026 не дозвон ранее считал 20х51</t>
  </si>
  <si>
    <t>КХ "АЛМАТ"</t>
  </si>
  <si>
    <t>АХМЕТКАЛИЕВ АКЫЛБЕК СЕРИКОВИЧ</t>
  </si>
  <si>
    <t>77767577797 ,87767577797</t>
  </si>
  <si>
    <t>С.КАМЫСТЫ , ЗАПАДНО-КАЗАХСТАНСКАЯ ОБЛАСТЬ, ЖАНИБЕКСКИЙ РАЙОН, КАМЫСТИНСКИЙ С.О., С.КАМЫСТЫ</t>
  </si>
  <si>
    <t>КРЕСТЬЯНСКОЕ ХОЗЯЙСТВО ARSENBEZ</t>
  </si>
  <si>
    <t>БАЛЖАКАЕВ ЕРЛАН ЗЫЛГАРИЕВИЧ</t>
  </si>
  <si>
    <t>С.КАРАСУ , КОСТАНАЙСКАЯ ОБЛАСТЬ, КАРАСУСКИЙ РАЙОН, КАРАСУСКИЙ С.О., С.КАРАСУ</t>
  </si>
  <si>
    <t>кп № 558</t>
  </si>
  <si>
    <t>К/Х "ЫРЫЗДЫК"</t>
  </si>
  <si>
    <t>ДИМУХАМЕТОВ СЕРИКБОЛ НУРБОЛАТОВИЧ</t>
  </si>
  <si>
    <t>С.ЗАУРАЛОВКА , АКМОЛИНСКАЯ ОБЛАСТЬ, РАЙОН БИРЖАН САЛ, ЗАУРАЛЬСКИЙ С.О., С.ЗАУРАЛОВКА</t>
  </si>
  <si>
    <t>05.10.2026 спорт обьект интересукет позже попросил перезвонить</t>
  </si>
  <si>
    <t>ТЛЕУБЕРДИНОВА МАРЖАН НУРГАЗЫЕВНА</t>
  </si>
  <si>
    <t>ИНДИВИДУАЛЬНЫЙ ПРЕДПРИНИМАТЕЛЬ "САНЖАР К.А."</t>
  </si>
  <si>
    <t>КУКЕНОВ САНЖАР АЙДЫНОВИЧ</t>
  </si>
  <si>
    <t>С.БУЛДУРТА , ЗАПАДНО-КАЗАХСТАНСКАЯ ОБЛАСТЬ, СЫРЫМСКИЙ РАЙОН, БУЛДУРТИНСКИЙ С.О., С.БУЛДУРТА</t>
  </si>
  <si>
    <t>05.10.2026 10х40 на готовые стены</t>
  </si>
  <si>
    <t>ИП АЙТУАР казахскоговор</t>
  </si>
  <si>
    <t>УРКЕНОВ ДОСАН ИЗИМБЕРЕНОВИЧ</t>
  </si>
  <si>
    <t>С.ЖАРТАС , КАРАГАНДИНСКАЯ ОБЛАСТЬ, АБАЙСКИЙ РАЙОН, КОКСУНСКИЙ С.О., С.ЖАРТАС</t>
  </si>
  <si>
    <t>КХ "НУРГАЛИЕВ А.М."</t>
  </si>
  <si>
    <t>НУРГАЛИЕВ АСЛАНБЕК МАРАТОВИЧ</t>
  </si>
  <si>
    <t>77052492109 ,87052492109</t>
  </si>
  <si>
    <t>С.КАРАГАШ , ЗАПАДНО-КАЗАХСТАНСКАЯ ОБЛАСТЬ, ЧИНГИРЛАУСКИЙ РАЙОН, КАРААГАШСКИЙ С.О., С.КАРАГАШ</t>
  </si>
  <si>
    <t>05.10.2026 связь плохая у него</t>
  </si>
  <si>
    <t>ИП СУРАГАНОВА</t>
  </si>
  <si>
    <t>СУРАГАНОВА АСЕМ МАНАПОВНА</t>
  </si>
  <si>
    <t>05.10.2025 с муджем переговорит перезвонит</t>
  </si>
  <si>
    <t>кп № 579</t>
  </si>
  <si>
    <t>КХ ОРЛЕНКО</t>
  </si>
  <si>
    <t>ОРЛЕНКО ЕВГЕНИЙ ВЛАДИМИРОВИЧ</t>
  </si>
  <si>
    <t>77774102277 ,87774102277</t>
  </si>
  <si>
    <t>05.10.2026 сам строит из газоблока</t>
  </si>
  <si>
    <t>ИП "ЖЕТІНШІ АУЫЛ"</t>
  </si>
  <si>
    <t>НЫГМАНОВ МУРАТ ЕРКЕБАГЛАНОВИЧ</t>
  </si>
  <si>
    <t>77051654577 ,87051654577</t>
  </si>
  <si>
    <t>П.ЛЕНИНСКИЙ , ПАВЛОДАРСКАЯ ОБЛАСТЬ, ПАВЛОДАР Г.А., ЛЕНИНСКАЯ П.А., П.ЛЕНИНСКИЙ</t>
  </si>
  <si>
    <t>кп № 497</t>
  </si>
  <si>
    <t>BEKMIRZA 28.11.2023 набрать после 15:00</t>
  </si>
  <si>
    <t>АБУЛХАИРОВА ЖАНАР САГИДОЛЛАЕВНА</t>
  </si>
  <si>
    <t>С.КАРАУЗЕН , ЗАПАДНО-КАЗАХСТАНСКАЯ ОБЛАСТЬ, КАЗТАЛОВСКИЙ РАЙОН, КАРАУЗЕНСКИЙ С.О., С.КАРАУЗЕН</t>
  </si>
  <si>
    <t>ФЕРМЕРСКОЕ ХОЗЯЙСТВО "СЕЙТКАЛИЕВ ШЕРУ"</t>
  </si>
  <si>
    <t>СЕЙТКАЛИЕВ АРДАК ШЕРУОВИЧ</t>
  </si>
  <si>
    <t>87214453322 ,872144-53322</t>
  </si>
  <si>
    <t>С.БАЛЫКТЫКОЛЬ , КАРАГАНДИНСКАЯ ОБЛАСТЬ, НУРИНСКИЙ РАЙОН, БАЛЫКТЫКОЛЬСКИЙ С.О., С.БАЛЫКТЫКОЛЬ</t>
  </si>
  <si>
    <t>кп № 473</t>
  </si>
  <si>
    <t>ИП БИМУХАНОВ</t>
  </si>
  <si>
    <t>БИМУХАНОВ ЖАРКЫН БЕРИККАНОВИЧ</t>
  </si>
  <si>
    <t>77784546355 ,87784546355</t>
  </si>
  <si>
    <t>Г.АЯГОЗ , ОБЛАСТЬ АБАЙ, АЯГОЗСКИЙ РАЙОН, АЯГОЗ Г.А., Г.АЯГОЗ</t>
  </si>
  <si>
    <t>ИП "ЕРАЛЫ"</t>
  </si>
  <si>
    <t>АЮПОВ АРМАТ ТЛЕКОВИЧ</t>
  </si>
  <si>
    <t>С.КОСКОЛЬ , ЗАПАДНО-КАЗАХСТАНСКАЯ ОБЛАСТЬ, КАРАТОБИНСКИЙ РАЙОН, КОСКОЛЬСКИЙ С.О., С.КОСКОЛЬ</t>
  </si>
  <si>
    <t xml:space="preserve">05.10.2026 на 50 голов </t>
  </si>
  <si>
    <t>кп № 600</t>
  </si>
  <si>
    <t>ИП ГЕТМАН ВИКТОР НИКОЛАЕВИЧ</t>
  </si>
  <si>
    <t>ГЕТМАН ВИКТОР НИКОЛАЕВИЧ</t>
  </si>
  <si>
    <t>С.ГУЛЯЙПОЛЕ , АКМОЛИНСКАЯ ОБЛАСТЬ, ШОРТАНДИНСКИЙ РАЙОН, РАЕВСКИЙ С.О., С.ГУЛЯЙПОЛЕ</t>
  </si>
  <si>
    <t>05.10.2026 на 150 голов</t>
  </si>
  <si>
    <t>кп № 448 кп № 449</t>
  </si>
  <si>
    <t>АЛТЫН</t>
  </si>
  <si>
    <t>ТӘУІРБАЙ СӘРСЕН ЕСЛАНҰЛЫ</t>
  </si>
  <si>
    <t>КАСЫМ БАУРЖАН НЕГМАНУЛЫ</t>
  </si>
  <si>
    <t>С.УЛЬГИ , АКМОЛИНСКАЯ ОБЛАСТЬ, РАЙОН БИРЖАН САЛ, УЛЬГИНСКИЙ С.О., С.УЛЬГИ</t>
  </si>
  <si>
    <t>05.10.2025 не дозвон</t>
  </si>
  <si>
    <t xml:space="preserve">ИП "ШАКЕНОВ А Р" </t>
  </si>
  <si>
    <t>ШАКЕНОВ АСКЕРБЕК РЫСПАЕВИЧ</t>
  </si>
  <si>
    <t>С.КУРАЛАЙ , СЕВЕРО-КАЗАХСТАНСКАЯ ОБЛАСТЬ, РАЙОН МАГЖАНА ЖУМАБАЕВА, ЛЕБЯЖИНСКИЙ С.О., С.КУРАЛАЙ</t>
  </si>
  <si>
    <t>К/Х "ГАЛЫМ"</t>
  </si>
  <si>
    <t>САРСЕМБАЕВ ГАЛЫМ АЛИБЕКОВИЧ</t>
  </si>
  <si>
    <t>С.ШЫНКОЖА , ОБЛАСТЬ АБАЙ, АЯГОЗСКИЙ РАЙОН, НАРЫНСКИЙ С.О., С.ШЫНКОЖА</t>
  </si>
  <si>
    <t>05.10.2026 ангар на лето большой</t>
  </si>
  <si>
    <t>ИП NORD-KAI</t>
  </si>
  <si>
    <t>Оптовая торговля автомобильными деталями, узлами и принадлежностями</t>
  </si>
  <si>
    <t>С.ӘЙЕТ , КОСТАНАЙСКАЯ ОБЛАСТЬ, РАЙОН БЕИМБЕТА МАЙЛИНА, С.О.ӘЙЕТ, С.ӘЙЕТ</t>
  </si>
  <si>
    <t>05.10.2026 на связи с ним</t>
  </si>
  <si>
    <t>КХ "МАСЛО ВЛАДИМИР ИВАНОВИЧ"</t>
  </si>
  <si>
    <t>МАСЛО ВЛАДИМИР ИВАНОВИЧ</t>
  </si>
  <si>
    <t>С.ВОСТОК , КОСТАНАЙСКАЯ ОБЛАСТЬ, КАРАСУСКИЙ РАЙОН, КАРАСУСКИЙ С.О., С.ВОСТОК</t>
  </si>
  <si>
    <t>КХ ДОСТАР</t>
  </si>
  <si>
    <t>БИДАХМЕТОВ МЕДЕТ БИДАХМЕТУЛЫ</t>
  </si>
  <si>
    <t>87076144667 ,87787072747</t>
  </si>
  <si>
    <t>05.10.2026 не дозвон на второй номер</t>
  </si>
  <si>
    <t>КХ "АЛДИЯР"</t>
  </si>
  <si>
    <t>АТЫБЕКОВ ЖАНЫБЕК ЖАНГЕЛЬДИНОВИЧ</t>
  </si>
  <si>
    <t>С.БУРЛИ , КОСТАНАЙСКАЯ ОБЛАСТЬ, КАРАБАЛЫКСКИЙ РАЙОН, БУРЛИНСКИЙ С.О., С.БУРЛИ</t>
  </si>
  <si>
    <t>05.10.2026 отдожил</t>
  </si>
  <si>
    <t>кп №200 кп №201</t>
  </si>
  <si>
    <t>ИП "ЛАШЫН"</t>
  </si>
  <si>
    <t>ЕСЕНГУЛОВ МАКСАТ МЫРЗАКУЛОВИЧ</t>
  </si>
  <si>
    <t>87004270545 ,87017781444</t>
  </si>
  <si>
    <t>С.МАТАЯ БАИСОВА , ОБЛАСТЬ ЖЕТІСУ, ЕСКЕЛЬДИНСКИЙ РАЙОН, КАРАБУЛАКСКИЙ С.О., С.МАТАЯ БАИСОВА</t>
  </si>
  <si>
    <t>КП № 537</t>
  </si>
  <si>
    <t>ИП ШРАЙБЕР Р.В.</t>
  </si>
  <si>
    <t>ШРАЙБЕР РОМАН ВИКТОРОВИЧ</t>
  </si>
  <si>
    <t>77055036555 ,87055036555</t>
  </si>
  <si>
    <t>РИЗА</t>
  </si>
  <si>
    <t>МАКАШЕВ НУРДАУЛЕТ ТУЛЕГЕНОВИЧ</t>
  </si>
  <si>
    <t>ИП "ИСЕНГАЛИЕВ М.Е."</t>
  </si>
  <si>
    <t>ИСЕНГАЛИЕВ МАРАТ ЕРЖАНОВИЧ</t>
  </si>
  <si>
    <t>С.БАДАМША , КАРГАЛИНСКИЙ РАЙОН, БАДАМШИНСКИЙ С.О., С.БАДАМША</t>
  </si>
  <si>
    <t>кп № 586</t>
  </si>
  <si>
    <t>КХ "КУАНЫШ"</t>
  </si>
  <si>
    <t>КИТАНОВ АЛТАЙ КУАНЫШЕВИЧ</t>
  </si>
  <si>
    <t>кп № 599</t>
  </si>
  <si>
    <t>ИП "КАБИДЕНОВ"</t>
  </si>
  <si>
    <t>КАБИДЕНОВ КУАТБЕК ОСЕРБЕКУЛЫ</t>
  </si>
  <si>
    <t>77029111101 ,87029111101</t>
  </si>
  <si>
    <t>КХ "ИСЛАМ"</t>
  </si>
  <si>
    <t>АЙСИЕВ РУСТАМ УМБЕТКАЛИЕВИЧ</t>
  </si>
  <si>
    <t>С.ЖУСАНДОЙ , ЗАПАДНО-КАЗАХСТАНСКАЯ ОБЛАСТЬ, КАРАТОБИНСКИЙ РАЙОН, ЖУСАНДОЙСКИЙ С.О., С.ЖУСАНДОЙ</t>
  </si>
  <si>
    <t>К/Х АЯН</t>
  </si>
  <si>
    <t>БАЙМУХАНОВ АБУБАКИР КАЙРАТОВИЧ</t>
  </si>
  <si>
    <t>С.ШАЛКАР , АКМОЛИНСКАЯ ОБЛАСТЬ, КОРГАЛЖЫНСКИЙ РАЙОН, КЫЗЫЛСАЙСКИЙ С.О., С.ШАЛКАР</t>
  </si>
  <si>
    <t>кп № 454</t>
  </si>
  <si>
    <t>КХ "КӨКШЕТАУ"</t>
  </si>
  <si>
    <t>АЛТЫБАЕВ МЕРЕКЕ МАГАЗОВИЧ</t>
  </si>
  <si>
    <t>7775702963 ,87775702963</t>
  </si>
  <si>
    <t>С.ТАТАН , КАРАГАНДИНСКАЯ ОБЛАСТЬ, КАРКАРАЛИНСКИЙ РАЙОН, ТЕМИРШИНСКИЙ С.О., С.ТАТАН</t>
  </si>
  <si>
    <t>05.10.2026 перезвонить</t>
  </si>
  <si>
    <t>КХ ЕЛУБАЕВ Р.Б.</t>
  </si>
  <si>
    <t>ЕЛУБАЕВ РУСЛАН БИСЕМБАЕВИЧ</t>
  </si>
  <si>
    <t>КХ "АЯЖАН"</t>
  </si>
  <si>
    <t>АДАМОВ КАЙРАТ РЫМБЕКУЛЫ</t>
  </si>
  <si>
    <t>С.ДОСКЕЙ АУЫЛЫ , КАРАГАНДИНСКАЯ ОБЛАСТЬ, БУХАР-ЖЫРАУСКИЙ РАЙОН, ЗЕЛЕНОБАЛКОВСКИЙ С.О., С.ДОСКЕЙ АУЫЛЫ</t>
  </si>
  <si>
    <t>ИНДИВИДУАЛЬНЫЙ ПРЕДПРИНИМАТЕЛЬ "ГРИЦЕНКО С.С."</t>
  </si>
  <si>
    <t>ГРИЦЕНКО СЕРГЕЙ СЕРГЕЕВИЧ</t>
  </si>
  <si>
    <t>Производство прочей мебели</t>
  </si>
  <si>
    <t>С.БОРОВСКОЙ , КОСТАНАЙСКАЯ ОБЛАСТЬ, МЕНДЫКАРИНСКИЙ РАЙОН, БОРОВСКОЙ С.О., С.БОРОВСКОЙ</t>
  </si>
  <si>
    <t>КХ "ЧИНГИСОВ"</t>
  </si>
  <si>
    <t>ЧИНГИСОВ РУСТАМ БАЛАТБАЕВИЧ</t>
  </si>
  <si>
    <t>87775454795 , 8 777 5454795</t>
  </si>
  <si>
    <t>С.ЛЕСНОЕ , ПАВЛОДАРСКАЯ ОБЛАСТЬ, ЖЕЛЕЗИНСКИЙ РАЙОН, ЛЕСНОЙ С.О., С.ЛЕСНОЕ</t>
  </si>
  <si>
    <t>кп № 498</t>
  </si>
  <si>
    <t>КРЕСТЬЯНСКОЕ ХОЗЯЙСТВО "ҚАБДРАЗАҚ"</t>
  </si>
  <si>
    <t>САГАТОВ НУРТИЛЕК МЕЙРАМГАЗИНОВИЧ</t>
  </si>
  <si>
    <t>С.АЛМАСАЙ , УЛАНСКИЙ РАЙОН, АЛМАСАЙСКИЙ С.О., С.АЛМАСАЙ</t>
  </si>
  <si>
    <t>ИП "КОМФОРТ+"</t>
  </si>
  <si>
    <t>ДЖУМАГАЛИЕВ НУРБОЛАТ АМАНДЫКОВИЧ</t>
  </si>
  <si>
    <t>ИДАЛИЕВ БЕРИК СЕРГЕЕВИЧ</t>
  </si>
  <si>
    <t>05.10.2026 нет денег чтобы строиться</t>
  </si>
  <si>
    <t>КХ ЛУЧ</t>
  </si>
  <si>
    <t>05.10.2026 перезвонит</t>
  </si>
  <si>
    <t>ИП "НУРАХМЕТ А.Т."</t>
  </si>
  <si>
    <t>НУРАХМЕТ АСЕТ ТЛЕУГАБЫЛУЛЫ</t>
  </si>
  <si>
    <t>Разработка строительных проектов</t>
  </si>
  <si>
    <t>23.09.2026 на след год манеж 24х45</t>
  </si>
  <si>
    <t>кп № 474</t>
  </si>
  <si>
    <t>ИП АЙЖАНОВ НУРЛЫБЕК ТЕМИРБЕКОВИЧ</t>
  </si>
  <si>
    <t>АЙЖАНОВ НУРЛЫБЕК ТЕМИРБЕКОВИЧ</t>
  </si>
  <si>
    <t>Г.КАНДЫАГАШ , АКТЮБИНСКАЯ ОБЛАСТЬ, МУГАЛЖАРСКИЙ РАЙОН, КАНДЫАГАШСКАЯ Г.А., Г.КАНДЫАГАШ</t>
  </si>
  <si>
    <t>К/Х "ДАУРЕН"</t>
  </si>
  <si>
    <t>ТАУТЕКЕНОВ НУРЛАН АДИЛЬБЕКОВИЧ</t>
  </si>
  <si>
    <t>С.ЧАПАЕВСКОЕ , АКМОЛИНСКАЯ ОБЛАСТЬ, ЖАКСЫНСКИЙ РАЙОН, ЧАПАЕВСКИЙ С.О., С.ЧАПАЕВСКОЕ</t>
  </si>
  <si>
    <t>КХ "РАХМАНОВ"</t>
  </si>
  <si>
    <t>РАХМАНОВ СУНГАТ ОРАЛБЕКОВИЧ</t>
  </si>
  <si>
    <t>77059379992 ,+77774602639 ,87059379992 ,87774602639</t>
  </si>
  <si>
    <t>С.ЕФРЕМОВКА , ПАВЛОДАРСКАЯ ОБЛАСТЬ, ПАВЛОДАРСКИЙ РАЙОН, ЕФРЕМОВСКИЙ С.О., С.ЕФРЕМОВКА</t>
  </si>
  <si>
    <t>17.09.2026 повтор контакта тоо сезым павлодар</t>
  </si>
  <si>
    <t>ИП "РАСУЛ"</t>
  </si>
  <si>
    <t>САДЫБЕКОВ ОЛЖАС ТУЛЕУОВИЧ</t>
  </si>
  <si>
    <t>05.10.2025 как будет надо сам наберет считал 12х30</t>
  </si>
  <si>
    <t>КРЕСТЬЯНСКОЕ ХОЗЯЙСТВО АРЫНОВ А.А.</t>
  </si>
  <si>
    <t>АРЫНОВ АЙБАР АЛИПОВИЧ</t>
  </si>
  <si>
    <t>ЗИМОВКА ТЮЕМОЙНАК , ОБЛАСТЬ ҰЛЫТАУ, УЛЫТАУСКИЙ РАЙОН, САРЫСУСКИЙ С.О., С.ТЮЕМОЙНАК, ЗИМОВКА ТЮЕМОЙНАК</t>
  </si>
  <si>
    <t>05.10.2026 нет потреб в другую сферу ушел</t>
  </si>
  <si>
    <t>"АЙБОЛАТ" ФЕРМЕРЛІК ҚОЖАЛЫҒЫ</t>
  </si>
  <si>
    <t>ОСПАНОВ КУАТ КУАНЫШЕВИЧ</t>
  </si>
  <si>
    <t>КХ "ӘЛІМБЕК"</t>
  </si>
  <si>
    <t>АЛИМБЕКОВ ДАУРЕН БАХЫТЖАНОВИЧ</t>
  </si>
  <si>
    <t>С.ЖАНАТУРМЫС , ЖАМБЫЛСКАЯ ОБЛАСТЬ, РАЙОН ТУРАРА РЫСКУЛОВА, ЖАНАТУРМЫССКИЙ С.О., С.ЖАНАТУРМЫС</t>
  </si>
  <si>
    <t>Ш/Қ "ТИШТЫБАЙ"</t>
  </si>
  <si>
    <t>ТИШТЫБАЙ ЕРИК ДАУРЕНБЕКУЛЫ</t>
  </si>
  <si>
    <t>С.АКБАУЫР , КАРАГАНДИНСКАЯ ОБЛАСТЬ, ШЕТСКИЙ РАЙОН, АКШОКИНСКИЙ С.О., С.АКБАУЫР</t>
  </si>
  <si>
    <t>КХ "ШАРТЕН"</t>
  </si>
  <si>
    <t>АЙМУХАНОВ ДАНИЯР КУРМАНГАЛИЕВИЧ</t>
  </si>
  <si>
    <t>С.СТЕПНОЕ , ПАВЛОДАРСКАЯ ОБЛАСТЬ, ИРТЫШСКИЙ РАЙОН, СЕВЕРНЫЙ С.О., С.СТЕПНОЕ</t>
  </si>
  <si>
    <t>17.09.2026  нет потреб</t>
  </si>
  <si>
    <t>ИП НУРАЛИ</t>
  </si>
  <si>
    <t>МУКУШЕВ НУРБЕК СЕРИКОВИЧ</t>
  </si>
  <si>
    <t>С.ҚОЯНДЫ , ПАВЛОДАРСКАЯ ОБЛАСТЬ, ЭКИБАСТУЗ Г.А., КОЯНДИНСКИЙ С.О., С.ҚОЯНДЫ</t>
  </si>
  <si>
    <t>05.10.2026 нет дозвон</t>
  </si>
  <si>
    <t>"НҰР-АЛИ"</t>
  </si>
  <si>
    <t>ТУМЕНБАЕВ ЖАНАТ КАНАПИЯНОВИЧ</t>
  </si>
  <si>
    <t>С.КЫЗЫЛЖАР , КЕРБУЛАКСКИЙ РАЙОН, КЫЗЫЛЖАРСКИЙ С.О., С.КЫЗЫЛЖАР</t>
  </si>
  <si>
    <t>ИП "БАЙТЕРЕК"</t>
  </si>
  <si>
    <t>КОЖАМУРАТОВ БОЛАТБЕК САГИДУЛЛИЕВИЧ</t>
  </si>
  <si>
    <t>7 702 272 83 72 ,87022728372</t>
  </si>
  <si>
    <t>С.ПЕРЕМЕТНОЕ , ЗАПАДНО-КАЗАХСТАНСКАЯ ОБЛАСТЬ, РАЙОН БӘЙТЕРЕК, ПЕРЕМЕТНИНСКИЙ С.О., С.ПЕРЕМЕТНОЕ</t>
  </si>
  <si>
    <t>05.10.2026 не верный номер</t>
  </si>
  <si>
    <t>ЖУБАТЫРОВА АЛЬБИНА БЕКБУЛАТОВНА</t>
  </si>
  <si>
    <t>77019133007 ,87019133007</t>
  </si>
  <si>
    <t>05.10.2026  нет потреб</t>
  </si>
  <si>
    <t>КХ "ИБРАИМ"</t>
  </si>
  <si>
    <t>ДЮСАЛИЕВ ЕРЛАН ИБРАИМОВИЧ</t>
  </si>
  <si>
    <t>05.10.2026  набрать через пару дней</t>
  </si>
  <si>
    <t>КХ "МЕРЕЙ"</t>
  </si>
  <si>
    <t>ДЖУМАКАШЕВ УМИРЖАН АБИЛХАЙРОВИЧ</t>
  </si>
  <si>
    <t>77016033987 ,87016033987</t>
  </si>
  <si>
    <t>С.САФОНОВКА , АТЫРАУСКАЯ ОБЛАСТЬ, КУРМАНГАЗИНСКИЙ РАЙОН, САФОНОВСКИЙ С.О., С.САФОНОВКА</t>
  </si>
  <si>
    <t>кп № 396</t>
  </si>
  <si>
    <t>ИП ХАМИТ</t>
  </si>
  <si>
    <t>МАХМЕТЖАНОВ КУАНДЫК ХАСЕНОВИЧ</t>
  </si>
  <si>
    <t>05.10.2026 постоянно статусы смтрит</t>
  </si>
  <si>
    <t>К/Х "АЛИХАН"</t>
  </si>
  <si>
    <t>МУХАМЕДЖАНОВ АЙБЕК КУАНДЫКОВИЧ</t>
  </si>
  <si>
    <t>05.10.2026 на вотс аппе с ним</t>
  </si>
  <si>
    <t>КХ "САЙДАЛИН Ш.Ж."</t>
  </si>
  <si>
    <t>САЙДАЛИН ШАЛКАР ЖАНБИРШИНОВИЧ</t>
  </si>
  <si>
    <t>7 777 8939985 ,87778939985</t>
  </si>
  <si>
    <t>АЛТАЙБАЕВ ЖАНДОС АМАНТАЙОВИЧ</t>
  </si>
  <si>
    <t>77023600675 ,87023600675</t>
  </si>
  <si>
    <t>05.10.2026  нет пока потреб</t>
  </si>
  <si>
    <t>КРЕСТЬЯНСКОЕ ХОЗЯЙСТВО "ТАҢШОЛПАН"</t>
  </si>
  <si>
    <t>КЕРМАНОВ АСҚАР РАЙЫМБЕКҰЛЫ</t>
  </si>
  <si>
    <t>87132740061 ,87132 74-00-61</t>
  </si>
  <si>
    <t>С.ШЕВЧЕНКО , АКТЮБИНСКАЯ ОБЛАСТЬ, МАРТУКСКИЙ РАЙОН, КЫЗЫЛЖАРСКИЙ С.О., С.ШЕВЧЕНКО</t>
  </si>
  <si>
    <t>05.10.2026 звонить просит времч от времени</t>
  </si>
  <si>
    <t>К/Х "ДИАС"</t>
  </si>
  <si>
    <t>ИСЛАМБЕКОВ АЗАМАТ ДАУЛЕТКЕЛЬДИЕВИЧ</t>
  </si>
  <si>
    <t>77053280171 ,87053280171</t>
  </si>
  <si>
    <t>С.АКБУЛАК , ЗАПАДНО-КАЗАХСТАНСКАЯ ОБЛАСТЬ, ЧИНГИРЛАУСКИЙ РАЙОН, АКБУЛАКСКИЙ С.О., С.АКБУЛАК</t>
  </si>
  <si>
    <t>ИНДИВИДУАЛЬНЫЙ ПРЕДПРИНИМАТЕЛЬ "МЕНЖАНОВ М.О."</t>
  </si>
  <si>
    <t>МЕНЖАНОВ МЕРЕКЕ ОРЫНТАЕВИЧ</t>
  </si>
  <si>
    <t>77057661900 ,87057661900</t>
  </si>
  <si>
    <t>05.10.2026 нет птреб</t>
  </si>
  <si>
    <t>ИП АМИРОВА ЖУЛДЫЗАЙ АЙТКАЛИКЫЗЫ</t>
  </si>
  <si>
    <t>АМИРОВА ЖУЛДЫЗАЙ АЙТКАЛИКЫЗЫ</t>
  </si>
  <si>
    <t>05.10.2026 ангар на 400 животноводства</t>
  </si>
  <si>
    <t>кп № 66</t>
  </si>
  <si>
    <t>ИП AUTOGAS SERVIS PVL</t>
  </si>
  <si>
    <t>НУРМАКАНОВА АЛИЯ АЛИМОВНА</t>
  </si>
  <si>
    <t>7747 9509299 ,87085991645</t>
  </si>
  <si>
    <t>КХ "ЖУСИПОВ Г.С"</t>
  </si>
  <si>
    <t>ЖУСИПОВ ГАБИДЕН САБИТОВИЧ</t>
  </si>
  <si>
    <t>САДЫЛДАЕВ ДАСТАН ГАЛЫМБЕКОВИЧ</t>
  </si>
  <si>
    <t>77022513222 ,87022513222</t>
  </si>
  <si>
    <t>Г.АРАЛЬСК , КЫЗЫЛОРДИНСКАЯ ОБЛАСТЬ, АРАЛЬСКИЙ РАЙОН, АРАЛЬСКАЯ Г.А., Г.АРАЛЬСК</t>
  </si>
  <si>
    <t>КХ "БЕРКІН"</t>
  </si>
  <si>
    <t>ЕЛЕМЕСОВ БЕРКІН ЕРСАЙЫНҰЛЫ</t>
  </si>
  <si>
    <t>С.ТАЙПАК , ЗАПАДНО-КАЗАХСТАНСКАЯ ОБЛАСТЬ, АКЖАИКСКИЙ РАЙОН, ТАЙПАКСКИЙ С.О., С.ТАЙПАК</t>
  </si>
  <si>
    <t>ИП ИСКАКОВ</t>
  </si>
  <si>
    <t>ИСКАКОВ АЛМАЗ ГАЛИЕВИЧ</t>
  </si>
  <si>
    <t>KBK GROUP</t>
  </si>
  <si>
    <t>УТЕГЕНОВ АЙБЕК БАКЫТЖАНОВИЧ</t>
  </si>
  <si>
    <t>77766887799 ,87766887799</t>
  </si>
  <si>
    <t>кп № 67</t>
  </si>
  <si>
    <t>ИП ШАРАМҒАЛИ</t>
  </si>
  <si>
    <t>САПАРОВ САЯТ КАНАТУЛЫ</t>
  </si>
  <si>
    <t>06.10.2026 не дозвон</t>
  </si>
  <si>
    <t>КХ "АБДУГАЛЕЕВ"</t>
  </si>
  <si>
    <t>АБДУГАЛЕЕВ САЛАМАТ СИРКАЛЕЕВИЧ</t>
  </si>
  <si>
    <t>06.10.2026 нет потреб</t>
  </si>
  <si>
    <t>кп № 358, 359</t>
  </si>
  <si>
    <t>ФХ "РУСЛАН И К"</t>
  </si>
  <si>
    <t>ЕЛУБАЕВ РУСЛАН НАЗАРОВИЧ</t>
  </si>
  <si>
    <t>С.ЮЖНОЕ , КАРАГАНДИНСКАЯ ОБЛАСТЬ, АБАЙСКИЙ РАЙОН, КОКСУНСКИЙ С.О., С.ЮЖНОЕ</t>
  </si>
  <si>
    <t>06.10.2026 скинул кп</t>
  </si>
  <si>
    <t>ИП АТАМЕКЕН</t>
  </si>
  <si>
    <t>ГЛАДКОВА АСЕЛЬ КАНАТОВНА</t>
  </si>
  <si>
    <t>77014613502 ,87014613502</t>
  </si>
  <si>
    <t>11.09.2026 на след год в планах набрать весной</t>
  </si>
  <si>
    <t>К/Х "ӘДІЛ"</t>
  </si>
  <si>
    <t>БЕЙСЕМБАЕВ АЗАМАТ СЕМБАЕВИЧ</t>
  </si>
  <si>
    <t>87028800001 ,87054089510</t>
  </si>
  <si>
    <t>06.10.2026 откл</t>
  </si>
  <si>
    <t>К/Х "АРАЛ"</t>
  </si>
  <si>
    <t>МАМЫШЕВА АКМАРАЛ АТЫКАНОВНА</t>
  </si>
  <si>
    <t>С.КОКТОБЕ , ОБЛАСТЬ ЖЕТІСУ, ЕСКЕЛЬДИНСКИЙ РАЙОН, КОНЫРСКИЙ С.О., С.КОКТОБЕ</t>
  </si>
  <si>
    <t>06.10.2026 перезвонит</t>
  </si>
  <si>
    <t>БЕЙБІТ</t>
  </si>
  <si>
    <t>ТЕМИРХАНОВ МЕДЕТ БЕЙБИТОВИЧ</t>
  </si>
  <si>
    <t>С.АКТАСТЫ , КАРАГАНДИНСКАЯ ОБЛАСТЬ, КАРКАРАЛИНСКИЙ РАЙОН, С.О.ТАТТИМБЕТ, С.АКТАСТЫ</t>
  </si>
  <si>
    <t>06.10.2026 пока отложил</t>
  </si>
  <si>
    <t>КХ АБДРАХМАНОВ Ж.Ж.</t>
  </si>
  <si>
    <t>АБДРАХМАНОВ ЖЕНЕС ЖАНГЕЛЬДЫНОВИЧ</t>
  </si>
  <si>
    <t>С.ЕЛЬШАНСКОЕ , КОСТАНАЙСКАЯ ОБЛАСТЬ, КАРАБАЛЫКСКИЙ РАЙОН, ТОГУЗАКСКИЙ С.О., С.ЕЛЬШАНСКОЕ</t>
  </si>
  <si>
    <t>06.10.2026 20х51 под технику</t>
  </si>
  <si>
    <t>ИП "NURHAN"</t>
  </si>
  <si>
    <t>ИСКАКОВ САЛАМАТ КАЙРАТОВИЧ</t>
  </si>
  <si>
    <t>06.10.2026 16х30 тент арочный</t>
  </si>
  <si>
    <t>ИП АЙНАРА</t>
  </si>
  <si>
    <t>МАКИМОВА ГУЛЬНУРА НЫГЫМЕТОЛЛАЕВНА</t>
  </si>
  <si>
    <t>кп № 51 кп № 52</t>
  </si>
  <si>
    <t>КХ "НАУРЫЗГАЛИ"</t>
  </si>
  <si>
    <t>ТАСПАГАМБЕТОВ СЕРИК НАУРЫЗГАЛИЕВИЧ</t>
  </si>
  <si>
    <t>С.ЖАЙСАН , МАРТУКСКИЙ РАЙОН, ЖАЙСАНСКИЙ С.О., С.ЖАЙСАН</t>
  </si>
  <si>
    <t>06.10.2026 написать на вотс апп</t>
  </si>
  <si>
    <t>КАУКЕЕВ АСЕТ КАРЖАУБАЕВИЧ</t>
  </si>
  <si>
    <t>06.10.2026 накрыть готовые стены 20х60</t>
  </si>
  <si>
    <t>кп №363</t>
  </si>
  <si>
    <t>КХ АЛИХАН</t>
  </si>
  <si>
    <t>РАХИМЖАНОВ АМАН ЖАНУЗАКОВИЧ</t>
  </si>
  <si>
    <t>С.АНДЫКОЖА БАТЫРА , АКМОЛИНСКАЯ ОБЛАСТЬ, РАЙОН БИРЖАН САЛ, ДОНСКОЙ С.О., С.АНДЫКОЖА БАТЫРА</t>
  </si>
  <si>
    <t>11.09.2026 купили территорию с ангаром</t>
  </si>
  <si>
    <t>кп №35</t>
  </si>
  <si>
    <t>КХ "НУР-БАЙ"</t>
  </si>
  <si>
    <t>ТОЛЕУБЕКОВ АБАЙ КАНАТОВИЧ</t>
  </si>
  <si>
    <t>7(702)1648319 ,87021648319</t>
  </si>
  <si>
    <t>ИП ЛАКТИОНОВ В.В.</t>
  </si>
  <si>
    <t>ЛАКТИОНОВ ВЯЧЕСЛАВ ВАСИЛЬЕВИЧ</t>
  </si>
  <si>
    <t>ИП "ЖАЙСАНГАЛИЕВ Ж.У."</t>
  </si>
  <si>
    <t>ЖАЙСАНГАЛИЕВ ЖАНГЕЛЬДЫ УРБУЛАТОВИЧ</t>
  </si>
  <si>
    <t>Прочие электромонтажные работы</t>
  </si>
  <si>
    <t>С.ЖАКСЫБАЙ , ЗАПАДНО-КАЗАХСТАНСКАЯ ОБЛАСТЬ, ЖАНИБЕКСКИЙ РАЙОН, ЖАКСЫБАЙСКИЙ С.О., С.ЖАКСЫБАЙ</t>
  </si>
  <si>
    <t>06.10.2026 пока нет птеб</t>
  </si>
  <si>
    <t>кп №365</t>
  </si>
  <si>
    <t>БЕРІШ</t>
  </si>
  <si>
    <t>МУРЗАШЕВ СЕРИКБАЙ МУКАМБЕТЖАНОВИЧ</t>
  </si>
  <si>
    <t>7(777)060-57-23 ,87770605723</t>
  </si>
  <si>
    <t>С.УСПЕНКА , ЗАПАДНО-КАЗАХСТАНСКАЯ ОБЛАСТЬ, БУРЛИНСКИЙ РАЙОН, УСПЕНСКИЙ С.О., С.УСПЕНКА</t>
  </si>
  <si>
    <t>кп № 364</t>
  </si>
  <si>
    <t>КХ "АБИЛОВ"</t>
  </si>
  <si>
    <t>АБИЛОВ БАУРЖАН АХМЕТОВИЧ</t>
  </si>
  <si>
    <t>С.БУРЕВЕСТНИК , АКМОЛИНСКАЯ ОБЛАСТЬ, ЕГИНДЫКОЛЬСКИЙ РАЙОН, БУРЕВЕСТНИКСКИЙ С.О., С.БУРЕВЕСТНИК</t>
  </si>
  <si>
    <t>11.09.2026 нет пока потреб набрать на след год</t>
  </si>
  <si>
    <t>ИП "КАШИМОВ Ш.М"</t>
  </si>
  <si>
    <t>КАШИМОВ ШЫНТАС МАЛИКОВИЧ</t>
  </si>
  <si>
    <t>Ремонт прочих транспортных средств и оборудования, не включенных в другие группировки</t>
  </si>
  <si>
    <t xml:space="preserve">кп № 596 </t>
  </si>
  <si>
    <t>ИП БАТТАЛОВ А.Т.</t>
  </si>
  <si>
    <t>БАТТАЛОВ АЛТЫНБЕК ТАСБУЛАТОВИЧ</t>
  </si>
  <si>
    <t>77057053985 ,87057053985</t>
  </si>
  <si>
    <t>С.ЖЫЛЫБУЛАК , ПАВЛОДАРСКАЯ ОБЛАСТЬ, ЩЕРБАКТИНСКИЙ РАЙОН, ЖЫЛЫ-БУЛАКСКИЙ С.О., С.ЖЫЛЫБУЛАК</t>
  </si>
  <si>
    <t>18.09.2026 нет потреб отложил</t>
  </si>
  <si>
    <t>КХ "АРУЖАН"</t>
  </si>
  <si>
    <t>СЕРІКҚАЛИ ЕЛДОС СЕРІКҚАЛИҰЛЫ</t>
  </si>
  <si>
    <t>(776) 921 2555</t>
  </si>
  <si>
    <t>С.МЕРГЕНЕВО , ЗАПАДНО-КАЗАХСТАНСКАЯ ОБЛАСТЬ, АКЖАИКСКИЙ РАЙОН, МЕРГЕНЕВСКИЙ С.О., С.МЕРГЕНЕВО</t>
  </si>
  <si>
    <t>КХ ОМАРОВА А.Б</t>
  </si>
  <si>
    <t>ОМАРОВА АЙНАШ БУЛЕГЕНОВНА</t>
  </si>
  <si>
    <t>77053320402 ,87053320402</t>
  </si>
  <si>
    <t>КР.ХОЗ. «ЫКЫЛАС» ЖАДКЕЕВ Н.Г. , ОБЛАСТЬ ҰЛЫТАУ, ЖЕЗКАЗГАН Г.А., КЕНГИРСКИЙ С.О., С.КОРГАНБАЙ, КР.ХОЗ. «ЫКЫЛАС» ЖАДКЕЕВ Н.Г.</t>
  </si>
  <si>
    <t>"АБЗАЛ" ШАРУА ҚОЖАЛЫҒЫ</t>
  </si>
  <si>
    <t>КАСЕНОВ ДАНИЯР АМАНКЕЛДЫЕВИЧ</t>
  </si>
  <si>
    <t>06.10.2026 не дозворн</t>
  </si>
  <si>
    <t>кп № 521</t>
  </si>
  <si>
    <t>ИП AYAT GROUP KZ</t>
  </si>
  <si>
    <t>БАЯЗИТОВ МУРАТКАЛИ АЛТАЕВИЧ</t>
  </si>
  <si>
    <t xml:space="preserve">ИП ХАМЕТОВА </t>
  </si>
  <si>
    <t>БАЙЖАНОВА АЙГЕРИМ АКЫЛБАЕВНА</t>
  </si>
  <si>
    <t>КХ "МҰРАТ"</t>
  </si>
  <si>
    <t>КАШИМОВ НУРБОЛАТ МУРАТОВИЧ</t>
  </si>
  <si>
    <t>7 (701) 243-91-90</t>
  </si>
  <si>
    <t>С.АЛМАЛЫ , ЗАПАДНО-КАЗАХСТАНСКАЯ ОБЛАСТЬ, АКЖАИКСКИЙ РАЙОН, АЛМАЛИНСКИЙ С.О., С.АЛМАЛЫ</t>
  </si>
  <si>
    <t>кп № 366 367</t>
  </si>
  <si>
    <t>ФХ ЯКОВЛЕВ А.Н.</t>
  </si>
  <si>
    <t>ЯКОВЛЕВ АЛЕКСАНДР НИКОЛАЕВИЧ</t>
  </si>
  <si>
    <t>77767314173 ,87767314173</t>
  </si>
  <si>
    <t xml:space="preserve">06.10.2026 не дозвон </t>
  </si>
  <si>
    <t>ИП "НИГАМУТДИНОВ И.Р."</t>
  </si>
  <si>
    <t>НИГАМУТДИНОВ ИЛЬЗАТ РАШИТОВИЧ</t>
  </si>
  <si>
    <t>С.ОКТЯБРЬСКОЕ , КОСТАНАЙСКАЯ ОБЛАСТЬ, КОСТАНАЙСКИЙ РАЙОН, ОКТЯБРЬСКИЙ С.О., С.ОКТЯБРЬСКОЕ</t>
  </si>
  <si>
    <t xml:space="preserve">26.08.2026 ангар 12х21 </t>
  </si>
  <si>
    <t>кп №197</t>
  </si>
  <si>
    <t>КХ АДИЛЬ-АДИЛЕТ</t>
  </si>
  <si>
    <t>КАКЕНОВ АДЛЕТ КЕНЕСОВИЧ</t>
  </si>
  <si>
    <t>77078568788 ,87078568788</t>
  </si>
  <si>
    <t>11.09.2026 20х60 под зерно</t>
  </si>
  <si>
    <t>ИП "АМИР"</t>
  </si>
  <si>
    <t>КЕНЖЕБАЕВ АМИР ОМИРОВИЧ</t>
  </si>
  <si>
    <t>С.АКТУБЕК , ОБЛАСТЬ ҰЛЫТАУ, ЖАНААРКИНСКИЙ РАЙОН, АКТУБЕКСКИЙ С.О., С.АКТУБЕК</t>
  </si>
  <si>
    <t>КХ "ЕГОРОВ"</t>
  </si>
  <si>
    <t>ЕГОРОВ ЕВГЕНИЙ АЛЕКСЕЕВИЧ</t>
  </si>
  <si>
    <t>06.10.2026  нет потреб</t>
  </si>
  <si>
    <t>кп № 503</t>
  </si>
  <si>
    <t>ИП "НУРАСЫЛ"</t>
  </si>
  <si>
    <t>ХОРШИНБАЙ ЭРЖАНАТ</t>
  </si>
  <si>
    <t>С.КЕЛЛЕРОВКА , СЕВЕРО-КАЗАХСТАНСКАЯ ОБЛАСТЬ, ТАЙЫНШИНСКИЙ РАЙОН, КЕЛЛЕРОВСКИЙ С.О., С.КЕЛЛЕРОВКА</t>
  </si>
  <si>
    <t>ИП СҚАҚОВА ДУМАН МҰРАТХАНҚЫЗЫ</t>
  </si>
  <si>
    <t>СҚАҚОВА ДУМАН МҰРАТХАНҚЫЗЫ</t>
  </si>
  <si>
    <t>К/Х "БАКЫТЖАН"</t>
  </si>
  <si>
    <t>САЛЫБЕКОВА АЛМАГУЛЬ МАРАТОВНА</t>
  </si>
  <si>
    <t>7 771 40 272 14 ,87714027214</t>
  </si>
  <si>
    <t>С.МАЛОАЛЕКСАНДРОВКА , АКМОЛИНСКАЯ ОБЛАСТЬ, АККОЛЬСКИЙ РАЙОН, УРЮПИНСКИЙ С.О., С.МАЛОАЛЕКСАНДРОВКА</t>
  </si>
  <si>
    <t>ИП ОСТАПЮК</t>
  </si>
  <si>
    <t>ОСТАПЮК ВЛАДИМИР ВЛАДИМИРОВИЧ</t>
  </si>
  <si>
    <t>Г.ЛИСАКОВСК , КОСТАНАЙСКАЯ ОБЛАСТЬ, ЛИСАКОВСК Г.А., Г.ЛИСАКОВСК</t>
  </si>
  <si>
    <t xml:space="preserve">26.08.2026 пока нет потреб </t>
  </si>
  <si>
    <t>ИП АТЫГАЕВ АСЫЛАН ГИБАТОВИЧ</t>
  </si>
  <si>
    <t>АТЫГАЕВ АСЫЛАН ГИБАТОВИЧ</t>
  </si>
  <si>
    <t>ИП ЖАНСЕЙТ</t>
  </si>
  <si>
    <t>ЖАНИМХАН ЖАНСЕЙТ</t>
  </si>
  <si>
    <t>С.ИМ.АЛЬКЕЯ МАРГУЛАНА , ПАВЛОДАРСКАЯ ОБЛАСТЬ, ЭКИБАСТУЗ Г.А., С.О.ИМ.АЛЬКЕЯ МАРГУЛАНА, С.ИМ.АЛЬКЕЯ МАРГУЛАНА</t>
  </si>
  <si>
    <t>КХ "КАРИНА"</t>
  </si>
  <si>
    <t>ГУСЕЙНОВ АЛИШЕР МУСАГАЛИЕВИЧ</t>
  </si>
  <si>
    <t>С.ДОСТЫҚ , ЗАПАДНО-КАЗАХСТАНСКАЯ ОБЛАСТЬ, БУРЛИНСКИЙ РАЙОН, С.О.ДОСТЫҚ, С.ДОСТЫҚ</t>
  </si>
  <si>
    <t>КХ ШӘКІМАН-АГРО</t>
  </si>
  <si>
    <t>ШАКЫМАНОВ БЕКБОЛАТ ШОПТИБАЕВИЧ</t>
  </si>
  <si>
    <t>С.КАРАКУДЫК , КОСТАНАЙСКАЯ ОБЛАСТЬ, АМАНГЕЛЬДИНСКИЙ РАЙОН, АМАНТОГАЙСКИЙ С.О., С.КАРАКУДЫК</t>
  </si>
  <si>
    <t>07.10.2026 отложил ранее считал 18х100</t>
  </si>
  <si>
    <t>кп № 195</t>
  </si>
  <si>
    <t>КХ "ORAZALY INVEST"</t>
  </si>
  <si>
    <t>ОРАЗАЛИН НАЗЫМБЕК БАСТАНОВИЧ</t>
  </si>
  <si>
    <t>87018935777 ,87774068369</t>
  </si>
  <si>
    <t>С.ЖАЛГЫЗТАЛ , КОСТАНАЙСКАЯ ОБЛАСТЬ, АРКАЛЫК Г.А., ЖАЛГЫЗТАЛСКИЙ С.О., С.ЖАЛГЫЗТАЛ</t>
  </si>
  <si>
    <t>07.10.2026 20х75 тент на готовый фундамент</t>
  </si>
  <si>
    <t>кп №196</t>
  </si>
  <si>
    <t>КХ БЕКСУЛТАН</t>
  </si>
  <si>
    <t>ШАХМЕТОВА ДИАНА БАГДАТОВНА</t>
  </si>
  <si>
    <t>АМИНА</t>
  </si>
  <si>
    <t>ОРЫНБАСАРОВА ФАРИЗА ИСЕМГАЛИЕВНА</t>
  </si>
  <si>
    <t>77782555568, +77772022777 ,87772022777 ,87782555568</t>
  </si>
  <si>
    <t>07.10.2026 сбой</t>
  </si>
  <si>
    <t>ИНДИВИДУАЛЬНЫЙ ПРЕДПРИНИМАТЕЛЬ "ТАШМАГАМБЕТОВ Д.Н."</t>
  </si>
  <si>
    <t>ТАШМАГАМБЕТОВ ДАМИР НУРКАТОВИЧ</t>
  </si>
  <si>
    <t>26.08.2026 пока отложил</t>
  </si>
  <si>
    <t>ИП "ЖІГЕР"</t>
  </si>
  <si>
    <t>АСЫЛХАНОВ БАГДАТ АСКАТОВИЧ</t>
  </si>
  <si>
    <t>77024658452 ,+7 (702) 465-8452</t>
  </si>
  <si>
    <t>С.КОКСУ , ОБЛАСТЬ ЖЕТІСУ, КЕРБУЛАКСКИЙ РАЙОН, КОКСУСКИЙ С.О., С.КОКСУ</t>
  </si>
  <si>
    <t>К/Х " ЕКІ АҒАЙЫН"</t>
  </si>
  <si>
    <t>МӘЛТАЕВ МИРАС МАРАТҰЛЫ</t>
  </si>
  <si>
    <t>С.ЖЕТЫАРАЛ , ВОСТОЧНО-КАЗАХСТАНСКАЯ ОБЛАСТЬ, ТАРБАГАТАЙСКИЙ РАЙОН, ЖЕТЫАРАЛЬСКИЙ С.О., С.ЖЕТЫАРАЛ</t>
  </si>
  <si>
    <t>ИП САНЖАР сам перезвонит</t>
  </si>
  <si>
    <t>АЛИМХАН ЕРБАХЫТ</t>
  </si>
  <si>
    <t>ИП НАЙМАН</t>
  </si>
  <si>
    <t>БЕЙСЕКЕЕВ САЯТ ГАЛЫЕВИЧ</t>
  </si>
  <si>
    <t>П.ШОРТАНДЫ , АКМОЛИНСКАЯ ОБЛАСТЬ, ШОРТАНДИНСКИЙ РАЙОН, ШОРТАНДИНСКАЯ П.А., П.ШОРТАНДЫ</t>
  </si>
  <si>
    <t>ИП "ДАУЛЕНОВ Д Р"</t>
  </si>
  <si>
    <t>ДАУЛЕНОВ ДАМИР РОЛЛАНОВИЧ</t>
  </si>
  <si>
    <t>Ремонт и техническое обслуживание механического оборудования</t>
  </si>
  <si>
    <t>кп № 369 кп № 370</t>
  </si>
  <si>
    <t>КРЕСТЬЯНСКОЕ ХОЗЯЙСТВО "СМАГУЛОВ"</t>
  </si>
  <si>
    <t>СМАГУЛОВ РУСТЕМ САГАДАТОВИЧ</t>
  </si>
  <si>
    <t>С.ЧЕРНОРЕЦК , ПАВЛОДАРСКАЯ ОБЛАСТЬ, ПАВЛОДАРСКИЙ РАЙОН, ЧЕРНОРЕЦКИЙ С.О., С.ЧЕРНОРЕЦК</t>
  </si>
  <si>
    <t>ИП "АЭЛИТА"</t>
  </si>
  <si>
    <t>КЕНЖАЛИЕВ АСХАТ БЕКБОЛАТОВИЧ</t>
  </si>
  <si>
    <t>77774781828 ,87774781828</t>
  </si>
  <si>
    <t>С.САЙХИН , ЗАПАДНО-КАЗАХСТАНСКАЯ ОБЛАСТЬ, БОКЕЙОРДИНСКИЙ РАЙОН, САЙХИНСКИЙ С.О., С.САЙХИН</t>
  </si>
  <si>
    <t>ИП КЕҢЕСБЕКОВ</t>
  </si>
  <si>
    <t>КЕҢЕСБЕКОВ ЕРСҰЛТАН ЕРЖАНҰЛЫ</t>
  </si>
  <si>
    <t>07.10.2026 12х30 склад на готовый фундамент</t>
  </si>
  <si>
    <t>ИП КАБДУЛИН А.К.</t>
  </si>
  <si>
    <t>КАБДУЛИН АРДАК КЕНЖЕТАЕВИЧ</t>
  </si>
  <si>
    <t>С.АЛТЫН ДАЛА , КОСТАНАЙСКАЯ ОБЛАСТЬ, КОСТАНАЙСКИЙ РАЙОН, ЖАМБЫЛСКИЙ С.О., С.АЛТЫН ДАЛА</t>
  </si>
  <si>
    <t>07.10.2026 позже будет строить ждет финансирование</t>
  </si>
  <si>
    <t>ИП "ЯРГОРОД"</t>
  </si>
  <si>
    <t>ПЕТРИКОВ АНДРЕЙ АНДРЕЕВИЧ</t>
  </si>
  <si>
    <t>Производство готовых металлических изделий или полуфабрикатов путем ковки, прессования, штамповки и профилирования</t>
  </si>
  <si>
    <t>С.ДЕНИСОВКА , КОСТАНАЙСКАЯ ОБЛАСТЬ, ДЕНИСОВСКИЙ РАЙОН, ДЕНИСОВСКИЙ С.О., С.ДЕНИСОВКА</t>
  </si>
  <si>
    <t>кп № 194</t>
  </si>
  <si>
    <t>КОММАНДИТНОЕ ТОВАРИЩЕСТВО "МАМБЕТОВ И КОМПАНИЯ" на связи с ними</t>
  </si>
  <si>
    <t>НУРМАГАМБЕТ ОЙРАТ ЕРКЕБУЛАНУЛЫ</t>
  </si>
  <si>
    <t>87772722978 ,8-777-272-29-78</t>
  </si>
  <si>
    <t>С.МИНКЕСЕР , Северо-Казахстанская область Мамлютский район Новомихайловский сельский округ село Минкесер улица ЮБИЛЕЙНАЯ, дом 33</t>
  </si>
  <si>
    <t>07.10.2026 заказывают у сск</t>
  </si>
  <si>
    <t>ИП "БОЛАТХАН"</t>
  </si>
  <si>
    <t>ТҰМАРБЕК БОЛАТХАН БОЛАТБЕКҰЛЫ</t>
  </si>
  <si>
    <t>77751484829 ,87751484829</t>
  </si>
  <si>
    <t>С.МӘШҺҮР ЖҮСІП , ПАВЛОДАРСКАЯ ОБЛАСТЬ, БАЯНАУЛЬСКИЙ РАЙОН, ЖАНАЖОЛЬСКИЙ С.О., С.МӘШҺҮР ЖҮСІП</t>
  </si>
  <si>
    <t>07.10.2026 не дозвн</t>
  </si>
  <si>
    <t>ИП "АБАТ"</t>
  </si>
  <si>
    <t>АБАТОВ НУРСУЛТАН МАКСОТОВИЧ</t>
  </si>
  <si>
    <t>кп № 372</t>
  </si>
  <si>
    <t>ИП СЕЙДРАХМАНОВА</t>
  </si>
  <si>
    <t>Сейдрахманова Айдана Маратқызы</t>
  </si>
  <si>
    <t>VRM</t>
  </si>
  <si>
    <t>САДОВНИКОВ МИХАИЛ ВИКТОРОВИЧ</t>
  </si>
  <si>
    <t>07.10.2026 номер наш есть пока нет потреб</t>
  </si>
  <si>
    <t>ИП КАДІРОВ</t>
  </si>
  <si>
    <t>КАДІРОВ ДАМИР ҚАЙРАТҰЛЫ</t>
  </si>
  <si>
    <t>кп № 373</t>
  </si>
  <si>
    <t>КХ АМАН-АГРО</t>
  </si>
  <si>
    <t>КАБИЛЬДИНОВ АСХАТ АМАНГЕЛЬДЫУЛЫ</t>
  </si>
  <si>
    <t>С.ТИМИРЯЗЕВКА , КОСТАНАЙСКАЯ ОБЛАСТЬ, САРЫКОЛЬСКИЙ РАЙОН, ТИМИРЯЗЕВСКАЯ С.А., С.ТИМИРЯЗЕВКА</t>
  </si>
  <si>
    <t>07.10.2026 на весну отложил</t>
  </si>
  <si>
    <t>кп№ 193</t>
  </si>
  <si>
    <t>КХ " СЕРІК"</t>
  </si>
  <si>
    <t>ҚАПАР РУСЛАН СЕРІКҰЛЫ</t>
  </si>
  <si>
    <t>кп№ 56</t>
  </si>
  <si>
    <t>КАДЫСБЕК АЙТОЛҚЫН</t>
  </si>
  <si>
    <t>САЙФУЛЛИН АЙТОЛҚЫН</t>
  </si>
  <si>
    <t>8777 765 8322</t>
  </si>
  <si>
    <t>С.КЫРЫККУДЫК , АКМОЛИНСКАЯ ОБЛАСТЬ, СТЕПНОГОРСК Г.А., КЫРЫККУДЫК С.А., С.КЫРЫККУДЫК</t>
  </si>
  <si>
    <t>11.09.2026 нет потреб пока</t>
  </si>
  <si>
    <t>ИП AUBAKIROV</t>
  </si>
  <si>
    <t>ӘУБӘКІРОВ ТОҚТАМЫС ҚАЙРАТҰЛЫ</t>
  </si>
  <si>
    <t>07.10.2026  нет потреб</t>
  </si>
  <si>
    <t>"AK-NIYET"</t>
  </si>
  <si>
    <t>ДЮСЕНҚҰЛОВ АҚНИЕТ СЕЙТХАНҰЛЫ</t>
  </si>
  <si>
    <t>87765053575 ,8 7765053575</t>
  </si>
  <si>
    <t>кп № 523</t>
  </si>
  <si>
    <t>ИП БАЙДЮСЕНОВ</t>
  </si>
  <si>
    <t>БАЙДЮСЕНОВ АЙБЕК МЕРГЕМБАЕВИЧ</t>
  </si>
  <si>
    <t>11.09.2026 перезвонит сам</t>
  </si>
  <si>
    <t>кп № 459</t>
  </si>
  <si>
    <t>КРЕСТЬЯНСКОЕ ХОЗЯЙСТВО "ҚОҢЫР-31"</t>
  </si>
  <si>
    <t>ҮСЕН ҚУАНЫШ САЯНҰЛЫ</t>
  </si>
  <si>
    <t>С.КОНЫР , ЗАПАДНО-КАЗАХСТАНСКАЯ ОБЛАСТЬ, СЫРЫМСКИЙ РАЙОН, ЖОСАЛИНСКИЙ С.О., С.КОНЫР</t>
  </si>
  <si>
    <t>кп № 374</t>
  </si>
  <si>
    <t>ИП NURLYMEKEN</t>
  </si>
  <si>
    <t>ЖУМАГАЛИЕВ НУРЛЫБЕК КАЙРАТОВИЧ</t>
  </si>
  <si>
    <t>7 777 335 6375 ,87773356375</t>
  </si>
  <si>
    <t>ИП "АБЗЕЛБЕКОВ"</t>
  </si>
  <si>
    <t>ӘБЗЕЛБЕКОВ ДӘУРЕН ЖАНАТҰЛЫ</t>
  </si>
  <si>
    <t>С.КОКДОНЕН , ЖАМБЫЛСКАЯ ОБЛАСТЬ, РАЙОН ТУРАРА РЫСКУЛОВА, КОКДОНЕНСКИЙ С.О., С.КОКДОНЕН</t>
  </si>
  <si>
    <t>ИП "МЕРЕЙ"</t>
  </si>
  <si>
    <t>Жанайдар Мерей Асқарұлы</t>
  </si>
  <si>
    <t>7 777 570 8 570</t>
  </si>
  <si>
    <t>07.10.2026 нети потреб</t>
  </si>
  <si>
    <t>ИП АРИСТАНОВ С.К.</t>
  </si>
  <si>
    <t>АРИСТАНОВ САМАТ КАДЫРЖАНОВИЧ</t>
  </si>
  <si>
    <t>87472597715 ,87767299666</t>
  </si>
  <si>
    <t>07.10.2026 на связи планирует мельничный комплекс мухтар тоже с ним на связи</t>
  </si>
  <si>
    <t>ТОО "АЗАТ-Р"</t>
  </si>
  <si>
    <t>ГЕРГЕЛЬ НАТАЛЬЯ ВАЛЕРЬЕВНА</t>
  </si>
  <si>
    <t>Г.РУДНЫЙ , УЛИЦА ТОПОРКОВА, 162</t>
  </si>
  <si>
    <t>кп № 191 кп№ 192</t>
  </si>
  <si>
    <t>ТОО "МИЧУРИНСКИЙ" не дозвон</t>
  </si>
  <si>
    <t>ДОСМУХАМБЕТОВ ДАУЛЕТ СЕЛХАНОВИЧ</t>
  </si>
  <si>
    <t>77779222721 ,87779222721</t>
  </si>
  <si>
    <t>С.МИЧУРИНО , Северо-Казахстанская область Тимирязевский район Мичуринский сельский округ село Мичурино улица АБАЯ, дом 8</t>
  </si>
  <si>
    <t>03.09.2026 нет пока потреб</t>
  </si>
  <si>
    <t>ИП РАКИШЕВ</t>
  </si>
  <si>
    <t>РАКИШЕВ БАТЫРЛАН ҚАЙРАТҰЛЫ</t>
  </si>
  <si>
    <t>7 (707) 997-2908 ,87079972908</t>
  </si>
  <si>
    <t>ИП КАПАР</t>
  </si>
  <si>
    <t>ҚАПАР БЕКТҰР ҚАДЫРҰЛЫ</t>
  </si>
  <si>
    <t>07.10.2026 отложил</t>
  </si>
  <si>
    <t>ҚАДЫРБОЛАТ</t>
  </si>
  <si>
    <t>ҚҰРЕСОВ АЛТЫНБЕК ҚАДЫРБОЛАТҰЛЫ</t>
  </si>
  <si>
    <t>кп № 375</t>
  </si>
  <si>
    <t>ИП "ТАЛГАТ"</t>
  </si>
  <si>
    <t>РАФАИЛ БАГДАТ ТАЛГАТҰЛЫ</t>
  </si>
  <si>
    <t>С.ҚАЙНАР , ЗАПАДНО-КАЗАХСТАНСКАЯ ОБЛАСТЬ, РАЙОН БӘЙТЕРЕК, С.О.АТАМЕКЕН, С.ҚАЙНАР</t>
  </si>
  <si>
    <t>кп № 376</t>
  </si>
  <si>
    <t>ТОО "БОЗЩАКОЛЬ" повтор не дозвон</t>
  </si>
  <si>
    <t>КУСЫМБАЕВ ТАЛГАТ ПАСИЛЬЖАНОВИЧ</t>
  </si>
  <si>
    <t>П.САРЫКОЛЬ , улица Набережная, дом 46</t>
  </si>
  <si>
    <t>07.10.2026 нет потреб пока номер наш есть</t>
  </si>
  <si>
    <t>ТОО "КУБЕКОВСКОЕ"</t>
  </si>
  <si>
    <t>ТИМАЕВ ШОТА АКБЕРТОВИЧ</t>
  </si>
  <si>
    <t>87767994999 ,8-776-799-49-99</t>
  </si>
  <si>
    <t>С.КУБЕКОВКА , улица Центральная, дом 1</t>
  </si>
  <si>
    <t>07.10.2026 на след год</t>
  </si>
  <si>
    <t>КХ "ЖОМАРТ"</t>
  </si>
  <si>
    <t>САТЫБАЛДЫ ЖОМАРТ ЗАҒИТҰЛЫ</t>
  </si>
  <si>
    <t>С.БАЙКАДАМ , АКТЮБИНСКАЯ ОБЛАСТЬ, ШАЛКАРСКИЙ РАЙОН, С.О.ИМ.ЕСЕТА КОТИБАРОВА, С.БАЙКАДАМ</t>
  </si>
  <si>
    <t>ТОО "ДЕПТЕС"</t>
  </si>
  <si>
    <t>ИНКАРБЕКОВА ГУЛНАШ -</t>
  </si>
  <si>
    <t>77016741626 ,87016741626</t>
  </si>
  <si>
    <t>МИКРОРАЙОН ОТЫРАР, Д.58/2, К.1</t>
  </si>
  <si>
    <t>ТОО "ДЕМ"</t>
  </si>
  <si>
    <t>ЕСЕМБАЕВ ТАБАРАК НУРМАГАМБЕТОВИЧ</t>
  </si>
  <si>
    <t>87015269269 ,87154221483 ,8/71542/21-483, +77015269269</t>
  </si>
  <si>
    <t>С.КИШКЕНЕКОЛЬ , БЕЗ НАЗВАНИЯ</t>
  </si>
  <si>
    <t>07.10.2026 на связи с ним ангары нужны думает</t>
  </si>
  <si>
    <t>ТОО "КРАСИЛОВСКОЕ"</t>
  </si>
  <si>
    <t>СКОБЕЛЕВА СВЕТЛАНА ВЛАДИМИРОВНА</t>
  </si>
  <si>
    <t>С.КРАСИЛОВКА , улица Южная, здание 66/1</t>
  </si>
  <si>
    <t>07.10.2026 не идозвон</t>
  </si>
  <si>
    <t>кп № 580</t>
  </si>
  <si>
    <t>ТОО "УРАЛ"</t>
  </si>
  <si>
    <t>АЛМАШЕВ САГЫНГАЛИЙ КУРМАШЕВИЧ</t>
  </si>
  <si>
    <t>С.ПРИУРАЛЬНОЕ , Западно-казахстанская область Бурлинский район С.ПРИУРАЛЬНОЕ улица ЛЕНИНА, дом б/н</t>
  </si>
  <si>
    <t>ТОО "АЙДАБОЛ-КОКШЕ"</t>
  </si>
  <si>
    <t>ЖАЙКЕНОВ КУАНТАЙ АЙТБАТЫРОВИЧ</t>
  </si>
  <si>
    <t>77773184516 ,87773184516</t>
  </si>
  <si>
    <t>С.КРАСНЫЙ ЯР , улица Абая, дом 66А</t>
  </si>
  <si>
    <t>ТОО "РАУАН"</t>
  </si>
  <si>
    <t>СУЮНГАРАЕВ ШАМИЛЬ МУРАТБАЕВИЧ</t>
  </si>
  <si>
    <t>А.КЕНТУБЕК , УЛИЦА 8 МАРТА 4</t>
  </si>
  <si>
    <t>ТОО "МТС АК-СУ"</t>
  </si>
  <si>
    <t>АБДУРАСУЛОВ РУСТАМ</t>
  </si>
  <si>
    <t>С.КОЛКЕНТ , УЛ СОВЕТСКАЯ, Д.Б/Н</t>
  </si>
  <si>
    <t>07.10.2026 закрылись</t>
  </si>
  <si>
    <t>кп № 630</t>
  </si>
  <si>
    <t>ИП АЙТУАР ДІНМҰХАМЕД АЙТУАРҰЛЫ</t>
  </si>
  <si>
    <t>БАЛУАНОВ ДІНМҰХАМЕД АЙТУАРҰЛЫ</t>
  </si>
  <si>
    <t>7 (777) 041-39-39 ,87770413939</t>
  </si>
  <si>
    <t>ТОО "ДАНИЛОВСКОЕ И К"</t>
  </si>
  <si>
    <t>ЕСЕНТУРОВ АЙБАТ АБАЕВИЧ</t>
  </si>
  <si>
    <t>С.АЛТЫНДЫ ,</t>
  </si>
  <si>
    <t>07.10.2026 не дозвондиректору</t>
  </si>
  <si>
    <t>ТОО "БАСТАУ"</t>
  </si>
  <si>
    <t>МУКУШЕВ ТЕМИРХАН КАППАСОВИЧ</t>
  </si>
  <si>
    <t>7(777)1990000 ,87464370421 ,87771990000</t>
  </si>
  <si>
    <t>С.БАСТАУ , АКМОЛИНСКАЯ ОБЛАСТЬ АТБАСАРСКИЙ РАЙОН С.О.БАСТАУ С.БАСТАУ улица БАЙГАРА, к.АКМОЛИНСКАЯ ОБЛАСТЬ С.HОВОАЛЕКСАНДРОВКА ДОМ КВ , дом 60 оф. -</t>
  </si>
  <si>
    <t>кп № 461 кп № 462</t>
  </si>
  <si>
    <t>ТОО "ҮШ КАРАСУ"</t>
  </si>
  <si>
    <t>ЖУСУПБЕКОВ БАУРЖАН ТАНАТАРОВИЧ</t>
  </si>
  <si>
    <t>Г.ДЕРЖАВИНСК , УЛИЦА МАЛИКА ГАБДУЛЛИНА, 103, КВ 1</t>
  </si>
  <si>
    <t>14.09.2026 повтор контакт нет потреб звонить бауржан танатарович</t>
  </si>
  <si>
    <t>ФХ "ДАРХАН"</t>
  </si>
  <si>
    <t>СЕЙТАХМЕТОВ ДАРХАН МЕРГЕНБЕКУЛЫ</t>
  </si>
  <si>
    <t>14.02.2025 нет потреб</t>
  </si>
  <si>
    <t>ТОО "САРЫАГАШ"</t>
  </si>
  <si>
    <t>МУРТАЗИН УТЕГЕН МИХАЙЛОВИЧ</t>
  </si>
  <si>
    <t>8747851 5078 МУРАТ ЖАНАЛОВИЧ</t>
  </si>
  <si>
    <t>С.ПЕРЕЛЕСКИ , Костанайская область Денисовский район село Перелески улица ЦЕНТРАЛЬНАЯ, дом 1</t>
  </si>
  <si>
    <t>10.02.2025 не дозвон</t>
  </si>
  <si>
    <t>ГККП "МНОГОПРОФИЛЬНЫЙ ИННОВАЦИОННЫЙ КОЛЛЕДЖ ПРИ УПРАВЛЕНИИ ОБРАЗОВАНИЯ АКМОЛИНСКОЙ ОБЛАСТИ"</t>
  </si>
  <si>
    <t>СЕЙТКАЛИЕВА САЙРАН ОМИРЗАКОВНА</t>
  </si>
  <si>
    <t>87162403384 ,8-716-2-40-33-84 ,8-716-2-51-49-07</t>
  </si>
  <si>
    <t>Среднее специальное образование</t>
  </si>
  <si>
    <t>С.КРАСНЫЙ ЯР , улица Достык, дом 68</t>
  </si>
  <si>
    <t>ТОО "АГРОЛЮКС"</t>
  </si>
  <si>
    <t>ДЖЕТЫБАЕВ ЕРКИН ОМАРКУЛОВИЧ</t>
  </si>
  <si>
    <t>87273910010 ,8 727 3910010</t>
  </si>
  <si>
    <t>БОСТАНДЫКСКИЙ РАЙОН , УЛИЦА БАЛЬЗАКА, 376Б, КВ 13</t>
  </si>
  <si>
    <t>ТОО "ОРДАБАСЫ-М"</t>
  </si>
  <si>
    <t>СТАМКУЛОВ ТАЛГАТ АБДУЛЛАХАТОВИЧ</t>
  </si>
  <si>
    <t>С. КЫДЫР МАМБЕТУЛЫ , УЛИЦА Т.БАЙГАНАЕВ, Д.23</t>
  </si>
  <si>
    <t>ИП АНЕЛЬ</t>
  </si>
  <si>
    <t>ҚУАНДЫҚОВА АНЕЛЬ ҚАЙРАТҚЫЗЫ</t>
  </si>
  <si>
    <t>7 (771) 848 8558</t>
  </si>
  <si>
    <t>С.БАЙГЕКУМ , КЫЗЫЛОРДИНСКАЯ ОБЛАСТЬ, ЧИИЛИЙСКИЙ РАЙОН, БАЙГЕКУМСКИЙ С.О., С.БАЙГЕКУМ</t>
  </si>
  <si>
    <t>05.03.2025 не верный номер</t>
  </si>
  <si>
    <t>ИП SARTAY</t>
  </si>
  <si>
    <t>САТЫБАЛДИЕВ ТІЛЕУҚАБАҚ ШАЛҚАРБЕКҰЛЫ</t>
  </si>
  <si>
    <t>Г.АКТАУ , МАНГИСТАУСКАЯ ОБЛАСТЬ, АКТАУ Г.А., Г.АКТАУ</t>
  </si>
  <si>
    <t>ОТПРАВИТЬ ИНФУ</t>
  </si>
  <si>
    <t>ЖАНСАЯ</t>
  </si>
  <si>
    <t>МАЖИТОВА ЖАНСАЯ ЖҰМАГЕРЕЙҚЫЗЫ</t>
  </si>
  <si>
    <t>08.10.2024 не дозвон</t>
  </si>
  <si>
    <t>ИП АЛПЫСБАЙ</t>
  </si>
  <si>
    <t>АЛПЫСБАЙ АЙСАРА ЕРБОЛҚЫЗЫ</t>
  </si>
  <si>
    <t>05.03.2025 откл</t>
  </si>
  <si>
    <t>КГУ "САМАРСКИЙ АГРАРНО - ТЕХНИЧЕСКИЙ КОЛЛЕДЖ" УПРАВЛЕНИЯ ОБРАЗОВАНИЯ ВОСТОЧНО- КАЗАХСТАНСКОЙ ОБЛАСТИ</t>
  </si>
  <si>
    <t>ЖОЛЖАКСЫНОВА ЖАНАРГУЛЬ НАБИЕВНА</t>
  </si>
  <si>
    <t>С.САМАРСКОЕ , улица Горохова, дом 70</t>
  </si>
  <si>
    <t>ТОО "ТЕХМАШСЕРВИС"</t>
  </si>
  <si>
    <t>ПЕРСИЯНОВА ИРИНА ВИКТОРОВНА</t>
  </si>
  <si>
    <t>НАУРЫЗБАЙСКИЙ РАЙОН , МИКРОРАЙОН ТАУСАМАЛЫ, 116</t>
  </si>
  <si>
    <t>ТОО "АГРО СЛА"</t>
  </si>
  <si>
    <t>ЧЕРКАСОВ МИХАИЛ ПЕТРОВИЧ</t>
  </si>
  <si>
    <t>87011114335 ,87277064215 ,87277064215, 8 701 111 43 35</t>
  </si>
  <si>
    <t>АУЭЗОВСКИЙ РАЙОН , МИКРОРАЙОН 10, 16, КВ 5</t>
  </si>
  <si>
    <t>ТОО "КАРОЙ"</t>
  </si>
  <si>
    <t>ПРИБ ВИКТОР ЭМИЛЬЯНОВИЧ</t>
  </si>
  <si>
    <t>С.КАРОЙ , Карагандинская область Hуринский район С.КАРОЙ улица АБАЯ, дом 31</t>
  </si>
  <si>
    <t>ИП "ТӨЛЕУТАЙ"</t>
  </si>
  <si>
    <t>ТӨЛЕУТАЙ ДАРЫН СЕРІКБОЛҰЛЫ</t>
  </si>
  <si>
    <t>20.05.2024 нет потреб</t>
  </si>
  <si>
    <t>ИП "ШУЛЕНОВ Д.А"</t>
  </si>
  <si>
    <t>ШУЛЕНОВ ДӘУРЕН АЙБАРҰЛЫ</t>
  </si>
  <si>
    <t>С.КУЛАН , ЖАМБЫЛСКАЯ ОБЛАСТЬ, РАЙОН ТУРАРА РЫСКУЛОВА, КУЛАНСКИЙ С.О., С.КУЛАН</t>
  </si>
  <si>
    <t>25.06.2024 нета сфера больше незонить</t>
  </si>
  <si>
    <t>КГУ "ЛЕСНОЕ ХОЗЯЙСТВО МАМЛЮТСКОЕ"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</si>
  <si>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РЕММИХ ДМИТРИЙ ВЛАДИМИРОВИЧ</t>
  </si>
  <si>
    <t>Регулирование и содействие эффективному ведению экономической деятельности</t>
  </si>
  <si>
    <t>Г.МАМЛЮТКА , УЛИЦА ЛЕСНАЯ, 27</t>
  </si>
  <si>
    <t>ГККП "ВЫСШИЙ АГРОТЕХНИЧЕСКИЙ КОЛЛЕДЖ, СЕЛО ЧАГЛИНКА" ПРИ УПРАВЛЕНИИ ОБРАЗОВАНИЯ АКМОЛИНСКОЙ ОБЛАСТИ</t>
  </si>
  <si>
    <t>ОСПАНОВ АРМАН ДАУЛЕТКАНОВИЧ</t>
  </si>
  <si>
    <t>С.ШАГАЛАЛЫ , МИКРОРАЙОН ШКОЛЬНЫЙ, 6</t>
  </si>
  <si>
    <t>«УРАЛЬСКОЕ КГУ ПО ОХРАНЕ ЛЕСОВ И ЖИВОТНОГО МИРА» УПРАВЛЕНИЯ ПРИРОДНЫХ РЕСУРСОВ И РЕГУЛИРОВАНИЯ ПРИРОДОПОЛЬЗОВАНИЯ АКИМАТА ЗАПАДНО-КАЗАХСТАНСКОЙ ОБЛАСТИ</t>
  </si>
  <si>
    <t>ЕСЕНГАЛИЕВ КАЙРАТ ЕРЛАНОВИЧ</t>
  </si>
  <si>
    <t>Г.УРАЛЬСК , Тупик Дамбовый, строение 5/1</t>
  </si>
  <si>
    <t>КГУ "УЗУНКОЛЬСКОЕ УЧРЕЖДЕНИЕ ЛЕСНОГО ХОЗЯЙСТВА" УПРАВЛЕНИЯ ПРИРОДНЫХ РЕСУРСОВ И РЕГУЛИРОВАНИЯ ПРИРОДОПОЛЬЗОВАНИЯ АКИМАТА КОСТАНАЙСКОЙ ОБЛАСТИ</t>
  </si>
  <si>
    <t>ЕРДЕНОВ ЕСИМХАН ХАЛИКОВИЧ</t>
  </si>
  <si>
    <t>8 /71444/ 2-16-22 ,87144435020</t>
  </si>
  <si>
    <t>Регулирование деятельности учреждений здравоохранения, образования, культуры и других социальных услуг, кроме социального обеспечения</t>
  </si>
  <si>
    <t>С.ЕРШОВКА , улица Лесхоз, здание 6</t>
  </si>
  <si>
    <t>КГУ "ТАРАНОВСКОЕ УЧРЕЖДЕНИЕ ЛЕСНОГО ХОЗЯЙСТВА" УПРАВЛЕНИЯ ПРИРОДНЫХ РЕСУРСОВ И РЕГУЛИРОВАНИЯ ПРИРОДОПОЛЬЗОВАНИЯ АКИМАТА КОСТАНАЙСКОЙ ОБЛАСТИ</t>
  </si>
  <si>
    <t>ИЛЬЧЕНКО АЛЕКСАНДР ВАСИЛЬЕВИЧ</t>
  </si>
  <si>
    <t>С.ӘЙЕТ , улица Б. Майлина, здание 39</t>
  </si>
  <si>
    <t>КГУ "БОРОВСКОЕ УЧРЕЖДЕНИЕ ЛЕСНОГО ХОЗЯЙСТВА" УПРАВЛЕНИЯ ПРИРОДНЫХ РЕСУРСОВ И РЕГУЛИРОВАНИЯ ПРИРОДОПОЛЬЗОВАНИЯ АКИМАТА КОСТАНАЙСКОЙ ОБЛАСТИ</t>
  </si>
  <si>
    <t>ЖОЛДЫБАЕВ КУАНЫШ ЖУМАШЕВИЧ</t>
  </si>
  <si>
    <t>87144322472 ,8 71443 22472 ,87144322674</t>
  </si>
  <si>
    <t>С.БОРОВСКОЙ , улица Лесхоз, строение 10</t>
  </si>
  <si>
    <t>«АКЖАИКСКОЕ КГУ ПО ОХРАНЕ ЛЕСОВ И ЖИВОТНОГО МИРА» УПРАВЛЕНИЯ ПРИРОДНЫХ РЕСУРСОВ И РЕГУЛИРОВАНИЯ ПРИРОДОПОЛЬЗОВАНИЯ АКИМАТА ЗАПАДНО-КАЗАХСТАНСКОЙ ОБЛАСТИ</t>
  </si>
  <si>
    <t>НАУХАНОВ НҰРЛЫБЕК БАУЫРЖАНҰЛЫ</t>
  </si>
  <si>
    <t>87114391136 ,87114391592 ,8/71143/91-5-92,91-1-36</t>
  </si>
  <si>
    <t>С.АКЖАИК , улица Тәуелсіздік, дом 10</t>
  </si>
  <si>
    <t>КГУ "СЕМИОЗЕРНОЕ УЧРЕЖДЕНИЕ ЛЕСНОГО ХОЗЯЙСТВА" УПРАВЛЕНИЯ ПРИРОДНЫХ РЕСУРСОВ И РЕГУЛИРОВАНИЯ ПРИРОДОПОЛЬЗОВАНИЯ АКИМАТА КОСТАНАЙСКОЙ ОБЛАСТИ</t>
  </si>
  <si>
    <t>БАТПАНАЕВ РУСЛАН САГЫНДУКОВИЧ</t>
  </si>
  <si>
    <t>87145325060 ,8(71453) 25060</t>
  </si>
  <si>
    <t>С.ЛЕСНОЕ , улица №1, дом 23</t>
  </si>
  <si>
    <t>КГУ "АРАКАРАГАЙСКОЕ УЧРЕЖДЕНИЕ ЛЕСНОГО ХОЗЯЙСТВА" УПРАВЛЕНИЯ ПРИРОДНЫХ РЕСУРСОВ И РЕГУЛИРОВАНИЯ ПРИРОДОПОЛЬЗОВАНИЯ АКИМАТА КОСТАНАЙСКОЙ ОБЛАСТИ</t>
  </si>
  <si>
    <t>ХАРЧЕНКО ДМИТРИЙ ВАЛЕНТИНОВИЧ</t>
  </si>
  <si>
    <t>С.КРАСНЫЙ КОРДОН , КОСТАНАЙСКАЯ ОБЛАСТЬ АЛТЫНСАРИНСКИЙ РАЙОН С.О.КРАСНЫЙ КОРДОН С.КРАСНЫЙ КОРДОН улица КАВКАЗСКАЯ, дом 2Б</t>
  </si>
  <si>
    <t>ЯНВАРЦЕВСКОЕ КГУ ПО ОХРАНЕ ЛЕСОВ И ЖИВОТНОГО МИРА УПРАВЛЕНИЯ ПРИРОДНЫХ РЕСУРСОВ И РЕГУЛИРОВАНИЯ ПРИРОДОПОЛЬЗОВАНИЯ АКИМАТА ЗАПАДНО-КАЗАХСТАНСКОЙ ОБЛАСТИ</t>
  </si>
  <si>
    <t>ИЛЬЯСОВ ТАЛГАТ МАЛИКОВИЧ</t>
  </si>
  <si>
    <t>С.ЯНВАРЦЕВО , УЛИЦА ЛЕСХОЗНАЯ, 1/1</t>
  </si>
  <si>
    <t>КГУ "МИХАЙЛОВСКОЕ УЧРЕЖДЕНИЕ ЛЕСНОГО ХОЗЯЙСТВА" УПРАВЛЕНИЯ ПРИРОДНЫХ РЕСУРСОВ И РЕГУЛИРОВАНИЯ ПРИРОДОПОЛЬЗОВАНИЯ АКИМАТА КОСТАНАЙСКОЙ ОБЛАСТИ</t>
  </si>
  <si>
    <t>МУХАМЕДЖАНОВ КАЗБЕК КАЗБАЕВИЧ</t>
  </si>
  <si>
    <t>87144141037 ,87144141078</t>
  </si>
  <si>
    <t>С.БУРЛИ , УЛИЦА ЛЕСНАЯ, 19</t>
  </si>
  <si>
    <t>КГУ "УСАКОВСКОЕ УЧРЕЖДЕНИЕ ЛЕСНОГО ХОЗЯЙСТВА" УПРАВЛЕНИЯ ПРИРОДНЫХ РЕСУРСОВ И РЕГУЛИРОВАНИЯ ПРИРОДОПОЛЬЗОВАНИЯ АКИМАТА КОСТАНАЙСКОЙ ОБЛАСТИ</t>
  </si>
  <si>
    <t>МАХМУТОВ ТЕМИРГАЛИ АМИРГАЛИЕВИЧ</t>
  </si>
  <si>
    <t>87144295710 ,8-714-42-95-7-10 ,87144296316</t>
  </si>
  <si>
    <t>С.УСАКОВКА , УЛИЦА ЛЕСНАЯ, 9</t>
  </si>
  <si>
    <t>ЧИНГИРЛАУСКОЕ КГУ ПО ОХРАНЕ ЛЕСОВ И ЖИВОТНОГО МИРА УПРАВЛЕНИЯ ПРИРОДНЫХ РЕСУРСОВ И РЕГУЛИРОВАНИЯ ПРИРОДОПОЛЬЗОВАНИЯ АКИМАТА ЗАПАДНО - КАЗАХСТАНСКОЙ ОБЛАСТИ</t>
  </si>
  <si>
    <t>САЙФЕТДИНОВА РИЗИДА ГАЙНУЛЛОВНА</t>
  </si>
  <si>
    <t>С.ШЫНГЫРЛАУ , УЛИЦА БОКЕНБАЙ БАТЫРА, 110А</t>
  </si>
  <si>
    <t>"ТАЙПАКСКОЕ КГУ ПО ОХРАНЕ ЛЕСОВ И ЖИВОТНОГО МИРА" УПРАВЛЕНИЯ ПРИРОДНЫХ РЕСУРСОВ И РЕГУЛИРОВАНИЯ ПРИРОДОПОЛЬЗОВАНИЯ АКИМАТА ЗАПАДНО-КАЗАХСТАНСКОЙ ОБЛАСТИ.</t>
  </si>
  <si>
    <t>УМИРЗАКОВ ДОСХАН САМАТОВИЧ</t>
  </si>
  <si>
    <t>87114221258 ,8(71142)21-2-58 ,87114221465</t>
  </si>
  <si>
    <t>С.ТАЙПАК , улица Хан Танири, дом 88</t>
  </si>
  <si>
    <t>КГУ "КАМЫСТИНСКОЕ УЧРЕЖДЕНИЕ ЛЕСНОГО ХОЗЯЙСТВА" УПРАВЛЕНИЯ ПРИРОДНЫХ РЕСУРСОВ И РЕГУЛИРОВАНИЯ ПРИРОДОПОЛЬЗОВАНИЯ АКИМАТА КОСТАНАЙСКОЙ ОБЛАСТИ</t>
  </si>
  <si>
    <t>БОЖКО СЕМЕН АНАТОЛЬЕВИЧ</t>
  </si>
  <si>
    <t>87143421158 ,87143449058</t>
  </si>
  <si>
    <t>С.ДЕНИСОВКА , УЛИЦА ЭЛЕВАТОРНАЯ, 1</t>
  </si>
  <si>
    <t>КГУ "УРИЦКОЕ УЧРЕЖДЕНИЕ ЛЕСНОГО ХОЗЯЙСТВА" УПРАВЛЕНИЯ ПРИРОДНЫХ РЕСУРСОВ И РЕГУЛИРОВАНИЯ ПРИРОДОПОЛЬЗОВАНИЯ АКИМАТА КОСТАНАЙСКОЙ ОБЛАСТИ</t>
  </si>
  <si>
    <t>ТАЙЖАНОВ ТЕМИРБЕК МУРЗАТОВИЧ</t>
  </si>
  <si>
    <t>87145136040 ,8 714 51 36 0 40</t>
  </si>
  <si>
    <t>С.ОСТРОВНОЕ , Костанайская область Сарыкольский район Сорочинский сельский округ село Островное улица КОНТОРСКАЯ, дом 2</t>
  </si>
  <si>
    <t>УРДИНСКОЕ КГУ ПО ОХРАНЕ ЛЕСОВ И ЖИВОТНОГО МИРА УПРАВЛЕНИЯ ПРИРОДНЫХ РЕСУРСОВ И РЕГУЛИРОВАНИЯ ПРИРОДОПОЛЬЗОВАНИЯ АКИМАТА ЗАПАДНО-КАЗАХСТАНСКОЙ ОБЛАСТИ</t>
  </si>
  <si>
    <t>ӘЛСЕЙТОВ АҚЫЛБЕК ҚҰМАРҰЛЫ</t>
  </si>
  <si>
    <t>87114060230 ,87114060326</t>
  </si>
  <si>
    <t>С.ХАН ОРДАСЫ , УЛИЦА А.УРАЗБАЕВОЙ, 32</t>
  </si>
  <si>
    <t>“ЧАПАЕВСКОЕ КГУ ПО ОХРАНЕ ЛЕСОВ И ЖИВОТНОГО МИРА” УПРАВЛЕНИЯ ПРИРОДНЫХ РЕСУРСОВ И РЕГУЛИРОВАНИЯ ПРИРОДОПОЛЬЗОВАНИЯ АКИМАТА ЗАПАДНО-КАЗАХСТАНСКОЙ ОБЛАСТИ</t>
  </si>
  <si>
    <t>ЕЛЕУСИНОВ АЙДЫНГАЛИ АМАНГЕЛДИЕВИЧ</t>
  </si>
  <si>
    <t>С.ЧАПАЕВ , УЛИЦА ЕСЕНЖАНОВА, 113</t>
  </si>
  <si>
    <t>"БУРЛИНСКОЕ КГУ ПО ОХРАНЕ ЛЕСОВ И ЖИВОТНОГО МИРА" УПРАВЛЕНИЯ ПРИРОДНЫХ РЕСУРСОВ И РЕГУЛИРОВАНИЯ ПРИРОДОПОЛЬЗОВАНИЯ АКИМАТА ЗАПАДНО-КАЗАХСТАНСКОЙ ОБЛАСТИ</t>
  </si>
  <si>
    <t>ТУЛЕГЕНОВ ТУРЕХАН ТЕЛЬМАНОВИЧ</t>
  </si>
  <si>
    <t>87113325463 ,87113350745</t>
  </si>
  <si>
    <t>С.БУРЛИН , УЛИЦА ДОСТЫҚ, 167</t>
  </si>
  <si>
    <t>КОМУННАЛЬНОЕ ГУ "ЛЕСНОЕ ХОЗЯЙСТВО ЖАМБЫЛСКОЕ"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</si>
  <si>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ШАЛАБАЕВ АМАНТАЙ ЗАРИФОВИЧ</t>
  </si>
  <si>
    <t>С.БЛАГОВЕЩЕНКА , улица Мира, дом 12</t>
  </si>
  <si>
    <t>КГУ "БЕСКАРАГАЙСКИЙ КОЛЛЕДЖ" УПРАВЛЕНИЯ ОБРАЗОВАНИЯ ОБЛАСТИ АБАЙ</t>
  </si>
  <si>
    <t>МИНГАЛИ АЙЖАН КАБИЕВНА</t>
  </si>
  <si>
    <t>С.БЕСКАРАГАЙ , улица Пушкина, здание 2А</t>
  </si>
  <si>
    <t>КГУ "КУВСКОЕ ХОЗЯЙСТВО ПО ОХРАНЕ ЛЕСОВ И ЖИВОТНОГО МИРА" УПРАВЛЕНИЯ ПРИРОДНЫХ РЕСУРСОВ И РЕГУЛИРОВАНИЯ ПРИРОДОПОЛЬЗОВАНИЯ КАРАГАНДИНСКОЙ ОБЛАСТИ</t>
  </si>
  <si>
    <t>ЖЕКСЕМБАЕВ НУРБОЛ ДАРИБАЕВИЧ</t>
  </si>
  <si>
    <t>Деятельность природных заповедников, охрана дикой природы</t>
  </si>
  <si>
    <t>С.ЕГИНДЫБУЛАК , Карагандинская область Каркаралинский район Егиндыбулакский сельский округ село Егиндыбулак улица, дом 53</t>
  </si>
  <si>
    <t>27.12.2024 нет потреб</t>
  </si>
  <si>
    <t>КГУ «БОРЛИТОБИНСКОЕ ЛЕСНОЕ ХОЗЯЙСТВО» ГУ «УПРАВЛЕНИЕ ПРИРОДНЫХ РЕСУРСОВ И РЕГУЛИРОВАНИЯ ПРИРОДОПОЛЬЗОВАНИЯ ОБЛАСТИ ЖЕТІСУ»</t>
  </si>
  <si>
    <t>ЖАЙЛАУБЕКОВ ЕРДЕН АСКАРБОЛАТОВИЧ</t>
  </si>
  <si>
    <t>87284321431 ,87284321582</t>
  </si>
  <si>
    <t>С.ЛЕПСЫ , Жетісу область Сарканский район село Лепси улица Ақын Сара дом 3</t>
  </si>
  <si>
    <t>КГУ "АКТОГАЙСКОЕ ХОЗЯЙСТВО ПО ОХРАНЕ ЛЕСОВ И ЖИВОТНОГО МИРА" УПРАВЛЕНИЯ ПРИРОДНЫХ РЕСУРСОВ И РЕГУЛИРОВАНИЯ ПРИРОДОПОЛЬЗОВАНИЯ КАРАГАНДИНСКОЙ ОБЛАСТИ</t>
  </si>
  <si>
    <t>ҚАСЫМХАН МИРАС НҰРҒАЗЫҰЛЫ</t>
  </si>
  <si>
    <t>7(71037) 21364, сот +7707-289-39-44 ,87079522481 ,87103721364 ,87775756617</t>
  </si>
  <si>
    <t>С.АКТОГАЙ , Карагандинская область Актогайский район Актогайский сельский округ село Актогай улица ҚАНЫШ СӘТПАЕВ, дом 16</t>
  </si>
  <si>
    <t>КГУ "ЖАНААРКИНСКОЕ ХОЗЯЙСТВО ПО ОХРАНЕ ЛЕСОВ И ЖИВОТНОГО МИРА" УПРАВЛЕНИЯ ПРИРОДНЫХ РЕСУРСОВ И РЕГУЛИРОВАНИЯ ПРИРОДОПОЛЬЗОВАНИЯ ОБЛАСТИ ҰЛЫТАУ</t>
  </si>
  <si>
    <t>КОЙШЫБАЕВ ГАЛЫМ КАНАТОВИЧ</t>
  </si>
  <si>
    <t>П.ЖАҢААРҚА , улица Караагаш, здание 1</t>
  </si>
  <si>
    <t>КГУ "ЛЕСНОЕ ХОЗЯЙСТВО СОКОЛОВСКОЕ"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</si>
  <si>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КАПАРОВ НАЗАР НУРМУХАНБЕТОВИЧ</t>
  </si>
  <si>
    <t>87153831869 ,8 71538 31869</t>
  </si>
  <si>
    <t>С.СОКОЛОВКА , УЛИЦА ЦЕЛИННАЯ, 31</t>
  </si>
  <si>
    <t>КГУ "ЛЕСНОЕ ХОЗЯЙСТВО БУЛАЕВСКОЕ"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</si>
  <si>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БАПАШЕВ ЕРБОЛ КАРИПОЛЛОВИЧ</t>
  </si>
  <si>
    <t>Г.БУЛАЕВО , УЛИЦА ПУШКИНА, 19</t>
  </si>
  <si>
    <t>РГУ "ГОСУДАРСТВЕННЫЙ НАЦИОНАЛЬНЫЙ ПРИРОДНЫЙ ПАРК "ҰЛЫТАУ" КОМИТЕТА ЛЕСНОГО ХОЗЯЙСТВА И ЖИВОТНОГО МИРА МИНИСТЕРСТВА ЭКОЛОГИИ И ПРИРОДНЫХ РЕСУРСОВ РК"</t>
  </si>
  <si>
    <t>СЕРКЕБАЕВ АЙДЫН СЕРІКҰЛЫ</t>
  </si>
  <si>
    <t>С.УЛЫТАУ , улица Аманкельды, здание 1</t>
  </si>
  <si>
    <t>КГУ «ЛЕСНОЕ ХОЗЯЙСТВО ЕСИЛЬСКОЕ»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</si>
  <si>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ТОКТАСИН КАДЫРБАЙ МУРАТОВИЧ</t>
  </si>
  <si>
    <t>87154321868 ,87154353080 ,871543-5-30-80</t>
  </si>
  <si>
    <t>С.МАЛЬЦЕВО , улица Береговая, здание 5</t>
  </si>
  <si>
    <t>КГУ "ЛЕСНОЕ ХОЗЯЙСТВО СЕРГЕЕВСКОЕ"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</si>
  <si>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ЖУНУСОВ МЕРЕКЕ КЕНЕСОВИЧ</t>
  </si>
  <si>
    <t>С.РОВНОЕ , УЛИЦА ИМЕНИ АХМЕТЖАНА НУРТАЗИНА, 1</t>
  </si>
  <si>
    <t>КГУ «ЛЕСНОЕ ХОЗЯЙСТВО АККАЙЫНСКОЕ»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</si>
  <si>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СУЛЕЙМЕНОВ АЗАМАТ КАЖГАЛИЕВИЧ</t>
  </si>
  <si>
    <t>С.КАРАТОМАР , УЛИЦА ЦЕНТРАЛЬНАЯ, 2</t>
  </si>
  <si>
    <t>КГУ "ЛЕСНОЕ ХОЗЯЙСТВО "АҚАН СЕРІ" АКИМАТА СЕВЕРО-КАЗАХСТАНСКОЙ ОБЛАСТИ УПРАВЛЕНИЯ ПРИРОДНЫХ РЕСУРСОВ И РЕГУЛИРОВАНИЯ ПРИРОДОПОЛЬЗОВАНИЯ СЕВЕРО-КАЗАХСТАНСКОЙ ОБЛАСТИ</t>
  </si>
  <si>
    <t>КАРАТАЕВ ОМИРСЕРИК ЕСИРКЕПОВИЧ</t>
  </si>
  <si>
    <t>С.РУЗАЕВКА , БЕЗ ТИПА, БЕЗ НАЗВАНИЯ</t>
  </si>
  <si>
    <t>КГУ "СОЗАКСКОЕ ГУ ПО ОХРАНЕ ЛЕСОВ И ЖИВОТНОГО МИРА" УПРАВЛЕНИЯ ПРИРОДНЫХ РЕСУРСОВ И РЕГУЛИРОВАНИЯ ПРИРОДОПОЛЬЗОВАНИЯ ТУРКЕСТАНСКОЙ ОБЛАСТИ"</t>
  </si>
  <si>
    <t>ӘЛІМБЕКОВ ЖҮНІСХАН МЫРЗАХАНҰЛЫ</t>
  </si>
  <si>
    <t>87254641331 ,87254677077</t>
  </si>
  <si>
    <t>С.ШОЛАККОРГАН , Туркестанская область Сузакский район село Шолаккорган улица Казыбек Би здание 5</t>
  </si>
  <si>
    <t>КГУ "ОТРАРСКОЕ ГУ ПО ОХРАНЕ ЛЕСОВ И ЖИВОТНОГО МИРА" УПРАВЛЕНИЯ ПРИРОДНЫХ РЕСУРСОВ И РЕГУЛИРОВАНИЯ ПРИРОДОПОЛЬЗОВАНИЯ ТУРКЕСТАНСКОЙ ОБЛАСТИ"</t>
  </si>
  <si>
    <t>ХАНДУЛЛАЕВ ШАФХАТ МЫРЗАНОВИЧ</t>
  </si>
  <si>
    <t>Деятельность местных органов управления</t>
  </si>
  <si>
    <t>С.ШАУЛЬДЕР , ТУРКЕСТАНСКАЯ ОБЛАСТЬ ОТРАРСКИЙ РАЙОН ШАУЛЬДЕРСКИЙ С.О. С.ШАУЛЬДЕР Проспект ЖІБЕК ЖОЛЫ, дом 57</t>
  </si>
  <si>
    <t>КГУ «ЛЕСНОЕ ХОЗЯЙСТВО ПРЕСНОВСКОЕ » АКИМАТА СЕВЕРО-КАЗАХСТАНСКОЙ ОБЛАСТИ УПРАВЛЕНИЯ ПРИРОДНЫХ РЕСУРСОВ И РЕГУЛИРОВАНИЯ ПРИРОДОПОЛЬЗОВАНИЯ СЕВЕРО-КАЗАХСТАНСКОЙ ОБЛАСТИ</t>
  </si>
  <si>
    <t>КУРЛЕУТОВ СЕЙТЖАН КАЛЫКОВИЧ</t>
  </si>
  <si>
    <t>87154421258 ,8(71544)2-12-58 50-00-25</t>
  </si>
  <si>
    <t>С.ПРЕСНОВКА , УЛИЦА АБУ ФАЙЗУЛЛИНА, 14</t>
  </si>
  <si>
    <t>КГУ "БАДАМСКОЕ ГУ ПО ОХРАНЕ ЛЕСОВ И ЖИВОТНОГО МИРА" УПРАВЛЕНИЯ ПРИРОДНЫХ РЕСУРСОВ И РЕГУЛИРОВАНИЯ ПРИРОДОПОЛЬЗОВАНИЯ ТУРКЕСТАНСКОЙ ОБЛАСТИ</t>
  </si>
  <si>
    <t>МОШКАЛОВ БЕЙБИТ МЫРЗАБАЕВИЧ</t>
  </si>
  <si>
    <t>С.ТЕМИРЛАНОВКА , УЛИЦА ҚАЖЫМҰКАН, Д.156</t>
  </si>
  <si>
    <t>КОММУНАЛЬНАЯ ГУ "ЛЕСНОЕ ХОЗЯЙСТВО ОРЛИНОГОРСКОЕ" АКИМАТА СЕВЕРО-КАЗАХСТАНСКОЙ ОБЛАСТИ УПРАВЛЕНИЯ ПРИРОДНЫХ РЕСУРСОВ И РЕГУЛИРОВАНИЯ ПРИРОДОПОЛЬЗОВАНИЯ СЕВЕРО-КАЗАХСТАНСКОЙ ОБЛАСТИ</t>
  </si>
  <si>
    <t>САКЕНОВ ТЕМИРЖАН КОЛЖАНОВИЧ</t>
  </si>
  <si>
    <t>С.ОРЛИНОГОРСКОЕ , УЛИЦА КИРОВА, 8</t>
  </si>
  <si>
    <t>КГУ "ЛЕСНОЕ ХОЗЯЙСТВО БУРЛУКСКОЕ" АКИМАТА СЕВЕРО-КАЗАХСТАНСКОЙ ОБЛАСТИ УПРАВЛЕНИЯ ПРИРОДНЫХ РЕСУРСОВ И РЕГУЛИРОВАНИЯ ПРИРОДОПОЛЬЗОВАНИЯ СЕВЕРО-КАЗАХСТНСКОЙ ОБЛАСТИ</t>
  </si>
  <si>
    <t>КАБДРАХМАНОВ АМАНТАЙ ЖАМШИТОВИЧ</t>
  </si>
  <si>
    <t>87153351627 ,87153351636</t>
  </si>
  <si>
    <t>С.БУРЛЫК , УЛИЦА УАЛИХАНОВА, 13</t>
  </si>
  <si>
    <t>ПАВЛОДАРСКИЙ ОБЛАСТНОЙ ФИЛИАЛ РГП на ПХВ "ФИТОСАНИТАРИЯ" КОМИТЕТА ГОСУДАРСТВЕННОЙ ИНСПЕКЦИИ В АГРОПРОМЫШЛЕННОМ КОМПЛЕКСЕ МИНИСТЕРСТВА СЕЛЬСКОГО ХОЗЯЙСТВА РК</t>
  </si>
  <si>
    <t>АЛПЫСБАЕВ ЕРЛАН ТЕМИРБУЛАТОВИЧ</t>
  </si>
  <si>
    <t>Деятельность прочих учреждений, осуществляющих технические испытания и анализы</t>
  </si>
  <si>
    <t>Г.ПАВЛОДАР , УЛИЦА ПАРКОВАЯ, Д 17</t>
  </si>
  <si>
    <t>ИП БОЛАТОВ</t>
  </si>
  <si>
    <t>БОЛАТОВ ӘЛИХАН ОРАЛБАЙҰЛЫ</t>
  </si>
  <si>
    <t>С.БЕРЕКЕ , АТЫРАУСКАЯ ОБЛАСТЬ, АТЫРАУ Г.А., АЛМАЛИНСКИЙ С.О., С.БЕРЕКЕ</t>
  </si>
  <si>
    <t>04.06.2024 нет потреб</t>
  </si>
  <si>
    <t>РГУ "САНДЫКТАУСКОЕ УЧЕБНО - ПРОИЗВОДСТВЕННОЕ ЛЕСНОЕ ХОЗЯЙСТВО" КОМИТЕТА ЛЕСНОГО ХОЗЯЙСТВА И ЖИВОТНОГО МИРА МИНИСТЕРСТВА ЭКОЛОГИИ И ПРИРОДНЫХ РЕСУРСОВ РК</t>
  </si>
  <si>
    <t>ГАЛИЕВ СЕРИК КОШКАРБАЕВИЧ</t>
  </si>
  <si>
    <t>87164070122 ,87164070124</t>
  </si>
  <si>
    <t>ЛЕСХОЗ , улица Талгат Бигелдинов, строение 10А</t>
  </si>
  <si>
    <t>КГУ "ИНДЕРСКОЕ УЧРЕЖДЕНИЕ ПО ОХРАНЕ ЛЕСОВ И ЖИВОТНОГО МИРА" УПРАВЛЕНИЯ ПРИРОДНЫХ РЕСУРСОВ И РЕГУЛИРОВАНИЯ ПРИРОДОПОЛЬЗОВАНИЯ АТЫРАУСКОЙ ОБЛАСТИ"</t>
  </si>
  <si>
    <t>ДОСАН ТАЛҒАТ ҚАЙЫРЖАНҰЛЫ</t>
  </si>
  <si>
    <t>С.ЕСБОЛ , УЛ САКЕН СЕЙФУЛЛИН, 33</t>
  </si>
  <si>
    <t>КГУ "СТЕПНОГОРСКОЕ УЧРЕЖДЕНИЕ ЛЕСНОГО ХОЗЯЙСТВА УПРАВЛЕНИЯ ПРИРОДНЫХ РЕСУРСОВ И РЕГУЛИРОВАНИЯ ПРИРОДОПОЛЬЗОВАНИЯ АКМОЛИНСКОЙ ОБЛАСТИ"</t>
  </si>
  <si>
    <t>СИХИМБАЕВ ТЛЕУХАБИЛ КУСАИНОВИЧ</t>
  </si>
  <si>
    <t>87164525066 ,8 (716 45) 2 50 66</t>
  </si>
  <si>
    <t>Г.СТЕПНОГОРСК , Микрорайон 6, дом 29</t>
  </si>
  <si>
    <t>КГУ «ОТРАДНЕНСКОЕ УЧРЕЖДЕНИЕ ЛЕСНОГО ХОЗЯЙСТВА УПРАВЛЕНИЯ ПРИРОДНЫХ РЕСУРСОВ И РЕГУЛИРОВАНИЯ ПРИРОДОПОЛЬЗОВАНИЯ АКМОЛИНСКОЙ ОБЛАСТИ»</t>
  </si>
  <si>
    <t>ОРАЗБАЕВ АЛИБИ ЖАНБУЛАТОВИЧ</t>
  </si>
  <si>
    <t>87164631602 ,8 (71646) 3-16-02</t>
  </si>
  <si>
    <t>С.ТАСТЫОЗЕК , УЛИЦА ДОСТЫҚ, 54</t>
  </si>
  <si>
    <t>КГУ "КРАСНОБОРСКОЕ УЧРЕЖДЕНИЕ ЛЕСНОГО ХОЗЯЙСТВА УПРАВЛЕНИЯ ПРИРОДНЫХ РЕСУРСОВ И РЕГУЛИРОВАНИЯ ПРИРОДОПОЛЬЗОВАНИЯ АКМОЛИНСКОЙ ОБЛАСТИ"</t>
  </si>
  <si>
    <t>ТАСБУЛАТОВ АМАНТАЙ КУРМАНОВИЧ</t>
  </si>
  <si>
    <t>87055325304 ,87163824790</t>
  </si>
  <si>
    <t>С.ТАЛКАРА , улица Шамши Калдаякова, строение 12</t>
  </si>
  <si>
    <t>КГУ "УЧРЕЖДЕНИЕ ЛЕСНОГО ХОЗЯЙСТВА "АККОЛЬ" УПРАВЛЕНИЯ ПРИРОДНЫХ РЕСУРСОВ И РЕГУЛИРОВАНИЯ ПРИРОДОПОЛЬЗОВАНИЯ АКМОЛИНСКОЙ ОБЛАСТИ"</t>
  </si>
  <si>
    <t>БЕЛОУСОВ АЛЕКСАНДР СЕРГЕЕВИЧ</t>
  </si>
  <si>
    <t>АККОЛ ОРМАНШАР , УЛИЦА ОРТАЛЫҚ, 19</t>
  </si>
  <si>
    <t>КГУ "КЕНЕССКОЕ УЧРЕЖДЕНИЕ ЛЕСНОГО ХОЗЯЙСТВА УПРАВЛЕНИЯ ПРИРОДНЫХ РЕСУРСОВ И РЕГУЛИРОВАНИЯ ПРИРОДОПОЛЬЗОВАНИЯ АКМОЛИНСКОЙ ОБЛАСТИ"</t>
  </si>
  <si>
    <t>КАРАБАЕВ ЖОЛДАСКАН БАЙБУЛАТОВИЧ</t>
  </si>
  <si>
    <t>С.КЕНЕС ,</t>
  </si>
  <si>
    <t>КГУ "ЕРЕЙМЕНТАУСКОЕ УЧРЕЖДЕНИЕ ЛЕСНОГО ХОЗЯЙСТВА УПРАВЛЕНИЯ ПРИРОДНЫХ РЕСУРСОВ И РЕГУЛИРОВАНИЯ ПРИРОДОПОЛЬЗОВАНИЯ АКМОЛИНСКОЙ ОБЛАСТИ"</t>
  </si>
  <si>
    <t>АДАЙКИН ЮРИЙ БОРИСОВИЧ</t>
  </si>
  <si>
    <t>Г.ЕРЕЙМЕНТАУ , УЛ БЕКТЕМИРОВА, 5</t>
  </si>
  <si>
    <t>КГУ "МАЛО-ТЮКТИНСКОЕ УЧРЕЖДЕНИЕ ЛЕСНОГО ХОЗЯЙСТВА УПРАВЛЕНИЯ ПРИРОДНЫХ РЕСУРСОВ И РЕГУЛИРОВАНИЯ ПРИРОДОПОЛЬЗОВАНИЯ АКМОЛИНСКОЙ ОБЛАСТИ"</t>
  </si>
  <si>
    <t>АБИЛЬПЕИСОВ БАТЫРЖАН БАУРЖАНОВИЧ</t>
  </si>
  <si>
    <t>87163227200 ,87163251644 ,871632-51644</t>
  </si>
  <si>
    <t>С.МАЛЫЕ ТЮКТЫ , УЛИЦА ОРТАЛЫҚ, 20</t>
  </si>
  <si>
    <t>КГУ "КУЙБЫШЕВСКОЕ УЧРЕЖДЕНИЕ ЛЕСНОГО ХОЗЯЙСТВА УПРАВЛЕНИЯ ПРИРОДНЫХ РЕСУРСОВ И РЕГУЛИРОВАНИЯ ПРИРОДОПОЛЬЗОВАНИЯ АКМОЛИНСКОЙ ОБЛАСТИ"</t>
  </si>
  <si>
    <t>НЕГМЕТОВ ЕРКИН КАЙДАРОВИЧ</t>
  </si>
  <si>
    <t>87163238370 ,87163251460</t>
  </si>
  <si>
    <t>С.УГОЛКИ , Акмолинская область Зерендинский район С.УГОЛКИ Без типа БЕЗ НАЗВАНИЯ нет данных</t>
  </si>
  <si>
    <t>КГУ "МАРАЛДИНСКОЕ УЧРЕЖДЕНИЕ ЛЕСНОГО ХОЗЯЙСТВА УПРАВЛЕНИЯ ПРИРОДНЫХ РЕСУРСОВ И РЕГУЛИРОВАНИЯ ПРИРОДОПОЛЬЗОВАНИЯ АКМОЛИНСКОЙ ОБЛАСТИ"</t>
  </si>
  <si>
    <t>БЕКТУРОВ ЕРБОЛ ТАСКУЖАЕВИЧ</t>
  </si>
  <si>
    <t>87164095500 ,87712530037</t>
  </si>
  <si>
    <t>С.МЫСОК ,</t>
  </si>
  <si>
    <t>КГУ "УРУМКАЙСКОЕ УЧРЕЖДЕНИЕ ЛЕСНОГО ХОЗЯЙСТВА УПРАВЛЕНИЯ ПРИРОДНЫХ РЕСУРСОВ И РЕГУЛИРОВАНИЯ ПРИРОДОПОЛЬЗОВАНИЯ АКМОЛИНСКОЙ ОБЛАСТИ"</t>
  </si>
  <si>
    <t>СУЛТАНОВ КАНАТ КАБЕНОВИЧ</t>
  </si>
  <si>
    <t>87163697122 ,97122, 97199</t>
  </si>
  <si>
    <t>С.КРАСНЫЙ КОРДОН , УЛИЦА ЛЕСНАЯ, 1А</t>
  </si>
  <si>
    <t>КГУ "БОЛЬШЕ-ТЮКТИНСКОЕ УЧРЕЖДЕНИЕ ЛЕСНОГО ХОЗЯЙСТВА УПРАВЛЕНИЯ ПРИРОДНЫХ РЕСУРСОВ И РЕГУЛИРОВАНИЯ ПРИРОДОПОЛЬЗОВАНИЯ АКМОЛИНСКОЙ ОБЛАСТИ"</t>
  </si>
  <si>
    <t>ЖАРКИНБАЕВ ЕРКИН КЕНЖЕБОЛАТОВИЧ</t>
  </si>
  <si>
    <t>С.РАЗДОЛЬНОЕ ,</t>
  </si>
  <si>
    <t>КГУ "ЗАЙСАНСКОЕ ЛЕСНОЕ ХОЗЯЙСТВО" УПРАВЛЕНИЯ ПРИРОДНЫХ РЕСУРСОВ И РЕГУЛИРОВАНИЯ ПРИРОДОПОЛЬЗОВАНИЯ ВОСТОЧНО КАЗАХСТАНСКОЙ ОБЛАСТИ</t>
  </si>
  <si>
    <t>АХМЕТОВ КЫДЫРБЕК УАТБЕКОВИЧ</t>
  </si>
  <si>
    <t>Г.ЗАЙСАН , УЛИЦА КУНИЯРОВА Д.21</t>
  </si>
  <si>
    <t>КГУ "АСУ-БУЛАКСКОЕ ЛЕСНОЕ ХОЗЯЙСТВО" УПРАВЛЕНИЯ ПРИРОДНЫХ РЕСУРСОВ И РЕГУЛИРОВАНИЯ ПРИРОДОПОЛЬЗОВАНИЯ ВОСТОЧНО-КАЗАХСТАНСКОЙ ОБЛАСТИ</t>
  </si>
  <si>
    <t>АЙТЫМБЕТОВ ТУРСЫНХАН ТОКТАГАЛИЕВИЧ</t>
  </si>
  <si>
    <t>С.АСУБУЛАК , улица Новый Лесхоз, дом 32</t>
  </si>
  <si>
    <t>КГУ «ЛЕСНОЕ ХОЗЯЙСТВО КЫЗЫЛЖАРСКОЕ» АКИМАТА СЕВЕРО-КАЗАХСТАНСКОЙ ОБЛАСТИ УПРАВЛЕНИЯ ПРИРОДНЫХ РЕСУРСОВ И РЕГУЛИРОВАНИЯ ПРИРОДОПОЛЬЗОВАНИЯ СЕВЕРО-КАЗАХСТАНСКОЙ ОБЛАСТИ</t>
  </si>
  <si>
    <t>КАЛЫКОВ КАЙРАТ ЕДИЛОВИЧ</t>
  </si>
  <si>
    <t>Г.ПЕТРОПАВЛОВСК , УЛИЦА ИМЕНИ ЖАМБЫЛА, 241</t>
  </si>
  <si>
    <t>КГУ "КЕГЕНСКОЕ ЛЕСНОЕ ХОЗЯЙСТВО" ГУ "УПРАВЛЕНИЕ ПРИРОДНЫХ РЕСУРСОВ И РЕГУЛИРОВАНИЯ ПРИРОДОПОЛЬЗОВАНИЯ АЛМАТИНСКОЙ ОБЛАСТИ"</t>
  </si>
  <si>
    <t>СОЛТАНГАЗИЕВ АЙБОЛАТ АСКЕРБЕКОВИЧ</t>
  </si>
  <si>
    <t>С.КЕГЕН , УЛИЦА Ш МЫҚИТАНҰЛЫ, 55</t>
  </si>
  <si>
    <t>КГУ "НАРЫНКОЛЬСКОЕ ЛЕСНОЕ ХОЗЯЙСТВО" ГУ "УПРАВЛЕНИЕ ПРИРОДНЫХ РЕСУРСОВ И РЕГУЛИРОВАНИЯ ПРИРОДОПОЛЬЗОВАНИЯ АЛМАТИНСКОЙ ОБЛАСТИ"</t>
  </si>
  <si>
    <t>АЛИЕВ НУРБОЛ МАДЖИТОВИЧ</t>
  </si>
  <si>
    <t>87277921213 ,8/72779/2-12-13 ,87277921547</t>
  </si>
  <si>
    <t>С.НАРЫНКОЛ , АЛМАТИНСКАЯ ОБЛАСТЬ РАЙЫМБЕКСКИЙ РАЙОН НАРЫНКОЛЬСКИЙ С.О. С.НАРЫНКОЛ улица АМАНГЕЛДИ, к.АЛМАТИНСКАЯ ОБЛАСТЬ С.HАРЫНКОЛ УЛИЦА АМАНГЕЛЬДЫ ДОМ 78, дом 78</t>
  </si>
  <si>
    <t>КГУ «ОТДЕЛ ОБРАЗОВАНИЯ РАЙОНА ИМЕНИ ГАБИТА МУСРЕПОВА» КГУ «УПРАВЛЕНИЕ ОБРАЗОВАНИЯ АКИМАТА СЕВЕРО-КАЗАХСТАНСКОЙ ОБЛАСТИ»</t>
  </si>
  <si>
    <t>КАРАБАЕВА ЭЛЬМИРА МИРЗАХМЕТОВНА</t>
  </si>
  <si>
    <t>С.НОВОИШИМСКОЕ , УЛИЦА ЛЕНИНА, 2</t>
  </si>
  <si>
    <t>КГУ "ШЕЛЕКСКОЕ ЛЕСНОЕ ХОЗЯЙСТВО" ГУ "УПРАВЛЕНИЕ ПРИРОДНЫХ РЕСУРСОВ И РЕГУЛИРОВАНИЯ ПРИРОДОПОЛЬЗОВАНИЯ АЛМАТИНСКОЙ ОБЛАСТИ"</t>
  </si>
  <si>
    <t>АЛТАЕВ БЕКБОЛАТ МУХАМЕТЖАНОВИЧ</t>
  </si>
  <si>
    <t>С.ШЕЛЕК , УЛИЦА МАЛАЙ БАТЫРА, 3</t>
  </si>
  <si>
    <t>КГУ "АЛАКОЛЬСКОЕ ЛЕСНОЕ ХОЗЯЙСТВО" ГУ "УПРАВЛЕНИЕ ПРИРОДНЫХ РЕСУРСОВ И РЕГУЛИРОВАНИЯ ПРИРОДОПОЛЬЗОВАНИЯ ОБЛАСТИ ЖЕТІСУ"</t>
  </si>
  <si>
    <t>ЖАКАНБАЕВ ГАЛЫМБЕК АСКЕРБЕКОВИЧ</t>
  </si>
  <si>
    <t>87025308644 ,87283322158 ,87781894343 ,88778189434</t>
  </si>
  <si>
    <t>Г.УШАРАЛ , УЛИЦА Д.ҚОНАЕВ,67</t>
  </si>
  <si>
    <t>КГУ "УЙГЕНТАССКОЕ ЛЕСНОЕ ХОЗЯЙСТВО" ГУ "УПРАВЛЕНИЕ ПРИРОДНЫХ РЕСУРСОВ И РЕГУЛИРОВАНИЯ ПРИРОДОПОЛЬЗОВАНИЯ ОБЛАСТИ ЖЕТІСУ"</t>
  </si>
  <si>
    <t>БЕКПАЕВ ЕРИКЖАН ЖУКЕНОВИЧ</t>
  </si>
  <si>
    <t>87283741478 ,87283741765</t>
  </si>
  <si>
    <t>С.КАБАНБАЙ , УЛИЦА АБЫЛАЙ ХАН, 312</t>
  </si>
  <si>
    <t>КГУ «ТАЛДЫКОРГАНСКОЕ ЛЕСНОЕ ХОЗЯЙСТВО» ГУ «УПРАВЛЕНИЕ ПРИРОДНЫХ РЕСУРСОВ И РЕГУЛИРОВАНИЯ ПРИРОДОПОЛЬЗОВАНИЯ ОБЛАСТИ ЖЕТІСУ»</t>
  </si>
  <si>
    <t>ОХАНОВ МАДИ ИСАЖАНОВИЧ</t>
  </si>
  <si>
    <t>87282327448 ,87282400205</t>
  </si>
  <si>
    <t>Г.ТАЛДЫКОРГАН , УЛИЦА АК КАЙЫН, 1А</t>
  </si>
  <si>
    <t>КГУ «ЛЕСНОЕ ХОЗЯЙСТВА КАРАДАЛА» ГУ «УПРАВЛЕНИЕ ПРИРОДНЫХ РЕСУРСОВ И РЕГУЛИРОВАНИЯ ПРИРОДОПОЛЬЗОВАНИЯ АЛМАТИНСКОЙ ОБЛАСТИ»</t>
  </si>
  <si>
    <t>АЙДАБОСЫН НАУРЫЗБАЙ НҰРҚҰЛҰЛЫ</t>
  </si>
  <si>
    <t>87277821714 ,8-72778-21714 ,87277821851</t>
  </si>
  <si>
    <t>С.ЧУНДЖА , улица Кәрібай Мерекеев, дом 7/1</t>
  </si>
  <si>
    <t>ФИЛИАЛ "АВИАЗВЕНО ВОСТОЧНО-КАЗАХСТАНСКОЙ ОБЛАСТИ РЕСПУБЛИКАНСКОГО ГОСУДАРСТВЕННОГО КАЗЕННОГО ПРЕДПРИЯТИЯ "КАЗАХСКАЯ БАЗА АВИАЦИОННОЙ ОХРАНЫ ЛЕСОВ И ОБСЛУЖИВАНИЯ ЛЕСНОГО ХОЗЯЙСТВА" КОМИТЕТА ЛЕСНОГО ХОЗЯЙСТВА И ЖИВОТНОГО МИРА МИНИСТЕРСТВА СЕЛЬСКОГО ХОЗЯЙСТВА РК.</t>
  </si>
  <si>
    <t>КОНШУ АНДРЕЙ ВЛАДИМИРОВИЧ</t>
  </si>
  <si>
    <t>Г.УСТЬ-КАМЕНОГОРСК , УЛИЦА ТОХТАРОВА, 40</t>
  </si>
  <si>
    <t>ТОО "АСХАТ И КОМПАНИЯ"</t>
  </si>
  <si>
    <t>КАДЫРОВ АСХАТ ШАМИЛЬЕВИЧ</t>
  </si>
  <si>
    <t>С.БАЛПЫК БИ , УЛИЦА ТОЛЕ БИ, 1, КВ 38</t>
  </si>
  <si>
    <t>25.06.2024 отключен</t>
  </si>
  <si>
    <t>ТЕНИЛБАЕВ БАУЫРЖАН БЕЙБИТҰЛЫ</t>
  </si>
  <si>
    <t>С.БАЙМЫРЗА , КАРАГАНДИНСКАЯ ОБЛАСТЬ, БУХАР-ЖЫРАУСКИЙ РАЙОН, С.О. БАЙМЫРЗА, С.БАЙМЫРЗА</t>
  </si>
  <si>
    <t>ИП ЕРЛІК</t>
  </si>
  <si>
    <t>ҚАЙРАТ ЕРЛІК</t>
  </si>
  <si>
    <t>ЖК ЕРМАН</t>
  </si>
  <si>
    <t>ЕРМАН ЕЛНҰР ҚУАНЫШҰЛЫ</t>
  </si>
  <si>
    <t>25.06.2024 отправил призинтацию о компание</t>
  </si>
  <si>
    <t>ALTERUTRUM</t>
  </si>
  <si>
    <t>ҚАЛЫБАЙ БОКЕЙХАН РАХЫМЖАНҰЛЫ</t>
  </si>
  <si>
    <t>77023974111 ,87023974111</t>
  </si>
  <si>
    <t>КОСТАНАЙСКИЙ ОБЛАСТНОЙ ФИЛИАЛ РГП на ПХВ "ФИТОСАНИТАРИЯ" КОМИТЕТА ГОСУДАРСТВЕННОЙ ИНСПЕКЦИИ В АГРОПРОМЫШЛЕННОМ КОМПЛЕКСЕ МИНИСТЕРСТВА СЕЛЬСКОГО ХОЗЯЙСТВА РК</t>
  </si>
  <si>
    <t>БАЙМАГАМБЕТОВ МУРАТ САКТАГАНОВИЧ</t>
  </si>
  <si>
    <t>Г.ТОБЫЛ , улица Школьная, здание 43А</t>
  </si>
  <si>
    <t>КГУ "СЕЛЬСКОХОЗЯЙСТВЕННЫЙ КОЛЛЕДЖ РАЙОНА АЛТАЙ" УПРАВЛЕНИЯ ОБРАЗОВАНИЯ ВОСТОЧНО-КАЗАХСТАНСКОЙ ОБЛАСТИ</t>
  </si>
  <si>
    <t>ПРЕСНЕЦОВА СВЕТЛАНА ВАЛЕНТИНОВНА</t>
  </si>
  <si>
    <t>С.ЧАПАЕВО , ПЕРЕУЛОК ШКОЛЬНЫЙ, 3</t>
  </si>
  <si>
    <t>КГУ "ЖАРМИНСКИЙ ТЕХНОЛОГИЧЕСКИЙ КОЛЛЕДЖ" УПРАВЛЕНИЯ ОБРАЗОВАНИЯ ОБЛАСТИ АБАЙ</t>
  </si>
  <si>
    <t>ОМАРОВ БЕРИК РАМАЗАНОВИЧ</t>
  </si>
  <si>
    <t>Г.ШАР , улица Амангельди, дом 1</t>
  </si>
  <si>
    <t>ИП "YUTOPHARM"</t>
  </si>
  <si>
    <t>МҰХТАРОВ БАҚДӘУЛЕТ ЕРЖАНҰЛЫ</t>
  </si>
  <si>
    <t>Оптовая торговля медицинской техникой и ортопедическими изделиями</t>
  </si>
  <si>
    <t>КАРАТАУСКИЙ РАЙОН , Г.ШЫМКЕНТ, КАРАТАУСКИЙ РАЙОН</t>
  </si>
  <si>
    <t>ИП ЧЕРНЯВСКИЙ</t>
  </si>
  <si>
    <t>ЧЕРНЯВСКИЙ ДЕНИС ВЛАДИМИРОВИЧ</t>
  </si>
  <si>
    <t>С.БОТАКАРА , КАРАГАНДИНСКАЯ ОБЛАСТЬ, БУХАР-ЖЫРАУСКИЙ РАЙОН, БОТАКАРИНСКАЯ С.А., С.БОТАКАРА</t>
  </si>
  <si>
    <t>18.09.2026 откл</t>
  </si>
  <si>
    <t>ALGA СМ КОМЕНТАРИИ</t>
  </si>
  <si>
    <t>ДҮЙСЕНБЕК ИСЛАМ ЕРЖАНҰЛЫ</t>
  </si>
  <si>
    <t>7 708 837 33 02 ,87088373302</t>
  </si>
  <si>
    <t>С.ДИХАН , ЖАМБЫЛСКАЯ ОБЛАСТЬ, ЖУАЛЫНСКИЙ РАЙОН, АКСАЙСКИЙ С.О., С.ДИХАН</t>
  </si>
  <si>
    <t>ДК "АРУЖАН"</t>
  </si>
  <si>
    <t>АЙДАРБЕК АРУЖАН ӘБИБУЛЛАҚЫЗЫ</t>
  </si>
  <si>
    <t>05.03.2025 сбой</t>
  </si>
  <si>
    <t>ИП ДАВАХАН</t>
  </si>
  <si>
    <t>ДАВАХАН РАХЫМБЕК ҚАБЫЛҰЛЫ</t>
  </si>
  <si>
    <t>Г.АКСУ , ПАВЛОДАРСКАЯ ОБЛАСТЬ, АКСУ Г.А., Г.АКСУ</t>
  </si>
  <si>
    <t>КГУ "ШЕМОНАИХИНСКИЙ КОЛЛЕДЖ" УПРАВЛЕНИЯ ОБРАЗОВАНИЯ ВОСТОЧНО-КАЗАХСТАНСКОЙ ОБЛАСТИ</t>
  </si>
  <si>
    <t>АМЕРХАНОВА ГУЛЬНАРА СЛЯМХАНОВНА</t>
  </si>
  <si>
    <t>Г.ШЕМОНАИХА , улица имени Анатолия Иванова, строение 155</t>
  </si>
  <si>
    <t>ТОО "СТРОЙМАРКЕТ"</t>
  </si>
  <si>
    <t>ИБРАЕВ ГАБИТ УТКЕЛБАЕВИЧ</t>
  </si>
  <si>
    <t>87242259069 ,8(7242)25-90-69 ,87242259222 ,8(7242)25-94-94 ,87242259494</t>
  </si>
  <si>
    <t>Г.КЫЗЫЛОРДА , Кызылординская область город Кызылорда улица, дом 55</t>
  </si>
  <si>
    <t>05.03.2025 нет потреб</t>
  </si>
  <si>
    <t>ИП ЖҮРГЕНБАЙ</t>
  </si>
  <si>
    <t>ЖҮРГЕНБАЙ МИРАС АМАНҒОСҰЛЫ</t>
  </si>
  <si>
    <t>18.02.2025 не дозвон</t>
  </si>
  <si>
    <t>АО "РЗА"</t>
  </si>
  <si>
    <t>ИМАНДОСОВ САМУРАТ ЖУМАНОВИЧ</t>
  </si>
  <si>
    <t>(72438) 2-18-84 ,+77243821884 ,87243821884</t>
  </si>
  <si>
    <t>П.АЙТЕКЕ БИ , КЫЗЫЛОРДИНСКАЯ ОБЛАСТЬ КАЗАЛИНСКИЙ РАЙОН П.АЙТЕКЕ БИ улица МУРАТБАЕВА Г, к.КЫЗЫЛОРДИНСКАЯ ОБЛАСТЬ П.АЙТЕКЕ БИ УЛИЦА МУРАТБАЕВА Г ДОМ 1Е КВ -, дом 1Е оф. -</t>
  </si>
  <si>
    <t>ZSG</t>
  </si>
  <si>
    <t>ЗАЙНУТДЕНОВ САДРЕТДЕН ГАЙНУТДЕНОВИЧ</t>
  </si>
  <si>
    <t>Оптовая торговля прочими непродовольственными товарами потребительского назначения, не включенными в другие группировки</t>
  </si>
  <si>
    <t>РАЙОН АЛМАТЫ , Г.АСТАНА, РАЙОН АЛМАТЫ</t>
  </si>
  <si>
    <t>КАРАГАНДИНСКИЙ ОБЛАСТНОЙ ФИЛИАЛ РГП на ПХВ "ФИТОСАНИТАРИЯ" КОМИТЕТА ГОСУДАРСТВЕННОЙ ИНСПЕКЦИИ В АГРОПРОМЫШЛЕННОМ КОМПЛЕКСЕ МИНИСТЕРСТВА СЕЛЬСКОГО ХОЗЯЙСТВА РК</t>
  </si>
  <si>
    <t>ТУНГУШБЕКОВ АСПАНДИЯР КАМИДЖАНОВИЧ</t>
  </si>
  <si>
    <t>РАЙОН ИМ.КАЗЫБЕК БИ , ЗАПАДНАЯ ПРОМЗОНА, 1</t>
  </si>
  <si>
    <t>АКМОЛИНСКИЙ ОБЛАСТНОЙ ФИЛИАЛ РГП на ПХВ "ФИТОСАНИТАРИЯ" КОМИТЕТА ГОСУДАРСТВЕННОЙ ИНСПЕКЦИИ В АГРОПРОМЫШЛЕННОМ КОМПЛЕКСЕ МИНИСТЕРСТВА СЕЛЬСКОГО ХОЗЯЙСТВА РК</t>
  </si>
  <si>
    <t>БАЙМАГАМБЕТОВ ЖАНБОЛАТ КУАНЫШЕВИЧ</t>
  </si>
  <si>
    <t>Г.КОКШЕТАУ , УЛИЦА МАГЖАНА ЖУМАБАЕВА, 163</t>
  </si>
  <si>
    <t>КГУ «КАРАБУТАКСКОЕ УЧРЕЖДЕНИЕ ПО ОХРАНЕ ЛЕСОВ И ЖИВОТНОГО МИРА» ГУ «УПРАВЛЕНИЕ ПРИРОДНЫХ РЕСУРСОВ И РЕГУЛИРОВАНИЯ ПРИРОДОПОЛЬЗОВАНИЯ АКТЮБИНСКОЙ ОБЛАСТИ»</t>
  </si>
  <si>
    <t>ОРЫНБАЕВ ЕРЛАН ҚҰЛАТАЙҰЛЫ</t>
  </si>
  <si>
    <t>87133925923 ,8(71339)25-9-23</t>
  </si>
  <si>
    <t>С.КАРАБУТАК , улица Н.Алдекешова, дом 1</t>
  </si>
  <si>
    <t>ИП КЕНЖЕКОВА</t>
  </si>
  <si>
    <t>КЕНЖЕКОВА АЗИЗА РУСЛАНҚЫЗЫ</t>
  </si>
  <si>
    <t>77075070918 ,87075070918</t>
  </si>
  <si>
    <t>С.КАРАСУ , ТУРКЕСТАНСКАЯ ОБЛАСТЬ, САЙРАМСКИЙ РАЙОН, КАРАСУСКИЙ С.О., С.КАРАСУ</t>
  </si>
  <si>
    <t>25.062024 нет потребности</t>
  </si>
  <si>
    <t>ИП "ЕРКЕ"</t>
  </si>
  <si>
    <t>ЕРҒАС АҚЕРКЕ ШАХМАРДАНҚЫЗЫ</t>
  </si>
  <si>
    <t>С.АЛГАБАС , КЫЗЫЛОРДИНСКАЯ ОБЛАСТЬ, ЧИИЛИЙСКИЙ РАЙОН, ЖУАНТОБИНСКИЙ С.О., С.АЛГАБАС</t>
  </si>
  <si>
    <t>ИП "ӘДІЛЕТ"</t>
  </si>
  <si>
    <t>АБАЙ ӘДІЛЕТ</t>
  </si>
  <si>
    <t>7 (778) 859-86-60 ,87788598660</t>
  </si>
  <si>
    <t>С.КАРАКЕМЕР , АЛМАТИНСКАЯ ОБЛАСТЬ, ЕНБЕКШИКАЗАХСКИЙ РАЙОН, КАРАКЕМЕРСКИЙ С.О., С.КАРАКЕМЕР</t>
  </si>
  <si>
    <t>25.01.2024 нет необ</t>
  </si>
  <si>
    <t>КГУ "БОЛЬШЕ - БОРСУКСКОЕ УЧРЕЖДЕНИЕ ПО ОХРАНЕ ЛЕСОВ И ЖИВОТНОГО МИРА" ГУ "УПРАВЛЕНИЕ ПРИРОДНЫХ РЕСУРСОВ И РЕГУЛИРОВАНИЯ ПРИРОДОПОЛЬЗОВАНИЯ АКТЮБИНСКОЙ ОБЛАСТИ"</t>
  </si>
  <si>
    <t>КУМЕКБАЕВ ИСАТАЙ</t>
  </si>
  <si>
    <t>87133521124 ,8-71335-21124</t>
  </si>
  <si>
    <t>Г.ШАЛКАР , Тупик Бисенов Онербай, здание 13</t>
  </si>
  <si>
    <t>КГУ "УИЛСКОЕ УЧРЕЖДЕНИЕ ПО ОХРАНЕ ЛЕСОВ И ЖИВОТНОГО МИРА" ГУ "УПРАВЛЕНИЕ ПРИРОДНЫХ РЕСУРСОВ И РЕГУЛИРОВАНИЯ ПРИРОДОПОЛЬЗОВАНИЯ АКТЮБИНСКОЙ ОБЛАСТИ"</t>
  </si>
  <si>
    <t>МУСИН СЕРИК ГАЛИЕВИЧ</t>
  </si>
  <si>
    <t>КГУ "АКТЮБИНСКОЕ УЧРЕЖДЕНИЕ ПО ОХРАНЕ ЛЕСОВ И ЖИВОТНОГО МИРА" ГУ "УПРАВЛЕНИЕ ПРИРОДНЫХ РЕСУРСОВ И РЕГУЛИРОВАНИЯ ПРИРОДОПОЛЬЗОВАНИЯ АКТЮБИНСКОЙ ОБЛАСТИ"</t>
  </si>
  <si>
    <t>КАЛАСОВ АСКАР БУЛЕКОВИЧ</t>
  </si>
  <si>
    <t>87132402014 ,8 (7132)402014, 402015 ,87132402015</t>
  </si>
  <si>
    <t>РАЙОН АЛМАТЫ , улица Т.К.Жургенова, здание 180</t>
  </si>
  <si>
    <t>КГУ «ТЕМИРСКОЕ УЧРЕЖДЕНИЕ ПО ОХРАНЕ ЛЕСОВ И ЖИВОТНОГО МИРА» ГУ «УПРАВЛЕНИЕ ПРИРОДНЫХ РЕСУРСОВ И РЕГУЛИРОВАНИЯ ПРИРОДОПОЛЬЗОВАНИЯ АКТЮБИНСКОЙ ОБЛАСТИ»</t>
  </si>
  <si>
    <t>МОЛДАКУЛОВ САБЫРЖАН ЖАНГИРОВИЧ</t>
  </si>
  <si>
    <t>Г.ТЕМИР , Актюбинская область Темирский район Темирский сельский округ город Темир улица, дом 15А</t>
  </si>
  <si>
    <t>КГУ "КОБДИНСКОЕ УЧРЕЖДЕНИЕ ПО ОХРАНЕ ЛЕСОВ И ЖИВОТНОГО МИРА" ГУ "УПРАВЛЕНИЯ ПРИРОДНЫХ РЕСУРСОВ И РЕГУЛИРОВАНИЯ ПРИРОДОПОЛЬЗОВАНИЯ АКТЮБИНСКОЙ ОБЛАСТИ"</t>
  </si>
  <si>
    <t>МУСИН НУРУМ КАРЖАУОВИЧ</t>
  </si>
  <si>
    <t>87134121340 ,8 71341 21-340, 22-063 ,87134122063</t>
  </si>
  <si>
    <t>С.КОБДА , улица Колесникова, здание 17</t>
  </si>
  <si>
    <t>ИП BOSS</t>
  </si>
  <si>
    <t>БОЛАТ НҰРӘН МАРҒҰЛАНҰЛЫ</t>
  </si>
  <si>
    <t>РАЙОН ЕСИЛЬ , Г.АСТАНА, РАЙОН ЕСИЛЬ</t>
  </si>
  <si>
    <t>25.06.2025 отключен</t>
  </si>
  <si>
    <t>ТОО "АГРОФИРМА "ДИЕВСКАЯ"</t>
  </si>
  <si>
    <t>ДАНИЛЕНКО ОЛЕГ ВЛАДИМИРОВИЧ</t>
  </si>
  <si>
    <t>С.ДИЕВКА , УЛИЦА МИРА, 9</t>
  </si>
  <si>
    <t>27.08.2024 не дозвон</t>
  </si>
  <si>
    <t>ТОО "ТУЛПАР-2000"</t>
  </si>
  <si>
    <t>БАЙДИЛЬДАЕВ ТАЛГАТ АБДИМАНАПОВИЧ</t>
  </si>
  <si>
    <t>С.ШИЕЛИ , МИКРОРАЙОН КОКШОКЫ, 14</t>
  </si>
  <si>
    <t>QAZNB</t>
  </si>
  <si>
    <t>НУРАХАНОВ НУРБОЛАТ ТУРСЫНХАНҰЛЫ</t>
  </si>
  <si>
    <t>7 (705) 625-89-19</t>
  </si>
  <si>
    <t>С.АКБАСТАУ , ТУРКЕСТАНСКАЯ ОБЛАСТЬ, РАЙОН БАЙДИБЕКА, АКБАСТАУСКИЙ С.О., С.АКБАСТАУ</t>
  </si>
  <si>
    <t>26.06.2024 не дозвон</t>
  </si>
  <si>
    <t xml:space="preserve">ТОО "КҮМІС-КӨКШЕ" </t>
  </si>
  <si>
    <t>АКУПОВ МЕЙРАМ ДУЛАТОВИЧ</t>
  </si>
  <si>
    <t>87055400801 ,8 705 540 08 01</t>
  </si>
  <si>
    <t>С.ЧАГЛИНКА , улица Темиржолшылар, дом 49</t>
  </si>
  <si>
    <t>03.09.2026 сбой</t>
  </si>
  <si>
    <t>ИП DOS</t>
  </si>
  <si>
    <t>БАТЫРОВА АРАЙ ЖАМБЫЛҚЫЗЫ</t>
  </si>
  <si>
    <t>7(702)631-82-88</t>
  </si>
  <si>
    <t>А.ЖАЙЫЛМА , ЖАМБЫЛСКАЯ ОБЛАСТЬ, САРЫСУСКИЙ РАЙОН, ЖАЙЫЛМИНСКИЙ С.О., А.ЖАЙЫЛМА</t>
  </si>
  <si>
    <t>ИП ТАНБАЕВ</t>
  </si>
  <si>
    <t>ТАНБАЕВ АЙБОЛ ЖУМАНБЕКОВИЧ</t>
  </si>
  <si>
    <t>7 707 657 6655</t>
  </si>
  <si>
    <t>ТОО "ДОСБОЛ ДДА"</t>
  </si>
  <si>
    <t>ТЛЕУБЕРГЕНОВ ЕРИК СЕЙТНАЗАРОВИЧ</t>
  </si>
  <si>
    <t>П.КАРСАКПАЙ , улица Сатпаева, дом 3</t>
  </si>
  <si>
    <t>28.02.2025 не верный номер</t>
  </si>
  <si>
    <t>ИП SANA</t>
  </si>
  <si>
    <t>СҰЛТАНҒАЛИ АРУЖАН АЙТҚАЛИҚЫЗЫ</t>
  </si>
  <si>
    <t>Г.ТУРКЕСТАН , ТУРКЕСТАНСКАЯ ОБЛАСТЬ, ТУРКЕСТАН Г.А., Г.ТУРКЕСТАН</t>
  </si>
  <si>
    <t>26.06.2024 не дозван</t>
  </si>
  <si>
    <t>ИП АЛПЫСБАЕВА</t>
  </si>
  <si>
    <t>АЛПЫСБАЕВА РОЗА АСҚАРҚЫЗЫ</t>
  </si>
  <si>
    <t>Разборка машин и оборудования, не подлежащих восстановлению</t>
  </si>
  <si>
    <t>С.АГЫБЕТ , ТУРКЕСТАНСКАЯ ОБЛАСТЬ, РАЙОН БАЙДИБЕКА, АГЫБЕТСКИЙ С.О., С.АГЫБЕТ</t>
  </si>
  <si>
    <t>26.06.2024 отключен</t>
  </si>
  <si>
    <t>ИП АДЕМА</t>
  </si>
  <si>
    <t>КЕМБИЛ ӘДЕМІ АЗИЗҚЫЗЫ</t>
  </si>
  <si>
    <t>С.ЖАНАБАЗАР , ТУРКЕСТАНСКАЯ ОБЛАСТЬ, КАЗЫГУРТСКИЙ РАЙОН, ЖАНАБАЗАРСКИЙ С.О., С.ЖАНАБАЗАР</t>
  </si>
  <si>
    <t>26.06.2024 не правильный номер</t>
  </si>
  <si>
    <t>SERVIS_SHYMKENT17</t>
  </si>
  <si>
    <t>БЕКБАУ ЕРҚАНАТ ТАЛҒАТҰЛЫ</t>
  </si>
  <si>
    <t>Аренда и эксплуатация торгового рынка</t>
  </si>
  <si>
    <t>ИП A&amp;S GROUP</t>
  </si>
  <si>
    <t>САЙЛАУХАН АЗАМАТ ЕРТІСҰЛЫ</t>
  </si>
  <si>
    <t>АЛАТАУСКИЙ РАЙОН , Г.АЛМАТЫ, АЛАТАУСКИЙ РАЙОН</t>
  </si>
  <si>
    <t>26.06..2024 не потребности</t>
  </si>
  <si>
    <t xml:space="preserve">ТОО "КАМЕНКА-1" </t>
  </si>
  <si>
    <t>УСМАНОВ БЕКЗАТ АЙДАРАЛИЕВИЧ</t>
  </si>
  <si>
    <t>С.КАМЕНКА , улица Жастар, дом 24</t>
  </si>
  <si>
    <t>ТОО "САФУАН"</t>
  </si>
  <si>
    <t>БИЛИСБЕКОВА ШИРИН ШАЙМЕРДЕНОВНА</t>
  </si>
  <si>
    <t>С.ТЕМИРЛАНОВКА , УЛИЦА ҚАЖЫМҰКАН, 154/1</t>
  </si>
  <si>
    <t>ИП РАДИДЕНЕГ</t>
  </si>
  <si>
    <t>ӘБІЛҚАЙР АБЫЛАЙХАН ҒАМЗАТҰЛЫ</t>
  </si>
  <si>
    <t>БОСТАНДЫКСКИЙ РАЙОН , Г.АЛМАТЫ, БОСТАНДЫКСКИЙ РАЙОН</t>
  </si>
  <si>
    <t>ИП "БАҚДӘУЛЕТ"</t>
  </si>
  <si>
    <t>АНАРБАЙ БАҚДӘУЛЕТ СЫДЫҚҰЛЫ</t>
  </si>
  <si>
    <t>87476705549 ,87476705549.87086647847</t>
  </si>
  <si>
    <t>С.ТЕМИРЛАНОВКА , ТУРКЕСТАНСКАЯ ОБЛАСТЬ, ОРДАБАСЫНСКИЙ РАЙОН, КАЖЫМУКАНСКИЙ С.О., С.ТЕМИРЛАНОВКА</t>
  </si>
  <si>
    <t>ГУ "УПРАВЛЕНИЕ ПОЛИЦИИ Г. ПЕТРОПАВЛОВСКА ДЕПАРТАМЕНТА ПОЛИЦИИ СЕВЕРО-КАЗАХСТАНСКОЙ ОБЛАСТИ МИНИСТЕРСТВА ВНУТРЕННИХ ДЕЛ РК"</t>
  </si>
  <si>
    <t>МУХАТОВ ЖАНДОС АМАНГЕЛДИЕВИЧ</t>
  </si>
  <si>
    <t>Деятельность по обеспечению общественного порядка и безопасности</t>
  </si>
  <si>
    <t>Г.ПЕТРОПАВЛОВСК , улица М.Жумабаева, дом 118</t>
  </si>
  <si>
    <t>ТОО "АГРО-КОБЕТЕЙ" не дозвон повтор</t>
  </si>
  <si>
    <t>ШӘМШИДЕН ТАБИҒАТ ШӘМШИДЕНҰЛЫ</t>
  </si>
  <si>
    <t>87163722354 ,8 716 37 2 23 54</t>
  </si>
  <si>
    <t>С.УШСАРТ , УЛИЦА КОБЕТЕЙ, 8</t>
  </si>
  <si>
    <t>03.09.2026 откл</t>
  </si>
  <si>
    <t>ТОО "ДРУЖБА-КОСТ"</t>
  </si>
  <si>
    <t>НЕСТЕРЕНКО ВАСИЛИЙ ИВАНОВИЧ</t>
  </si>
  <si>
    <t>С.ДРУЖБА , УЛИЦА ШКОЛЬНАЯ, 11</t>
  </si>
  <si>
    <t>09.12.2024 не дозвон</t>
  </si>
  <si>
    <t>ТОО "ТОРЖЫМБАЙ-ТҮРКЕ"</t>
  </si>
  <si>
    <t>БАЛМЫРЗАЕВ АЛТЫНБЕК БОЛАТБАЙҰЛЫ</t>
  </si>
  <si>
    <t>77243329295 ,87243329295</t>
  </si>
  <si>
    <t>СТ.КАМЫСТЫБАС , улица Камыстыбас, дом 156</t>
  </si>
  <si>
    <t>ТОО "КОХАНА"</t>
  </si>
  <si>
    <t>ПОНОМАРЁВ ВЛАДИМИР ВАСИЛЬЕВИЧ</t>
  </si>
  <si>
    <t>7 (777) 372-23-42,  8-714-45-22-657</t>
  </si>
  <si>
    <t>Распиловка и строгание древесины</t>
  </si>
  <si>
    <t>С.КРАСНЫЙ КОРДОН , УЛИЦА КАВКАЗСКАЯ, 2В</t>
  </si>
  <si>
    <t>переехал в РФ продал КХ</t>
  </si>
  <si>
    <t>СЕВЕРО-КАЗАХСТАНСКИЙ ОБЛАСТНОЙ ФИЛИАЛ РГП на ПХВ "РЕСПУБЛИКАНСКАЯ ВЕТЕРИНАРНАЯ ЛАБОРАТОРИЯ" КОМИТЕТА ВЕТЕРИНАРНОГО КОНТРОЛЯ И НАДЗОРА МИНИСТЕРСТВА СЕЛЬСКОГО ХОЗЯЙСТВА РК</t>
  </si>
  <si>
    <t>МАДЬЯРОВ ЕРБАТЫР КАИРГЕЛЬДИЕВИЧ</t>
  </si>
  <si>
    <t>87152422358 ,87152551025</t>
  </si>
  <si>
    <t>Ветеринарная деятельность</t>
  </si>
  <si>
    <t>Г.ПЕТРОПАВЛОВСК , Северо-Казахстанская область город Петропавловск Проезд 2-й Универсальный дом 8</t>
  </si>
  <si>
    <t>ТОО "ТАНАИС-К"</t>
  </si>
  <si>
    <t>КАЛЫКОВ ЗИНЕЛГАБИТ КАБДЫКАЙРОВИЧ</t>
  </si>
  <si>
    <t>7 71236 3-03-21 ,87077997757 ,87123630321 ,87759799000</t>
  </si>
  <si>
    <t>С.МАХАМБЕТ , УЛИЦА ЖАМБЫЛ ЖАБАЕВ, 12</t>
  </si>
  <si>
    <t>04.06.2024 не дозвон</t>
  </si>
  <si>
    <t>КАЗАХСТАНСКИЙ ФИЛИАЛ КАНАЛ "ДУСТЛИК" БАССЕЙНОВОГО ВОДОХОЗЯЙСТВЕННОГО ОБЪЕДИНЕНИЯ "СЫРДАРЬЯ"</t>
  </si>
  <si>
    <t>ЖАНБОТАЕВ АГАБЕК ТАЖИБАЕВИЧ</t>
  </si>
  <si>
    <t>Эксплуатация оросительных систем</t>
  </si>
  <si>
    <t>С.АКЖОЛ , УЛИЦА ҚАЗЫБЕК БИ, 29</t>
  </si>
  <si>
    <t>ТОО "БАРС-62"</t>
  </si>
  <si>
    <t>САРМАН ЕРКЕБҰЛАН МЫЛТЫҚБАЙҰЛЫ</t>
  </si>
  <si>
    <t>С.КУРЫЛЫС , улица Амангелди Бимуратова, дом 2</t>
  </si>
  <si>
    <t>26.06.2024 нет протребности</t>
  </si>
  <si>
    <t>ИП BA COMPANY</t>
  </si>
  <si>
    <t>АСКЕРБЕК АЗАМАТ БОЛАТБЕКҰЛЫ</t>
  </si>
  <si>
    <t>25.01.2024 не дозвон</t>
  </si>
  <si>
    <t>ИП ӘБДІҚАСЫМ</t>
  </si>
  <si>
    <t>ӘБДІҚАСЫМ АБЫЛАЙ СӘКЕНҰЛЫ</t>
  </si>
  <si>
    <t>05.02.2024 набрать в обед</t>
  </si>
  <si>
    <t>ТОО "АЛТЫН МҰРА"  повтор не дозвон</t>
  </si>
  <si>
    <t>ЕМЧЕНКО АЛЕКСАНДР ВИКТОРОВИЧ</t>
  </si>
  <si>
    <t>С.ТАМАНСКОЕ , УЛИЦА САДОВАЯ, 3</t>
  </si>
  <si>
    <t>31.08.2026 сбой</t>
  </si>
  <si>
    <t>ТОО "ДЕЗ-СТОМ"</t>
  </si>
  <si>
    <t>ЖАМАНГАРАЕВ КЕНЖЕХАН ДОСЫБЕКОВИЧ</t>
  </si>
  <si>
    <t>87012280915 ,87013197076 ,87013197076, 87012280915</t>
  </si>
  <si>
    <t>С.КАРАСУ , УЛИЦА М.САПАРБАЕВА, 35</t>
  </si>
  <si>
    <t>28.06.2024 нет потребности</t>
  </si>
  <si>
    <t>ИП ЕРМҰҚАН</t>
  </si>
  <si>
    <t>ЕЛТАЙ ЕРМҰҚАН АБДУЛЛАҰЛЫ</t>
  </si>
  <si>
    <t>Г.КЕНТАУ , КЕНТАУ Г.А., Г.КЕНТАУ</t>
  </si>
  <si>
    <t>ТОО "ШОЛАКСАЙ-1"</t>
  </si>
  <si>
    <t>ИХТИЛЯПОВ МАДИ УМУРЗАКОВИЧ</t>
  </si>
  <si>
    <t>77775083219 ,87775083219</t>
  </si>
  <si>
    <t>С.ШОЛАКСАЙ , УЛИЦА КАЗАХСКАЯ, 14</t>
  </si>
  <si>
    <t>03.09.2024 оплатили ангар 12х24</t>
  </si>
  <si>
    <t>ТОО "БУРЛИНТРАНССЕРВИС"</t>
  </si>
  <si>
    <t>СЕРАЗУТДИНОВ РАМИЛЬ АХТАМОВИЧ</t>
  </si>
  <si>
    <t>7(777) 143 12 76 ,87771431276</t>
  </si>
  <si>
    <t>С.БУРЛИН , УЛИЦА АМАНГЕЛЬДИНСКАЯ, 48/1</t>
  </si>
  <si>
    <t>08.10.2024 закрылись</t>
  </si>
  <si>
    <t>ТОО "АЛАКУЛЬСКОЕ"</t>
  </si>
  <si>
    <t>ЛИТВИНЕНКО СЕРГЕЙ ВЛАДИМИРОВИЧ</t>
  </si>
  <si>
    <t>87143425225 ,8(714-34)25-2-25</t>
  </si>
  <si>
    <t>С.АРШАЛЫ , улица Целинная, дом 35Б</t>
  </si>
  <si>
    <t>14.02.2025 не дозвон</t>
  </si>
  <si>
    <t>СЕЛЬСКОХОЗЯЙСТВЕННЫЙ ПК "ҚАРАШЫҚ"</t>
  </si>
  <si>
    <t>СУЛТАНОВ АКРАМ</t>
  </si>
  <si>
    <t>87766730304 НЕ ВЕРНЫЙ, 87753635903 НЕ ДОЗВОН</t>
  </si>
  <si>
    <t>С.КАРАШЫК , УЛИЦА НЕТ УЛИЦЫ, Д.Б/Н</t>
  </si>
  <si>
    <t>ИП АСЫЛЫМ</t>
  </si>
  <si>
    <t>СҮТТІБАЙ ҰЛДАНА НҰРҒАЛИҚЫЗЫ</t>
  </si>
  <si>
    <t>7 (771) 010-30-04 ,87710103004</t>
  </si>
  <si>
    <t>АЛЬ-ФАРАБИЙСКИЙ РАЙОН , Г.ШЫМКЕНТ, АЛЬ-ФАРАБИЙСКИЙ РАЙОН</t>
  </si>
  <si>
    <t>ИП ТЫНЫБЕКОВА</t>
  </si>
  <si>
    <t>ТЫНЫБЕКОВА АЙГАНЫМ АСКАРОВНА</t>
  </si>
  <si>
    <t>7 (707) 750-89-50</t>
  </si>
  <si>
    <t>АУЭЗОВСКИЙ РАЙОН , Г.АЛМАТЫ, АУЭЗОВСКИЙ РАЙОН</t>
  </si>
  <si>
    <t>ТОО "КАИНДЫ" повтор не дозвон</t>
  </si>
  <si>
    <t>ЖОЛДАСБАЕВ СУИНДИК КАИРБЕКОВИЧ</t>
  </si>
  <si>
    <t>С.КИШКЕНЕКОЛЬ , УЛИЦА ДЭУ-59, 1Б</t>
  </si>
  <si>
    <t>31.08.2026 не дозвон</t>
  </si>
  <si>
    <t>КХ "КЕНЖЕБЕК"</t>
  </si>
  <si>
    <t>СЕРІКБАЙ ЖҰМАБЕК ЖАҚСЫЛЫҚҰЛЫ</t>
  </si>
  <si>
    <t>77055386872 ,87055386872</t>
  </si>
  <si>
    <t>ИП ТЕЛЕМИСОВ</t>
  </si>
  <si>
    <t>ТЕЛЕМИСОВ РИНАТ АНДРЕЕВИЧ</t>
  </si>
  <si>
    <t>7 (747) 819 89 70</t>
  </si>
  <si>
    <t>С.ОТЕГЕН БАТЫРА , АЛМАТИНСКАЯ ОБЛАСТЬ, ИЛИЙСКИЙ РАЙОН, ЭНЕРГЕТИЧЕСКИЙ С.О., С.ОТЕГЕН БАТЫРА</t>
  </si>
  <si>
    <t>24.01.2024 не дозвон</t>
  </si>
  <si>
    <t>KASSENOV GROOP</t>
  </si>
  <si>
    <t>КАСЕНОВ ИЛЬЯС ВИКТОРОВИЧ</t>
  </si>
  <si>
    <t>7 707 295 37 08</t>
  </si>
  <si>
    <t>Розничная торговля одеждой, обувью и текстильными изделиями в торговых палатках, ларьках и киосках</t>
  </si>
  <si>
    <t>АЛМАЛИНСКИЙ РАЙОН , Г.АЛМАТЫ, АЛМАЛИНСКИЙ РАЙОН</t>
  </si>
  <si>
    <t>ЖК ҚҰРЫЛЫС СМ КОМЕНТАРИИ</t>
  </si>
  <si>
    <t>ҚҰРЫЛЫС АЗАМАТ ЕРСАЙЫНҰЛЫ</t>
  </si>
  <si>
    <t>С.АКЖАР , АКТЮБИНСКАЯ ОБЛАСТЬ, УИЛСКИЙ РАЙОН, КАИНДИНСКИЙ С.О., С.АКЖАР</t>
  </si>
  <si>
    <t>18.02.2005 не дозвон</t>
  </si>
  <si>
    <t>ТОО "МТС-СҮЙІЛІШ"</t>
  </si>
  <si>
    <t>ИСАХОВА ЭЛЬМИРА ТОХТАМУРАТОВНА</t>
  </si>
  <si>
    <t>С.ШАУЛЬДЕР , Туркестанская область Отырарский район село Шаульдер Проспект Жибек жолы дом 4 к. 3</t>
  </si>
  <si>
    <t>ТОО "ҰЛЫ-ТАУ-СЕРВИС"</t>
  </si>
  <si>
    <t>ШЫНБЕРГЕНОВ БАГДАУЛЕТ БЕЙСЕНБЕКОВИЧ</t>
  </si>
  <si>
    <t>77023046555 ,+77777706707 ,87023046555 ,87777706707</t>
  </si>
  <si>
    <t>КАРАТАУСКИЙ РАЙОН , город Шымкент район Каратау Микрорайон ДОСТЫҚ, дом 230</t>
  </si>
  <si>
    <t>ШҚ "ЖАНДОС"</t>
  </si>
  <si>
    <t>ТЕМИРЖАНОВ ШЫРЫНТАЙ</t>
  </si>
  <si>
    <t>77751171710 ,87751171710</t>
  </si>
  <si>
    <t>С.АКТАС , ТУРКЕСТАНСКАЯ ОБЛАСТЬ, РАЙОН БАЙДИБЕКА, БОРЛЫСАЙСКИЙ С.О., С.АКТАС</t>
  </si>
  <si>
    <t>КХ "БЕЙСЕКЕ"</t>
  </si>
  <si>
    <t>СРАИЛ САМАТ БАУЫРЖАНҰЛЫ</t>
  </si>
  <si>
    <t>С.КАЗЫГУРТ , ТУРКЕСТАНСКАЯ ОБЛАСТЬ, КАЗЫГУРТСКИЙ РАЙОН, КАЗЫГУРТСКИЙ С.О., С.КАЗЫГУРТ</t>
  </si>
  <si>
    <t>ИП "ҒАЗИЗА"</t>
  </si>
  <si>
    <t>АСҚАР ҒАЗИЗА ЖАНДОСҚЫЗЫ</t>
  </si>
  <si>
    <t>С.КАЗАХ , ЖАМБЫЛСКАЯ ОБЛАСТЬ, РАЙОН ТУРАРА РЫСКУЛОВА, КАРАКЫСТАКСКИЙ С.О., С.КАЗАХ</t>
  </si>
  <si>
    <t>28.06 2024 не правильный номер</t>
  </si>
  <si>
    <t>ТОО "КАМКОР ТУТЫНУ"</t>
  </si>
  <si>
    <t>УТЕНОВ ЗИАГАЛАДИН ЖАНБЕРШИЕВИЧ</t>
  </si>
  <si>
    <t>77243321350 ,87243321350</t>
  </si>
  <si>
    <t>Производство хлебобулочных и мучных кондитерских изделий недлительного хранения</t>
  </si>
  <si>
    <t>Г.АРАЛЬСК , улица Такей Есетов, здание 4</t>
  </si>
  <si>
    <t>AITMURATOV</t>
  </si>
  <si>
    <t>АЙТМУРАТОВ ЗАМАНБЕК КӨПЖАСАРҰЛЫ</t>
  </si>
  <si>
    <t>Г.ШАРДАРА , ТУРКЕСТАНСКАЯ ОБЛАСТЬ, ШАРДАРИНСКИЙ РАЙОН, Г.ШАРДАРА</t>
  </si>
  <si>
    <t>И/П "СҰЛТАН"</t>
  </si>
  <si>
    <t>НАЖМЕДИНОВ СУЛТАН ГАЙРАТЖАНОВИЧ</t>
  </si>
  <si>
    <t>С.КОКСАЙЕК , ТУРКЕСТАНСКАЯ ОБЛАСТЬ, ТОЛЕБИЙСКИЙ РАЙОН, КОКСАЕКСКИЙ С.О., С.КОКСАЙЕК</t>
  </si>
  <si>
    <t>КГУ "ШКОЛА-ГИМНАЗИЯ ИМЕНИ Ш.КАЛДАЯКОВА"</t>
  </si>
  <si>
    <t>КЫЛЫШБАЕВА КАДИША АУЕСОВНА</t>
  </si>
  <si>
    <t>Основное и общее среднее образование</t>
  </si>
  <si>
    <t>С.ШАУЛЬДЕР , ПРОСПЕКТ ЖІБЕК ЖОЛЫ, 43</t>
  </si>
  <si>
    <t>ТОО "НАУЧНО-ПРОИЗВОДСТВЕННОЕ ОБЪЕДИНЕНИЕ ЭКОЛОГИИ И ЗАЩИТЫ РАСТЕНИЙ"</t>
  </si>
  <si>
    <t>МАРЬЕТА ИЛЬЯ СЕРГЕЕВИЧ</t>
  </si>
  <si>
    <t>АЛМАЛИНСКИЙ РАЙОН , Проспект Нұрсұлтан Назарбаев, дом 103</t>
  </si>
  <si>
    <t>РГУ "КАТОН-КАРАГАЙСКИЙ ГОСУДАРСТВЕННЫЙ НАЦИОНАЛЬНЫЙ ПРИРОДНЫЙ ПАРК" КОМИТЕТА ЛЕСНОГО ХОЗЯЙСТВА И ЖИВОТНОГО МИРА МИНИСТЕРСТВА ЭКОЛОГИИ И ПРИРОДНЫХ РЕСУРСОВ РК"</t>
  </si>
  <si>
    <t>ТЫНЫБЕКОВ ЖАНБОЛАТ БАТТАЛОВИЧ</t>
  </si>
  <si>
    <t>87234229091 ,87757283587</t>
  </si>
  <si>
    <t>С.КАТОН-КАРАГАЙ , улица Жампеисова, здание 16А</t>
  </si>
  <si>
    <t>ИП МАҚҰЛБАЙ</t>
  </si>
  <si>
    <t>МАҚҰЛБАЙ СӘТ АЙТМҰРАТҰЛЫ</t>
  </si>
  <si>
    <t>ТОО "АКЖАЛ И К"</t>
  </si>
  <si>
    <t>СУЛТАНОВ КАХРАМАН ЮЛДАШЕВИЧ</t>
  </si>
  <si>
    <t>87019520787 ,8 (701)9520787</t>
  </si>
  <si>
    <t>С.БИРИНШИ МАМЫР , улица Д.Конаев, дом 52</t>
  </si>
  <si>
    <t>28.06. 2024 не правильный номер</t>
  </si>
  <si>
    <t>ТОО "БОРОВЛЯНКА"</t>
  </si>
  <si>
    <t>ЧЕРНЫШ АЛЕКСАНДР ПЕТРОВИЧ</t>
  </si>
  <si>
    <t>С.БОРОВЛЯНКА ,</t>
  </si>
  <si>
    <t>17.06.2024 не дозвон</t>
  </si>
  <si>
    <t>ФХ "НИКОЛАЕВ" не верный номер</t>
  </si>
  <si>
    <t>НИКОЛАЕВ ЮРИЙ АНАТОЛЬЕВИЧ</t>
  </si>
  <si>
    <t>31.08.2026 не верный номер</t>
  </si>
  <si>
    <t>КАЙДАРОВ МУБАРАК ЕРКИНОВИЧ</t>
  </si>
  <si>
    <t>ИП "ҚУАТ"</t>
  </si>
  <si>
    <t>ТӨРЕҚҰЛ ҚУАТ АЛИНҰРҰЛЫ</t>
  </si>
  <si>
    <t>А.МОЙЫНКУМ , ЖАМБЫЛСКАЯ ОБЛАСТЬ, МОЙЫНКУМСКИЙ РАЙОН, МОЙЫНКУМСКИЙ С.О., А.МОЙЫНКУМ</t>
  </si>
  <si>
    <t>ИП "АДЫРБЕК"</t>
  </si>
  <si>
    <t>АДЫРБЕК БЕЙБАРЫС ҚУАНЫШҰЛЫ</t>
  </si>
  <si>
    <t>С.КУТАРЫС , ТУРКЕСТАНСКАЯ ОБЛАСТЬ, САЙРАМСКИЙ РАЙОН, КУТАРЫССКИЙ С.О., С.КУТАРЫС</t>
  </si>
  <si>
    <t>ТОО ФИРМА "БАЛХАШБАЛЫК"</t>
  </si>
  <si>
    <t>КУСПАЕВ АХАДЬ КАЙДАРОВИЧ</t>
  </si>
  <si>
    <t>П.ШАШУБАЙ , улица Жагыпар Акбергенова, дом 8</t>
  </si>
  <si>
    <t>ИП ҚҰРМАНБЕК</t>
  </si>
  <si>
    <t>ҚҰРМАНБЕК ҚОЖАГЕЛДІ НҰРБЕКҰЛЫ</t>
  </si>
  <si>
    <t>С.ДЕГЕРЕС , АЛМАТИНСКАЯ ОБЛАСТЬ, ЖАМБЫЛСКИЙ РАЙОН, ДЕГЕРЕССКИЙ С.О., С.ДЕГЕРЕС</t>
  </si>
  <si>
    <t>25.01.2024 сбой</t>
  </si>
  <si>
    <t>ТОО "ҚОБДА ЖЕР"</t>
  </si>
  <si>
    <t>ИБАШЕВ ЕСЕТ БАЙБОЗОВИЧ</t>
  </si>
  <si>
    <t>Г.АКТАУ , Микрорайон 17, здание 32</t>
  </si>
  <si>
    <t>ИП ҚАЛШАБЕК</t>
  </si>
  <si>
    <t>ҚАЛШАБЕК АҚЛИМА ӘУЕЗХАНҚЫЗЫ</t>
  </si>
  <si>
    <t>С.МАДЕНИ , ТУРКЕСТАНСКАЯ ОБЛАСТЬ, ТОЛЕБИЙСКИЙ РАЙОН, ЖОГАРГЫ АКСУССКИЙ С.О., С.МАДЕНИ</t>
  </si>
  <si>
    <t>ТОО "ЖАСЫЛ-ЖЕЛЕК"</t>
  </si>
  <si>
    <t>АЙЖАРЫҚ КАРЕН ӘБІЛХАЙҰЛЫ</t>
  </si>
  <si>
    <t>РАЙОН АСТАНА , ПЕРЕУЛОК УДАРНЫЙ, 2</t>
  </si>
  <si>
    <t>КГУ "УЧРЕЖДЕНИЕ ЛЕСНОГО ХОЗЯЙСТВА "БАРАП" УПРАВЛЕНИЯ ПРИРОДНЫХ РЕСУРСОВ И РЕГУЛИРОВАНИЯ ПРИРОДОПОЛЬЗОВАНИЯ АКМОЛИНСКОЙ ОБЛАСТИ"</t>
  </si>
  <si>
    <t>КОЖАХМЕТОВ ЖАНАТ АМАНЖОЛОВИЧ</t>
  </si>
  <si>
    <t>/</t>
  </si>
  <si>
    <t>Г.АККОЛЬ , УЛИЦА ПРИВОКЗАЛЬНАЯ, 62</t>
  </si>
  <si>
    <t>ТОО "QAZAQ PROM STROI"</t>
  </si>
  <si>
    <t>ТАБЫЛДИЕВ ДУЙСЕБАЙ АМАНХАНОВИЧ</t>
  </si>
  <si>
    <t>77017802292 ,+77752699999 ,87292503523 ,87293436407 ,87752699999</t>
  </si>
  <si>
    <t>Г.АЛГА , улица Абая, дом 159</t>
  </si>
  <si>
    <t>18.02.2025 нет потреб</t>
  </si>
  <si>
    <t>ТОО "ОМАН LTD"</t>
  </si>
  <si>
    <t>КЕНЖЕБЕКОВ МАҒЖАН РЫСБЕКҰЛЫ</t>
  </si>
  <si>
    <t>С.АКСУ , УЛИЦА ОРТАЛЫҚ, 1/3</t>
  </si>
  <si>
    <t>01.07.2024  не правилный номер</t>
  </si>
  <si>
    <t>БАХМАНОВ УЛАН ШАМШАДИНУЛЫ</t>
  </si>
  <si>
    <t>С.ЖАМБЫЛ , АКТЮБИНСКАЯ ОБЛАСТЬ, АЙТЕКЕБИЙСКИЙ РАЙОН, ЖАМБЫЛСКИЙ С.О., С.ЖАМБЫЛ</t>
  </si>
  <si>
    <t>ИП АСІЛБЕК</t>
  </si>
  <si>
    <t>АСІЛБЕК БЕКЗАТ АСІЛБЕКҰЛЫ</t>
  </si>
  <si>
    <t>01.07.2024 нет потребности</t>
  </si>
  <si>
    <t>ИП ТҰРСЫНӘЛІ</t>
  </si>
  <si>
    <t>ТҰРСЫНӘЛІ ЕРНАР ҒАНИҰЛЫ</t>
  </si>
  <si>
    <t>ТОО "ІЗДЕНІС" не верный номер</t>
  </si>
  <si>
    <t>БЕКБЕРГЕНОВ КУАНЫШ БАКИТОВИЧ</t>
  </si>
  <si>
    <t>Г.УРАЛЬСК , улица М.Ихсанова, строение 44/1</t>
  </si>
  <si>
    <t>08.10.2024 не верный номер</t>
  </si>
  <si>
    <t>ТОО "БЕРЕКЕ-БОРЖАР"</t>
  </si>
  <si>
    <t>ӨТЕГЕН ЖАНЫСБЕК ТҰРСЫНӘЛІҰЛЫ</t>
  </si>
  <si>
    <t>С.УЯЛЫЖАР , УЛИЦА АМАНГЕЛЬДЫ, Д.3</t>
  </si>
  <si>
    <t>ПК "НҰРДӘУЛЕТ-А"</t>
  </si>
  <si>
    <t>ӨТЕПБЕРГЕН РАХИМА ӘБІЛДӘБЕКҚЫЗЫ</t>
  </si>
  <si>
    <t>77016775618 ,87016775618 ,87016775618</t>
  </si>
  <si>
    <t>С.КАРАСУ , УЛИЦ БАЙТУРСЫНОВА 1, Д.Б/Н</t>
  </si>
  <si>
    <t>TA GROUP</t>
  </si>
  <si>
    <t>ТУРЕКУЛОВ АСИЛБЕК СЕЙТКАЗЫЕВИЧ</t>
  </si>
  <si>
    <t>С.ЛУГАНСК , ПАВЛОДАРСКАЯ ОБЛАСТЬ, ПАВЛОДАРСКИЙ РАЙОН, ЛУГАНСКИЙ С.О., С.ЛУГАНСК</t>
  </si>
  <si>
    <t>"ЖІГЕР" ШАРУА ҚОЖАЛЫҒЫ</t>
  </si>
  <si>
    <t>АЙТБАЕВ БЕРДИБАЙ АЙТБАЙУЛЫ</t>
  </si>
  <si>
    <t>С.ЖИГЕРГЕН , ТУРКЕСТАНСКАЯ ОБЛАСТЬ, КАЗЫГУРТСКИЙ РАЙОН, ЖИГЕРГЕНСКИЙ С.О., С.ЖИГЕРГЕН</t>
  </si>
  <si>
    <t>01.07.2024 отключен</t>
  </si>
  <si>
    <t>ИП ENBEK</t>
  </si>
  <si>
    <t>БОЛЫСБЕК ЕРАСИЛ АСЫЛБЕКҰЛЫ</t>
  </si>
  <si>
    <t>СТ.ЖУМА , ЖАМБЫЛСКАЯ ОБЛАСТЬ, ЖАМБЫЛСКИЙ РАЙОН, ОРНЕКСКИЙ С.О., СТ.ЖУМА</t>
  </si>
  <si>
    <t>АО «УНИВЕРСИТЕТ КАЗГЮУ ИМЕНИ М.С. НАРИКБАЕВА»</t>
  </si>
  <si>
    <t>НАРИКБАЕВ ТАЛГАТ МАКСУТОВИЧ</t>
  </si>
  <si>
    <t>(7172) 70-30-16, 70-17-10, 70-30-39, 70-30-02 ,87172701757 ,8(7172) 701757 ,87172702816 ,87172703016</t>
  </si>
  <si>
    <t>Высшее образование</t>
  </si>
  <si>
    <t>РАЙОН ЕСИЛЬ , город Астана район Есиль Шоссе КОРГАЛЖЫН, дом 8</t>
  </si>
  <si>
    <t>ИП МИРНАЯ ВЕРОНИКА ЕВГЕНЬЕВНА</t>
  </si>
  <si>
    <t>МИРНАЯ ВЕРОНИКА ЕВГЕНЬЕВНА</t>
  </si>
  <si>
    <t>ИП ҚҰСАЙЫНОВА</t>
  </si>
  <si>
    <t>ҚҰСАЙЫНОВА АҚТҰРСЫН ТАЛҒАТҚЫЗЫ</t>
  </si>
  <si>
    <t>01.07.2024 не дозвон</t>
  </si>
  <si>
    <t>AGROTRADE</t>
  </si>
  <si>
    <t>КУШНИР ЕЛИЗАВЕТА ИГОРЕВНА</t>
  </si>
  <si>
    <t>город Астана , Г.АСТАНА, РАЙОН НҰРА</t>
  </si>
  <si>
    <t>ТОО "ЕКПІН-2002" звонил два раза не дозвон</t>
  </si>
  <si>
    <t>АБИЕВА ШАКЕН КАСЫМОВНА</t>
  </si>
  <si>
    <t>С.БЛАГОВЕЩЕНКА , улица Габита Мусрепова, дом 90</t>
  </si>
  <si>
    <t>ТОО "КВАРЦ" не верный</t>
  </si>
  <si>
    <t>РЫНКОВ ПАВЕЛ ФОМИЧ</t>
  </si>
  <si>
    <t>Строительство нефтяных и газовых магистральных трубопроводов</t>
  </si>
  <si>
    <t>С.РУБЕЖИНСКОЕ , УЛИЦА СОВЕТСКАЯ, 12</t>
  </si>
  <si>
    <t>ТОО "ШАРДАРАМЕЛИОРАЦИЯ"</t>
  </si>
  <si>
    <t>МЫРЗАХМЕТОВ КАНАТ ДОСМАГАМБЕТОВИЧ</t>
  </si>
  <si>
    <t>Г.ШАРДАРА , УЛ МАДИ КОЖА,Д. 5А</t>
  </si>
  <si>
    <t>ТОО "ПРОМСТРОЙСЕРВИС АМАН-КЕЛ"</t>
  </si>
  <si>
    <t>ЕСЕРКЕЕВА САЛТАНАТ ТОХТАСЫНОВНА</t>
  </si>
  <si>
    <t>Г.ЖАРКЕНТ , улица Сыздыка Табынбаева, здание 149</t>
  </si>
  <si>
    <t>ТОО "ТОРЕ-М ЛИМИТЕД"</t>
  </si>
  <si>
    <t>МУСАБЕКОВА ЗАМЗАГУЛЬ СЕЙТЖАНОВНА</t>
  </si>
  <si>
    <t>77018887745 ,+77021319089 ,87018887745</t>
  </si>
  <si>
    <t>Г.ҚОНАЕВ , УЛИЦА САКЕНА СЕЙФУЛЛИНА, 41</t>
  </si>
  <si>
    <t>ТОО "АГРО LAKE"</t>
  </si>
  <si>
    <t>ГАЛЮК АНДРЕЙ ВАСИЛЬЕВИЧ</t>
  </si>
  <si>
    <t>87164097746 ,8 716 40 9 77 46</t>
  </si>
  <si>
    <t>С.ПРИОЗЕРНОЕ , Учетный квартал УЧЕТНЫЙ КВАРТАЛ 043, сооружение 9</t>
  </si>
  <si>
    <t>ТОО "ГАСЫР - КАРАСУ"</t>
  </si>
  <si>
    <t>ТУРСУНОВ ТАЛГАТ ЖАНАБИЛЕВИЧ</t>
  </si>
  <si>
    <t>С.КАРАСУ , УЛИЦА ХИМИКОВ, 2</t>
  </si>
  <si>
    <t>ТОО "МАКПАЛКОЛЬ"</t>
  </si>
  <si>
    <t>БЕРДАЛИЕВ АБЖАЛИ БЕРДАЛИЕВИЧ</t>
  </si>
  <si>
    <t>С.ТЕМІРБЕК ЖҮРГЕНОВ , улица Аскар Кожахметулы, дом 53</t>
  </si>
  <si>
    <t>ИП НҰРМАНАТ</t>
  </si>
  <si>
    <t>БАЙДОС НҰРМАН</t>
  </si>
  <si>
    <t>С.УЛЬГУЛИ , ЖАМБЫЛСКАЯ ОБЛАСТЬ, БАЙЗАКСКИЙ РАЙОН, УЛЬГУЛИНСКИЙ С.О., С.УЛЬГУЛИ</t>
  </si>
  <si>
    <t>ИП "АЛТЫНАЙ"</t>
  </si>
  <si>
    <t>ЕЛУБАЙ ДАУЛЕТ РАУАНҰЛЫ</t>
  </si>
  <si>
    <t>С.ТЕСКЕНСУ , АЛМАТИНСКАЯ ОБЛАСТЬ, ЕНБЕКШИКАЗАХСКИЙ РАЙОН, ТЕСКЕНСУСКИЙ С.О., С.ТЕСКЕНСУ</t>
  </si>
  <si>
    <t>ТОО"АРМАН-АТБАСАР-АГРО"не зарег</t>
  </si>
  <si>
    <t>АКСЕИТОВА САУЛЕ КОПБАЕВНА</t>
  </si>
  <si>
    <t>Г.АТБАСАР , улица Лука Белаш, дом 8</t>
  </si>
  <si>
    <t>ТОО "ОТҚАНЖАР"</t>
  </si>
  <si>
    <t>ОТАРБАЙ АСЫЛАН ҚАНАТҰЛЫ</t>
  </si>
  <si>
    <t>С.ИЗЕНДЫ , УЛИЦА АЛИБЕКОВА, 18</t>
  </si>
  <si>
    <t>СЕЛЬСКОХОЗЯЙСТВЕННЫЙ ПК "ЖҮЙНЕК-СУ"</t>
  </si>
  <si>
    <t>АБДУВАЛИЕВ САЙДАКБАР МУЗАППАРОВИЧ</t>
  </si>
  <si>
    <t>С.ЖУЙНЕК , УЛИЦА НЕТ УЛИЦЫ, Д.Б/Н</t>
  </si>
  <si>
    <t>ТОО "ЭМПК" не верный номер</t>
  </si>
  <si>
    <t>АХМЕТОВА АСИЯ РАФАИЛОВНА</t>
  </si>
  <si>
    <t>Г.ЭКИБАСТУЗ , Проспект имени Д.А.Кунаева, дом 1/1</t>
  </si>
  <si>
    <t xml:space="preserve">14.09.2026 нет потреб </t>
  </si>
  <si>
    <t>КХ «ЖҰБАТҚАН»</t>
  </si>
  <si>
    <t>ЖУБАТКАНОВ БАУРЖАН</t>
  </si>
  <si>
    <t>87776205272 ,8 (777) 620-52-72</t>
  </si>
  <si>
    <t>С.СУЛУКОЛЬ , АКТЮБИНСКАЯ ОБЛАСТЬ, АЙТЕКЕБИЙСКИЙ РАЙОН, СУЛУКОЛЬСКИЙ С.О., С.СУЛУКОЛЬ</t>
  </si>
  <si>
    <t>18.02.2025 не зарег</t>
  </si>
  <si>
    <t>ЖҰМАДІЛДА ДИАНА НҰРҒАЛИҚЫЗЫ</t>
  </si>
  <si>
    <t>Г.КАРАТАУ , ЖАМБЫЛСКАЯ ОБЛАСТЬ, ТАЛАССКИЙ РАЙОН, Г.КАРАТАУ</t>
  </si>
  <si>
    <t>МАРЛЕН-Т</t>
  </si>
  <si>
    <t>ЖҰБАТҚАНОВ БЕКСҰЛТАН СЕРІКҰЛЫ</t>
  </si>
  <si>
    <t>С.ЖАНАКУРЫЛЫС , КЫЗЫЛОРДИНСКАЯ ОБЛАСТЬ, АРАЛЬСКИЙ РАЙОН, ЖАНАКУРЫЛЫССКИЙ С.О., С.ЖАНАКУРЫЛЫС</t>
  </si>
  <si>
    <t>05.03.2025 сбросил</t>
  </si>
  <si>
    <t>ASU BUILDING</t>
  </si>
  <si>
    <t>ДАУЛЕТКАЛИ ЖАНАРЫС ЖАНДОСҰЛЫ</t>
  </si>
  <si>
    <t>С.СУЛЫКОЛЬ , ЗАПАДНО-КАЗАХСТАНСКАЯ ОБЛАСТЬ, КАРАТОБИНСКИЙ РАЙОН, СУЛЫКОЛЬСКИЙ С.О., С.СУЛЫКОЛЬ</t>
  </si>
  <si>
    <t>08.10.2024 откл</t>
  </si>
  <si>
    <t>ТОО "УШТОБЕ-АЙДЫН"</t>
  </si>
  <si>
    <t>БАЗАРХАНОВ СЕИЛХАН</t>
  </si>
  <si>
    <t>87272563828 ,87283421200 ,8 72834 21200, 8 727 256 38 28</t>
  </si>
  <si>
    <t>Г.УШТОБЕ , УЛИЦА СУЮНБАЯ, 3</t>
  </si>
  <si>
    <t>ТОО "САПАРБАЙ-К.Ш."</t>
  </si>
  <si>
    <t>ТАЖИБАЕВ БЕРДИМУРАТ ЕЛЬБАЕВИЧ</t>
  </si>
  <si>
    <t>Г.АРЫСЬ , УЛИЦА ТЛЕУБЕРДИНА, Д.14</t>
  </si>
  <si>
    <t>ТОО "САРЫАҒАШ ЖЕР СИЫ"</t>
  </si>
  <si>
    <t>ШЫНТАСОВ ТАНАБАЙ БЕКТАНОВИЧ</t>
  </si>
  <si>
    <t>С.ЖЕМИСТИ , УЛИЦА Т.ТОЛЕНДІИЛЫ, 40</t>
  </si>
  <si>
    <t>ИП"КАЛМБЕТОВ Н,С"</t>
  </si>
  <si>
    <t>КАЛМБЕТОВ НҰРДӘУЛЕТ СЕРИКБАЙҰЛЫ</t>
  </si>
  <si>
    <t>Г.САРЫАГАШ , ТУРКЕСТАНСКАЯ ОБЛАСТЬ, САРЫАГАШСКИЙ РАЙОН, Г.САРЫАГАШ</t>
  </si>
  <si>
    <t>ТОО "КЕН-ТАУ"</t>
  </si>
  <si>
    <t>МАМЫТБЕКОВ ЖАНДОС САУТБЕКОВИЧ</t>
  </si>
  <si>
    <t>С.ШАКПАК БАБА , Туркестанская область Тюлькубасский район Шакпакский сельский округ село Шакпак Баба квартал, дом 1175</t>
  </si>
  <si>
    <t>01.07.2024 не правилный номер</t>
  </si>
  <si>
    <t>ТОО "ЕСИЛЬСКАЯ ТИПОГРАФИЯ"</t>
  </si>
  <si>
    <t>КЛИМЕНКО АЛЕКСЕЙ ВАСИЛЬЕВИЧ</t>
  </si>
  <si>
    <t>Производство писчебумажных изделий</t>
  </si>
  <si>
    <t>Г.ЕСИЛЬ , улица Мухтара Ауэзова, дом 59</t>
  </si>
  <si>
    <t>03.09.2026 другая сфера</t>
  </si>
  <si>
    <t>ТОО "ADM INVESTMENT"</t>
  </si>
  <si>
    <t>МУСИН АКЫЛБЕК ЕСПУЛАЕВИЧ</t>
  </si>
  <si>
    <t>РАЙОН АЛМАТЫ , ЖИЛОЙ МАССИВ ЯСНОЕ, 10</t>
  </si>
  <si>
    <t>ТОО "АУЛИЕ-БҰЛАҚ 1"</t>
  </si>
  <si>
    <t>БЕКТУРОВА ГУЛЬМАЙРА АМАНЖОЛОВНА</t>
  </si>
  <si>
    <t>С.РАЗДОЛЬНОЕ , Учетный квартал 061, здание 1</t>
  </si>
  <si>
    <t>ТОО "КЕНЕС И К"</t>
  </si>
  <si>
    <t>ОМАРОВ КЕНЕС СЕЙСЕМБАЕВИЧ</t>
  </si>
  <si>
    <t>С.ЧЕРЕМШАНКА , УЛИЦА ШКОЛЬНАЯ, 4</t>
  </si>
  <si>
    <t>10.05.2024 нет потреб</t>
  </si>
  <si>
    <t>НАЗЕРКЕ</t>
  </si>
  <si>
    <t>АВБАШИРОВА НАЗЕРКЕ ЕРЛАНОВНА</t>
  </si>
  <si>
    <t>01.072024 нет потребности</t>
  </si>
  <si>
    <t>К/Х "ЕРЖАН"</t>
  </si>
  <si>
    <t>МУХАМЕДЖАНОВ АМАНГЕЛЬДЫ КУЛСАГАТОВИЧ</t>
  </si>
  <si>
    <t>16.07.2024 откл</t>
  </si>
  <si>
    <t>ТОО "BN-TRANS SERVICE"</t>
  </si>
  <si>
    <t>БРУНМАЕР ЭЛЬВИРА ОРТВИНОВНА</t>
  </si>
  <si>
    <t>72736089147 ,727-360-89-14. 7271-300-23. 87055523201 ,82736089147</t>
  </si>
  <si>
    <t>Посреднические услуги при купле-продаже и сдаче внаем недвижимого имущества производственно-технического назначения</t>
  </si>
  <si>
    <t>Г.КАСКЕЛЕН , УЛ НАУРЫЗБАЯ, 10</t>
  </si>
  <si>
    <t>ИП PLAYCO GROUP</t>
  </si>
  <si>
    <t>АХМЕТ САМЫР МҰХТАРҰЛЫ</t>
  </si>
  <si>
    <t>Производство мебели для офисов и предприятий торговли, кроме стульев и другой мебели для сидения</t>
  </si>
  <si>
    <t>ІЛИЯСБЕК МИРАС АЙДИЯРҰЛЫ</t>
  </si>
  <si>
    <t>С.КАРАОЙ , ЖАМБЫЛСКАЯ ОБЛАСТЬ, ТАЛАССКИЙ РАЙОН, КАРАТАУСКИЙ С.О., С.КАРАОЙ</t>
  </si>
  <si>
    <t>БИСЕНБАЕВА САЛИДАТ БӨКЕНБАЙҚЫЗЫ</t>
  </si>
  <si>
    <t>77026148281 ,87026148281</t>
  </si>
  <si>
    <t>С.БИРЛИК , ЗАПАДНО-КАЗАХСТАНСКАЯ ОБЛАСТЬ, ЖАНГАЛИНСКИЙ РАЙОН, БИРЛИКСКИЙ С.О., С.БИРЛИК</t>
  </si>
  <si>
    <t>ТОО "ЖОЛ-ТӨСЕК"</t>
  </si>
  <si>
    <t>ТӘТІБАЙ ЕРЛАН ТҰРЛЫБЕКҰЛЫ</t>
  </si>
  <si>
    <t>С.БАЛТАКОЛЬ ,</t>
  </si>
  <si>
    <t>ТОО "ДАУРЕН-Н"</t>
  </si>
  <si>
    <t>НУРАЛИЕВ БЕРДАЛИ</t>
  </si>
  <si>
    <t>С.КАРАЖАНТАК ,</t>
  </si>
  <si>
    <t>ИП ӘМИТ</t>
  </si>
  <si>
    <t>ӘМИТ МАДИЯР МЕДЕТҰЛЫ</t>
  </si>
  <si>
    <t>87760600095 ,87771855859</t>
  </si>
  <si>
    <t>НАУРЫЗБАЙСКИЙ РАЙОН , Г.АЛМАТЫ, НАУРЫЗБАЙСКИЙ РАЙОН</t>
  </si>
  <si>
    <t>КГКП "КУЛАНСКИЙ АГРОТЕХНИЧЕСКИЙ ВЫСШИЙ КОЛЛЕДЖ" УПРАВЛЕНИЯ ОБРАЗОВАНИЯ АКИМАТА ЖАМБЫЛСКОЙ ОБЛАСТИ"</t>
  </si>
  <si>
    <t>МУСАКУЛОВ ОЛЖАС НУРЛАНОВИЧ</t>
  </si>
  <si>
    <t>87263121957 ,87263141740</t>
  </si>
  <si>
    <t>С.КУЛАН , улица Жибек жолы, здание 318</t>
  </si>
  <si>
    <t>ИП МАДИЯР</t>
  </si>
  <si>
    <t>МЫСЫРҒАЖЫ МАДИЯР ҚАЙРАТҰЛЫ</t>
  </si>
  <si>
    <t>Оптовая торговля широким ассортиментом товаров без какой-либо конкретизации в торговых объектах с торговой площадью более 2000 кв.м (2000 кв.м и выше), включая оптово-продовольственные распределительные центры</t>
  </si>
  <si>
    <t>ПК "РЫБАКИ ЗАЙСАНА"</t>
  </si>
  <si>
    <t>РУСТЕМОВ ОТЕПБАЙ МУРАТОВИЧ</t>
  </si>
  <si>
    <t>7(723)44-22-269 ,87234422269</t>
  </si>
  <si>
    <t>С.ТУГЫЛ , УЛИЦА САУЛЕТ, 1/2</t>
  </si>
  <si>
    <t>ТОО "ЕРТIС-ПЛЕМ" не зарег</t>
  </si>
  <si>
    <t>БАЛУАНОВ КАЖМУХАМЕТ СЕРИКМУХАМЕТОВИЧ</t>
  </si>
  <si>
    <t>С.ОЗЕРКИ , УЛИЦА ГПС, Д.23</t>
  </si>
  <si>
    <t>ТОО "СИЛВЕР СК"</t>
  </si>
  <si>
    <t>ТУЛЕУБАЕВ ЕРЖАН КАЗБЕКОВИЧ</t>
  </si>
  <si>
    <t>77017406787 ,87017406787 ,87772906699</t>
  </si>
  <si>
    <t>Г.КОСТАНАЙ , КОСТАНАЙСКАЯ ОБЛАСТЬ Г.КОСТАНАЙ улица 1 КОСТАНАЙСКАЯ, дом 15</t>
  </si>
  <si>
    <t>10.02.2025 нет потреб</t>
  </si>
  <si>
    <t>ЖК САЙЛАУБЕК</t>
  </si>
  <si>
    <t>САЙЛАУБЕК БАҚДӘУЛЕТ ЕРБОЛҰЛЫ</t>
  </si>
  <si>
    <t>С.УЗЫНАТА , ТУРКЕСТАНСКАЯ ОБЛАСТЬ, ШАРДАРИНСКИЙ РАЙОН, УЗЫНАТИНСКИЙ С.О., С.УЗЫНАТА</t>
  </si>
  <si>
    <t>ИП ӘБДІСАТТАР Н</t>
  </si>
  <si>
    <t>ӘБДІСАТТАР НҰРҚАНАТ ӘЗІРЕТҰЛЫ</t>
  </si>
  <si>
    <t>8(708) 323-28-47</t>
  </si>
  <si>
    <t>С.КУРКЕЛЕС , ТУРКЕСТАНСКАЯ ОБЛАСТЬ, САРЫАГАШСКИЙ РАЙОН, КУРКЕЛЕССКИЙ С.О., С.КУРКЕЛЕС</t>
  </si>
  <si>
    <t>ТОО "ЮРИДИЧЕСКАЯ КОМПАНИЯ" "ADILET GROUP"</t>
  </si>
  <si>
    <t>КУРМАНБЕКОВА САЛИМА САХАБАТДИНОВНА</t>
  </si>
  <si>
    <t>Адвокатская деятельность</t>
  </si>
  <si>
    <t>АЛЬ-ФАРАБИЙСКИЙ РАЙОН , МИКРОРАЙОН 17, Д.10А, К.45</t>
  </si>
  <si>
    <t>01.08.2024 нет потреб</t>
  </si>
  <si>
    <t>ИП БАЛТАБАЙ</t>
  </si>
  <si>
    <t>БАЛТАБАЙ ЕРМАХАН ЕСІМҰЛЫ</t>
  </si>
  <si>
    <t>ИП ИЗТЕЛЕУ</t>
  </si>
  <si>
    <t>ИЗТЕЛЕУОВ ЕРНАР НУРЛАНҰЛЫ</t>
  </si>
  <si>
    <t>Г.ЕСИК , АЛМАТИНСКАЯ ОБЛАСТЬ, ЕНБЕКШИКАЗАХСКИЙ РАЙОН, ЕСИКСКАЯ Г.А., Г.ЕСИК</t>
  </si>
  <si>
    <t>01.07.2024 отпрпавиль призинтацию</t>
  </si>
  <si>
    <t>КГКП "ШИЕЛИЙСКИЙ ИНДУСТРИАЛЬНО-АГРАРНЫЙ КОЛЛЕДЖ" УПРАВЛЕНИЯ ОБРАЗОВАНИЯ КЫЗЫЛОРДИНСКОЙ ОБЛАСТИ"</t>
  </si>
  <si>
    <t>ДУЙСЕНОВ МЕЙРАМХАН МУСАХАНОВИЧ</t>
  </si>
  <si>
    <t>87243244640 ,8-724-32-4-46-40</t>
  </si>
  <si>
    <t>Профессионально-техническое образование</t>
  </si>
  <si>
    <t>С.ШИЕЛИ , УЛИЦА КТУ-11, 3</t>
  </si>
  <si>
    <t>ТОО "ПИХТОВСКОЕ"</t>
  </si>
  <si>
    <t>ДЕРЯГИНА АННА АНАТОЛЬЕВНА</t>
  </si>
  <si>
    <t>87233630966 ,8(72336)30966 ,87771875403</t>
  </si>
  <si>
    <t>П.УЛЬБА , ВОСТОЧНО-КАЗАХСТАНСКАЯ ОБЛАСТЬ Г.РИДДЕР улица КЕДРОВСКАЯ, к.ВОСТОЧНО-КАЗАХСТАНСКАЯ ОБЛАСТЬ Г.РИДДЕР УЛИЦА КЕДРОВСКАЯ ДОМ 11А КВ 123, дом 11А оф. 123</t>
  </si>
  <si>
    <t>ТОО "ЖАН-АРАЙ"</t>
  </si>
  <si>
    <t>МАХАШОВ БАХДАУЛЕТ ЕРКИНБЕКОВИЧ</t>
  </si>
  <si>
    <t>87076227190 ,8-707-622-71-90</t>
  </si>
  <si>
    <t>Производство круп</t>
  </si>
  <si>
    <t>Г.КЫЗЫЛОРДА , Кызылординская область город Кызылорда улица САЯХАТ-35, дом 1</t>
  </si>
  <si>
    <t>ТОО "АЛЮР"</t>
  </si>
  <si>
    <t>ЛЫКОВА РЕГИНА ВИКТОРОВНА</t>
  </si>
  <si>
    <t>РАЙОН АЛМАТЫ , Разъезд 41, здание 293</t>
  </si>
  <si>
    <t>ТОО "ЛЮБЛИНКА"</t>
  </si>
  <si>
    <t>МАТВИЕНКО АЛЕКСАНДР ВАСИЛЬЕВИЧ</t>
  </si>
  <si>
    <t>С.ЛЮБЛИНКА , Костанайская область Карасуский район село Люблинка улица Октябрьская здание 38</t>
  </si>
  <si>
    <t>набрать 21 сентября 2026</t>
  </si>
  <si>
    <t>ТОО "БУДАН - ЖАРКЕНТ"</t>
  </si>
  <si>
    <t>СУФЬЯНОВ КАСЫМХАН ГАЗИЗОВИЧ</t>
  </si>
  <si>
    <t>С.КОКТАЛ , улица Құрманғазы, дом 152</t>
  </si>
  <si>
    <t>24.10.2024 не до</t>
  </si>
  <si>
    <t>КГУ "ТУРКЕСТАНСКАЯ ОБЛАСТНАЯ ДЕТСКО-ЮНОШЕСКАЯ СПОРТИВНАЯ ШКОЛА №6" УПРАВЛЕНИЯ ФИЗИЧЕСКОЙ КУЛЬТУРЫ И СПОРТА ТУРКЕСТАНСКОЙ ОБЛАСТИ"</t>
  </si>
  <si>
    <t>КУНАЕВ БОЛАТ КУЙЧАБАЕВИЧ</t>
  </si>
  <si>
    <t>Прочая деятельность в области спорта</t>
  </si>
  <si>
    <t>С.ИМ.ТУРАРА РЫСКУЛОВА , Переулок О.Сейдалиев, здание 42</t>
  </si>
  <si>
    <t>ТОО "ТОРГОВЫЙ ЦЕНТР БИЗНЕС-КОМФОРТ"</t>
  </si>
  <si>
    <t>САТИЕВА САУЛЕШ КАРИБАЕВНА</t>
  </si>
  <si>
    <t>87253461707 ,8 (72534) 6-17-07</t>
  </si>
  <si>
    <t>Г.ЖЕТЫСАЙ , УЛИЦА АУЭЗОВА, Б\Н</t>
  </si>
  <si>
    <t>ТОО "СЕЛЕКЦИЯ И К"</t>
  </si>
  <si>
    <t>КОРЧИНСКАЯ ЗОЯ АЛЕКСАНДРОВНА</t>
  </si>
  <si>
    <t>Г.ТОБЫЛ , САРЫКОЛЬСКАЯ ТРАССА 7 КМ</t>
  </si>
  <si>
    <t>10.02.2025 нет потреб другая сфера</t>
  </si>
  <si>
    <t>АО "АВИА-ЖАЙНАР"</t>
  </si>
  <si>
    <t>КУЗНЕЦОВ ЕВГЕНИЙ АНАТОЛЬЕВИЧ</t>
  </si>
  <si>
    <t>(7142) 57-61-79, 57-60-84, 57-62-38, 57-62-45 ,87142576179</t>
  </si>
  <si>
    <t>Г.КОСТАНАЙ , улица Аэропорт, здание 4</t>
  </si>
  <si>
    <t>ГККП "МЕЛИОРАТИВНО-МЕХАНИЗИРОВАННЫЙ ОТРЯД "БАЛХАШ" ГУ "УПРАВЛЕНИЕ ПРИРОДНЫХ РЕСУРСОВ И РЕГУЛИРОВАНИЯ ПРИРОДОПОЛЬЗОВАНИЯ АЛМАТИНСКОЙ ОБЛАСТИ"</t>
  </si>
  <si>
    <t>БАБАЛЫКОВ МЕДЕТ ХАМЗАЕВИЧ</t>
  </si>
  <si>
    <t>С.БАКАНАС , улица Қ Бәйшіков, здание 12</t>
  </si>
  <si>
    <t>ГКП на ПХВ "ЖЕТЫСУАГРОСЕРВИС" ГУ "УПРАВЛЕНИЕ СЕЛЬСКОГО ХОЗЯЙСТВА АЛМАТИНСКОЙ ОБЛАСТИ"</t>
  </si>
  <si>
    <t>БАЙСАКОВ МАХСАТ АБДРАХМАНОВИЧ</t>
  </si>
  <si>
    <t>Г.ТАЛДЫКОРГАН , УЛ.РАКЫШЕВА, 6</t>
  </si>
  <si>
    <t>ТОО "САРЫАГАШ-2"</t>
  </si>
  <si>
    <t>КОРЖУНБАЕВ АБДИМАНАП КАЛЫБАЕВИЧ</t>
  </si>
  <si>
    <t>С.ДАРБАЗА , улица Бейбітшилик, дом 9</t>
  </si>
  <si>
    <t>03.07.2024 не дозвон</t>
  </si>
  <si>
    <t>ПК "АГАНАЙ"</t>
  </si>
  <si>
    <t>ДОСАНОВ ТАЛГАТ АМАНКУЛОВИЧ</t>
  </si>
  <si>
    <t>С.ЖАНАКУРЫЛЫС , УЛИЦА Д.АЙНАКУЛОВ, 3</t>
  </si>
  <si>
    <t>03.07.2024 нет потребности</t>
  </si>
  <si>
    <t>КРЕСТЬЯНСКОЕ ХОЗЯЙСТВО "ТҰРГАН - ТАМЫ "</t>
  </si>
  <si>
    <t>ЖУМАГАЛИЕВА НУРБАНУ СОВЕТОВНА</t>
  </si>
  <si>
    <t>С.ЖОСАЛЫ , КЫЗЫЛОРДИНСКАЯ ОБЛАСТЬ, КАРМАКШИНСКИЙ РАЙОН, ЖОСАЛИНСКИЙ С.О., С.ЖОСАЛЫ</t>
  </si>
  <si>
    <t>К/Х "АРЖИК БЕРИК"</t>
  </si>
  <si>
    <t>ТОҚТАБАЕВА ШОЛПАН САҒЫНДЫҚҚЫЗЫ</t>
  </si>
  <si>
    <t>К/Х САРГАЛИ</t>
  </si>
  <si>
    <t>НУРЖАНОВ ТУРЕБАЙ САРГАЛИЕВИЧ</t>
  </si>
  <si>
    <t>К/Х "ЕРКИН"</t>
  </si>
  <si>
    <t>БЕРДИБАЕВ АСКАР АЙТУРЕЕВИЧ</t>
  </si>
  <si>
    <t>С.ИМ.И.ЖАКАЕВА , КЫЗЫЛОРДИНСКАЯ ОБЛАСТЬ, ЧИИЛИЙСКИЙ РАЙОН, ИРКОЛЬСКИЙ С.О., С.ИМ.И.ЖАКАЕВА</t>
  </si>
  <si>
    <t>05.03.2025 не дозвн</t>
  </si>
  <si>
    <t>КХ "ЖЕҢІС"</t>
  </si>
  <si>
    <t>СЕРИМОВ ЕСЕТ УСЕНАЛИЕВИЧ</t>
  </si>
  <si>
    <t>С.ПИРИМОВ , КЫЗЫЛОРДИНСКАЯ ОБЛАСТЬ, КАЗАЛИНСКИЙ РАЙОН, КУМЖИЕКСКИЙ С.О., С.ПИРИМОВ</t>
  </si>
  <si>
    <t>К/Х "ӘСІЛ"</t>
  </si>
  <si>
    <t>НУРСЕИТОВ САМАТ МАРАТОВИЧ</t>
  </si>
  <si>
    <t>С.ДУР ОНГАР , КЫЗЫЛОРДИНСКАЯ ОБЛАСТЬ, КАРМАКШИНСКИЙ РАЙОН, ЖАНАЖОЛСКИЙ С.О., С.ДУР ОНГАР</t>
  </si>
  <si>
    <t xml:space="preserve">05.03.2025 не верныйно </t>
  </si>
  <si>
    <t>К/Х "КУАНТАЙ"</t>
  </si>
  <si>
    <t>ҚУАНТАЙ ӘБДІРАСІЛ ӘБСАТТАРҰЛЫ</t>
  </si>
  <si>
    <t>87022600687 ,87715446104 ,87715446104,87022600687</t>
  </si>
  <si>
    <t>С.ИМ.АЛДАШБАЙ АХУНА , КЫЗЫЛОРДИНСКАЯ ОБЛАСТЬ, КАРМАКШИНСКИЙ РАЙОН, С.О.ИМ.АЛДАШБАЙ АХУНА, С.ИМ.АЛДАШБАЙ АХУНА</t>
  </si>
  <si>
    <t>ИП ZHAKIYEV</t>
  </si>
  <si>
    <t>ЖАКИЕВ ЕЛЬНУР РИНАТОВИЧ</t>
  </si>
  <si>
    <t>24.10.2024 нет потреб</t>
  </si>
  <si>
    <t>КХ "АСЫЛБЕК"</t>
  </si>
  <si>
    <t>БУЖУРОВ АЛТЫНБЕК СУГИРОВИЧ</t>
  </si>
  <si>
    <t>18.02.2025 не верный номер там больше не работает</t>
  </si>
  <si>
    <t>"МАЛДЫБАЙ" ШАРУА ҚОЖАЛЫҒЫ</t>
  </si>
  <si>
    <t>МУСАБЕКОВ ЕРБОЛ САЙЛАУОВИЧ</t>
  </si>
  <si>
    <t>КРЕСТЬЯНСКОЕ ХОЗЯЙСТВО "ЖЕНИС "</t>
  </si>
  <si>
    <t>БАЙТИНА РОЗА РАХЫМЖАНҚЫЗЫ</t>
  </si>
  <si>
    <t>КХ КРЫСИН В.И.</t>
  </si>
  <si>
    <t>КРЫСИН СЕРГЕЙ ВЛАДИМИРОВИЧ</t>
  </si>
  <si>
    <t>С.ПЕРВОМАЙСКОЕ , КОСТАНАЙСКАЯ ОБЛАСТЬ, АЛТЫНСАРИНСКИЙ РАЙОН, С.О. ИМЕНИ ОМАРА ШИПИНА, С.ПЕРВОМАЙСКОЕ</t>
  </si>
  <si>
    <t>сам построил 2ангара</t>
  </si>
  <si>
    <t>SMART</t>
  </si>
  <si>
    <t>АСЛАНБЕК ЕРДАУЛЕТ ЕРГАЛИҰЛЫ</t>
  </si>
  <si>
    <t>7 (705) 570-02-72</t>
  </si>
  <si>
    <t>С.КЕРШЕТАС , ТУРКЕСТАНСКАЯ ОБЛАСТЬ, ТЮЛЬКУБАССКИЙ РАЙОН, КЕЛЬТЕМАШАТСКИЙ С.О., С.КЕРШЕТАС</t>
  </si>
  <si>
    <t>ИП АЙЫМ</t>
  </si>
  <si>
    <t>БЕКБАЕВА АЙЫМ МАЙДАНОВНА</t>
  </si>
  <si>
    <t>ТОО "Д.ТУРЛЫХАНОВ И К"</t>
  </si>
  <si>
    <t>РОЗДОЛЬСКИЙ ДМИТРИЙ МИХАЙЛОВИЧ</t>
  </si>
  <si>
    <t>С.ДОКУЧАЕВКА , улица Первомайская, здание 1А</t>
  </si>
  <si>
    <t>мибеко</t>
  </si>
  <si>
    <t>ТОО ФИРМА "ОЗЕЛЕНИТЕЛЬ"</t>
  </si>
  <si>
    <t>ФЕДОСЕЕВА ГАЛИНА АЛЕКСАНДРОВНА</t>
  </si>
  <si>
    <t>44-00-99, 44-29-59 ,+7(7212)442959 ,87212442959</t>
  </si>
  <si>
    <t>РАЙОН ИМ.КАЗЫБЕК БИ , улица Григорий Потанин, дом 103</t>
  </si>
  <si>
    <t>ТОО "ЭДIЛЕТ-2003"</t>
  </si>
  <si>
    <t>ШОХАЕВ БЕЙБІТ МЕДЕЛХАНҰЛЫ</t>
  </si>
  <si>
    <t>С.КОКМАРДАН , КВАРТАЛ 035 КВ, 692</t>
  </si>
  <si>
    <t>03.07.2024 не правильный номер</t>
  </si>
  <si>
    <t>КХ "САНЫМБАЙ"</t>
  </si>
  <si>
    <t>САНЫМБАЕВ АРДАҚ БҮРКІТБАЙҰЛЫ</t>
  </si>
  <si>
    <t>С.КУМТОГАЙ , АКТЮБИНСКАЯ ОБЛАСТЬ, ИРГИЗСКИЙ РАЙОН, КУМТОГАЙСКИЙ С.О., С.КУМТОГАЙ</t>
  </si>
  <si>
    <t>КХ "БЕКНИЯЗ"</t>
  </si>
  <si>
    <t>ЗИЯДИН ЕРЛАН ҚАЛАБАЙҰЛЫ</t>
  </si>
  <si>
    <t>С.АМАНКОЛЬ , АКТЮБИНСКАЯ ОБЛАСТЬ, ИРГИЗСКИЙ РАЙОН, АМАНКОЛЬСКИЙ С.О., С.АМАНКОЛЬ</t>
  </si>
  <si>
    <t>18.02.2025 якобы не его номер</t>
  </si>
  <si>
    <t>КХ "ТАТУ"</t>
  </si>
  <si>
    <t>ЖУМАДИЛЛАЕВ АХМЕТЖАН СУНДЕТОВИЧ</t>
  </si>
  <si>
    <t>7 776 001 99 88</t>
  </si>
  <si>
    <t>С.КЕЛИНТОБЕ , КЫЗЫЛОРДИНСКАЯ ОБЛАСТЬ, ЖАНАКОРГАНСКИЙ РАЙОН, КЕЛИНТОБИНСКИЙ С.О., С.КЕЛИНТОБЕ</t>
  </si>
  <si>
    <t>КХ "ШАЙЫҚ"</t>
  </si>
  <si>
    <t>МАНСУРОВА ГУЛЬНАРА АКИМОВНА</t>
  </si>
  <si>
    <t>77014920254 ,87014920254</t>
  </si>
  <si>
    <t>ИП IGEN</t>
  </si>
  <si>
    <t>ИГЕН МАҒЖАН ЖАҚСЫЛЫҚҰЛЫ</t>
  </si>
  <si>
    <t>8 747 428 23 19</t>
  </si>
  <si>
    <t>КГУ "БАЙЗАКСКОЕ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</si>
  <si>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ЖЕЛЕУБАЕВ БАУЫРЖАН БЕРИКБАЕВИЧ</t>
  </si>
  <si>
    <t>87263721866 ,8726-37-2-18-66. 2-23-85 ,87263722385</t>
  </si>
  <si>
    <t>С.САРЫКЕМЕР , Жамбылская область Байзакский район Сарыкемерский сельский округ село Сарыкемер улица ЖЕЛТОКСАН, дом 34А</t>
  </si>
  <si>
    <t>ТОО "ГОСТИНИЧНЫЙ КОМПЛЕКС "СЕМЕЙ"</t>
  </si>
  <si>
    <t>УАЙДАНОВА АЙНУР МАСКЕНОВНА</t>
  </si>
  <si>
    <t>7 7222 52 2929 ,87222522929</t>
  </si>
  <si>
    <t>Предоставление гостиничных услуг с ресторанами для официальных мероприятий</t>
  </si>
  <si>
    <t>Г.СЕМЕЙ , улица Кабанбай батыра, дом 26</t>
  </si>
  <si>
    <t>16.07.2024 нет потреб</t>
  </si>
  <si>
    <t>КГУ "ЖУАЛЫНСКОЕ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</si>
  <si>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НУРАЛИЕВ МАДИ ГАЛЫМОВИЧ</t>
  </si>
  <si>
    <t>С.ИМ.Б.МОМЫШУЛЫ , улица Е.Сауранбекулы, здание 49</t>
  </si>
  <si>
    <t>КГУ "БУРЫЛ-БАЙТАЛЬСКОЕ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</si>
  <si>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РАЙЫМКУЛОВ МУРАТ КИРГИЗБАЕВИЧ</t>
  </si>
  <si>
    <t>А.КОКЖЕЛЕК , улица Биназар, строение 20</t>
  </si>
  <si>
    <t>КГУ "КОКТЕРЕКСКОЕ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</si>
  <si>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СЕРИБАЕВ БАХЫТ МЫРЗАТАЕВИЧ</t>
  </si>
  <si>
    <t>87264223326 ,87264223420</t>
  </si>
  <si>
    <t>С.БИРЛИК , УЛИЦА АЛЖАН ТАШЕКОВ, 7</t>
  </si>
  <si>
    <t>ИП ЕЛЕШ</t>
  </si>
  <si>
    <t>ЕЛЕШ НҰРБОЛАТ ӘМІРЛАНҰЛЫ</t>
  </si>
  <si>
    <t>Г.ТАРАЗ , ЖАМБЫЛСКАЯ ОБЛАСТЬ, ТАРАЗ Г.А., Г.ТАРАЗ</t>
  </si>
  <si>
    <t>03.07.2024 нет потребгности</t>
  </si>
  <si>
    <t>ИП НҰРМАХАНБЕТ</t>
  </si>
  <si>
    <t>НҰРМАХАНБЕТ ҚАЙЫРКЕН ЕРЖАНҰЛЫ</t>
  </si>
  <si>
    <t>Деятельность экстерриториальных организаций и органов</t>
  </si>
  <si>
    <t>ИП МАКСАТОВ</t>
  </si>
  <si>
    <t>МАКСАТОВ НУРСУЛТАН МАКСАТОВИЧ</t>
  </si>
  <si>
    <t>Оптовая торговля одеждой, кроме трикотажных и чулочно-носочных изделий</t>
  </si>
  <si>
    <t>С.КОРДАЙ , ЖАМБЫЛСКАЯ ОБЛАСТЬ, КОРДАЙСКИЙ РАЙОН, КОРДАЙСКИЙ С.О., С.КОРДАЙ</t>
  </si>
  <si>
    <t>КГУ "КОРДАЙСКОЕ УЧРЕЖДЕНИЕ ПО ОХРАНЕ ЛЕСОВ И ЖИВОТНОГО МИРА УПРАВЛЕНИЯ ПРИРОДНЫХ РЕСУРСОВ И РЕГУЛИРОВАНИЯ ПРИРОДОПОЛЬЗОВАНИЯ АКИМАТА ЖАМБЫЛСКОЙ ОБЛАСТИ"</t>
  </si>
  <si>
    <t>ЫБЫШЕВ МЕЙРАМБЕК КЕМЕЛЬБАЕВИЧ</t>
  </si>
  <si>
    <t>С.КОРДАЙ , улица Жибек жолы, строение 265Б</t>
  </si>
  <si>
    <t>КГУ "ЖАРКЕНТСКОЕ ЛЕСНОЕ ХОЗЯЙСТВО" ГУ "УПРАВЛЕНИЕ ПРИРОДНЫХ РЕСУРСОВ И РЕГУЛИРОВАНИЯ ПРИРОДОПОЛЬЗОВАНИЯ ОБЛАСТИ ЖЕТІСУ"</t>
  </si>
  <si>
    <t>НУРАХМЕТОВ ТУРЫСБЕК ДАУЛЕТКЕЛДИЕВИЧ</t>
  </si>
  <si>
    <t>Г.ЖАРКЕНТ , улица И.М. Белалова, здание 47А</t>
  </si>
  <si>
    <t>КГУ "БАКАНАССКОЕ ЛЕСНОЕ ХОЗЯЙСТВО" ГУ "УПРАВЛЕНИЕ ПРИРОДНЫХ РЕСУРСОВ И РЕГУЛИРОВАНИЯ ПРИРОДОПОЛЬЗОВАНИЯ АЛМАТИНСКОЙ ОБЛАСТИ"</t>
  </si>
  <si>
    <t>НУРМУХАНБЕТОВ МУРАТ НУРДАУЛЕТОВИЧ</t>
  </si>
  <si>
    <t>87277391340 ,87277391538</t>
  </si>
  <si>
    <t>С.БАКАНАС , улица Ж Жабаев, дом 7</t>
  </si>
  <si>
    <t>КГУ "КУРТИНСКОЕ ЛЕСНОЕ ХОЗЯЙСТВО" ГУ "УПРАВЛЕНИЕ ПРИРОДНЫХ РЕСУРСОВ И РЕГУЛИРОВАНИЯ ПРИРОДОПОЛЬЗОВАНИЯ АЛМАТИНСКОЙ ОБЛАСТИ"</t>
  </si>
  <si>
    <t>АКШАБАКОВ ГАБИТ МУРАТОВИЧ</t>
  </si>
  <si>
    <t>87275994422 ,8/72773/94-4-22 ,87277394522</t>
  </si>
  <si>
    <t>С.ЖЕЛТОРАНГЫ , УЛИЦА БАЛТАГУЛ, 37</t>
  </si>
  <si>
    <t>ТОО "ОРАЛАГРО"</t>
  </si>
  <si>
    <t>КАБУЕВ РАМИН КАПИЗОВИЧ</t>
  </si>
  <si>
    <t>87112981484 ,87772422008</t>
  </si>
  <si>
    <t>Оптовая торговля сельскохозяйственной техникой, оборудованием, деталями и принадлежностями к ним</t>
  </si>
  <si>
    <t>Г.УРАЛЬСК , Западно-Казахстанская область город Уральск Промышленная зона ЖЕЛАЕВО, дом 8/7</t>
  </si>
  <si>
    <t>ТОО "ҚАРАҒАНДЫ-ҚҰС"</t>
  </si>
  <si>
    <t>МАРТЫНЮК ВАДИМ АЛЕКСАНДРОВИЧ</t>
  </si>
  <si>
    <t>87212505052 ,87765505665</t>
  </si>
  <si>
    <t>С.УШТОБЕ , УЧЕТНЫЙ КВАРТАЛ 033, УЧАСТОК 157</t>
  </si>
  <si>
    <t>ИП НУРЛЫБЕКОВ</t>
  </si>
  <si>
    <t>НУРЛЫБЕКОВ ДАУЛЕТ МУХИТУЛЫ</t>
  </si>
  <si>
    <t>С.МЫНБАЕВО , АЛМАТИНСКАЯ ОБЛАСТЬ, ЖАМБЫЛСКИЙ РАЙОН, МЫНБАЕВСКИЙ С.О., С.МЫНБАЕВО</t>
  </si>
  <si>
    <t>24.10.2024 не зарег</t>
  </si>
  <si>
    <t>ТОО "СЭРСЕНБАЙ-АТА"</t>
  </si>
  <si>
    <t>СЕИЛОВ ТОРЕХАН САРСЕНБАЕВИЧ</t>
  </si>
  <si>
    <t>С.ЖЕТИКУБЫР , НЕТ</t>
  </si>
  <si>
    <t>ТОО "ДИГАМ"</t>
  </si>
  <si>
    <t>МЕДЕТБЕКОВ АЛМАС КАНАТУЛЫ</t>
  </si>
  <si>
    <t>АЛАТАУСКИЙ РАЙОН , город Алматы Алатауский район Проспект РЫСКУЛОВА, дом 140/4</t>
  </si>
  <si>
    <t>КХ "БОЛАШАК"</t>
  </si>
  <si>
    <t>БУРИН ЕРНАЗАР КОВЛАНДЫУЛЫ</t>
  </si>
  <si>
    <t>7(777)7603224 ,87132920120 ,8(7132) 920-120 ,87777603224</t>
  </si>
  <si>
    <t>18.02.2025 откл</t>
  </si>
  <si>
    <t>КХ "БАКЫТ"</t>
  </si>
  <si>
    <t>АЙМЕНОВ КАСЫМ САДЫКОВИЧ</t>
  </si>
  <si>
    <t>С.САКСАУЛЬСКИЙ , КЫЗЫЛОРДИНСКАЯ ОБЛАСТЬ, АРАЛЬСКИЙ РАЙОН, САКСАУЛЬСКИЙ С.О., С.САКСАУЛЬСКИЙ</t>
  </si>
  <si>
    <t>ИП ARU-BEGIM</t>
  </si>
  <si>
    <t>СЕРІКБАЕВА АРУЖАН АЛМАТҚЫЗЫ</t>
  </si>
  <si>
    <t>ТОО "МАРИЯ СЕЛА КОРНЕЕВКА"</t>
  </si>
  <si>
    <t>ЕГОРОВ ДМИТРИЙ ИВАНОВИЧ</t>
  </si>
  <si>
    <t>С.КОРНЕЕВКА , улица Есим Шайкина, строение 12</t>
  </si>
  <si>
    <t>ТОО КХ "ПАХАРЬ"</t>
  </si>
  <si>
    <t>АУШЕВ МИХАИЛ ОСМАНОВИЧ</t>
  </si>
  <si>
    <t>87018837729 ,87055405191 ,87056136034 ,87079340002 ,87183141471 ,87779340003</t>
  </si>
  <si>
    <t>С.АЛАКОЛ , Павлодарская область Железинский район Алакольский сельский округ село Алаколь улица ЛЕНИНА, дом 1</t>
  </si>
  <si>
    <t>РГУ "ГОСУДАРСТВЕННЫЙ ЛЕСНОЙ ПРИРОДНЫЙ РЕЗЕРВАТ "ЕРТІС ОРМАНЫ" КОМИТЕТА ЛЕСНОГО ХОЗЯЙСТВА И ЖИВОТНОГО МИРА МИНИСТЕРСТВА ЭКОЛОГИИ И ПРИРОДНЫХ РЕСУРСОВ РК"</t>
  </si>
  <si>
    <t>БЕКТЕМИРОВ АРМАН ДОСЫМХАНОВИЧ</t>
  </si>
  <si>
    <t>87182787730 ,87183632252 ,8/71836/32252 ,87183632294</t>
  </si>
  <si>
    <t>С.ШАЛДАЙ , Павлодарская область Щербактинский район Шалдайский сельский округ село Шалдай улица ЛЕНИНА, дом 60</t>
  </si>
  <si>
    <t>ТОО "ГАЗ ҚҰРЫЛЫС МОНТАЖ ҚАЗАҚСТАН КОМПАНИЯСЫ"</t>
  </si>
  <si>
    <t>ЕСЕНОВА ГУЛЬМИРА АБДЫМАЖИТОВНА</t>
  </si>
  <si>
    <t>Прочие строительные работы, требующие специальной квалификации</t>
  </si>
  <si>
    <t>С.ТЕРЕНОЗЕК , улица Керейтбаев Дуйсенбай, дом 24</t>
  </si>
  <si>
    <t>ТОО "ПЛЕМЕННОЙ ЦЕНТР "АСЫЛ"</t>
  </si>
  <si>
    <t>ЕРДЕНОВ МУХТАР БЕКЕНОВИЧ</t>
  </si>
  <si>
    <t>87282312001 ,(8-7282) 31 20 01</t>
  </si>
  <si>
    <t>Г.ТАЛДЫКОРГАН , АЛМАТИНСКАЯ ОБЛАСТЬ Г.ТАЛДЫКОРГАН Микрорайон ВОСТОЧНЫЙ улица ШАНЫШЕВА, дом 12</t>
  </si>
  <si>
    <t>ТОО "САМЫРСЫН"</t>
  </si>
  <si>
    <t>ТОО "ДЕЛЬФ"не дозвон несколько раз</t>
  </si>
  <si>
    <t>СЕЙФУТДИНОВА ОЛЬГА АЛЕКСАНДРОВНА</t>
  </si>
  <si>
    <t>Г.ПЕТРОПАВЛОВСК , УЛИЦА ТОКСАН БИ, 45, КВ 13</t>
  </si>
  <si>
    <t>ТОО "ҚОНДЫБАЙ-ОСПАНХАН"</t>
  </si>
  <si>
    <t>ЕЛЕМЕСОВ МАКСАТ МУРАТОВИЧ</t>
  </si>
  <si>
    <t>87051332917 ,8-705-133-29-17</t>
  </si>
  <si>
    <t>С. ШАМШИ КАЛДАЯКОВА , улица Отан, дом 7</t>
  </si>
  <si>
    <t>КРЕСТЬЯНСКОЕ ХОЗЯЙСТВО «АЗАТ»</t>
  </si>
  <si>
    <t>ҚУАНДЫҚОВ АЗАТ МҰРАТҰЛЫ</t>
  </si>
  <si>
    <t>К/Х "КАЗЫНА"</t>
  </si>
  <si>
    <t>СЕРМАХАНОВА КАЗНА</t>
  </si>
  <si>
    <t>87054676277 ,8-705-467-62-77</t>
  </si>
  <si>
    <t>С.ЖАНАДАРЬЯ , КЫЗЫЛОРДИНСКАЯ ОБЛАСТЬ, ЖАЛАГАШСКИЙ РАЙОН, ЖАНАДАРЬИНСКИЙ С.О., С.ЖАНАДАРЬЯ</t>
  </si>
  <si>
    <t>ТОО "ANIMAL ID KAZAKHSTAN"</t>
  </si>
  <si>
    <t>СЛИВИНСКИЙ ИВАН ВЛАДИМИРОВИЧ</t>
  </si>
  <si>
    <t>77771111198 ,87771111198</t>
  </si>
  <si>
    <t>МЕДЕУСКИЙ РАЙОН , УЛИЦА ТЯНЬШАНСКАЯ, 17Б</t>
  </si>
  <si>
    <t>ИП САМАТОВА</t>
  </si>
  <si>
    <t>САМАТОВА ГҮЛСЕЗІМ ДАНИЯРҚЫЗЫ</t>
  </si>
  <si>
    <t>КХ "АЛХАН"</t>
  </si>
  <si>
    <t>ЖАПАР ТҮГЕЛБАЙ</t>
  </si>
  <si>
    <t>7(702)2520096 ,87022520096</t>
  </si>
  <si>
    <t>С.АККЕМЕР , АКТЮБИНСКАЯ ОБЛАСТЬ, МУГАЛЖАРСКИЙ РАЙОН, АККЕМЕРСКИЙ С.О., С.АККЕМЕР</t>
  </si>
  <si>
    <t>ТОО "АПФ-ШАЙЗАДА И К"</t>
  </si>
  <si>
    <t>ДАУЛБАЕВ ТОРЕХАН ЖУМАХАНОВИЧ</t>
  </si>
  <si>
    <t>Г.ШУ , УЛИЦА МАЯКОВСКОГО, 3</t>
  </si>
  <si>
    <t>ТОО "АСКАР-БАЛТАБАЙ"</t>
  </si>
  <si>
    <t>АСКАРОВА КАРАКОЗАИМ БАЛТАБАЙКЫЗЫ</t>
  </si>
  <si>
    <t>С.КАСКАСУ , УЛИЦА ХАМИТОВ КАЛМЕТ, Д.5</t>
  </si>
  <si>
    <t>КРЕСТЬЯНСКОЕ ХОЗЯЙСТВО "ТАЛАП"</t>
  </si>
  <si>
    <t>АЙХОДЖАЕВ АМРАКУЛ АШИМОВИЧ</t>
  </si>
  <si>
    <t>С.БЕСАРЫК , КЫЗЫЛОРДИНСКАЯ ОБЛАСТЬ, ЖАНАКОРГАНСКИЙ РАЙОН, С.О.ЖАМАНБАЙ БАТЫР, С.БЕСАРЫК</t>
  </si>
  <si>
    <t>К/Х "БАҚЫТЖАН"</t>
  </si>
  <si>
    <t>ШЕРНИЯЗОВА МОЛДИР АБАЕВНА</t>
  </si>
  <si>
    <t>С.АКЖОЛ , КЫЗЫЛОРДИНСКАЯ ОБЛАСТЬ, ЖАНАКОРГАНСКИЙ РАЙОН, С.О.ИМ.МАШБЕКА НАЛИБАЕВА, С.АКЖОЛ</t>
  </si>
  <si>
    <t>К/Х "МЫРЗАБАЙ"</t>
  </si>
  <si>
    <t>МЫРЗАБАЕВ АЛМАХАН АБДУСАТТАРОВИЧ</t>
  </si>
  <si>
    <t>05.03.2025 не потреб</t>
  </si>
  <si>
    <t>КГКП "АЛМАТИНСКИЙ ЗООЛОГИЧЕСКИЙ ПАРК" УПРАВЛЕНИЯ КУЛЬТУРЫ Г. АЛМАТЫ</t>
  </si>
  <si>
    <t>АКИЛБЕКОВ СЕИЛХАН ОРАЗБАЕВИЧ</t>
  </si>
  <si>
    <t>338-37-19 (41) ,87273383719</t>
  </si>
  <si>
    <t>Деятельность ботанических садов и зоопарков</t>
  </si>
  <si>
    <t>МЕДЕУСКИЙ РАЙОН , УЛИЦА ЕСЕНБЕРЛИНА, 166</t>
  </si>
  <si>
    <t>ТОО "АРАЙСТРОЙМАРКЕТ-2003"</t>
  </si>
  <si>
    <t>ЕСИБАЕВ МУРАТБЕК МЫКТЫБЕКОВИЧ</t>
  </si>
  <si>
    <t>Г.ТАРАЗ , ЖАМБЫЛСКАЯ ОБЛАСТЬ Г.ТАРАЗ Переулок 3 АВТОМОБИЛЬНЫЙ, к.ЖАМБЫЛСКАЯ ОБЛАСТЬ Г.ТАРАЗ ПЕРЕУЛОК 3 АВТОМОБИЛЬНЫЙ ДОМ 16Г КВ , дом 16Г</t>
  </si>
  <si>
    <t>ТОО "КӨЛСАЙ ҚҰРЫЛЫС"</t>
  </si>
  <si>
    <t>АКЕБАЕВ АМАНТАЙ</t>
  </si>
  <si>
    <t>С.КАРКАРА , УЛИЦА ЖУРГЕНБАЕВА, 9</t>
  </si>
  <si>
    <t>24.10.2024 не верный номер</t>
  </si>
  <si>
    <t>ИП ЛАТЫПОВ не верный номер</t>
  </si>
  <si>
    <t>ЛАТЫПОВ ОЛЖАС БЕРИКОВИЧ</t>
  </si>
  <si>
    <t>С.РОСТОВКА , КАРАГАНДИНСКАЯ ОБЛАСТЬ, БУХАР-ЖЫРАУСКИЙ РАЙОН, РОСТОВСКИЙ С.О., С.РОСТОВКА</t>
  </si>
  <si>
    <t>18.09.2026 не верный номер</t>
  </si>
  <si>
    <t>ТОО "ПИРАМИДА-КС"</t>
  </si>
  <si>
    <t>САДАРДИНОВА ВАЛЕНТИНА МИХАЙЛОВНА</t>
  </si>
  <si>
    <t>Производство сухарей и печенья, мучных кондитерских изделий длительного хранения</t>
  </si>
  <si>
    <t>С.УЗЫНАГАШ , улица Төле би, дом 49</t>
  </si>
  <si>
    <t>КХ "АЙНУР"</t>
  </si>
  <si>
    <t>УМБЕТАЛИНА НАЗЫМГУЛ</t>
  </si>
  <si>
    <t>С.АБАЙ , АКТЮБИНСКАЯ ОБЛАСТЬ, ХРОМТАУСКИЙ РАЙОН, АБАЙСКИЙ С.О., С.АБАЙ</t>
  </si>
  <si>
    <t>18.02.2025 не верный номер</t>
  </si>
  <si>
    <t>К/Х "ТОЛКЫН"</t>
  </si>
  <si>
    <t>НУРМАГАНБЕТОВА АЛТЫНШАШ</t>
  </si>
  <si>
    <t>С.КЫЗЫЛЖАРМА , КЫЗЫЛОРДИНСКАЯ ОБЛАСТЬ, КЫЗЫЛОРДА Г.А., КЫЗЫЛЖАРМИНСКИЙ С.О., С.КЫЗЫЛЖАРМА</t>
  </si>
  <si>
    <t>КХ "НИКОЛАЙЧУК"</t>
  </si>
  <si>
    <t>НИКОЛАЙЧУК ГРИГОРИЙ НИКОЛАЕВИЧ</t>
  </si>
  <si>
    <t>ПК "УЙГЕНТАС-БЕРЕКЕ"</t>
  </si>
  <si>
    <t>ДЖУНКУРАЕВ БОЛАТ ХАДЖИАХМЕТОВИЧ</t>
  </si>
  <si>
    <t>С.КАБАНБАЙ , улица Абылай хан, строение 98</t>
  </si>
  <si>
    <t>04.07.2024 отклчен</t>
  </si>
  <si>
    <t>ИП НАЗАРБАЕВ</t>
  </si>
  <si>
    <t>НАЗАРБАЕВ ДИАС РОМАЗАНОВИЧ</t>
  </si>
  <si>
    <t>04.07.2024 не дозвон</t>
  </si>
  <si>
    <t>ГКП НА ПРАВЕ ХОЗЯЙСИВЕННОГО ВЕДЕНИЯ "АКСУ" АКИМАТА САЙРАМСКОГО РАЙОНА</t>
  </si>
  <si>
    <t>ШАДИЕВ МАМУРЖАН КОРГАНБАЕВИЧ</t>
  </si>
  <si>
    <t>87253120401 ,87253172170 ,872531-72-170</t>
  </si>
  <si>
    <t>С.АКСУ , улица Абылайхана, здание 66</t>
  </si>
  <si>
    <t>ТОО "ФИРМА "ЛЭУ"</t>
  </si>
  <si>
    <t>БАШИНСКИЙ СЕРГЕЙ АЛЕКСАНДРОВИЧ</t>
  </si>
  <si>
    <t>87272474151 ,8 (727) 2474151</t>
  </si>
  <si>
    <t>АУЭЗОВСКИЙ РАЙОН , Г.АЛМАТЫ Ауэзовский район Микрорайон ЖЕТЫСУ 1, дом 53 оф. 18</t>
  </si>
  <si>
    <t>ТОО "БӨГЕНБАЙ-АТА"</t>
  </si>
  <si>
    <t>ШАРДАРБЕКОВ ЖАСҰЛАН ОРЫНБАСАРҰЛЫ</t>
  </si>
  <si>
    <t>С.ШАУЛЬДЕР , улица Жабатай Жанузаков, дом 31А</t>
  </si>
  <si>
    <t>ТОО "МТС-Н"</t>
  </si>
  <si>
    <t>САДЫҚОВ НАҚЫПБАЙ БАҚБЕРГЕНҰЛЫ</t>
  </si>
  <si>
    <t>С.ИРГИЗ , УЛИЦА ЖАМАНМУРЫНОВА, 22</t>
  </si>
  <si>
    <t>ТОО "КATSA"</t>
  </si>
  <si>
    <t>РАХМАНБЕРДИЕВ АГАДИЛ ШАЙМЕРДЕНОВИЧ</t>
  </si>
  <si>
    <t>Разработка гравийных и песчаных карьеров</t>
  </si>
  <si>
    <t>Г.ТАРАЗ , улица Мамбет Батыра, дом 17</t>
  </si>
  <si>
    <t>ТОО "П.Д.С-2003"</t>
  </si>
  <si>
    <t>КУМЕТОВ ПОЛАТБЕК -</t>
  </si>
  <si>
    <t>С.КОКСУ , НЕТ</t>
  </si>
  <si>
    <t>04.07.2024 не правильный номер</t>
  </si>
  <si>
    <t>ТОО "А.Д.Е.-03"</t>
  </si>
  <si>
    <t>КИШИБАЕВА АЙНАГУЛЬ ОРЫНБАСАРОВНА</t>
  </si>
  <si>
    <t>87028850913 ,87052720505</t>
  </si>
  <si>
    <t>С.СЫРДАРЬИНСКОЕ , УЛИЦА САКЕН СЕЙФУЛЛИН, 39</t>
  </si>
  <si>
    <t>04.07.2024 нет потребности</t>
  </si>
  <si>
    <t>КХ "ШОСТАК В.И." тел отключен</t>
  </si>
  <si>
    <t>ШОСТАК ВИКТОР ИВАНОВИЧ</t>
  </si>
  <si>
    <t>31.08.2026 откл</t>
  </si>
  <si>
    <t>К/Х "КЫЛЫШБЕК"</t>
  </si>
  <si>
    <t>ЕСЖАНОВ КЫЛЫШБЕК КАРЛИБАЕВИЧ</t>
  </si>
  <si>
    <t>С.АКСУ , ТУРКЕСТАНСКАЯ ОБЛАСТЬ, КЕЛЕССКИЙ РАЙОН, ЖУЗУМДИКСКИЙ С.О., С.АКСУ</t>
  </si>
  <si>
    <t>ТОО "БАСТАУ-АА"</t>
  </si>
  <si>
    <t>АМАНБЕК БАҚДӘУЛЕТ ӘБІЛДАҰЛЫ</t>
  </si>
  <si>
    <t>Деятельность по обработке семян для посадки</t>
  </si>
  <si>
    <t>С.БУГУНЬ , УЛИЦА Б.САДУАКАСОВ, Д.36</t>
  </si>
  <si>
    <t>ТОО "EMC AGRO" дважды звонил не дозвон</t>
  </si>
  <si>
    <t>АТЕЙБЕКОВ КАНАТ АКИМЖАНОВИЧ</t>
  </si>
  <si>
    <t>Переработка и консервирование мяса</t>
  </si>
  <si>
    <t>С.ЧЕРМОШНЯНКА , Северо-Казахстанская область Тайыншинский район Чермошнянский сельский округ село Чермошнянка Промышленная зона, дом 1</t>
  </si>
  <si>
    <t>ТОО "АДА-2003"</t>
  </si>
  <si>
    <t>БАЛАТАЕВ АМАНТАЙ АРЛАНОВИЧ</t>
  </si>
  <si>
    <t>С.КОКСУ , УЛИЦЫ НЕТ</t>
  </si>
  <si>
    <t>ТОО "ТАНУР-МАЯК"</t>
  </si>
  <si>
    <t>ЖУНУСОВ ЖАЛЕЛ МОЛДАХАНОВИЧ</t>
  </si>
  <si>
    <t>С.СЕВЕРНОЕ , УЛИЦА КУРЧУМСКАЯ, 9</t>
  </si>
  <si>
    <t>10.05.2024 не дозвон</t>
  </si>
  <si>
    <t>ТОО "ДАР-СС"</t>
  </si>
  <si>
    <t>АНУАРБЕК ТУЛЕГЕН СЕРГЕЕВИЧ</t>
  </si>
  <si>
    <t>С.АКСУ , улица Б.Момышулы, дом 30</t>
  </si>
  <si>
    <t>ТОО "АКТАУ-АЗИМУТ"</t>
  </si>
  <si>
    <t>УТЕШОВ САНДЫБАЙ БЕКБЕРГЕНОВИЧ</t>
  </si>
  <si>
    <t>Г.АКТАУ , Микрорайон 28, дом 6, кв. 6</t>
  </si>
  <si>
    <t xml:space="preserve"> по</t>
  </si>
  <si>
    <t>ГКП на ПХВ "ТҰРАН СУ" УПРАВЛЕНИЯ СЕЛЬСКОГО ХОЗЯЙСТВА ТУРКЕСТАНСКОЙ ОБЛАСТИ</t>
  </si>
  <si>
    <t>ЛЕСОВ ДОСХАН АСИЛБЕКОВИЧ</t>
  </si>
  <si>
    <t>87253323162 ,8/72533/59467 ,87759636397</t>
  </si>
  <si>
    <t>Г.ТУРКЕСТАН , улица Толе би, строение 65Б</t>
  </si>
  <si>
    <t>КРЕСТЬЯНСКОЕ ХОЗЯЙСТВО "МАҚҰЛБЕК"</t>
  </si>
  <si>
    <t>САРТБАЕВ ЕРАЛЫ МАКУЛБЕКОВИЧ</t>
  </si>
  <si>
    <t>77028610585 ,87028610585</t>
  </si>
  <si>
    <t>С.АЗАТЛЫК , ТУРКЕСТАНСКАЯ ОБЛАСТЬ, ТЮЛЬКУБАССКИЙ РАЙОН, РЫСКУЛОВСКИЙ С.О., С.АЗАТЛЫК</t>
  </si>
  <si>
    <t>06.08.2024 нет потреб</t>
  </si>
  <si>
    <t>КХ "ГЛАДКОВСКИЙ"</t>
  </si>
  <si>
    <t>ГЛАДКОВСКИЙ АЛЕКСЕЙ БОРИСОВИЧ</t>
  </si>
  <si>
    <t>77779758478 ,87779758478</t>
  </si>
  <si>
    <t>ТОО "ЖУРАВЛЕВКА-1" повтор не дозвон</t>
  </si>
  <si>
    <t>АНДАРОВ ТЕМЕРБУЛАТ МУРАТОВИЧ</t>
  </si>
  <si>
    <t>87057557185 ,87164632143</t>
  </si>
  <si>
    <t>С.КАПИТОНОВКА , Акмолинская область Буландынский район село Капитоновка улица Достык дом 50</t>
  </si>
  <si>
    <t>03.09.2026 не мверный номер</t>
  </si>
  <si>
    <t>КГП ВОДНОГО ХОЗЯЙСТВА НА ПРАВЕ ХОЗЯЙСТВЕННОГО ВЕДЕНИЯ "ТАЛАС-АСА" УПРАВЛЕНИЯ СЕЛЬСКОГО ХОЗЯЙСТВА АКИМАТА ЖАМБЫЛСКОЙ ОБЛАСТИ</t>
  </si>
  <si>
    <t>ТОКБЕРГЕНОВ ДОСЖАН СУНДЕТОВИЧ</t>
  </si>
  <si>
    <t>87052481177 ,87263322571</t>
  </si>
  <si>
    <t>С.АСА , УЛИЦА АБАЙ, 106</t>
  </si>
  <si>
    <t>КГП ВОДНОГО ХОЗЯЙСТВА НА ПРАВЕ ХОЗЯЙСТВЕННОГО ВЕДЕНИЯ "БАЗАРБАЙ" БАЙЗАКСКОГО РАЙОНА УПРАВЛЕНИЯ ПРИРОДНЫХ РЕСУРСОВ И РЕГУЛИРОВАНИЯ ПРИРОДОПОЛЬЗОВАНИЯ АКИМАТА ЖАМБЫЛСКОЙ ОБЛАСТИ</t>
  </si>
  <si>
    <t>ТАНКАШОВ НУРЛАН БАЙДИЛДАЕВИЧ</t>
  </si>
  <si>
    <t>87263722656 ,87265237226 ,8726523722656</t>
  </si>
  <si>
    <t>С.САРЫКЕМЕР , УЛИЦА СУХАНБАЕВА, 262</t>
  </si>
  <si>
    <t>ТОО "САЛТАНАТ-М"</t>
  </si>
  <si>
    <t>МАРИПОВ САЛКЕН МУСАХАНОВИЧ</t>
  </si>
  <si>
    <t>7(72831)94048 ,87014280956 ,87283194048</t>
  </si>
  <si>
    <t>Г.ЖАРКЕНТ , УЛИЦА Д.А.КОНАЕВА, 311</t>
  </si>
  <si>
    <t>ТОО "ФАРАБ-С.П."</t>
  </si>
  <si>
    <t>КЕРІМБЕКОВ МАРАТ СТАМҚҰЛҰЛЫ</t>
  </si>
  <si>
    <t>С.АККУМ , УЛИЦА АБДУЛЛА ЖАРМАГАНБЕТОВ, Д.15</t>
  </si>
  <si>
    <t>25.07.2024 продоно</t>
  </si>
  <si>
    <t>ТОО "АСХАТ Б"</t>
  </si>
  <si>
    <t>КАЛДЫБАЕВА БОТАКОЗ КУТМАХАНОВНА</t>
  </si>
  <si>
    <t>С.ШАУЛЬДЕР , улица Мухтар Ауезов, дом 26Б</t>
  </si>
  <si>
    <t>03.07.2024 отклчен</t>
  </si>
  <si>
    <t>ИП ТАЯР</t>
  </si>
  <si>
    <t>ТАЯР МЕРЕЙ КАРЖОВҰЛЫ</t>
  </si>
  <si>
    <t>Деятельность инкубаторно-птицеводческих станций</t>
  </si>
  <si>
    <t>ТОО "GREEN TECHNOLOGY" "ГРИН ТЕХНОЛОДЖИ" не зарег</t>
  </si>
  <si>
    <t>ОСПАНОВ АСКАР КЫДЫРБАЕВИЧ</t>
  </si>
  <si>
    <t>87212788051 ,8 7212 78 80 51</t>
  </si>
  <si>
    <t>РАЙОН ӘЛИХАН БӨКЕЙХАН , УЧЕТНЫЙ КВАРТАЛ 018, 83</t>
  </si>
  <si>
    <t>18.09.2026 не зарег</t>
  </si>
  <si>
    <t>К/Х "АЙ"</t>
  </si>
  <si>
    <t>МӘЖІБАЙ ТӨРЕБЕК ТҮЗЕЛБЕКҰЛЫ</t>
  </si>
  <si>
    <t>С.ИМ.ТУРАРА РЫСКУЛОВА , ТУРКЕСТАНСКАЯ ОБЛАСТЬ, ТЮЛЬКУБАССКИЙ РАЙОН, МАЙЛЫКЕНТСКИЙ С.О., С.ТУРАРА РЫСКУЛОВА</t>
  </si>
  <si>
    <t>09.07.2024 пока нет потребности</t>
  </si>
  <si>
    <t>ТОО "КЕНТ АГРО"</t>
  </si>
  <si>
    <t>КАНАФИНА ТЛЕУЖАН ЕРМЕКОВНА</t>
  </si>
  <si>
    <t>87012661259 ,87212475284 ,8 (7212) 475284, 87012661259</t>
  </si>
  <si>
    <t>РАЙОН ИМ.КАЗЫБЕК БИ , ПРОСПЕКТ АБДИРОВА, 44/2</t>
  </si>
  <si>
    <t>ТОО "КУРЫКСТРОЙСЕРВИС"</t>
  </si>
  <si>
    <t>ТУМАНОВ АБИЛЖАН БАГИТОВИЧ</t>
  </si>
  <si>
    <t>Г.АКТАУ , МИКРОРАЙОН 3, 120</t>
  </si>
  <si>
    <t>09.07.2024 не правильный  номер</t>
  </si>
  <si>
    <t>ТОО "НУРАЙ-Н"</t>
  </si>
  <si>
    <t>С.КАРЫНСАЛДЫ , Костанайская область Амангельдинский район Тастинский сельский округ село Карынсалды улица №1, дом 1</t>
  </si>
  <si>
    <t>ТОО "МИРАС - 23"</t>
  </si>
  <si>
    <t>БРАГИН ВИТАЛИЙ АЛЕКСАНДРОВИЧ</t>
  </si>
  <si>
    <t>77164129370 ,87164129370</t>
  </si>
  <si>
    <t>С.ПЕРВОМАЙКА , улица Октябрьская, дом 58</t>
  </si>
  <si>
    <t>КХ ИЛАРБЕК</t>
  </si>
  <si>
    <t>БЕЛОВ МИХАИЛ СЕРГЕЕВИЧ</t>
  </si>
  <si>
    <t>С.БАЙКОНЫС , ПАВЛОДАРСКАЯ ОБЛАСТЬ, РАЙОН ТЕРЕҢКӨЛ, БАЙКОНЫССКИЙ С.О., С.БАЙКОНЫС</t>
  </si>
  <si>
    <t>КРЕСТЬЯНСКОЕ ХОЗЯЙСТВО "ДУЛАТ"</t>
  </si>
  <si>
    <t>АЙТБАЕВ БАХЫТБЕК ЕРАЛИЕВИЧ</t>
  </si>
  <si>
    <t>С.МАХАМБЕТОВА , КЫЗЫЛОРДИНСКАЯ ОБЛАСТЬ, КЫЗЫЛОРДА Г.А., АКСУАТСКИЙ С.О., С.МАХАМБЕТОВА</t>
  </si>
  <si>
    <t>ТОО "МУНТАЗ"</t>
  </si>
  <si>
    <t>СЕЙЛХАН НҰРДӘУЛЕТ АЛМАЗҰЛЫ</t>
  </si>
  <si>
    <t>87172377733 ,8 7172 37 77 33</t>
  </si>
  <si>
    <t>АЛМАЛИНСКИЙ РАЙОН , УЛИЦА БОГЕНБАЙ БАТЫРА, 279, КВ 47</t>
  </si>
  <si>
    <t>ИП "НУРМУХАН"</t>
  </si>
  <si>
    <t>НУРМУХАН МАДИНА САЯТХАНҚЫЗЫ</t>
  </si>
  <si>
    <t>С.АКДАЛА , АЛМАТИНСКАЯ ОБЛАСТЬ, БАЛХАШСКИЙ РАЙОН, АКДАЛИНСКИЙ С.О., С.АКДАЛА</t>
  </si>
  <si>
    <t>ТОО "ЖАМБЫЛ-С"</t>
  </si>
  <si>
    <t>ЖАЛГАСБАЕВ СЕРЖАН ШАМШАДИНОВИЧ</t>
  </si>
  <si>
    <t>С.ЖАМБЫЛ , УЛИЦА АБАЯ КУНАНБАЕВА, 2</t>
  </si>
  <si>
    <t>ТОО "АҚМЕШIТ-САРҚЫРАМА"</t>
  </si>
  <si>
    <t>ФАЗЫЛОВ ТАЛГАТ ЗИЯТБЕКОВИЧ</t>
  </si>
  <si>
    <t>7(7242)246870 ,87242246870</t>
  </si>
  <si>
    <t>Г.КЫЗЫЛОРДА , УЛИЦА ЖАППАСБАЙ БАТЫРА,Б/Н</t>
  </si>
  <si>
    <t>ТОО "ҚАДАМ НС"</t>
  </si>
  <si>
    <t>КОЖАБАЕВ МЕДЕТ ИДРИСОВИЧ</t>
  </si>
  <si>
    <t>С.ТОНКЕРИС , Акмолинская область Целиноградский район сельский округ Арайлы село Тонкерис улица ЦЕЛИННАЯ, дом 2</t>
  </si>
  <si>
    <t>04.09.2026  не дозвон</t>
  </si>
  <si>
    <t>ПК "ЫРЫСГҮЛ-ӘЖЕ"</t>
  </si>
  <si>
    <t>ИСКАКОВА АИДА КАЛИЕВНА</t>
  </si>
  <si>
    <t>Выращивание хлопка-сырца</t>
  </si>
  <si>
    <t>С.ЧАГА , СЕЛО ШОКТАС, Д.Б/Н</t>
  </si>
  <si>
    <t>09.07.2024 нет потребности</t>
  </si>
  <si>
    <t>ТОО "КРЕЩЕНОВКА ПЛЮС"</t>
  </si>
  <si>
    <t>РОЩИНСКИЙ ВЛАДИМИР НИКОЛАЕВИЧ</t>
  </si>
  <si>
    <t>П.ОСАКАРОВКА , улица Моторная, дом 15</t>
  </si>
  <si>
    <t>АКМАГАНБЕТОВ ТЕМИРХАН ТЕЛЬМАНОВИЧ</t>
  </si>
  <si>
    <t>С.ОНДИРИС , ЖАМБЫЛСКАЯ ОБЛАСТЬ, САРЫСУСКИЙ РАЙОН, ИГЛИКСКИЙ С.О., С.ОНДИРИС</t>
  </si>
  <si>
    <t>ТОО "КАПИТАН-Б"</t>
  </si>
  <si>
    <t>САРТАЕВ САРСЕНБЕК БАЗАРБЕКОВИЧ</t>
  </si>
  <si>
    <t>С.ШАУЛЬДЕР , УЛИЦА ҚАНЫШ СӘТПАЕВ, 6</t>
  </si>
  <si>
    <t>ИП МАЛОШ</t>
  </si>
  <si>
    <t>МАЛОШ НҰРМҰҚАН АМАНЖОЛҰЛЫ</t>
  </si>
  <si>
    <t>08.10.2024 нет потреб</t>
  </si>
  <si>
    <t>ИП АБДУМАЛИК</t>
  </si>
  <si>
    <t>АБДУМАЛИК АДЕЛЬ АБДУМАЛИКҚЫЗЫ</t>
  </si>
  <si>
    <t>Выращивание табака</t>
  </si>
  <si>
    <t>СЕЛЬСКОХОЗЯЙСТВЕННЫЙ ПК "ЕРТИС-СУ"</t>
  </si>
  <si>
    <t>КАДИРОВ МУХАМЕТХАН ЖУМАБЕКОВИЧ</t>
  </si>
  <si>
    <t>87222576406 ,8 7222 57-64-06</t>
  </si>
  <si>
    <t>С.ПРИРЕЧНОЕ , УЛИЦА МИРА, 1</t>
  </si>
  <si>
    <t>16.07.2024 не дозвон</t>
  </si>
  <si>
    <t>ТОО "КҮСЕМІС"</t>
  </si>
  <si>
    <t>ГРИДНЕВ ВАДИМ ВЯЧЕСЛАВОВИЧ</t>
  </si>
  <si>
    <t>7(705)544-64-46 ,87055446446</t>
  </si>
  <si>
    <t>С.МЕРЕКЕ , улица Абеуова, строение 5</t>
  </si>
  <si>
    <t>27.08.2024 не верный номер</t>
  </si>
  <si>
    <t>ТОО "ЖАНАЖОЛ"</t>
  </si>
  <si>
    <t>ТӨЛЕПОВ ОРЫНБАСАР ӨТЕПҰЛЫ</t>
  </si>
  <si>
    <t>С.ДУР ОНГАР , Кызылординская область Кармакшинский район Жанажолский сельский округ село Дур Онгар улица К БЕКСЕБАЕВ, дом 37</t>
  </si>
  <si>
    <t>ТОО "ИВАНОВКААГРОСЕВЕР" звонил два раза</t>
  </si>
  <si>
    <t>КРЕЛЬ ДМИТРИЙ ВИЛЛЬЕВИЧ</t>
  </si>
  <si>
    <t>С.ИВАНОВКА , улица Мира, дом 1</t>
  </si>
  <si>
    <t>31.08.2026 там уже не работает номера нет</t>
  </si>
  <si>
    <t>ТОО "АСАР СЕВЕР" тел отключен</t>
  </si>
  <si>
    <t>АДАМОВ ГЕРМАН ВЯЧЕСЛАВОВИЧ</t>
  </si>
  <si>
    <t>С.КАРАТАЛ , УЛИЦА ЦЕНТРАЛЬНАЯ, 7</t>
  </si>
  <si>
    <t>31.08.026 не верный номер</t>
  </si>
  <si>
    <t>ПК "АБЛАЙ-2004"</t>
  </si>
  <si>
    <t>ДАНЕЕВА БАГИЛА КОНАРБАЕВНА</t>
  </si>
  <si>
    <t>С.ТЕМИРЛАНОВКА , УЛИЦА О.ТУРМАНЖАНОВ, 46А</t>
  </si>
  <si>
    <t>09.07.2024 отключен</t>
  </si>
  <si>
    <t>ИП ӘБІЛҚАСЫМОВ</t>
  </si>
  <si>
    <t>ӘБІЛҚАСЫМОВ ДАНИЯР СЕРІКҰЛЫ</t>
  </si>
  <si>
    <t>7 (705) 470-50-02</t>
  </si>
  <si>
    <t>Ремонт коммуникационного оборудования</t>
  </si>
  <si>
    <t>П.АЙТЕКЕ БИ , КЫЗЫЛОРДИНСКАЯ ОБЛАСТЬ, КАЗАЛИНСКИЙ РАЙОН, АЙТЕКЕ БИ П.А., П.АЙТЕКЕ БИ</t>
  </si>
  <si>
    <t>ИП БАЗАРБАЙ</t>
  </si>
  <si>
    <t>БАЗАРБАЙ АҚНИЕТ САНСЫЗБАЙҚЫЗЫ</t>
  </si>
  <si>
    <t>Г.КЕНТАУ , ТУРКЕСТАНСКАЯ ОБЛАСТЬ, КЕНТАУ Г.А., Г.КЕНТАУ</t>
  </si>
  <si>
    <t>06.08.2024 не дозвон</t>
  </si>
  <si>
    <t>КРЕСТЬЯНСКОЕ ХОЗЯЙСТВО "СЕРІК"</t>
  </si>
  <si>
    <t>МЫРЗАБЕКОВ ЕРИК ТУРГЫНУЛЫ</t>
  </si>
  <si>
    <t>77024157277 ,87024157277</t>
  </si>
  <si>
    <t>С.БАЛЫКТЫ , ТУРКЕСТАНСКАЯ ОБЛАСТЬ, ТЮЛЬКУБАССКИЙ РАЙОН, БАЛЫКТИНСКИЙ С.О., С.БАЛЫКТЫ</t>
  </si>
  <si>
    <t>К/Х БЕРЕКЕ</t>
  </si>
  <si>
    <t>МАУЛЕНКУЛОВ ЕРКИНБЕК АЛИШЕРОВИЧ</t>
  </si>
  <si>
    <t>С.ЖАСКЕШУ , ТУРКЕСТАНСКАЯ ОБЛАСТЬ, ТЮЛЬКУБАССКИЙ РАЙОН, ЖАСКЕШУСКИЙ С.О., С.ЖАСКЕШУ</t>
  </si>
  <si>
    <t>25.07 2024 нет потребгости</t>
  </si>
  <si>
    <t>КХ "ШҰҚЫР"</t>
  </si>
  <si>
    <t>ДАРИБАЕВ САБЫРЖАН КУЛШАРОВИЧ</t>
  </si>
  <si>
    <t>77788057277 ,87788057277</t>
  </si>
  <si>
    <t>С.ЖЫЛТЫР , АКТЮБИНСКАЯ ОБЛАСТЬ, ШАЛКАРСКИЙ РАЙОН, ЧЕЛКАРСКИЙ С.О., С.ЖЫЛТЫР</t>
  </si>
  <si>
    <t>18.02.2025 нет потрнеб</t>
  </si>
  <si>
    <t>ТОО "ӨЛЕНДІ-ЖЕР"</t>
  </si>
  <si>
    <t>ЕСИМБЕКОВ ТАЛГАТ НАСИПОВИЧ</t>
  </si>
  <si>
    <t>87145421684 ,8-(71454)-21684</t>
  </si>
  <si>
    <t>С.КАРАМЕНДЫ , УЛИЦА ПОБЕДЫ, 13А</t>
  </si>
  <si>
    <t>ТОО "ЖАЙЫЛХАН"</t>
  </si>
  <si>
    <t>МУШИРОВ АЙТКАЛИ РАИСОВИЧ</t>
  </si>
  <si>
    <t>С.ТЕМИРБЕКА ЖУРГЕНОВА , Актюбинская область Айтекебийский район село Темирбек Жургенов Тупик 1 дом 1</t>
  </si>
  <si>
    <t>18.02.2025 нет номера</t>
  </si>
  <si>
    <t>КРЕСТЬЯНСКОЕ ХОЗЯЙСТВО "АЙКЕН"</t>
  </si>
  <si>
    <t>ТОГАНАЕВ ЖУНИСБЕК КАЛДЫБАЙУЛЫ</t>
  </si>
  <si>
    <t>С.АКБИИК , ТУРКЕСТАНСКАЯ ОБЛАСТЬ, ТЮЛЬКУБАССКИЙ РАЙОН, АКБИЙКСКИЙ С.О., С.АКБИИК</t>
  </si>
  <si>
    <t>09.07.2024 не правильный номер</t>
  </si>
  <si>
    <t>ТОО "СЕНЕК"</t>
  </si>
  <si>
    <t>НАУРЗМАГАНБЕТОВ САЯХАТ КАЛПАКОВИЧ</t>
  </si>
  <si>
    <t>87293731321 ,8(72937)31321</t>
  </si>
  <si>
    <t>С.СЕНЕК , улица Неопределен, строение 575</t>
  </si>
  <si>
    <t>ТОО "КАРАКУДУК"</t>
  </si>
  <si>
    <t>УРАЗБАЕВ САЙЛАУ ШАЙМАРДАНОВИЧ</t>
  </si>
  <si>
    <t>7(702) 225-0505 ,87022250505</t>
  </si>
  <si>
    <t>С.КАРАКУДЫК , улица Багустара Рамазанова, строение 29</t>
  </si>
  <si>
    <t>ТОО "ҚАЗЫҒҰРТ-ТУР"</t>
  </si>
  <si>
    <t>ЕДИЛОВА БИБИНУР СЕРЖАНОВНА</t>
  </si>
  <si>
    <t>С.МОЛБУЛАК , Туркестанская область Казыгуртский район сельский округ Казыгурт село Казыгурт улица ҚАЗЫГУРТ, дом 1</t>
  </si>
  <si>
    <t>КХ "МЫРЗАЛИЕВТЕР"</t>
  </si>
  <si>
    <t>МЫРЗАЛИЕВ ЖАКСЫБЕК ЖАСЫЗАКОВИЧ</t>
  </si>
  <si>
    <t>С.ЖИДЕЛИ , ТУРКЕСТАНСКАЯ ОБЛАСТЬ, АРЫСЬ Г.А., С.О.ЖИДЕЛИ, С.ЖИДЕЛИ</t>
  </si>
  <si>
    <t>09.07.2024 отклчен</t>
  </si>
  <si>
    <t>КХ "ЖАЙЛАУ"</t>
  </si>
  <si>
    <t>ЖАЙЛАУБАЕВ МАДИ АНАСОВИЧ</t>
  </si>
  <si>
    <t>С.ЖУАНТОБЕ , ТУРКЕСТАНСКАЯ ОБЛАСТЬ, СУЗАКСКИЙ РАЙОН, ЖУАНТОБИНСКИЙ С.О., С.ЖУАНТОБЕ</t>
  </si>
  <si>
    <t>25.07.2024 нет потребности</t>
  </si>
  <si>
    <t>ТОО "ОРДАБАСЫ-ТІЛЕШ"</t>
  </si>
  <si>
    <t>ЖАПАНОВ АДИЛ КАСКАРБЕКОВИЧ</t>
  </si>
  <si>
    <t>С.ДЕРМЕНЕ , квартал 028, дом 58</t>
  </si>
  <si>
    <t>"ҚАНАТ" ШАРУА ҚОЖАЛЫҒЫ</t>
  </si>
  <si>
    <t>ОРЫНБАЙ ОРАЗӘЛІ ҚАЙЫПБЕКҰЛЫ</t>
  </si>
  <si>
    <t>25.072024 скинул</t>
  </si>
  <si>
    <t>КРЕСТЬЯНСКОЕ ХОЗЯЙСТВО "САХОВ Ғ"</t>
  </si>
  <si>
    <t>САХОВ МАКСАТ ГАЛИЕВИЧ</t>
  </si>
  <si>
    <t>25.07.2024 отклчен</t>
  </si>
  <si>
    <t>КХ "КУЛОМЗИНО" откл</t>
  </si>
  <si>
    <t>САФОНОВ НИКОЛАЙ ПАВЛОВИЧ</t>
  </si>
  <si>
    <t>8-705-211-72-00</t>
  </si>
  <si>
    <t>С.КУЛОМЗИНО , СЕВЕРО-КАЗАХСТАНСКАЯ ОБЛАСТЬ, РАЙОН МАГЖАНА ЖУМАБАЕВА, КОНЮХОВСКИЙ С.О., С.КУЛОМЗИНО</t>
  </si>
  <si>
    <t>31.08.2026  откл</t>
  </si>
  <si>
    <t>ТОО "КАМЕНКА И Д"</t>
  </si>
  <si>
    <t>ДЖЕЙРАНОВ АЛЕКСЕЙ ИВАНОВИЧ</t>
  </si>
  <si>
    <t>С.КАМЕНКА , АКМОЛИНСКАЯ ОБЛАСТЬ САНДЫКТАУСКИЙ РАЙОН С.КАМЕНКА улица БОЛЬНИЧНАЯ, к.АКМОЛИНСКАЯ ОБЛАСТЬ С.КАМЕНКА УЛИЦА БОЛЬНИЧНАЯ, 7, дом 7</t>
  </si>
  <si>
    <t>08.04.2026 не дозвон</t>
  </si>
  <si>
    <t>РГУ "ЧАРЫНСКИЙ ГОСУДАРСТВЕННЫЙ НАЦИОНАЛЬНЫЙ ПРИРОДНЫЙ ПАРК" КОМИТЕТА ЛЕСНОГО ХОЗЯЙСТВА И ЖИВОТНОГО МИРА МИНИСТЕРСТВА ЭКОЛОГИИ И ПРИРОДНЫХ РЕСУРСОВ РК"</t>
  </si>
  <si>
    <t>АХМЕТОВ ЕЛНУР МУХАМЕДЖАНОВИЧ</t>
  </si>
  <si>
    <t>С.ЧУНДЖА , улица Зәкір Қыдырбаев, дом 4</t>
  </si>
  <si>
    <t>ТОО "АСАР И К -2004"</t>
  </si>
  <si>
    <t>БОРАНҚҰЛОВ АБАЙ БАЙПАНҰЛЫ</t>
  </si>
  <si>
    <t>С.ЖАЛАГАШ , улица Бухарбай Естекбайулы, дом 101</t>
  </si>
  <si>
    <t>РГУ «КАРАТАУСКИЙ ГОСУДАРСТВЕННЫЙ ПРИРОДНЫЙ ЗАПОВЕДНИК» КОМИТЕТА ЛЕСНОГО ХОЗЯЙСТВА И ЖИВОТНОГО МИРА МИНИСТЕРСТВА ЭКОЛОГИИ И ПРИРОДНЫХ РЕСУРСОВ РК</t>
  </si>
  <si>
    <t>НИЯЗОВ АСКАР КАМБАРОВИЧ</t>
  </si>
  <si>
    <t>Г.КЕНТАУ , улица Шокан Уалиханов, дом 17</t>
  </si>
  <si>
    <t>ТОО КРЕСТЬЯНСКОЕ ХОЗЯЙСТВО "YШ АУЫЛ"</t>
  </si>
  <si>
    <t>ЗЕЙНЕЛГАБИДЕНОВ ЖУМАГЕЛЬДЫ ГАЛИЕВИЧ</t>
  </si>
  <si>
    <t>С.ЫНТЫМАК , УЛИЦА КАЖИМУКАНА, 1</t>
  </si>
  <si>
    <t>14.09.2026 закрылись</t>
  </si>
  <si>
    <t>ТОО "СК-ВАГУЛИНСКОЕ" два раза не дозвон</t>
  </si>
  <si>
    <t>РЕДИНА НАДЕЖДА ПЕТРОВНА</t>
  </si>
  <si>
    <t>С.ВАГУЛИНО ,</t>
  </si>
  <si>
    <t>ТОО "МАДИЯР-ЖУМАБАЙ АТА"</t>
  </si>
  <si>
    <t>ЖУМАБАЕВ КАЙРАТ АУЕНТАЕВИЧ</t>
  </si>
  <si>
    <t>С.КОГАМ , УЛИЦА М.КАЙНАЗАРУЛЫ, Д.12</t>
  </si>
  <si>
    <t>ТОО "ДЕМЕУ-2004"</t>
  </si>
  <si>
    <t>ЗУБАЙРАЕВА ГУЛЖАН АБИБУЛЛАЕВНА</t>
  </si>
  <si>
    <t>С.ТЕМИРЛАНОВКА , УЛИЦА КАЖЫМУХАНА, Д. Б/Н</t>
  </si>
  <si>
    <t>09.07.2024 не д</t>
  </si>
  <si>
    <t>К/Х"НУР"</t>
  </si>
  <si>
    <t>РЫСБЕРГЕНОВ НУР КУРМАШОВИЧ</t>
  </si>
  <si>
    <t>С.АРЫСЬ , ТУРКЕСТАНСКАЯ ОБЛАСТЬ, ОТРАРСКИЙ РАЙОН, КАРАКОНЫРСКИЙ С.О., С.АРЫСЬ</t>
  </si>
  <si>
    <t>КРЕСТЬЯНСКОЕ ХОЗЯЙСТВО "БАЛАУСА"</t>
  </si>
  <si>
    <t>УЛЫКБЕКОВ НУРЛАН МУХАНОВИЧ</t>
  </si>
  <si>
    <t>87054847209 ,8-705-484-72-09</t>
  </si>
  <si>
    <t>С.БАЙЫРКУМ , ТУРКЕСТАНСКАЯ ОБЛАСТЬ, АРЫСЬ Г.А., БАЙЫРКУМСКИЙ С.О., С.БАЙЫРКУМ</t>
  </si>
  <si>
    <t>25.07.2024 не дозвон</t>
  </si>
  <si>
    <t>"ШОХАН"</t>
  </si>
  <si>
    <t>ҚҰРМАН АСҚАР ТІНЕЙБАЙҰЛЫ</t>
  </si>
  <si>
    <t>К/ Х "САПАРБАЙ"</t>
  </si>
  <si>
    <t>ДУЙСЕНБИЕВА ДИЛДА</t>
  </si>
  <si>
    <t>С.АРЫС , ТУРКЕСТАНСКАЯ ОБЛАСТЬ, ОТРАРСКИЙ РАЙОН, ОТРАРСКИЙ С.О., С.АРЫС</t>
  </si>
  <si>
    <t>КФХ "ЖУМАБЕКОВ УРАЛ ШАЯХМЕТОВИЧ" не дозвон</t>
  </si>
  <si>
    <t>КАБЫЛБЕКОВ АЙДЫН КАЙРАТОВИЧ</t>
  </si>
  <si>
    <t>К/Х "АЛМАС-О"</t>
  </si>
  <si>
    <t>МАМБЕТПАЕВА САУЛЕ</t>
  </si>
  <si>
    <t>С.ЖАНААУЫЛ , ТУРКЕСТАНСКАЯ ОБЛАСТЬ, ЖЕТЫСАЙСКИЙ РАЙОН, ЖАНААУЛЬСКИЙ С.О., С.ЖАНААУЫЛ</t>
  </si>
  <si>
    <t>КХ "НУРГИСА"</t>
  </si>
  <si>
    <t>КАСЫМОВ БАКТИЯР ЕРГЕШБАЕВИЧ</t>
  </si>
  <si>
    <t>С.КАРОЙ , ТУРКЕСТАНСКАЯ ОБЛАСТЬ, ЖЕТЫСАЙСКИЙ РАЙОН, ЖАНААУЛЬСКИЙ С.О., С.КАРОЙ</t>
  </si>
  <si>
    <t>25.07.2024 сбой</t>
  </si>
  <si>
    <t>К/Х ЕДИН</t>
  </si>
  <si>
    <t>С.УЯЛЫЖАР , ТУРКЕСТАНСКАЯ ОБЛАСТЬ, ОРДАБАСЫНСКИЙ РАЙОН, БУРЖАРСКИЙ С.О., С.УЯЛЫЖАР</t>
  </si>
  <si>
    <t>25.07.2024 пока нет потребности</t>
  </si>
  <si>
    <t>ИП AMANGELDI</t>
  </si>
  <si>
    <t>АМАНГЕЛДІ ЕРАСЫЛ ДИДАРҰЛЫ</t>
  </si>
  <si>
    <t>КРЕСТЬЯНСКОЕ ХОЗЯЙСТВО "" АҚАН СЕРІ"</t>
  </si>
  <si>
    <t>ДАУЛЕТБАЕВА АЙЗАДА</t>
  </si>
  <si>
    <t>С.ЖЕНИС , ТУРКЕСТАНСКАЯ ОБЛАСТЬ, ОРДАБАСЫНСКИЙ РАЙОН, ЖЕНИССКИЙ С.О., С.ЖЕНИС</t>
  </si>
  <si>
    <t>ТОО "МИЯЛЫТАУ"</t>
  </si>
  <si>
    <t>ЖҰРЫМБАЙ ҒАЛЫМ СУХАНБЕРДІҰЛЫ</t>
  </si>
  <si>
    <t>С.КУМКУДЫК , УЛИЦА КАРАШАТАУ, 2</t>
  </si>
  <si>
    <t xml:space="preserve">ТОО "А-АЛТЫН" </t>
  </si>
  <si>
    <t>МЕНБЕРГ ЕЛЕНА ВЛАДИМИРОВНА</t>
  </si>
  <si>
    <t>(7212) 53-82-73</t>
  </si>
  <si>
    <t>С.БОТАКАРА , Учетный квартал 021, строение 22</t>
  </si>
  <si>
    <t>ТОО "ЭЛХОН"</t>
  </si>
  <si>
    <t>КАЗАНОВ ЖАНБОЛАТ БАЙРАХМЕТОВИЧ</t>
  </si>
  <si>
    <t>87777421518 ,8-777-742-15-18</t>
  </si>
  <si>
    <t>Производство кирпича, черепицы и прочих строительных изделий из обожженной глины</t>
  </si>
  <si>
    <t>С.ПРАПОРЩИКОВО , Восточно-Казахстанская область Глубоковский район Иртышский сельский округ село Прапорщиково Учетный квартал, дом 1</t>
  </si>
  <si>
    <t>10.05.2024 занято</t>
  </si>
  <si>
    <t>ТОО "МӨЛДІР"</t>
  </si>
  <si>
    <t>АБДЫРАСИЛОВ АХМЕТЖАН ҚАЛЫМХАНҰЛЫ</t>
  </si>
  <si>
    <t>С.МАЙТОБЕ , улица Панфилов, дом 11</t>
  </si>
  <si>
    <t>КРЕСТЬЯНСКОЕ ХОЗЯЙСТВО "АМАНТАЙ"</t>
  </si>
  <si>
    <t>САДЫКБЕКОВА ЖАКСЫКУЛЬ</t>
  </si>
  <si>
    <t>С.КОГАМ , ТУРКЕСТАНСКАЯ ОБЛАСТЬ, ОТРАРСКИЙ РАЙОН, КОГАМСКИЙ С.О., С.КОГАМ</t>
  </si>
  <si>
    <t>К/Х "ЖАС-ТИЛЕК"</t>
  </si>
  <si>
    <t>ЫСҚАҚ АҚМОЛДА</t>
  </si>
  <si>
    <t>7057677083 ,87057677083</t>
  </si>
  <si>
    <t>С.ТАЛАПТЫ , ТУРКЕСТАНСКАЯ ОБЛАСТЬ, ОТРАРСКИЙ РАЙОН, КОГАМСКИЙ С.О., С.ТАЛАПТЫ</t>
  </si>
  <si>
    <t>25.07.2024 нет потребноти</t>
  </si>
  <si>
    <t>ИП ОМАР МОХАММЕДСАРУАР</t>
  </si>
  <si>
    <t>МОХАММЕДСАРУАР ОМАР</t>
  </si>
  <si>
    <t>КХ" АСЫЛХАН"</t>
  </si>
  <si>
    <t>ДҮЙСЕБАЕВ ДАНИЯР ҚҰЛЫМБЕТҰЛЫ</t>
  </si>
  <si>
    <t>87022721743 ,87711312038</t>
  </si>
  <si>
    <t>С.АКТАМ , С.О.БАЙТЕРЕК, С.АКТАМ</t>
  </si>
  <si>
    <t>05.03.2025 мсбой</t>
  </si>
  <si>
    <t>КХ "КАЛДЫБАЙ"</t>
  </si>
  <si>
    <t>ЧИНПУЛАТОВА ЗАРИФА КУЛПУЛАТОВНА</t>
  </si>
  <si>
    <t>8775-301-38-86</t>
  </si>
  <si>
    <t>ИП КОБЕШ</t>
  </si>
  <si>
    <t>КОБЕШ АЙТОЛҚЫН ҚАЙРАТҚЫЗЫ</t>
  </si>
  <si>
    <t>ТОО "ЛОБАНОВО"</t>
  </si>
  <si>
    <t>ХАМЗИН САНСЫЗБАЙ БОТЫБАЕВИЧ</t>
  </si>
  <si>
    <t>С.ИМАНТАУ , Северо-Казахстанская область Айыртауский район Имантауский сельский округ село Имантау улица РАБОЧАЯ, дом 8</t>
  </si>
  <si>
    <t>1.09.2026  не дозвон</t>
  </si>
  <si>
    <t>ТОО "ШЫГЫСУНИВЕРСАЛ"</t>
  </si>
  <si>
    <t>АСАНОВ ВЯЧЕСЛАВ БОРИСОВИЧ</t>
  </si>
  <si>
    <t>87055055104 ,8 705 50 55 104</t>
  </si>
  <si>
    <t>Г.УСТЬ-КАМЕНОГОРСК , улица Ульяновская, здание 100/1</t>
  </si>
  <si>
    <t>ОО "МОЛОДЕЖНЫЙ ЦЕНТР "ГУОНЛЕН"</t>
  </si>
  <si>
    <t>АЛИМХАНОВА МУХАБАТ ВАЛИХАНОВНА</t>
  </si>
  <si>
    <t>Деятельность прочих общественных организаций, не включенных в другие группировки</t>
  </si>
  <si>
    <t>С.ЖАЛПАК-ТОБЕ , УЛИЦА ЖАЛПАКТОБЕ, 21</t>
  </si>
  <si>
    <t>ТОО "АГРОКУРСК"</t>
  </si>
  <si>
    <t>ЖАНАБЕРГЕНОВ АСКАР ТУКЕНОВИЧ</t>
  </si>
  <si>
    <t>С.КУРСКОЕ , улица Целинная, дом 20</t>
  </si>
  <si>
    <t>04.09.2026  не верный номер</t>
  </si>
  <si>
    <t>К/Х " ГУЛМАЙРА "</t>
  </si>
  <si>
    <t>МУСТАФИН ОРАЗАЛИ ПАЙЗУЛЛАЕВИЧ</t>
  </si>
  <si>
    <t>8771 891 85 55 ,87718918555</t>
  </si>
  <si>
    <t>С.ЖАНА ШИЛИК , ТУРКЕСТАНСКАЯ ОБЛАСТЬ, ОТРАРСКИЙ РАЙОН, ШИЛИКСКИЙ С.О., С.ЖАНА ШИЛИК</t>
  </si>
  <si>
    <t>АО "АГРОФИРМА "АКТЫК" повтор не дозвон</t>
  </si>
  <si>
    <t>ИСКАКОВ РУСЛАН БАХТИЯРОВИЧ</t>
  </si>
  <si>
    <t>(716-51) 9-64-22, 9-62-39 ,+77165196239 ,87165196239</t>
  </si>
  <si>
    <t>С.НУРЕСИЛЬ , улица Кажымукана Мунайтпасова, дом 3</t>
  </si>
  <si>
    <t>ТОО "МЕХАНИЗИРОВАННАЯ КОЛОННА № 13"</t>
  </si>
  <si>
    <t>СЕМЕННИКОВ АНАТОЛИЙ ВАДИМОВИЧ</t>
  </si>
  <si>
    <t>77017188052 ,+7(7172)414396 ,87017188052 ,87172414396</t>
  </si>
  <si>
    <t>Строительство линий электропередач и телекоммуникаций</t>
  </si>
  <si>
    <t>РАЙОН БАЙҚОҢЫР , город Астана район Байконыр улица 85, дом 14</t>
  </si>
  <si>
    <t>ТОО "К-ЕЛДОС ЛТД"</t>
  </si>
  <si>
    <t>МЫКТЫБАЕВ КАЙРАТ МУХТАРОВИЧ</t>
  </si>
  <si>
    <t>77472314011 ,87472314011</t>
  </si>
  <si>
    <t>Г.САРЫАГАШ , УЛИЦА ШЫМКЕНТБАЙУЛЫ, Д.8</t>
  </si>
  <si>
    <t>01.08.2024 не дозыон</t>
  </si>
  <si>
    <t>ЖК "NAMUN"</t>
  </si>
  <si>
    <t>ОРДИБЕК ҰЛДАНАЙ ТАЛГАТҚЫЗЫ</t>
  </si>
  <si>
    <t>ТОО "МЕРЕЙ 7"</t>
  </si>
  <si>
    <t>МАҚСҰТХАН РАЙЫМБЕК ДАРХАНҰЛЫ</t>
  </si>
  <si>
    <t>С.ШАЯН , УЛИЦА КАДЫРБАЕВА, Д.36</t>
  </si>
  <si>
    <t>06.08.2024 откл</t>
  </si>
  <si>
    <t>ТОО "АКТЮБИНСКИЙ МЯСНОЙ КЛАСТЕР"</t>
  </si>
  <si>
    <t>БАЙМАҒАНБЕТОВ АЗАТ ТОҚСАНБАЙҰЛЫ</t>
  </si>
  <si>
    <t>7(701)0707006 ,+77089114889 ,87010707006 ,87089114889 ,87133755900</t>
  </si>
  <si>
    <t>С.КОПА , улица Мухамбеткали Дильманова, дом 16</t>
  </si>
  <si>
    <t>ТОО "SHYMKENT ET GROUP"</t>
  </si>
  <si>
    <t>ТАШЕНОВ ЕРЛАН ЖУСУПАЛИЕВИЧ</t>
  </si>
  <si>
    <t>С.АКДАЛА , улица И.Баизакова, дом 20</t>
  </si>
  <si>
    <t>ТОО "АЛГАБАС"</t>
  </si>
  <si>
    <t>СУЛТАНОВ УМБЕТ КИСИМОВИЧ</t>
  </si>
  <si>
    <t>С.ТАСКАЛА , УЛ ЕРСҰЛТАН МОЛДАШЕВ, 10</t>
  </si>
  <si>
    <t>03.06.2024 сбой</t>
  </si>
  <si>
    <t>ТОО "КАБЛАШ"</t>
  </si>
  <si>
    <t>ЖАНБОСЫНОВ СЕРАЛЫ КАБЛАШОВИЧ</t>
  </si>
  <si>
    <t>Г.АРЫСЬ , УЛИЦА БИГЕЛЬДИНОВА, Д.7</t>
  </si>
  <si>
    <t>06.08.2024 не верный номер</t>
  </si>
  <si>
    <t>КХ "АЛАБАЙ "</t>
  </si>
  <si>
    <t>КАЛДЫГУЛОВА ЖУМАГУЛЬ ТАЖИКОВНА</t>
  </si>
  <si>
    <t>87132229705 , 87132 229705</t>
  </si>
  <si>
    <t>ТОО "KSN GROUP"</t>
  </si>
  <si>
    <t>КУНАНБАЕВ ИЛЬДАР БУЛАТОВИЧ</t>
  </si>
  <si>
    <t>77272448669 ,+77272928699 ,87272448669 ,87272928699</t>
  </si>
  <si>
    <t>Ремонт и техническое обслуживание прочего оборудования общего назначения</t>
  </si>
  <si>
    <t>ЖЕТЫСУСКИЙ РАЙОН , Микрорайон Кемел, улица Аксуат, дом 42</t>
  </si>
  <si>
    <t>ТОО "УБИНСКОЕ-Ш"</t>
  </si>
  <si>
    <t>ШУРМАНОВ АЙТКЕН КАМЕНОВИЧ</t>
  </si>
  <si>
    <t>87233278570 приемная</t>
  </si>
  <si>
    <t>С.ВОЛЧАНКА , УЛИЦА ПОБЕДЫ, 100</t>
  </si>
  <si>
    <t>ТОО "OASIS-САУДА-А"</t>
  </si>
  <si>
    <t>АГЫБАЕВ ТЕМИР АЛТЫНБЕКОВИЧ</t>
  </si>
  <si>
    <t>Г.ТАРАЗ , Проспект Толе би, здание 32</t>
  </si>
  <si>
    <t>ТОО "ЗЕРДЕЛІ"</t>
  </si>
  <si>
    <t>ГЕРД ЕРЛАН ВЛАДИМИРОВИЧ</t>
  </si>
  <si>
    <t>С.КАЖЫМУХАН , улица Сасыкбай Туганбаев, дом 14</t>
  </si>
  <si>
    <t>ТОО "ПОЛТАВКА-2"</t>
  </si>
  <si>
    <t>БЕЛОБРОВ НИКОЛАЙ ФЕДОРОВИЧ</t>
  </si>
  <si>
    <t>С.ПОЛТАВКА , Акмолинская область Атбасарский район Полтавский сельский округ село Полтавка улица, дом 41</t>
  </si>
  <si>
    <t>04.09.2026 дали номер директора пока не дозвон</t>
  </si>
  <si>
    <t>ТОО "ҮРКЕР-О.А."</t>
  </si>
  <si>
    <t>ТУРЕХАНОВ КЕРИМ АЙТБЕКОВИЧ</t>
  </si>
  <si>
    <t>77052303425 ,87052303425</t>
  </si>
  <si>
    <t>Г.АРЫСЬ , НЕТ</t>
  </si>
  <si>
    <t>ТОО "АС АЙ И К" не верный номер</t>
  </si>
  <si>
    <t>ДАНИЯЛОВ НУРЖАН АБДЫЛМАНАПОВИЧ</t>
  </si>
  <si>
    <t>77017815761 ,87017815761</t>
  </si>
  <si>
    <t>С.ЖЕТИЖАР , улица Степная, дом 35</t>
  </si>
  <si>
    <t>16.07.2024 не верный номер</t>
  </si>
  <si>
    <t>ТОО "БАСТАУ СНАБ"</t>
  </si>
  <si>
    <t>МАНАБАЕВА АКМАРАЛ КОНДЫБАЕВНА</t>
  </si>
  <si>
    <t>Г.ТАРАЗ , ПЕРЕУЛОК ДОСТОЕВСКОГО, 5, КВ 8</t>
  </si>
  <si>
    <t>ТОО "САМАЛ ЖАЙ"</t>
  </si>
  <si>
    <t>ТАЛЬВИНСКИЙ ВАСИЛИЙ ИВАНОВИЧ</t>
  </si>
  <si>
    <t>7 (771) 377-05-56</t>
  </si>
  <si>
    <t>РАЙОН САРЫАРКА , Проспект Сарыарқа, здание 4, н.п. 6</t>
  </si>
  <si>
    <t>ТОО "К.ТАМАРА И К" не дозвон несколько раз</t>
  </si>
  <si>
    <t>АСАТИЛЛАЕВ МАММАР БАГЛАНОВИЧ</t>
  </si>
  <si>
    <t>С.ЖИБЕК ЖОЛЫ , Микрорайон №4, улица Улица 12, строение 31</t>
  </si>
  <si>
    <t>04.09.2026 не дозвон</t>
  </si>
  <si>
    <t>ТОО "ALTYN TUR"</t>
  </si>
  <si>
    <t>ДЖАНДАРБЕКОВА АКСАУЛЕ ЕСКАЛИЕВНА</t>
  </si>
  <si>
    <t>87252530453 ,8(725)253-04-53</t>
  </si>
  <si>
    <t>АЛАТАУСКИЙ РАЙОН , Проспект Рыскулова, дом 103/6</t>
  </si>
  <si>
    <t>ТОО "ПРОДУКТ-СЕРВИС КОМПАНИ"</t>
  </si>
  <si>
    <t>СЕЙДАЛИЕВА РАЙХАН САПАРБЕКОВНА</t>
  </si>
  <si>
    <t>87172457651 ,8 (7172) 457651</t>
  </si>
  <si>
    <t>КАРАТАУСКИЙ РАЙОН , Жилой массив Мартобе, улица Леонова, строение 30</t>
  </si>
  <si>
    <t>01.08.2024 не верный номер</t>
  </si>
  <si>
    <t>КРЕСТЬЯНСКОЕ ХОЗЯЙСТВО "РАХЫМ"</t>
  </si>
  <si>
    <t>РАХИМОВ МАХСУТ МАДИЕВИЧ</t>
  </si>
  <si>
    <t>С.ШАЛКИЯ , КЫЗЫЛОРДИНСКАЯ ОБЛАСТЬ, ЖАНАКОРГАНСКИЙ РАЙОН, ШАЛКИНСКИЙ С.О., С.ШАЛКИЯ</t>
  </si>
  <si>
    <t>05.03.2024 не верный номер</t>
  </si>
  <si>
    <t>ТОО "СХП КЫЗЫЛЖАР" повтор не дозвон</t>
  </si>
  <si>
    <t>ИБРАИМБЕКОВ ЖАНАТ ЕСЕНТАЕВИЧ</t>
  </si>
  <si>
    <t>С.ЖАНА-ТУРМЫС , улица Абылай хана, строение 23</t>
  </si>
  <si>
    <t>ТОО "БЕЛОКАМЕНСКОЕ"</t>
  </si>
  <si>
    <t>САЙЛАУБАЕВ СЕЙЛЖАН</t>
  </si>
  <si>
    <t>87233292290 ,8 72332 9 22 90</t>
  </si>
  <si>
    <t>С.КРАСНАЯ ШЕМОНАИХА , улица Центральная, здание 2А</t>
  </si>
  <si>
    <t>10.03.2024 нет потреб</t>
  </si>
  <si>
    <t>ТОО "АЙДАЛА" ПОВТОР НЕ ДОЗВОН</t>
  </si>
  <si>
    <t>СТОРОЖЕНКО ЛАРИСА ЛЕОНИДОВНА</t>
  </si>
  <si>
    <t>87142212368 ,8(7142)21-23-68 +7 (777) 334-17-65</t>
  </si>
  <si>
    <t>С.ВОРОБЬЕВСКОЕ , Костанайская область Алтынсаринский район Димитровский сельский округ село Воробьевское улица ШКОЛЬНАЯ, дом 8</t>
  </si>
  <si>
    <t>27.08.26.  в этом году нет</t>
  </si>
  <si>
    <t>ТОО "БЕМИР-ҚҰРЫЛЫС"</t>
  </si>
  <si>
    <t>АЛИМСАХОВ ДИНМУХАМЕД БАХЫТЖАНОВИЧ</t>
  </si>
  <si>
    <t>77077406616 ,87012585155 ,87014468544 ,87077406616 ,87252558869 ,8/7252/558869; 87012585155; 87014468544 ,87784971819</t>
  </si>
  <si>
    <t>АБАЙСКИЙ РАЙОН , город Шымкент Абайский район Микрорайон САМАЛ-2, дом 160</t>
  </si>
  <si>
    <t>01.08.2024 сами строят</t>
  </si>
  <si>
    <t>ТОО "ВЫДРИХИНСКОЕ"</t>
  </si>
  <si>
    <t>БЕЛКИН АЛЕКСАНДР ВАСИЛЬЕВИЧ</t>
  </si>
  <si>
    <t>87233274044 ,8(72332)74044</t>
  </si>
  <si>
    <t>С.ВЫДРИХА , УЛИЦА ЦЕНТРАЛЬНАЯ, 72</t>
  </si>
  <si>
    <t xml:space="preserve">10.05.22024 завтра с 8 утра на </t>
  </si>
  <si>
    <t>БЛАГОТВОРИТЕЛЬНЫЙ ФОНД "ИНВАЛИДЫ ВОЙНЫ В АФГАНИСТАНЕ"</t>
  </si>
  <si>
    <t>МАТВИЕНКО ЮРИЙ ВЛАДИМИРОВИЧ</t>
  </si>
  <si>
    <t>Г.АКТАУ , МИКРОРАЙОН 11, 11</t>
  </si>
  <si>
    <t>ТОО "НОВО-ИЛЬИНСКОЕ"</t>
  </si>
  <si>
    <t>БОЯНДИНОВ АДЫЛКАН УРАЗАЛИНОВИЧ</t>
  </si>
  <si>
    <t>777-331-70-88 ,87773317088</t>
  </si>
  <si>
    <t>С.НОВО-ИЛЬИНКА , УЛИЦА ЦЕНТРАЛЬНАЯ, 57/3</t>
  </si>
  <si>
    <t>ТОО "ДЕЕН"</t>
  </si>
  <si>
    <t>КУСАИНОВ ОРАЗ АКАШЕВИЧ</t>
  </si>
  <si>
    <t>7 (7232) 552999 ,87232552999</t>
  </si>
  <si>
    <t>С.КОЙТАС , Восточно-Казахстанская область Курчумский район Абайский сельский округ село Койтас Участок, дом 12327</t>
  </si>
  <si>
    <t>10.05.2024 не зарег</t>
  </si>
  <si>
    <t>ТОО "АКАСОВ АГРО"</t>
  </si>
  <si>
    <t>АКАСОВ МАНАРБЕК АШИМОВИЧ</t>
  </si>
  <si>
    <t>С.ПРОГРЕСС , улица Луговая, дом 56</t>
  </si>
  <si>
    <t>10.05.2024 манарбек ашимович нет птреб</t>
  </si>
  <si>
    <t>ТОО "АРЫКТЫ"</t>
  </si>
  <si>
    <t>БАЛГАБАЕВ ОМИРБАЙ КАКИМОВИЧ</t>
  </si>
  <si>
    <t>87022957054 ,87025548419</t>
  </si>
  <si>
    <t>С.АРЫКТЫ ,</t>
  </si>
  <si>
    <t>04.09.2026 говорит не верный номер</t>
  </si>
  <si>
    <t>ТОО "МАЛОНАРЫМКА"</t>
  </si>
  <si>
    <t>МАТАСОВ АНАТОЛИЙ ПЕТРОВИЧ</t>
  </si>
  <si>
    <t>7(777)4119282 ,87774119282</t>
  </si>
  <si>
    <t>С.МАЛО НАРЫМКА ,</t>
  </si>
  <si>
    <t>10.05.2024 ставит бескаркасники</t>
  </si>
  <si>
    <t>ТОО "САДОВОЕ-К"</t>
  </si>
  <si>
    <t>ЭММЕРИХ ВЛАДИМИР КОНСТАНТИНОВИЧ</t>
  </si>
  <si>
    <t>7-777-952-8568 ,87779528568</t>
  </si>
  <si>
    <t>С.САДОВОЕ , улица Целинная, строение 20</t>
  </si>
  <si>
    <t>ҒАЗИЗОВ ДӘУЛЕТ СӘКЕНҰЛЫ</t>
  </si>
  <si>
    <t>С.КАРАТАЛ , АКТЮБИНСКАЯ ОБЛАСТЬ, УИЛСКИЙ РАЙОН, С.О.ИМ. Ш.БЕРСИЕВА, С.КАРАТАЛ</t>
  </si>
  <si>
    <t>18.02.2025 позже перезвонить</t>
  </si>
  <si>
    <t>ПТ "К/Х КРАСНЫЙ ЯР" не верный номер</t>
  </si>
  <si>
    <t>БЫКОВ СЕРГЕЙ НИКОЛАЕВИЧ</t>
  </si>
  <si>
    <t>С.КРАСНЫЙ ЯР , ОБЛАСТЬ АБАЙ, БОРОДУЛИХИНСКИЙ РАЙОН, КРАСНОЯРСКИЙ С.О., С.КРАСНЫЙ ЯР</t>
  </si>
  <si>
    <t>ПК "БУРА-БАБА"</t>
  </si>
  <si>
    <t>ЕСПОЛОВ НУРСУЛТАН ШЕРИМОВИЧ</t>
  </si>
  <si>
    <t>С.САРАПХАНА ,</t>
  </si>
  <si>
    <t>ТОО "ЕҢБЕК ЖЕР"</t>
  </si>
  <si>
    <t>ИСКАКОВ ШАКИЗАТХАН АБДИГАППАРОВИЧ</t>
  </si>
  <si>
    <t>С.ЕНБЕК , Кызылординская область Жалагашский район Енбекский сельский округ село Аккошкар улица ТОЛЕГЕН ДАУИТБАЕВ, дом 5</t>
  </si>
  <si>
    <t>КГКП «ВЫСШИЙ СЕЛЬСКОХОЗЯЙСТВЕННЫЙ КОЛЛЕДЖ ИМЕНИ ЖАЛЕЛА КИЗАТОВА" КГУ «УПРАВЛЕНИЕ ОБРАЗОВАНИЯ АКИМАТА СЕВЕРО- КАЗАХСТАНСКОЙ ОБЛАСТИ"</t>
  </si>
  <si>
    <t>БУГАСОВ БЕИМБЕТ ЖАСУЛАНОВИЧ</t>
  </si>
  <si>
    <t>87154323208 ,87154323218 ,87154323218, 871543 23208</t>
  </si>
  <si>
    <t>С.ПОКРОВКА , улица Строительная, строение 49</t>
  </si>
  <si>
    <t>ТОО "МАТАЙ ДӘНІ"</t>
  </si>
  <si>
    <t>КОЖАХМЕТОВ РУСТЕМ РУСЛАНОВИЧ</t>
  </si>
  <si>
    <t>П.ОСАКАРОВКА , улица Достық (ранее новая), дом 34, кв. 1</t>
  </si>
  <si>
    <t>ТОО "СХП "1 МАЯ"</t>
  </si>
  <si>
    <t>АБУЕВ МАГОМЕД-САЛИ АБУЕЗИТОВИЧ</t>
  </si>
  <si>
    <t>С.КРАСНАЯ ПОЛЯНА , улица Бейбитшилик, дом 1</t>
  </si>
  <si>
    <t>КГУ "ПЕТРОВСКИЙ АГРАРНО-ТЕХНИЧЕСКИЙ КОЛЛЕДЖ" АКИМАТА СЕВЕРО-КАЗАХСТАНСКОЙ ОБЛАСТИ МИНИСТЕРСТВА ОБРАЗОВАНИЯ И НАУКИ РК</t>
  </si>
  <si>
    <t>САЛМУКАНОВ ЕРЛАН НИКОЛАЕВИЧ</t>
  </si>
  <si>
    <t>С.ПЕТРОВКА , УЛИЦА ЖАРКОВА, ДОМ 86</t>
  </si>
  <si>
    <t>ТОО "МОЙЫЛДЫ-БАЙҚОНУР"</t>
  </si>
  <si>
    <t>ВЕТЛУГИН АНДРЕЙ БОРИСОВИЧ</t>
  </si>
  <si>
    <t>77233562203 ,87233562203</t>
  </si>
  <si>
    <t>ТОО "БУЛАК-АСТЫК"</t>
  </si>
  <si>
    <t>СУЛТАНГАЛИЕВ САЙЛАУБАЙ ЖОЛТАЕВИЧ</t>
  </si>
  <si>
    <t xml:space="preserve"> </t>
  </si>
  <si>
    <t>С.БУЛАК ,</t>
  </si>
  <si>
    <t>ТОО "РЗА-АГРО"</t>
  </si>
  <si>
    <t>ИМАНДОСОВ НУРЛАН САМУРАТОВИЧ</t>
  </si>
  <si>
    <t>С.МУРАТБАЕВ , Кызылординская область Казалинский район С.МУРАТБАЕВ улица БЕЗ НАЗВАНИЯ, дом НЕТ ДАННЫХ</t>
  </si>
  <si>
    <t>ТОО "ГЕНПРОЕКТ LTD"</t>
  </si>
  <si>
    <t>ДАРЖАНОВ ЕЛДОС КАСЫМБЕКОВИЧ</t>
  </si>
  <si>
    <t>77782568787 ,87782568787</t>
  </si>
  <si>
    <t>РАЙОН АЛМАТЫ , Проспект Рақымжан Қошқарбаев, дом 32, кв. 120</t>
  </si>
  <si>
    <t>ТОО "ЕВРАЗИЯ-ИНВЕСТ"</t>
  </si>
  <si>
    <t>КЕНЖЕБАЕВ ЖАНИБЕК БОЛАТОВИЧ</t>
  </si>
  <si>
    <t>7(7172)389720 ,87172389720 ,87757277741</t>
  </si>
  <si>
    <t>С.АМАНКЕЛЬДЫ , КОСТАНАЙСКАЯ ОБЛАСТЬ АМАНГЕЛЬДИНСКИЙ РАЙОН АМАНГЕЛЬДИНСКИЙ С.О. С.АМАНКЕЛЬДЫ улица М.МАМЕТОВА, дом 21</t>
  </si>
  <si>
    <t>23.04.2024 не верный номер</t>
  </si>
  <si>
    <t>СЕЛЬСКИЙ ПК "АУЫЛ-СУ"</t>
  </si>
  <si>
    <t>АППАЗОВ БАЯНГАЛИ АКЫЛБЕКОВИЧ</t>
  </si>
  <si>
    <t>77016809060 ,87016809060</t>
  </si>
  <si>
    <t>С.ДИХАН БАБА , НЕТ</t>
  </si>
  <si>
    <t>06.08.2024 закрыли компанию</t>
  </si>
  <si>
    <t>ТОО "КРИСГАРР"</t>
  </si>
  <si>
    <t>ЛОРЕНЦ ГАРРИ ОЛЕГОВИЧ</t>
  </si>
  <si>
    <t>С.КРАСНЫЙ БОРОК , УЛИЦА ЛЕСНАЯ, 13</t>
  </si>
  <si>
    <t>27.08.2024  не дозвон</t>
  </si>
  <si>
    <t>пока не нуждается 13.08.26.</t>
  </si>
  <si>
    <t>ТОО "ЕЛИМ-КЫЗЫЛ ЖАР" не дозвон неоднократный</t>
  </si>
  <si>
    <t>ИВАНОВ ОЛЕГ АЛЕКСАНДРОВИЧ</t>
  </si>
  <si>
    <t>С.АРХАНГЕЛЬСКОЕ , Северо-казахстанская область Кызылжарский район С.АРХАНГЕЛЬСКОЕ Без типа БЕЗ НАЗВАНИЯ, дом б/н</t>
  </si>
  <si>
    <t>ТОО "АГРОФИРМА "ПАРАСАТ"</t>
  </si>
  <si>
    <t>ЁЛКИН ВЛАДИСЛАВ НИКОЛАЕВИЧ</t>
  </si>
  <si>
    <t>С.ТАНАБАЕВСКОЕ , УЛИЦА АЛТЫНСАРИНА, 3, КВ 1</t>
  </si>
  <si>
    <t>27.08.2024 пока нет потреб</t>
  </si>
  <si>
    <t>нет потр</t>
  </si>
  <si>
    <t>ТОО "СТАРОМАКИНСКОЕ" повтор не дозвон</t>
  </si>
  <si>
    <t>АЛИМКУЛОВ КАЙСАР САТТАРОВИЧ</t>
  </si>
  <si>
    <t>С.МАКИНКА , улица Тимирязева, дом 28</t>
  </si>
  <si>
    <t>ТОО "ШАТИЛО И К" не верный номер</t>
  </si>
  <si>
    <t>АДАМ ОЛЕГ ЭРИХОВИЧ</t>
  </si>
  <si>
    <t>7(715)442-28-53 ,87154422853</t>
  </si>
  <si>
    <t>С.КАЗАНКА , Северо-Казахстанская область Жамбылский район Казанский сельский округ село Казанка улица КОНСТИТУЦИИ, дом 8</t>
  </si>
  <si>
    <t xml:space="preserve">01.09.2026 элеватор </t>
  </si>
  <si>
    <t>ТОО "СУГАТОВСКОЕ"</t>
  </si>
  <si>
    <t>КАЖАКАНОВ ГАЗЫБЕК КАБДУАЛИЕВИЧ</t>
  </si>
  <si>
    <t>87233273099 ,8(72332)73099</t>
  </si>
  <si>
    <t>С.СУГАТОВКА , Восточно-Казахстанская область Шемонаихинский район Вавилонский сельский округ село Сугатовка улица ТЕЛЬМАНА, дом 15</t>
  </si>
  <si>
    <t>ТОО "ҚҰНАРЛЫ"</t>
  </si>
  <si>
    <t>БАХТИЯРОВ АЙДАР АМАНТАЕВИЧ</t>
  </si>
  <si>
    <t>С.АЛТЫНБЕЛ ,</t>
  </si>
  <si>
    <t>ТОО "ЕЛАМАН И А"</t>
  </si>
  <si>
    <t>7 7232 21 13 27 ,87232211327</t>
  </si>
  <si>
    <t>С.ФЕКЛИСТОВКА , ВОСТОЧНО-КАЗАХСТАНСКАЯ ОБЛАСТЬ РАЙОН АЛТАЙ СЕВЕРНЫЙ С.О. С.ФЕКЛИСТОВКА улица МОЛОДЕЖНАЯ, к.ВОСТОЧНО-КАЗАХСТАНСКАЯ ОБЛАСТЬ С.ФЕКЛИСТОВКА БЕЗ ТИПА БЕЗ НАЗВАНИЯ ДОМ Б/Н КВ , дом 1</t>
  </si>
  <si>
    <t>10.05.2024 сбой</t>
  </si>
  <si>
    <t>ТОО "ДОРОДНИЦА"</t>
  </si>
  <si>
    <t>ПОЛЯНСКИЙ АЛЕКСЕЙ ПАВЛОВИЧ</t>
  </si>
  <si>
    <t>87233554967 ,8(72335)54967</t>
  </si>
  <si>
    <t>С.ПОЛЯНСКОЕ , УЛИЦА НОВАЯ д.38</t>
  </si>
  <si>
    <t>ТОВАРИЩЕСТВО С ОГРАНИЧЕННОЙ ОТВЕТСТВЕННОСТЮ "DS&amp;V"</t>
  </si>
  <si>
    <t>КУСАИНОВ СУЛТАН АСЫЛБЕКОВИЧ</t>
  </si>
  <si>
    <t>Деятельность в области инженерно-технического проектирования, за исключением объектов атомной промышленности и атомной энергетики</t>
  </si>
  <si>
    <t>Г.АКТАУ , Мангистауская область город Актау Микрорайон 28, дом 48/1</t>
  </si>
  <si>
    <t>ТОО "УШ-БУЛАК 23"</t>
  </si>
  <si>
    <t>ҚАЛИҚАН ДАМИР ҚАЛИҚАНҰЛЫ</t>
  </si>
  <si>
    <t>С.БАРЛЫК ,</t>
  </si>
  <si>
    <t>КХ (ФЕРМЕРСКОЕ) "АК ЖОЛ"</t>
  </si>
  <si>
    <t>ОРЫМБАЕВ АЛШЫОРАЗ</t>
  </si>
  <si>
    <t>С.КУМТИЫН , ЖАМБЫЛСКАЯ ОБЛАСТЬ, ЖАМБЫЛСКИЙ РАЙОН, КАРАКЕМЕРСКИЙ С.О., С.КУМТИЫН</t>
  </si>
  <si>
    <t>ТОО "АЯТ АГРО"</t>
  </si>
  <si>
    <t>ПОЛТОРАЦКИЙ ИВАН ВАСИЛЬЕВИЧ</t>
  </si>
  <si>
    <t>С.ӘЙЕТ , КОСТАНАЙСКАЯ ОБЛАСТЬ ТАРАНОВСКИЙ РАЙОН С.ТАРАНОВСКОЕ улица КАЛИНИНА, к.КОСТАНАЙСКАЯ ОБЛАСТЬ С.ТАРАНОВСКОЕ УЛИЦА КАЛИНИНА ДОМ 115 КВ , дом 115</t>
  </si>
  <si>
    <t>не интересно, все построено</t>
  </si>
  <si>
    <t>ГУ "УПРАВЛЕНИЕ ПРИРОДНЫХ РЕСУРСОВ И РЕГУЛИРОВАНИЯ ПРИРОДОПОЛЬЗОВАНИЯ ЗАПАДНО-КАЗАХСТАНСКОЙ ОБЛАСТИ"</t>
  </si>
  <si>
    <t>ИСИМОВ КУАНЫШКАЛИ СЕРГЕЕВИЧ</t>
  </si>
  <si>
    <t>Г.УРАЛЬСК , улица Сарайшык, строение 47</t>
  </si>
  <si>
    <t>КГУ «ОТДЕЛ ОБРАЗОВАНИЯ РАЙОНА МАГЖАНА ЖУМАБАЕВА» КГУ «УПРАВЛЕНИЕ ОБРАЗОВАНИЯ АКИМАТА СЕВЕРО-КАЗАХСТАНСКОЙ ОБЛАСТИ»</t>
  </si>
  <si>
    <t>КАРАБАЕВ ТАЛГАТ БУЛАТОВИЧ</t>
  </si>
  <si>
    <t>Г.БУЛАЕВО , улица Мира, здание 8</t>
  </si>
  <si>
    <t>ГУ "УПРАВЛЕНИЕ ПРИРОДНЫХ РЕСУРСОВ И РЕГУЛИРОВАНИЯ ПРИРОДОПОЛЬЗОВАНИЯ АЛМАТИНСКОЙ ОБЛАСТИ"</t>
  </si>
  <si>
    <t>НУСИПБАЕВ КАНАТ АКЫЛОВИЧ</t>
  </si>
  <si>
    <t>87282329383 ,87282329683 ,8 (7282) 32-96-83, 32-96-78</t>
  </si>
  <si>
    <t>Г.ҚОНАЕВ , ПРОСПЕКТ ЖАМБЫЛА, 13</t>
  </si>
  <si>
    <t>ТОО "КОМПАНИЯ ДАТ"</t>
  </si>
  <si>
    <t>ПЕЧЕРСКИЙ МАКСИМ АЛЕКСАНДРОВИЧ</t>
  </si>
  <si>
    <t>77756955888 ,87756955888</t>
  </si>
  <si>
    <t>ЖЕТЫСУСКИЙ РАЙОН , УЛИЦА ПОЛЕЖАЕВА, 28Б</t>
  </si>
  <si>
    <t>23.07.2024 не верный номер</t>
  </si>
  <si>
    <t>ТОО "ОРЫНТАЙ-АТА"</t>
  </si>
  <si>
    <t>МАЛИБЕКОВ ЕРГЕШ ОРЫНТАЕВИЧ</t>
  </si>
  <si>
    <t>АЛЬ-ФАРАБИЙСКИЙ РАЙОН , улица Н.Торекулов, дом 36</t>
  </si>
  <si>
    <t>ТОО "ҚАРАШАҢЫРАҚ"</t>
  </si>
  <si>
    <t>ТЛЕШОВ БЕГАЛЫ КУРАЛБЕКОВИЧ</t>
  </si>
  <si>
    <t>Г.ШАРДАРА , УЛИЦА ҚАЗЫБЕК БИ, 45, КВ 1</t>
  </si>
  <si>
    <t>ТОО "БАЙТЕРЕК НП"</t>
  </si>
  <si>
    <t>МИСАЛИМОВ КАЙРАТ САНСЫЗБАЕВИЧ</t>
  </si>
  <si>
    <t>7763098939 ,87763098939</t>
  </si>
  <si>
    <t>С.БАЙТЕРЕК , улица Тауелсиздик, строение 2</t>
  </si>
  <si>
    <t>ТОО "ҚАСЕРЖАС"</t>
  </si>
  <si>
    <t>КУЧЕРБАЕВ АНУАРБЕК АБДИРОВИЧ</t>
  </si>
  <si>
    <t>С.ЕГЫНДЫ , БЕЗ ТИПА 1, -, КВ -</t>
  </si>
  <si>
    <t>10.05.2024 откл</t>
  </si>
  <si>
    <t>ТОО "АКМОЛАСВЯЗЬИНВЕСТ"</t>
  </si>
  <si>
    <t>БОРАНБЕКОВ КАЙРАТ МАРАТОВИЧ</t>
  </si>
  <si>
    <t>Розничная торговля аудио- и видеоаппаратурой в специализированных магазинах, являющихся торговыми объектами, с торговой площадью менее 2000 кв.м</t>
  </si>
  <si>
    <t>РАЙОН САРЫАРКА , улица Бейбітшілік, здание 33/1</t>
  </si>
  <si>
    <t>КГУ "СЫРДАРЬИНСКОЕ ГУ ПО ОХРАНЕ ЛЕСОВ И ЖИВОТНОГО МИРА" УПРАВЛЕНИЯ ПРИРОДНЫХ РЕСУРСОВ И РЕГУЛИРОВАНИЯ ПРИРОДОПОЛЬЗОВАНИЯ КЫЗЫЛОРДИНСКОЙ ОБЛАСТИ</t>
  </si>
  <si>
    <t>РАХЫМЖАНОВ ӘЛІБЕК</t>
  </si>
  <si>
    <t>С.ТЕРЕНОЗЕК , УЛИЦА КЕРЕЙТБАЕВ ДУЙСЕНБАЙ, 24</t>
  </si>
  <si>
    <t>РГУ "АКСУ-ЖАБАГЛИНСКИЙ ГОСУДАРСТВЕННЫЙ ПРИРОДНЫЙ ЗАПОВЕДНИК" КОМИТЕТА ЛЕСНОГО ХОЗЯЙСТВА И ЖИВОТНОГО МИРА МИНИСТЕРСТВА ЭКОЛОГИИ И ПРИРОДНЫХ РЕСУРСОВ РК"</t>
  </si>
  <si>
    <t>КЫНТАЕВ САХИТ ЖАКСЫМБЕТОВИЧ</t>
  </si>
  <si>
    <t>87253855510 ,8(72538) 55-510, 55-560 ,87253855560 ,87253855633</t>
  </si>
  <si>
    <t>С.ДЖАБАГЛЫ , улица Абай, дом 34</t>
  </si>
  <si>
    <t>КГУ "ЖАНАКОРГАНСКОЕ ГУ ПО ОХРАНЕ ЛЕСОВ И ЖИВОТНОГО МИРА" УПРАВЛЕНИЯ ПРИРОДНЫХ РЕСУРСОВ И РЕГУЛИРОВАНИЯ ПРИРОДОПОЛЬЗОВАНИЯ КЫЗЫЛОРДИНСКОЙ ОБЛАСТИ</t>
  </si>
  <si>
    <t>МУХАНОВ НИЯЗХАН АСИЛХАНОВИЧ</t>
  </si>
  <si>
    <t>С.ЖАНАКОРГАН , улица Зулпыхар Мусаханов, дом 71</t>
  </si>
  <si>
    <t>ТОО "БАҚ БЕРЕКЕ-Н"</t>
  </si>
  <si>
    <t>АБДИКАДИРОВА АЙТОЛКИН БОЛТАЙХАНОВНА</t>
  </si>
  <si>
    <t>ЕНБЕКШИНСКИЙ РАЙОН , КВАРТАЛ 194, Д.3280</t>
  </si>
  <si>
    <t>01.08.2024 не дозвон</t>
  </si>
  <si>
    <t>КГУ "КАЗАЛИНСКОЕ ГУ ПО ОХРАНЕ ЛЕСОВ И ЖИВОТНОГО МИРА" УПРАВЛЕНИЯ ПРИРОДНЫХ РЕСУРСОВ И РЕГУЛИРОВАНИЯ ПРИРОДОПОЛЬЗОВАНИЯ КЫЗЫЛОРДИНСКОЙ ОБЛАСТИ</t>
  </si>
  <si>
    <t>КӘДІР АРДАҚ НАРТАЙҰЛЫ</t>
  </si>
  <si>
    <t>Г.КАЗАЛИНСК , КЫЗЫЛОРДИНСКАЯ ОБЛАСТЬ КАЗАЛИНСКИЙ РАЙОН Г.КАЗАЛИНСК улица КУЗЕНБАЕВА, к.КЫЗЫЛОРДИНСКАЯ ОБЛАСТЬ Г.КАЗАЛИНСК УЛИЦА КУЗЕМБАЕВА ДОМ 1 КВ , дом 1</t>
  </si>
  <si>
    <t>СЕЛЬКОХОЗЯЙСТВЕННЫЙ ПК "ЖАНАКУРЛЫС-2016"</t>
  </si>
  <si>
    <t>БАЛЫМБЕТОВ КАЗБЕК КАЛИЕВИЧ</t>
  </si>
  <si>
    <t>87243343029 ,872433-4-30-29</t>
  </si>
  <si>
    <t>С.ЖАНАКУРЫЛЫС , УЛИЦА ЖАНАКУРЫЛЫС, 101</t>
  </si>
  <si>
    <t>КГУ "ШИЕЛИЙСКОЕ ГУ ПО ОХРАНЕ ЛЕСОВ И ЖИВОТНОГО МИРА" УПРАВЛЕНИЯ ПРИРОДНЫХ РЕСУРСОВ И РЕГУЛИРОВАНИЯ ПРИРОДОПОЛЬЗОВАНИЯ КЫЗЫЛОРДИНСКОЙ ОБЛАСТИ</t>
  </si>
  <si>
    <t>АЛИЕВ ЖАНДОС ЖАКСЫЛЫКОВИЧ</t>
  </si>
  <si>
    <t>87243243178 ,87243243278 ,8 72432 4-32-78</t>
  </si>
  <si>
    <t>С.ШИЕЛИ , улица Алимхан Оспанов, дом 10</t>
  </si>
  <si>
    <t>ТОО "АЛЬ ФАРАБИ 2005"</t>
  </si>
  <si>
    <t>БЕКЖАНОВ НУРГАЛИ БУХАРБЕКОВИЧ</t>
  </si>
  <si>
    <t>77023338811 ,87023338811</t>
  </si>
  <si>
    <t>С.БИРЛИК , УЛИЦА Ә.МОЛДАҒҰЛОВА, 17</t>
  </si>
  <si>
    <t>КХ "ҮСЕН"</t>
  </si>
  <si>
    <t>АДИЛБЕКОВА КАЛДЫГЫЗ</t>
  </si>
  <si>
    <t>С.ОЗГЕНТ , КЫЗЫЛОРДИНСКАЯ ОБЛАСТЬ, ЖАНАКОРГАНСКИЙ РАЙОН, ОЗГЕНТСКИЙ С.О., С.ОЗГЕНТ</t>
  </si>
  <si>
    <t>КХ " ТАНАТАР"</t>
  </si>
  <si>
    <t>БӨГЕТОВ БОЛАТ ӘЛДЕБАЙҰЛЫ</t>
  </si>
  <si>
    <t>С.КУАНДАРИЯ , КЫЗЫЛОРДИНСКАЯ ОБЛАСТЬ, КАРМАКШИНСКИЙ РАЙОН, КУАНДАРЬИНСКИЙ С.О., С.КУАНДАРИЯ</t>
  </si>
  <si>
    <t>05.03.2025 закрылись</t>
  </si>
  <si>
    <t>КХ "ХАМЗЕ" повтор не дозвон</t>
  </si>
  <si>
    <t>БИЕКЕНОВ ЕРЖАН ХАМИТОВИЧ</t>
  </si>
  <si>
    <t>87015781509 ,87751953737</t>
  </si>
  <si>
    <t>С.НОВОМАРКОВКА , АКМОЛИНСКАЯ ОБЛАСТЬ, ЕРЕЙМЕНТАУСКИЙ РАЙОН, С.А.НОВОМАРКОВКА, С.НОВОМАРКОВКА</t>
  </si>
  <si>
    <t>КХ " ИДЕЯТ"</t>
  </si>
  <si>
    <t>АМИРОВ ТИЛЕКБАЙ ИДЕЯТУЛЛАЕВИЧ</t>
  </si>
  <si>
    <t>С.КОПТОГАЙ , АКТЮБИНСКАЯ ОБЛАСТЬ, УИЛСКИЙ РАЙОН, КОПТОГАЙСКИЙ С.О., С.КОПТОГАЙ</t>
  </si>
  <si>
    <t>18.02.2025 построили сами</t>
  </si>
  <si>
    <t>кп № 403</t>
  </si>
  <si>
    <t>К/Х "КАРАБУЛАК"</t>
  </si>
  <si>
    <t>КЕРИМОВ ГАВИЛ АХМЕД-ОГЛЫ</t>
  </si>
  <si>
    <t>77058203221 ,87058203221</t>
  </si>
  <si>
    <t>18.02.2025 строит из ракушника</t>
  </si>
  <si>
    <t>КХ "ДАУРЕН-Ж"</t>
  </si>
  <si>
    <t>КОШКАРОВ ЖУМАБАЙ</t>
  </si>
  <si>
    <t>КХ "КОНЫСБАЙ"</t>
  </si>
  <si>
    <t>НУКУСОВ ГАЛЫМЖАН КОНЫСБАЕВИЧ</t>
  </si>
  <si>
    <t>С.ДЖУРУН , АКТЮБИНСКАЯ ОБЛАСТЬ, МУГАЛЖАРСКИЙ РАЙОН, ЖУРЫНСКИЙ С.О., С.ДЖУРУН</t>
  </si>
  <si>
    <t>КХ "ЗАҢГАР"</t>
  </si>
  <si>
    <t>ТАГАНОВ ЕРТЛЕУ АМАНЖАРЫКОВИЧ</t>
  </si>
  <si>
    <t>18.02.2025 нет потреб сами строят</t>
  </si>
  <si>
    <t>ТОО «NURAGRORAIN»</t>
  </si>
  <si>
    <t>УАЛИЕВ МУРАТ НИКОЛАЕВИЧ</t>
  </si>
  <si>
    <t>87714391931 ,8-771-439-19-31</t>
  </si>
  <si>
    <t>С.ЗЕВАКИНО , Восточно-Казахстанская область Шемонаихинский район Зевакинский сельский округ село Зевакино улица СТРОИТЕЛЬНАЯ, дом 39</t>
  </si>
  <si>
    <t>ТОО "АСТАНА ОРМАНЫ"</t>
  </si>
  <si>
    <t>САМАМБЕТОВ МАУЛЕН ЕСТАЕВИЧ</t>
  </si>
  <si>
    <t>(716) 5-14-18-68, (7172) 49-86-67, 49-83-99, 49-86-64 ,87165141868 ,87172491338 ,87172498667</t>
  </si>
  <si>
    <t>город Астана , город Астана район Нұра Шоссе Қарқаралы здание 43Б</t>
  </si>
  <si>
    <t>КГУ "АРАЛЬСКОЕ ГУ ПО ОХРАНЕ ЛЕСОВ И ЖИВОТНОГО МИРА" УПРАВЛЕНИЯ ПРИРОДНЫХ РЕСУРУРСОВ И РЕГУЛИРОВАНИЯ ПРИРОДОПОЛЬЗОВАНИЯ КЫЗЫЛОРДИНСКОЙ ОБЛАСТИ</t>
  </si>
  <si>
    <t>БИСЕНБАЕВ БОЛАТ БЕРИКОВИЧ</t>
  </si>
  <si>
    <t>СТ.КАМЫСТЫБАС , улица Камыстыбас, дом 207</t>
  </si>
  <si>
    <t>ТОО "АГРОХИМИЯ ҚЫЗМЕТТЕРІ"</t>
  </si>
  <si>
    <t>ШАЛДАНБАЕВ БОЛАТ БАТЫРКУЛОВИЧ</t>
  </si>
  <si>
    <t>МЕДЕУСКИЙ РАЙОН , МИКРОРАЙОН АЛАТАУ, УЛ ИБРАГИМОВА, 27/30</t>
  </si>
  <si>
    <t>ТОО "ТУЛПАР-2005" НЕ ДОСТУПЕН</t>
  </si>
  <si>
    <t>СУЛЕЙМАНОВ СОЛЦБЕК БИБИЕВИЧ</t>
  </si>
  <si>
    <t>П.КАРАБАЛЫК , УЛИЦА ЛЕНИНА, 16</t>
  </si>
  <si>
    <t>номер не сущуствует</t>
  </si>
  <si>
    <t>ТОО "ГАГАРИНСКОЕ"</t>
  </si>
  <si>
    <t>АБИШЕВ АДИЛБЕК СЕРЕКБЕКОВИЧ</t>
  </si>
  <si>
    <t>С.ГАГАРИНСКОЕ , улица Новая, здание 5А</t>
  </si>
  <si>
    <t>ТОО "МАҒЖАН И К"</t>
  </si>
  <si>
    <t>ЕРАЛИЕВ МАГЖАН АБЗАЛОВИЧ</t>
  </si>
  <si>
    <t>87015006588 ,87242250101</t>
  </si>
  <si>
    <t>С.ИМ.Н.ИЛЬЯСОВА , УЛИЦА АБАЯ, 16</t>
  </si>
  <si>
    <t>ТОО "ВЕНТИЛЯЦИОННЫЕ СООРУЖЕНИЯ КАЗАХСТАНА"</t>
  </si>
  <si>
    <t>ЖУНУСОВ АЗАМАТ ИМАНТАЕВИЧ</t>
  </si>
  <si>
    <t>Г.ПАВЛОДАР , улица Толстого, дом 90</t>
  </si>
  <si>
    <t>ТОО "ЗАЩИТА-РАСТЕНИЙ-К"</t>
  </si>
  <si>
    <t>ХАЛМУРАТОВА БАЛЖАН ОРАЗАЛИЕВНА</t>
  </si>
  <si>
    <t>87071199077 ,87757563888</t>
  </si>
  <si>
    <t>С.ШАЯН , УЛИЦА НУРЖАНОВА, Д.83</t>
  </si>
  <si>
    <t>АО "ШАНДЫ-АГРО"</t>
  </si>
  <si>
    <t>ЕРМУХАНОВ МУХИТ САЛИКОВИЧ</t>
  </si>
  <si>
    <t>(7132) 56-42-09, 56-76-15</t>
  </si>
  <si>
    <t>С.ШАНДЫ , УЛИЦА ЕСЕТ БАТЫРА, 34</t>
  </si>
  <si>
    <t>ТОО "АЙТМҰХАМЕД"</t>
  </si>
  <si>
    <t>МАНСҰРХАН ӘДІЛБЕК МАРАТҰЛЫ</t>
  </si>
  <si>
    <t>77713672642 ,87713672642</t>
  </si>
  <si>
    <t>С.ШАУЛЬДЕР , улица Спабек Курманбеков, дом 80</t>
  </si>
  <si>
    <t>ТОО "МАДЕНИЕТ И К"</t>
  </si>
  <si>
    <t>РАХМЕТОВ НАРИМАН АХДИЛЬДАЕВИЧ</t>
  </si>
  <si>
    <t>С.МАДЕНИЕТ , УЛИЦА АБАЯ, 2</t>
  </si>
  <si>
    <t>ТОО "НҰР ҚАРАБҰЛАҚ"</t>
  </si>
  <si>
    <t>ХАСАНОВ АБДИКАХОР МАТЛАНОВИЧ</t>
  </si>
  <si>
    <t>77782093246 ,87782093246</t>
  </si>
  <si>
    <t>С.КАРАБУЛАК , Туркестанская область Сайрамский район Карабулакский сельский округ село Карабулак улица, дом 110Б</t>
  </si>
  <si>
    <t>ТОО "ШТАМ" не берет трубку</t>
  </si>
  <si>
    <t>ОКУНЕВА СВЕТЛАНА ВЛАДИМИРОВНА</t>
  </si>
  <si>
    <t>С. МЕРГЕН ,</t>
  </si>
  <si>
    <t>1.09.2026 не дозвон окуневу</t>
  </si>
  <si>
    <t>ТОО "PROGRESSIVE CONSTRUCTION"</t>
  </si>
  <si>
    <t>ИБРАЕВ ИСЛАМ СЕРИКБАЕВИЧ</t>
  </si>
  <si>
    <t>РАЙОН ИМ.КАЗЫБЕК БИ , Карагандинская область город Караганда, район имени Казыбек Би Проспект БУХАР ЖЫРАУ, дом 90Б</t>
  </si>
  <si>
    <t>ТОО "БЕРЕКЕ АСТЫҚ+" не верный номер</t>
  </si>
  <si>
    <t>СМАИЛОВ АДИЛЬЖАН ИДРИСОВИЧ</t>
  </si>
  <si>
    <t>77773373405 ,87773373405</t>
  </si>
  <si>
    <t>Г.КОСТАНАЙ , Проспект Нұрсұлтан Назарбаев, дом 170</t>
  </si>
  <si>
    <t>другая отрасль, не требуется</t>
  </si>
  <si>
    <t>ТОО"ПЕРВОМАЙСКИЙ"</t>
  </si>
  <si>
    <t>ЕСКАРИЕВ АМАНЖОЛ</t>
  </si>
  <si>
    <t>С.БЕЙБАРЫС , УЛ АЙТЕКЕ БИ, 2</t>
  </si>
  <si>
    <t>ТОО "ДОСТАР И С"</t>
  </si>
  <si>
    <t>ДИФУ ТАХИР САРДИЕВИЧ</t>
  </si>
  <si>
    <t>77014391113 ,87014391113</t>
  </si>
  <si>
    <t>Г.ЖАРКЕНТ , БЕЗ УЛИЦЫ, 35</t>
  </si>
  <si>
    <t>ТОО "КЕМЕЛ-ҚАРАСУ"</t>
  </si>
  <si>
    <t>ТУРСУНОВ АЗАМАТ ЖАНАБИЛЬЕВИЧ</t>
  </si>
  <si>
    <t>77145221155 ,87145221155</t>
  </si>
  <si>
    <t>С.КАРАСУ , ПЕРЕУЛОК ТОРГОВЫЙ, 4</t>
  </si>
  <si>
    <t>09.12.2024 не дозвон дамир инженер</t>
  </si>
  <si>
    <t>КРЕСТЬЯНСКОЕ ХОЗЯЙСТВО ""БӘЙІМБЕТ"</t>
  </si>
  <si>
    <t>КАЙСАРБЕКОВ ГАЛЫМЖАН АБИШОВИЧ</t>
  </si>
  <si>
    <t>С.АШИРА БУРКИТБАЕВА , ЖАМБЫЛСКАЯ ОБЛАСТЬ, САРЫСУСКИЙ РАЙОН, ТУРКЕСТАНСКИЙ С.О., С.АШИРА БУРКИТБАЕВА</t>
  </si>
  <si>
    <t>СЕЛЬСКИЙ ПК "ҚУАҢДАРИЯ"</t>
  </si>
  <si>
    <t>ӨМІРБАЕВ МАРАТБЕК</t>
  </si>
  <si>
    <t>С.КУАНДАРИЯ , УЛИЦА БАЙТЕРЕК, 1</t>
  </si>
  <si>
    <t xml:space="preserve">ТОО АГРОФИРМА "РОДИНА" не верный номер </t>
  </si>
  <si>
    <t>САУЭР ИВАН АДАМОВИЧ</t>
  </si>
  <si>
    <t>С.РОДИНА , Акмолинская область Целиноградский район Родинский сельский округ село Родина улица ЦЕНТРАЛЬНАЯ, дом 15</t>
  </si>
  <si>
    <t>ТОО "BT-INVEST GROUP"</t>
  </si>
  <si>
    <t>ИДРЕНОВ АЯН БЕКБЕРГЕНОВИЧ</t>
  </si>
  <si>
    <t>7 727 279 97 22; 279 22 62 ,87272799722</t>
  </si>
  <si>
    <t>С.КАЗАХСТАН , УЛИЦА М.ТУЙМЕБАЕВ, 3А</t>
  </si>
  <si>
    <t>24.10.2024 не дозвон</t>
  </si>
  <si>
    <t>ПК "ЕР-БАК"</t>
  </si>
  <si>
    <t>АЛЫБАЕВ ДАУЛЕТ БАКБЕРГЕНОВИЧ</t>
  </si>
  <si>
    <t>С.КАРАЖОТА , УЛИЦА БЕЗ УЛИЦЫ, БН</t>
  </si>
  <si>
    <t>ТОО "ҚАЗЫНА- ЖЕР LTD"</t>
  </si>
  <si>
    <t>АХМЕТОВ АЛЫМЖАН АБСАТТАРУЛЫ</t>
  </si>
  <si>
    <t>АЛЬ-ФАРАБИЙСКИЙ РАЙОН , улица Жастык, здание 6/1</t>
  </si>
  <si>
    <t>КХ "АСЫЛЖАН"</t>
  </si>
  <si>
    <t>НӘЛДІБЕК ЫРАЙС</t>
  </si>
  <si>
    <t>05.03.2025 не дозвое</t>
  </si>
  <si>
    <t>К/Х "ЖАҢА-ӨРІС"</t>
  </si>
  <si>
    <t>МУРАТОВА АЙНАГУЛ</t>
  </si>
  <si>
    <t>С.ШАКЕН , КЫЗЫЛОРДИНСКАЯ ОБЛАСТЬ, КАЗАЛИНСКИЙ РАЙОН, ШАКЕНСКИЙ С.О., С.ШАКЕН</t>
  </si>
  <si>
    <t>05.03.2025не верный ромер</t>
  </si>
  <si>
    <t>КРЕСТЬЯНСКОЕ ХОЗЯЙСТВО "ШАКИЗАДА"</t>
  </si>
  <si>
    <t>ШОҚБАРОВ САҒАТ ШАКИЗАДАҰЛЫ</t>
  </si>
  <si>
    <t>7 (702) 307 37 22</t>
  </si>
  <si>
    <t>С.АКЖАР , КЫЗЫЛОРДИНСКАЯ ОБЛАСТЬ, КАРМАКШИНСКИЙ РАЙОН, АКЖАРСКИЙ С.О., С.АКЖАР</t>
  </si>
  <si>
    <t>ФХ В ФОРМЕ ПТ "РАИМБЕК И К" не дозвон</t>
  </si>
  <si>
    <t>НУРАХМЕТОВ ДАУРЕН СЕИТОВИЧ</t>
  </si>
  <si>
    <t>С.ДЗЕРЖИНСКОЕ , СЕВЕРО-КАЗАХСТАНСКАЯ ОБЛАСТЬ, ТИМИРЯЗЕВСКИЙ РАЙОН, ДЗЕРЖИНСКИЙ С.О., С.ДЗЕРЖИНСКОЕ</t>
  </si>
  <si>
    <t>К/Х ЖАНЫБЕК Е</t>
  </si>
  <si>
    <t>ЖАНЫБЕК ЕЛБЕК ИСЕНБЕКҰЛЫ</t>
  </si>
  <si>
    <t>С.СУТКЕНТ , ТУРКЕСТАНСКАЯ ОБЛАСТЬ, ШАРДАРИНСКИЙ РАЙОН, СУТКЕНТСКИЙ С.О., С.СУТКЕНТ</t>
  </si>
  <si>
    <t>06.08.024 откл</t>
  </si>
  <si>
    <t>ТОО "БАЛДЫБЕРЕК-АГРО"</t>
  </si>
  <si>
    <t>ДУИСЕНОВ БАКЫТ КАСЫМБЕКОВИЧ</t>
  </si>
  <si>
    <t>ЕНБЕКШИНСКИЙ РАЙОН , Г.ШЫМКЕНТ ЕНБЕКШИНСКИЙ РАЙОН улица САЙРАМСКАЯ, к.ЮЖНО-КАЗАХСТАНСКАЯ ОБЛАСТЬ С.КАРАТОБЕ УЛИЦА АБДУЛЛАЕВ С ДОМ 158 КВ , дом 190</t>
  </si>
  <si>
    <t>ТОО "ГРАНИТ-ПЕТРОВКА" повтор не дозвон</t>
  </si>
  <si>
    <t>КОМ ВИКТОР ИВАНОВИЧ</t>
  </si>
  <si>
    <t>87164125523,, 87778836881 Виталий Викторович</t>
  </si>
  <si>
    <t>С.ПЕТРОВКА , улица Кажымукана Мунайтпасова, строение 8</t>
  </si>
  <si>
    <t>КГУ "ЖАСЫЛ ЖЕЛЕК" УПРАВЛЕНИЯ ПРИРОДНЫХ РЕСУРСОВ И РЕГУЛИРОВАНИЯ ПРИРОДОПОЛЬЗОВАНИЯ ТУРКЕСТАНСКОЙ ОБЛАСТИ</t>
  </si>
  <si>
    <t>АДИЛЬБЕКОВА ДАРИХА РУСТАЕВНА</t>
  </si>
  <si>
    <t>С.КАЗЫГУРТ , улица Ынтымак, дом 61</t>
  </si>
  <si>
    <t>КОММУНАЛЬНОЕ ГОСУДАРСТВЕННОЕ КАЗЁННОЕ ПРЕДПРИЯТИЕ "ДЕНИСОВСКИЙ ПРОФЕССИОНАЛЬНО-ТЕХНИЧЕСКИЙ КОЛЛЕДЖ" УПРАВЛЕНИЯ ОБРАЗОВАНИЯ АКИМАТА КОСТАНАЙСКОЙ ОБЛАСТИ</t>
  </si>
  <si>
    <t>ЕРМАГАМБЕТОВ НУРЛАН САГАТОВИЧ</t>
  </si>
  <si>
    <t>87143421757 ,8714(34)21757</t>
  </si>
  <si>
    <t>С.ДЕНИСОВКА , УЛИЦА ЦЕЛИННАЯ, 50</t>
  </si>
  <si>
    <t>ТОО "УШАНОВА-АСТАНА"</t>
  </si>
  <si>
    <t>БАЙКУБИНОВ НУРЛАН КАИРДЫУЛЫ</t>
  </si>
  <si>
    <t>С.УШАНОВО , улица Спортивная, здание 1/1</t>
  </si>
  <si>
    <t>ТОО "ТҰМАН-ШАХ"</t>
  </si>
  <si>
    <t>БУРБАСОВ КУАНДЫК РАИМКУЛОВИЧ</t>
  </si>
  <si>
    <t>С.БАЯНДЫ , ПРОМЫШЛЕННАЯ ЗОНА 1, 111</t>
  </si>
  <si>
    <t>ФХ В ФОРМЕ ПТ "КУЦЕВОЛОВ" (КУЦЕВОЛОВ ВИКТОР ПАВЛОВИЧ) не дозвон</t>
  </si>
  <si>
    <t>КУЦЕВОЛОВ ВИКТОР ПАВЛОВИЧ</t>
  </si>
  <si>
    <t>С.СТЕПНОЕ , СЕВЕРО-КАЗАХСТАНСКАЯ ОБЛАСТЬ, ТИМИРЯЗЕВСКИЙ РАЙОН, КУРТАЙСКИЙ С.О., С.СТЕПНОЕ</t>
  </si>
  <si>
    <t>01.09.2026 сбросил</t>
  </si>
  <si>
    <t>ТОО "БЕСКАРАГАЙ-АЛЬКЕЙ" не верный номер</t>
  </si>
  <si>
    <t>АЛКЕЕВ БАЛТАШ РАМАЗАНОВИЧ</t>
  </si>
  <si>
    <t>С.БЕСКАРАГАЙ , улица Аипа Кусаинова, здание 21</t>
  </si>
  <si>
    <t>ТОО "АВТО-ЛЮКС СЕРВИС"</t>
  </si>
  <si>
    <t>АЛЕУДИН АБДУЛМАЛИК СӘКЕНҰЛЫ</t>
  </si>
  <si>
    <t>Г.АКТАУ , Микрорайон 5, дом 29</t>
  </si>
  <si>
    <t>ТОО "АСТАНА ИНВЕНТ ГРУПП"</t>
  </si>
  <si>
    <t>БАУБЕК ЛЯЗЗАТ СЕРИКОВНА</t>
  </si>
  <si>
    <t>77471117777 ,87471117777</t>
  </si>
  <si>
    <t>РАЙОН САРЫАРКА , Проспект Сарыарқа, здание 3/1, н.п. 15</t>
  </si>
  <si>
    <t>КРЕСТЬЯНСКОЕ ХОЗЯЙСТВО "КАБЛАН"</t>
  </si>
  <si>
    <t>НУРЕКЕШОВ ТЕМИРБЕК РАХМЕТБЕКОВИЧ</t>
  </si>
  <si>
    <t>С.ШИЖАГА , КЫЗЫЛОРДИНСКАЯ ОБЛАСТЬ, АРАЛЬСКИЙ РАЙОН, С.О.АККУМ, С.ШИЖАГА</t>
  </si>
  <si>
    <t>06.03.2025 не дозвон</t>
  </si>
  <si>
    <t>ТОО "АРАЛАГРОПРОМТЕХНИКА"</t>
  </si>
  <si>
    <t>МОЛЖИГИТОВ АКИЛЬБЕК</t>
  </si>
  <si>
    <t>77243325708 ,+7 (724) 33 26445 ,87016669848 ,87243325708 ,87243326445</t>
  </si>
  <si>
    <t>Г.АРАЛЬСК , улица Водоканал, здание 1П</t>
  </si>
  <si>
    <t>ТОО "ЖАҢА-ТАН"</t>
  </si>
  <si>
    <t>ШАҚПАҚ ЫСҚАҚ ҚОЖАНҰЛЫ</t>
  </si>
  <si>
    <t>С.АККИЗТОГАЙ , МКР АККИЗТОГАЙ</t>
  </si>
  <si>
    <t>04.06.024 откл</t>
  </si>
  <si>
    <t>ТОО "VAN-2005"</t>
  </si>
  <si>
    <t>УТЕГУЛОВ АКЫЛБЕК СЕЙСЕБЕКОВИЧ</t>
  </si>
  <si>
    <t>Оптовая торговля фармацевтическими товарами, кроме торговли медицинской техникой и ортопедическими изделиями</t>
  </si>
  <si>
    <t>ТУРКСИБСКИЙ РАЙОН , улица Земнухова, дом 19А</t>
  </si>
  <si>
    <t>ТОО "ШАЛАБАЙ"</t>
  </si>
  <si>
    <t>ДАВЛЕТОВА СВЕТЛАНА ВЛАДИМИРОВНА</t>
  </si>
  <si>
    <t>7 (72347) 40653 ,87234740653 ,87713024601</t>
  </si>
  <si>
    <t>С.ШАЛАБАЙ , улица Ж.Масалима, здание 17</t>
  </si>
  <si>
    <t>16.07.2024 олжасу не дозвон</t>
  </si>
  <si>
    <t>КРЕСТЬЯНСКОЕ ХОЗЯЙСТВО "БАКДАУЛЕТ"</t>
  </si>
  <si>
    <t>СЕРЕКЕЕВА АЙГУЛЬ АМИРБЕКОВНА</t>
  </si>
  <si>
    <t>77781025878 ,87781025878</t>
  </si>
  <si>
    <t>СТ.КАМЫСТЫБАС , КЫЗЫЛОРДИНСКАЯ ОБЛАСТЬ, АРАЛЬСКИЙ РАЙОН, КАМЫСТЫБАССКИЙ С.О., СТ.КАМЫСТЫБАС</t>
  </si>
  <si>
    <t>06.03.2025 не верный номер</t>
  </si>
  <si>
    <t>ТОО "ТАРАЗ-ОРМАН ШАРУАШЫЛЫҒЫ"</t>
  </si>
  <si>
    <t>ДОСЕКЕУЛЫ БЕКТЕН</t>
  </si>
  <si>
    <t>87059034338 ,8(726)-2-51-62-17 ,87262516217 ,87262-51-62-17, 8-705-903-43-38</t>
  </si>
  <si>
    <t>С.ЖАЛПАК-ТОБЕ , УЛИЦА КАЛДАЯКОВА Ш, 58</t>
  </si>
  <si>
    <t>ТОО "KRAFTMETIZ"</t>
  </si>
  <si>
    <t>ЦОЙ ВАЛЕРИАН АРКАДЬЕВИЧ</t>
  </si>
  <si>
    <t>7 (7212) 44 10 14 ,87007944799 ,87212441014 ,8(7212)44-10-14, гос.закуп +7(700)79-44-799 ,87212445717 ,87212445722</t>
  </si>
  <si>
    <t>РАЙОН ИМ.КАЗЫБЕК БИ , Карагандинская область город Караганда, район имени Казыбек Би улица ЖАНИБЕКОВА, дом 97</t>
  </si>
  <si>
    <t>ТОО "АГРО-Г"</t>
  </si>
  <si>
    <t>ТУЛЕПОВ ГАЗИЗ АКЖИГИТОВИЧ</t>
  </si>
  <si>
    <t>77478952246 ,87478952246</t>
  </si>
  <si>
    <t>С.ТЕМИРЛАНОВКА , улица Кажымукан, дом 116</t>
  </si>
  <si>
    <t>ТОО "АВАНГАРД ПГС"</t>
  </si>
  <si>
    <t>ИСКАКОВ РАСУЛ САБИРОВИЧ</t>
  </si>
  <si>
    <t>77242304379 ,87242304379</t>
  </si>
  <si>
    <t>Г.КЫЗЫЛОРДА , КЫЗЫЛОРДИНСКАЯ ОБЛАСТЬ Г.КЫЗЫЛОРДА Микрорайон САЯХАТ улица САЯХАТ-35, дом 30</t>
  </si>
  <si>
    <t>06.03.2025 нет потреб</t>
  </si>
  <si>
    <t>ТОО "СИГМА NS"</t>
  </si>
  <si>
    <t>ХВАН РИТТА</t>
  </si>
  <si>
    <t>87012281435 ,87017651175 ,87282250506</t>
  </si>
  <si>
    <t>Г.ТАЛДЫКОРГАН , улица Д.Конаева, строение 23/1</t>
  </si>
  <si>
    <t>23.07.2024 не дозвон на 3ий номер</t>
  </si>
  <si>
    <t>ТОО "АҚ-ЁЛ"</t>
  </si>
  <si>
    <t>АЙСА АКБАР</t>
  </si>
  <si>
    <t>Г.ТАЛДЫКОРГАН , УЛИЦА ЖАНСУГУРОВА И, 99/107, КВ 66</t>
  </si>
  <si>
    <t>23.07.2024 нет потреб</t>
  </si>
  <si>
    <t>СЕЛЬСКИЙ ПК "БЕРЕКЕ"</t>
  </si>
  <si>
    <t>ДОСБЕРГЕНОВ ҚУАНЫШ ҚҰРАЛБЕКҰЛЫ</t>
  </si>
  <si>
    <t>С.ЖАРЫКБАС ,</t>
  </si>
  <si>
    <t>КХ "БАЯН"</t>
  </si>
  <si>
    <t>ЕРНАЗАРОВ ШОРА ТОКЖАНОВИЧ</t>
  </si>
  <si>
    <t>77021777189 ,87021777189</t>
  </si>
  <si>
    <t>С.КАРАБУЛАК , ТУРКЕСТАНСКАЯ ОБЛАСТЬ, СУЗАКСКИЙ РАЙОН, ШОЛАККОРГАНСКИЙ С.О., С.КАРАБУЛАК</t>
  </si>
  <si>
    <t>ПК "ҚАНАЙ-2"</t>
  </si>
  <si>
    <t>ҚУАНЫШБЕКОВА АРАЙ ЕРБОЛҚЫЗЫ</t>
  </si>
  <si>
    <t>77710105417 ,87710105417</t>
  </si>
  <si>
    <t>С.КАСЫМБЕК ДАТКА , УЛИЦА ЗИЯЕВА, 71</t>
  </si>
  <si>
    <t>ТОО "ЖАС-КАНАТ 2006"</t>
  </si>
  <si>
    <t>МАИШЕВ КАЙРАТ АЛЕМБАЕВИЧ</t>
  </si>
  <si>
    <t>7(714)239-12-80 ,87015149678 ,87017558033 ,87052156020 ,87142391280 ,87761972727</t>
  </si>
  <si>
    <t>Г.РУДНЫЙ , Костанайская область город Рудный улица Ленина строение 1/13</t>
  </si>
  <si>
    <t>КГКП "ПРОФЕССИОНАЛЬНО-ТЕХНИЧЕСКИЙ КОЛЛЕДЖ ИМЕНИ КАМШАТ ДОНЕНБАЕВОЙ" УПРАВЛЕНИЯ ОБРАЗОВАНИЯ АКИМАТА КОСТАНАЙСКОЙ ОБЛАСТИ</t>
  </si>
  <si>
    <t>КОЖУХОВСКАЯ ВЕРА ФЕДОРОВНА</t>
  </si>
  <si>
    <t>87144321550 ,87144333361 ,87144333361, 87144321550</t>
  </si>
  <si>
    <t>С.БОРОВСКОЙ , УЛИЦА НУРАХМЕТ КОСАЕВ, 2</t>
  </si>
  <si>
    <t>ТОО "КИРОВА"</t>
  </si>
  <si>
    <t>АЛДАБЕРГЕНОВ АРМАН РАХИМГАЛИЕВИЧ</t>
  </si>
  <si>
    <t>7 701 713 03 56 ,87017130356</t>
  </si>
  <si>
    <t>С.РОЗОВКА , УЛИЦА САДОВАЯ, 2А</t>
  </si>
  <si>
    <t>ТОО "ОВОЩПРОМ"</t>
  </si>
  <si>
    <t>РУЗИЕВ ШУХРЕТЖАН МАХАМЕТОВИЧ</t>
  </si>
  <si>
    <t>(727) 273-00-12</t>
  </si>
  <si>
    <t>С.ШЕНГЕЛЬДЫ , Учетный квартал 257, строение 310</t>
  </si>
  <si>
    <t>ТОО "НҰРАН ҚҰРЫЛЫС"</t>
  </si>
  <si>
    <t>КУРМАНБЕКОВ НУРЖАН МАХАНБЕТОВИЧ</t>
  </si>
  <si>
    <t>7(8252)545350 ,87713888777 ,88252545350</t>
  </si>
  <si>
    <t>С.КАБЫЛСАЙ , улица Казакстан, дом 1</t>
  </si>
  <si>
    <t xml:space="preserve">ТОО"МАДИЯР.К " </t>
  </si>
  <si>
    <t>ТАСТАНБЕКОВ МЕЙРАМ ОМАРГАЛИЕВИЧ</t>
  </si>
  <si>
    <t>87011230317, Касым Тасыбаевич директор87779555801</t>
  </si>
  <si>
    <t>С.ПЯТИГОРСКОЕ , Акмолинская область Жаркаинский район село Пятигорское улица, дом 17</t>
  </si>
  <si>
    <t>04.09.2026 откл</t>
  </si>
  <si>
    <t>ТОО "ҒАЗИЗ-А"</t>
  </si>
  <si>
    <t>АЗИЛОВА АЙЖАН НАБИЕВНА</t>
  </si>
  <si>
    <t>С.КАРАУЫЛКЕЛДЫ , УЛИЦА ДИНМУХАНБЕТ КОНАЕВА, 24</t>
  </si>
  <si>
    <t>КХ "ЖАРЫЛКАСЫН"</t>
  </si>
  <si>
    <t>ЕРДОСОВ БЕКСУЛТАН ЖАРЫЛКАСЫНОВИЧ</t>
  </si>
  <si>
    <t>КХ "АЙҚЫН"</t>
  </si>
  <si>
    <t>КЕМЕЛҚҰЛҰЛЫ ЖИЕНҚҰЛ</t>
  </si>
  <si>
    <t>КРЕСТЬЯНСКОЕ ХОЗЯЙСТВО " УАЛИХАН"</t>
  </si>
  <si>
    <t>РАСИЛХАНОВ КАДИРХАН ТЕМИРХАНОВИЧ</t>
  </si>
  <si>
    <t>КХ "АК-ОТАУ"</t>
  </si>
  <si>
    <t>БЕРКИМБАЕВА УЛТУ НИЯЗАЛИЕВНА</t>
  </si>
  <si>
    <t>С.АЙДАРЛЫ , ЖАМБЫЛСКАЯ ОБЛАСТЬ, МОЙЫНКУМСКИЙ РАЙОН, КЕНЕССКИЙ С.О., С.АЙДАРЛЫ</t>
  </si>
  <si>
    <t>ТОО "РЫБАЦКИЙ ПРОИЗВОДСТВЕННЫЙ ЦЕНТР "КАМБАЛА-БАЛЫК"</t>
  </si>
  <si>
    <t>АЛИБАЕВ САЛИМЖАН ГАЛЫМЖАНОВИЧ</t>
  </si>
  <si>
    <t>Г.АРАЛЬСК , УЛИЦА МУКЫШ НУРЖАУБАЕВ, 1Б</t>
  </si>
  <si>
    <t>ТОО "ИМАНОВКА"</t>
  </si>
  <si>
    <t>МУСИНА ЗАРИНА СЕРИКОВНА</t>
  </si>
  <si>
    <t>С.ДЕНИСОВКА , КОСТАНАЙСКАЯ ОБЛАСТЬ ДЕНИСОВСКИЙ РАЙОН С.ДЕНИСОВКА улица 50 ЛЕТ ОКТЯБРЯ, к.КОСТАНАЙСКАЯ ОБЛАСТЬ С.ДЕНИСОВКА УЛИЦА 50 ЛЕТ ОКТЯБРЯ ДОМ 17 КВ 2, дом 17 оф. 2</t>
  </si>
  <si>
    <t>ТОО "АПК АРЫСТАН GRAIN" ( "АПК АРЫСТАН ГРЕЙН" ) повтор не дозвон</t>
  </si>
  <si>
    <t>МАДИМУХАМЕТОВ ЖАСЛАН КАИРГЕЛЬДИНОВИЧ</t>
  </si>
  <si>
    <t>С.САДОВОЕ , улица Достар, здание 10</t>
  </si>
  <si>
    <t>04.09.2026 не верный номер</t>
  </si>
  <si>
    <t>ТОО "AKSAY KZ" не дозвон</t>
  </si>
  <si>
    <t>МАЛДЫБАЕВ КАНАТ МАРАТОВИЧ</t>
  </si>
  <si>
    <t>77015016879 ,87015016879</t>
  </si>
  <si>
    <t>С.КАРАТЕРЕК , улица Клубная, дом 15, кв. 1</t>
  </si>
  <si>
    <t>ТОО "SOLTUSTIK KOMIR"</t>
  </si>
  <si>
    <t>ЖАНАЙДАРОВ РИНАТ МУРАТОВИЧ</t>
  </si>
  <si>
    <t>87162401655 ,87162401901</t>
  </si>
  <si>
    <t>Г.МАКИНСК , Акмолинская область Буландынский район город Макинск улица ШОКАНА УАЛИХАНОВА, дом 37П</t>
  </si>
  <si>
    <t>04.09.2026 ринат там не работает номера нет</t>
  </si>
  <si>
    <t>ТОО "OFFICE AVENUE MOBILI"</t>
  </si>
  <si>
    <t>С.АЛМАЛЫ , УЛИЦА СОЛТАНАЙ БАТЫР, 48</t>
  </si>
  <si>
    <t>СЕЛЬСКИЙ ПК "ЖАҢА-ЖОЛ"</t>
  </si>
  <si>
    <t>КАРАТАЕВ КАЛЫМБЕК КАРАБЕКУЛЫ</t>
  </si>
  <si>
    <t>С.ЖАНАЖОЛ ,</t>
  </si>
  <si>
    <t>ТОО "КЕМЕЛ-ҚҰРЫЛЫС-А.Т.М."</t>
  </si>
  <si>
    <t>АЖИМУРАТОВ АЛДАБЕРГЕН</t>
  </si>
  <si>
    <t>77763349376 ,87763349376</t>
  </si>
  <si>
    <t>С.ШАУЛЬДЕР , УЛИЦА МАНШУК МАМЕТОВА, Д.2</t>
  </si>
  <si>
    <t>06.08.2024 нет потреб закрылся</t>
  </si>
  <si>
    <t>ТОО "СТУДИЯ VULCAN"</t>
  </si>
  <si>
    <t>САМАТАЕВ АЙДАР АНУАРБЕКОВИЧ</t>
  </si>
  <si>
    <t>Г.УШТОБЕ , область Жетісу Каратальский район город Үштөбе Проспект АБЫЛАЙ ХАНА, дом 15</t>
  </si>
  <si>
    <t>ТОО "КЕРІМБАЙ ОЯЗБЕКҰЛЫ АТЫНДАҒЫ КӨКТАЛ"</t>
  </si>
  <si>
    <t>КАСЫМОВ БЕРИК ТОКТАСЫНОВИЧ</t>
  </si>
  <si>
    <t>(72644) 5-18-25</t>
  </si>
  <si>
    <t>С.КЫЗЫЛАУТ , УЛИЦА АБАЙ ҚҰНАНБАЕВ, 86</t>
  </si>
  <si>
    <t>ТОО "ГЕКАТА"</t>
  </si>
  <si>
    <t>ЕСМУХАНОВ БАХТИЯР СЕРИКОВИЧ</t>
  </si>
  <si>
    <t>7 (705) 453-33-38 ,87054533338</t>
  </si>
  <si>
    <t>Г.КОСТАНАЙ , Проспект Нұрсұлтан Назарбаев, дом 229, кв. 48</t>
  </si>
  <si>
    <t>продал работает с Туран Агро сервис</t>
  </si>
  <si>
    <t>ТОО "ОҢТҮСТІК-ГАЗ"</t>
  </si>
  <si>
    <t>СЕЙТЖАНОВ НУРЖАН СЕРИКЖАНОВИЧ</t>
  </si>
  <si>
    <t>77058577984, +77781509730 ,87058577984 ,87781509730</t>
  </si>
  <si>
    <t>С.БАДАМ , улица А.Шопакулы, здание 1А</t>
  </si>
  <si>
    <t>06.08.2024 не верные номера</t>
  </si>
  <si>
    <t>ТОО "NR-TRADE FISH"</t>
  </si>
  <si>
    <t>СИВКОВА НАДЕЖДА ВИКТОРОВНА</t>
  </si>
  <si>
    <t>МЕДЕУСКИЙ РАЙОН , улица Кунаева, дом 181Б</t>
  </si>
  <si>
    <t>ТОО "КОМПАНИЯ АЛТЫН-ҚАЗЫҚ" не верный номер нужно искать</t>
  </si>
  <si>
    <t>НИГМЕТОВ АЙДАР САГАДИЕВИЧ</t>
  </si>
  <si>
    <t>77012257525 ,87012257525</t>
  </si>
  <si>
    <t>Г.КОСШЫ , Микрорайон 15, строение 1335</t>
  </si>
  <si>
    <t>04.09.2026 не верный номер говорит хотя ранее общались</t>
  </si>
  <si>
    <t>ТОО "БІРЛІК - 2006"</t>
  </si>
  <si>
    <t>БАБУРИН ГЕННАДИЙ АЛЕКСАНДРОВИЧ</t>
  </si>
  <si>
    <t>77212511101 (144) ,87212511101</t>
  </si>
  <si>
    <t>С.СЕНОКОСНОЕ , УЛИЦА ЦЕНТРАЛЬНАЯ, 1</t>
  </si>
  <si>
    <t>ТОО "R.B. COMPANY"</t>
  </si>
  <si>
    <t>НУРГАЛИЕВ АЛМАЗ ЖУМАГАЛИЕВИЧ</t>
  </si>
  <si>
    <t>Г.УСТЬ-КАМЕНОГОРСК , Восточно-Казахстанская область город Усть-Каменогорск Проспект КАНЫША САТПАЕВА, дом 62</t>
  </si>
  <si>
    <t>ТОО "СТРОИТЕЛЬНАЯ КОМПАНИЯ "АРКАДА"</t>
  </si>
  <si>
    <t>ХАНХОДЖАЕВ ГАЗИЗ ШЕГЕБАЕВИЧ</t>
  </si>
  <si>
    <t>ЕНБЕКШИНСКИЙ РАЙОН , улица Желтоксан, здание 123А</t>
  </si>
  <si>
    <t>ТОО "ЛЬВОВСКИЙ КОЛОС"</t>
  </si>
  <si>
    <t>ДВУРЕЧЕНСКИЙ АНДРЕЙ ВАЛЕНТИНОВИЧ</t>
  </si>
  <si>
    <t>С.ЛЬВОВКА , Костанайская область Житикаринский район Тохтаровский сельский округ село Львовка улица, дом 5</t>
  </si>
  <si>
    <t>через Мухтара</t>
  </si>
  <si>
    <t>ТОО "АСЫЛДАНДЫРУ-ТАРАЗ"</t>
  </si>
  <si>
    <t>ТАЙТЕНОВ НУРБОЛАТ СЕРИКБАЕВИЧ</t>
  </si>
  <si>
    <t>Г.ТАРАЗ , улица Исатая, дом 10</t>
  </si>
  <si>
    <t>ТОО "ЭКОTUR-1"</t>
  </si>
  <si>
    <t>МҮСІРӘЛІҰЛЫ ДОСАН</t>
  </si>
  <si>
    <t>С.ШЫБЫШЫ , улица О Батырбеков, дом 31</t>
  </si>
  <si>
    <t>24.10.2024  не верный номер</t>
  </si>
  <si>
    <t>ТОО "ЕРЛАН-НҰР"</t>
  </si>
  <si>
    <t>ЕСКАЗИЕВ ЕРКИН НУРБАУЛИЕВИЧ</t>
  </si>
  <si>
    <t>7 (701) 1223836 ,87011223836 ,87021223836</t>
  </si>
  <si>
    <t>С.ЖАРЛЫ ,</t>
  </si>
  <si>
    <t>ТОО "РУСТЕМ КОНСТРАКШН"</t>
  </si>
  <si>
    <t>КИТАРОВ РУСТЕМ КЕНХАНОВИЧ</t>
  </si>
  <si>
    <t>С.ЕЛАМАН , УЛ.АРАЛЬСКАЯ, Д.1</t>
  </si>
  <si>
    <t>26.01.2024 не дозвон</t>
  </si>
  <si>
    <t>ТОО "КЭСО ОТАН"</t>
  </si>
  <si>
    <t>КЕНЖЕМОЛДАЕВ МЕИР АБЗЕЛХАНОВИЧ</t>
  </si>
  <si>
    <t>87010623232 ,87172556283 ,87262452345 ,8 7262 45-23-45, 43-27-07</t>
  </si>
  <si>
    <t>РАЙОН АЛМАТЫ , Г.АСТАНА район Алматы улица БАРАЕВА, дом 21 А оф. 74</t>
  </si>
  <si>
    <t>СЕЛЬСКОХОЗЯЙСТВЕННЫЙ ПК "ТАЗАЛЫҚ-2006"</t>
  </si>
  <si>
    <t>РАСИЛАЕВ КУАТ КЫДЫРАЛИЕВИЧ</t>
  </si>
  <si>
    <t>77779183243 ,87779183243</t>
  </si>
  <si>
    <t>С.КОКМАРДАН , УЛИЦА МОМБЕК КАБИЛОВ, Д.5</t>
  </si>
  <si>
    <t>СЕЛЬСКОХОЗЯЙСТВЕННЫЙ ПК "ХАМИТ"</t>
  </si>
  <si>
    <t>СЕРМАНИЗОВ БАХЫТЖАН КЫПШАКБАЕВИЧ</t>
  </si>
  <si>
    <t>С.ЧАРДАРА , ТРАССА ШАРДАРА-ЖЕТЫСАЙ, Д.14</t>
  </si>
  <si>
    <t>КОММАНДИТНОЕ ТОВАРИЩЕСТВО "ЖАЗЫЛБЕКОВ И КОМПАНИЯ"</t>
  </si>
  <si>
    <t>ЖАЗЫЛБЕКОВ АСКАР БИГАМЕТОВИЧ</t>
  </si>
  <si>
    <t>77021856486 ,87021856486</t>
  </si>
  <si>
    <t>С.АКЖАР , УЛ.О.ОРАЗОВ, Д 86</t>
  </si>
  <si>
    <t>23.07.2024 не верныйтномер</t>
  </si>
  <si>
    <t>ТОО "ЖАНТАС НЕМЕРЕСІ"</t>
  </si>
  <si>
    <t>МАНАБАЕВ МАРАТ ТАСТАНОВИЧ</t>
  </si>
  <si>
    <t>С.ДИХАН БАБА , УЛИЦА ЖАСТАР, 31</t>
  </si>
  <si>
    <t>КХ "САНКИБАЙ"</t>
  </si>
  <si>
    <t>МУРЗАБЕКОВ ЖАНАБИЛ НАДИМОВИЧ</t>
  </si>
  <si>
    <t>77771128212 ,87771128212</t>
  </si>
  <si>
    <t>ТОО "ҮРКЕР"</t>
  </si>
  <si>
    <t>САРБУПИН ҒАЛЫМБЕК АХМЕТҮЛЫ</t>
  </si>
  <si>
    <t>С.ИРГИЗ , УЛИЦА Ы.АЛТЫНСАРИНА, 7</t>
  </si>
  <si>
    <t>ТОО "СЕРІПЕ ТҰЛПАР"</t>
  </si>
  <si>
    <t>СМАИЛОВ САНСЫЗБАЙ АБЛАЕВИЧ</t>
  </si>
  <si>
    <t>Г.АРЫСЬ , УЛИЦА Е.МОЛДАБАЕВА, Д.1</t>
  </si>
  <si>
    <t>ТОО "АВИАКОМПАНИЯ "ДЕЛЬТА-ЮГ"</t>
  </si>
  <si>
    <t>ЕРМЕН ҚАЙРАТ ЕРМЕНҰЛЫ</t>
  </si>
  <si>
    <t>87078216973 ,8(7252)573875 ,87252573875</t>
  </si>
  <si>
    <t>ЕНБЕКШИНСКИЙ РАЙОН , улица Толстого, дом 122</t>
  </si>
  <si>
    <t>ТОО "TAHMINA GREEN CITY"</t>
  </si>
  <si>
    <t>ШУМИЛОВА ЛЮБОВЬ НИКОЛАЕВНА</t>
  </si>
  <si>
    <t>87272945495 ,8-727 2945495</t>
  </si>
  <si>
    <t>ТУРКСИБСКИЙ РАЙОН , ПРОСПЕКТ СЕЙФУЛЛИНА, 168А, КВ 4</t>
  </si>
  <si>
    <t>К/Х "АКЖАРМА-2"</t>
  </si>
  <si>
    <t>ҚАРАЕВ ҚАНАТ МЫРЗАХМЕТҰЛЫ</t>
  </si>
  <si>
    <t>77755334174 ,87755334174</t>
  </si>
  <si>
    <t>С.АКЖАРМА , КЫЗЫЛОРДИНСКАЯ ОБЛАСТЬ, СЫРДАРЬИНСКИЙ РАЙОН, АКЖАРМИНСКИЙ С.О., С.АКЖАРМА</t>
  </si>
  <si>
    <t>ТОО "ҚҰРБАН-АТА-БК"</t>
  </si>
  <si>
    <t>ДАРМЕНОВ СУХРАП МИНШАМУРАТОВИЧ</t>
  </si>
  <si>
    <t>С.ЧАРДАРА , улица Тауелсиздик, дом 5</t>
  </si>
  <si>
    <t>ТОО "БЕКЗАТ &amp; К"</t>
  </si>
  <si>
    <t>САЛБАНОВ ЕРМУХАНБЕТ КУНАПИЯНОВИЧ</t>
  </si>
  <si>
    <t>87234027158 ,8(72340) 27-158 ,87473339914</t>
  </si>
  <si>
    <t>Аренда строительного оборудования с оператором</t>
  </si>
  <si>
    <t>Г.ЗАЙСАН , улица Дінмұхамед Қонаев, здание 120</t>
  </si>
  <si>
    <t>ТОО "ЮРКОНС"</t>
  </si>
  <si>
    <t>ДЖАНИБЕКОВ СЕРИККАН САЙЛАУХАНОВИЧ</t>
  </si>
  <si>
    <t>АЛМАЛИНСКИЙ РАЙОН , УЛИЦА ТОЛЕ БИ, 201, КВ 55</t>
  </si>
  <si>
    <t>ТОО "ОПЫТНОЕ ХОЗЯЙСТВО МАСЛИЧНЫХ КУЛЬТУР"</t>
  </si>
  <si>
    <t>АБЫТАЕВ МЕИР СЕРИКЖАНОВИЧ</t>
  </si>
  <si>
    <t>77713052866 ,87713052866</t>
  </si>
  <si>
    <t>С.СОЛНЕЧНОЕ , Восточно-Казахстанская область Глубоковский район Бобровский сельский округ село Солнечное улица, дом 2А</t>
  </si>
  <si>
    <t>10.05.2024 сами строят</t>
  </si>
  <si>
    <t>ТОО "БАЙДАЛЫ"</t>
  </si>
  <si>
    <t>УРАЗАЛИН БАГДАТ БАЙДАЛИНОВИЧ</t>
  </si>
  <si>
    <t>87164094400 ,8-71640-94400</t>
  </si>
  <si>
    <t>С.ВЕСЕЛОЕ , улица Алихана Бокейханова, строение 9</t>
  </si>
  <si>
    <t>04.09.2026 с сск работает</t>
  </si>
  <si>
    <t>ТОО "АЛИ-НУР-1"</t>
  </si>
  <si>
    <t>БИЖАНОВ ТЕМИРЖАН БАЙЗАКОВИЧ</t>
  </si>
  <si>
    <t>С.ИРГИЗ , улица Лайыка Шокпарова, дом 23</t>
  </si>
  <si>
    <t>ТОО "ТАРАЗ СИТИ КАПИТАЛ"</t>
  </si>
  <si>
    <t>ОСПАНОВ БАХЫТЖАН КАРПИКОВИЧ</t>
  </si>
  <si>
    <t>Г.ТАРАЗ , ПЕРЕУЛОК КАЛЛАУР АКИМА 4, 11</t>
  </si>
  <si>
    <t>ТОО "САРЫАҒАШ-ЖЕР"</t>
  </si>
  <si>
    <t>ТӨРЕБЕК МУХАМЕТЖАН НУРЛАНҰЛЫ</t>
  </si>
  <si>
    <t>77014743715 ,87014743715</t>
  </si>
  <si>
    <t>С.КАЗЫГУРТ , УЛИЦА Д.КУНАЕВ, Д.8</t>
  </si>
  <si>
    <t>ТОО "ВК ENGINEERING COMPANY"</t>
  </si>
  <si>
    <t>БАРЛЫБАЕВ АЙДЫН ОМИРЗАКОВИЧ</t>
  </si>
  <si>
    <t>77071200784 ,+77252555482 ,87252555482</t>
  </si>
  <si>
    <t>С.ТИМУР , улица Жамал Казиева, дом 14</t>
  </si>
  <si>
    <t>ТОО "МК ТУЙТЕ СУЫ"</t>
  </si>
  <si>
    <t>МАДАМИНОВА ХАСИЯТ БАЙМАТОВНА</t>
  </si>
  <si>
    <t>Г.ТАРАЗ , УЛИЦА БАЙЗАК БАТЫРА, 185, КВ 62</t>
  </si>
  <si>
    <t>ТОО "АГРО-ФЭМИЛИ"</t>
  </si>
  <si>
    <t>ДОГАЕВ АДЫМ ХАМИДОВИЧ</t>
  </si>
  <si>
    <t>РАЙОН АЛМАТЫ , Жилой массив Юго-Восток (правая сторона), улица Жанкент, дом 17</t>
  </si>
  <si>
    <t>ТОО "ЕСПОЛ"</t>
  </si>
  <si>
    <t>ШАМПИЕВ АЛМАС АСҚАРҰЛЫ</t>
  </si>
  <si>
    <t>П.АТАКЕНТ , Туркестанская область Мактааральский район поселок Атакент улица ТАШКЕНТСКАЯ, дом 112</t>
  </si>
  <si>
    <t>ТОО "ДИАСКОМ И К-2030"</t>
  </si>
  <si>
    <t>КЕРИМКУЛОВА ГУЛЖАХАН МЕДЕУОВНА</t>
  </si>
  <si>
    <t>77079701202 ,87079701202</t>
  </si>
  <si>
    <t>Г.АРЫСЬ , УЛИЦА И.АЛТИНСАРИН, Д.12</t>
  </si>
  <si>
    <t>06.08.2024 не работает там боьше</t>
  </si>
  <si>
    <t>ТОО "ОҢТҮСТІК КЕЛЕС"</t>
  </si>
  <si>
    <t>БЕЙСЕНБАЕВ АРМАН СЕЙДУЛЛАЕВИЧ</t>
  </si>
  <si>
    <t>(72532) 3-41-87, 3-40-08</t>
  </si>
  <si>
    <t>С.БЕСКУБЫР , УЛИЦА БАЙШЫРАК АТА, Д.1</t>
  </si>
  <si>
    <t>ТОО "БІРЛІК МАЛ ЗАУЫТЫ"</t>
  </si>
  <si>
    <t>ЕШИМОВ КАНАТ МУХТАРОВИЧ</t>
  </si>
  <si>
    <t>.87114124810</t>
  </si>
  <si>
    <t>С.БИРЛИК , улица Тәуелсіздік, дом 32</t>
  </si>
  <si>
    <t>ТОО "НҰРДӘУЛЕТ-НС"</t>
  </si>
  <si>
    <t>СМАҒУЛ НҰРКЕН СМАҒҰЛҰЛЫ</t>
  </si>
  <si>
    <t>С.ИРГИЗ , УЛ ШОКПАРОВА, 4</t>
  </si>
  <si>
    <t>РЕСПУБЛИКАНСКОЕ ГОСУДАРСТВЕННОЕ ПРЕДПРИЯТИЕ НА ПРАВЕ ХОЗЯЙСТЕННОГО ВЕДЕНИЯ "ИНСТИТУТ БИОЛОГИИ И БИОТЕХНОЛОГИИ РАСТЕНИЙ" КОМИТЕТА НАУКИ МИНИСТЕРСТВА НАУКИ И ВЫСШЕГО ОБРАЗОВАНИЯ РК</t>
  </si>
  <si>
    <t>ЖАМБАКИН КАБЫЛ ЖАПАРОВИЧ</t>
  </si>
  <si>
    <t>87272394756 ,872723947560 ,87273947562</t>
  </si>
  <si>
    <t>БОСТАНДЫКСКИЙ РАЙОН , улица Тимирязева, дом 45</t>
  </si>
  <si>
    <t>ТОО "КРЕСТЬЯНСКОЕ ХОЗЯЙСТВО "САРЫ ЖАЙЛАУ КАПИТАЛ" не верный номер</t>
  </si>
  <si>
    <t>КАСЫКПАЕВ САМАТ ЖАКСЫЛЫКОВИЧ</t>
  </si>
  <si>
    <t>С.КЫЗЫЛШИЛИК , улица Томенги Ауыл, дом 13</t>
  </si>
  <si>
    <t>ШАЛКАРСКИЙ ФИЛИАЛ РЕСПУБЛИКАНСКОГО ГУ «ГОСУДАРСТВЕННЫЙ НАЦИОНАЛЬНЫЙ ПРИРОДНЫЙ ПАРК «КОКШЕТАУ» КОМИТЕТА ЛЕСНОГО ХОЗЯЙСТВА И ЖИВОТНОГО МИРА МИНИСТЕРСТВА ЭКОЛОГИИ И ПРИРОДНЫХ РЕСУРСОВ РК»</t>
  </si>
  <si>
    <t>ОРУМБАЕВ ДУЛАТ ТУЛЕБАЕВИЧ</t>
  </si>
  <si>
    <t>С.ЛОБАНОВО , улица Лесхоз, дом 4А</t>
  </si>
  <si>
    <t>АЙЫРТАУСКИЙ ФИЛИАЛ РЕСПУБЛИКАНСКОГО ГУ «ГОСУДАРСТВЕННЫЙ НАЦИОНАЛЬНЫЙ ПРИРОДНЫЙ ПАРК «КОКШЕТАУ» КОМИТЕТА ЛЕСНОГО ХОЗЯЙСТВА И ЖИВОТНОГО МИРА МИНИСТЕРСТВА ЭКОЛОГИИ И ПРИРОДНЫХ РЕСУРСОВ РК»</t>
  </si>
  <si>
    <t>АСКАРОВ АРДАК ХАЙРУЛЛИНОВИЧ</t>
  </si>
  <si>
    <t>С.АЙЫРТАУСКОЕ , улица Орталык, здание 3</t>
  </si>
  <si>
    <t>ТОО "ЗАПКАЗФУМИГАЦИЯ"</t>
  </si>
  <si>
    <t>САГАТ ЖАСУЛАН САГЫНАЛЫУЛЫ</t>
  </si>
  <si>
    <t>РАЙОН АСТАНА , УЛ ОСПАНОВА М, 54А, КВ 2</t>
  </si>
  <si>
    <t>ТОО "ЖАНАШАР"</t>
  </si>
  <si>
    <t>ГАРДТ АЛЕКСАНДР АНДРЕЕВИЧ</t>
  </si>
  <si>
    <t>Г.ЕСИК , УЛИЦА АЛТЫН АДАМ АЛЛЕЯСЫ, 161</t>
  </si>
  <si>
    <t>ТОО "АГРОЗАЩИТА-ПВ"</t>
  </si>
  <si>
    <t>БЕЛЬГИБАЕВ НЫГМЕТ КАДЫРОВИЧ</t>
  </si>
  <si>
    <t>77053215959 ,87778645500 ,8-777-864-55-00</t>
  </si>
  <si>
    <t>Деятельность санитарно-эпидемиологических организаций</t>
  </si>
  <si>
    <t>Г.ПАВЛОДАР , улица Павлова, дом 21, кв. 5</t>
  </si>
  <si>
    <t>14.09.2026  нет потреб звонить на первый номер</t>
  </si>
  <si>
    <t>ТОО "ТОГАС И К"</t>
  </si>
  <si>
    <t>КАБАЕВ РУСЛАН КАСЫМКАНОВИЧ</t>
  </si>
  <si>
    <t>С.СМИРНОВКА , Костанайская область Карабалыкский район Смирновский сельский округ село Смирновка улица ЛЕНИНА, дом 43</t>
  </si>
  <si>
    <t>не дозвон 17.09.26</t>
  </si>
  <si>
    <t>ФХ "ЗАМАНДАС"</t>
  </si>
  <si>
    <t>БАКИШЕВ БАЛГАБАЙ КАЕРКАНОВИЧ</t>
  </si>
  <si>
    <t>ТОО "НУР АГРОСЕРВИС"</t>
  </si>
  <si>
    <t>ЖУРСИНАЛИЕВ МАРАТ НУРАЛИЕВИЧ</t>
  </si>
  <si>
    <t>Г.ТАРАЗ , УЛИЦА АКША БАТЫРА, 15</t>
  </si>
  <si>
    <t>ТОО "ЖАМБЫЛ ҚҰС"</t>
  </si>
  <si>
    <t>ТУРМАХАНБЕТОВА МАКЕН ШОЛПАНКУЛОВНА</t>
  </si>
  <si>
    <t>87766119467 ,87773188092 ,87773188092, 87766119467</t>
  </si>
  <si>
    <t>С.КОКТАЛ , УЛИЦА СТЕПНАЯ, 13</t>
  </si>
  <si>
    <t>РГУ «ГОСУДАРСТВЕННЫЙ НАЦИОНАЛЬНЫЙ ПРИРОДНЫЙ ПАРК «КӨЛСАЙ КӨЛДЕРІ» КОМИТЕТА ЛЕСНОГО ХОЗЯЙСТВА И ЖИВОТНОГО МИРА МИНИСТЕРСТВА ЭКОЛОГИИ И ПРИРОДНЫХ РЕСУРСОВ РК.</t>
  </si>
  <si>
    <t>С.САТЫ , улица Қ Ұлтарақов, здание 48</t>
  </si>
  <si>
    <t>ТОО "ФОЛЛЕ ФААРТ ЦЕНТРАЛЬНАЯ АЗИЯ"</t>
  </si>
  <si>
    <t>РУППО АНТОН ВАЛЕРЬЕВИЧ</t>
  </si>
  <si>
    <t>Морское рыбоводство</t>
  </si>
  <si>
    <t>ТУРКСИБСКИЙ РАЙОН , ПРОСПЕКТ СЕЙФУЛЛИНА, 177/20, КВ 7</t>
  </si>
  <si>
    <t>ТОО "АТИЛ-ГЕИХ"</t>
  </si>
  <si>
    <t>КАЗМАГАМБЕТОВ МАРАТ КАЛЕШОВИЧ</t>
  </si>
  <si>
    <t>С.КОСАРАЛ , Д 24</t>
  </si>
  <si>
    <t>ТОО "БАСАМАН"</t>
  </si>
  <si>
    <t>БАНЧУЖНЫЙ ГЕННАДИЙ НИКОЛАЕВИЧ</t>
  </si>
  <si>
    <t>С.БАГАНАЛЫ , УЛИЦА ЮБИЛЕЙНАЯ, 6</t>
  </si>
  <si>
    <t>09.12.2024 закрылись</t>
  </si>
  <si>
    <t>ТОО"А-ДЕНА"</t>
  </si>
  <si>
    <t>ЖОРАБЕК ӘМІР-ӘМЗЕ ҚАҢЫБЕКҰЛЫ</t>
  </si>
  <si>
    <t>С.БУГУНЬ , улица Б.Садуакасов, дом 15</t>
  </si>
  <si>
    <t>ТОО "САНАТОРИЙ АК НИЕТ"</t>
  </si>
  <si>
    <t>САРЫБЕКОВ ЕРМЕК ГУБАЙДУЛЛАЕВИЧ</t>
  </si>
  <si>
    <t>Деятельность санаторно-курортных организаций</t>
  </si>
  <si>
    <t>С.ОЙТАЛ , УЛИЦА ЧИСТЫЙ ПРУД, 20</t>
  </si>
  <si>
    <t>ТОО "ҰЛПАН-777"</t>
  </si>
  <si>
    <t>УМЕШОВА АМИНА САГИНГАЛИЕВНА</t>
  </si>
  <si>
    <t>8 (777) 554 7732</t>
  </si>
  <si>
    <t>С.ЖАНАЖОЛ , Учетный квартал 071, строение 131</t>
  </si>
  <si>
    <t>04.09.2026 не работает там уже незнает как связаться</t>
  </si>
  <si>
    <t>ТОО "АҢШЫЛ"</t>
  </si>
  <si>
    <t>ХОВРЯКОВ БОРИС АЛЕКСАНДРОВИЧ</t>
  </si>
  <si>
    <t>87163646321 ,8(71636)46321</t>
  </si>
  <si>
    <t>Г.ЩУЧИНСК , УЛИЦА АБЫЛАЙ ХАНА, 54А</t>
  </si>
  <si>
    <t>КРЕСТЬЯНСКОЕ ХОЗЯЙСТВО "МЕНДЫБАЙ КАРАГАШ"</t>
  </si>
  <si>
    <t>БАЙМАГАМБЕТОВА АНАР АКДАУЛЕТОВНА</t>
  </si>
  <si>
    <t>7(775)683-29-70</t>
  </si>
  <si>
    <t>С. ЕСЕТ БАТЫРА КОКИУЛЫ , АКТЮБИНСКАЯ ОБЛАСТЬ, АЛГИНСКИЙ РАЙОН, БЕСКОСПИНСКИЙ С.О., С. ЕСЕТ БАТЫРА КОКИУЛЫ</t>
  </si>
  <si>
    <t>АО "АВИАКОМПАНИЯ "АҚ СҰҢҚАР"</t>
  </si>
  <si>
    <t>ЛИ АНАСТАСИЯ ВЛАДИМИРОВНА</t>
  </si>
  <si>
    <t>(71455) 2-57-75, 2-58-58 ,87145525775 ,87145525775</t>
  </si>
  <si>
    <t>Г.ТОБЫЛ , улица Заречная, дом 9/1</t>
  </si>
  <si>
    <t>ТОО "АҚЖАР АГРО"</t>
  </si>
  <si>
    <t>СУЛЕЙМЕНОВ БАКЫТ УМИРСЕРИКОВИЧ</t>
  </si>
  <si>
    <t>87132557300 ,8(7132) 55-73-00</t>
  </si>
  <si>
    <t>С.АКЖАР , Актюбинская область Хромтауский район Акжарский сельский округ село Акжар улица, дом 5</t>
  </si>
  <si>
    <t>ТОО "КӨЛЕГЕН-ББ"</t>
  </si>
  <si>
    <t>ҚҰТТЫБАЕВА МӘДИНА МҰХТАРҚЫЗЫ</t>
  </si>
  <si>
    <t>Г.ШАРДАРА , УЛИЦА ҚАЗЫБЕК БИ, Д.16, К.2</t>
  </si>
  <si>
    <t>ТОО "СУНКАР-Р"</t>
  </si>
  <si>
    <t>МАНАРБЕКҰЛЫ ӘДІЛБЕК</t>
  </si>
  <si>
    <t>С.САРЫЖАЗ , УЛИЦА ХАНГЕЛДИ, 81</t>
  </si>
  <si>
    <t>ТОО "ЗАЩИТА УБА"</t>
  </si>
  <si>
    <t>АБАИЛДИН АРМАН АЛИКУЛОВИЧ</t>
  </si>
  <si>
    <t>87233261434 ,8 72 332 61 4 34</t>
  </si>
  <si>
    <t>С.ВЕРХ-УБА , улица Центральная, строение 2А</t>
  </si>
  <si>
    <t>ТОО "АРХАРЛЫ-МАЙБУЙРЕК"</t>
  </si>
  <si>
    <t>МАЙКЫНОВ ЕРМЕК СЕРИКБАЕВИЧ</t>
  </si>
  <si>
    <t>С.КАБАНБАЙ , улица Абылай хан, строение 219А</t>
  </si>
  <si>
    <t>КХ "ХАНАЗАРОВА Т"</t>
  </si>
  <si>
    <t>ХАНАЗАРОВА ТАРБИЯ</t>
  </si>
  <si>
    <t>С.КАБЫЛАНБЕК , ТУРКЕСТАНСКАЯ ОБЛАСТЬ, САРЫАГАШСКИЙ РАЙОН, КАБЛАНБЕКСКИЙ С.О., С.КАБЫЛАНБЕК</t>
  </si>
  <si>
    <t>ТОО "ОСАНА АГРО" не могу найти номер</t>
  </si>
  <si>
    <t>ПУГАЧЁВ АЛЕКСЕЙ НИКОЛАЕВИЧ</t>
  </si>
  <si>
    <t>7-716-48-5-00-41 ,87164850041</t>
  </si>
  <si>
    <t>С.НАХИМОВКА ,</t>
  </si>
  <si>
    <t>04.09.2026 не векрный</t>
  </si>
  <si>
    <t>ТОО "АЛМИК ПЛЮС"</t>
  </si>
  <si>
    <t>АРЫСТАНБЕКОВ АЙТЖАН БАКЫТЖАНОВИЧ</t>
  </si>
  <si>
    <t>87212310821 ,87212310821, 87774089624 ,87774089624</t>
  </si>
  <si>
    <t>РАЙОН ӘЛИХАН БӨКЕЙХАН , МИКРОРАЙОН 15, 33А</t>
  </si>
  <si>
    <t>ТОО "ТАҢБАТЫР-112"</t>
  </si>
  <si>
    <t>ЕРИМБЕТОВ ГАЗИЗ КАНЫБЕКОВИЧ</t>
  </si>
  <si>
    <t>С.ТЕМИРЛАНОВКА , УЛИЦА ҚАЖЫМҰКАН, Д.126</t>
  </si>
  <si>
    <t>ТОО "БАЙ-БАҚ"</t>
  </si>
  <si>
    <t>ТУРЛЫБЕКОВА АЙГЕРИМ СЕЙДИЛДАЕВНА</t>
  </si>
  <si>
    <t>87021011177 ,87026746974</t>
  </si>
  <si>
    <t>С.КЫЗЫЛЖАР , Туркестанская область Байдибекский район Жамбылский сельский округ село Кызылжар улица, дом 8</t>
  </si>
  <si>
    <t>06.08.2024 нет потреб другое направление</t>
  </si>
  <si>
    <t>КХ(ФЕРМЕРСКОЕ) "БАЙЕЛІ-БОЛЫС"</t>
  </si>
  <si>
    <t>НУРБАЕВ ДЖУМАСЕИТ АСАНАЛИЕВИЧ</t>
  </si>
  <si>
    <t>С.БИРЛЕСУ-ЕНБЕК , ЖАМБЫЛСКАЯ ОБЛАСТЬ, ЖАМБЫЛСКИЙ РАЙОН, АКБАСТАУСКИЙ С.О., С.БИРЛЕСУ-ЕНБЕК</t>
  </si>
  <si>
    <t>КРЕСТЬЯНСКОЕ ХОЗЯЙСТВО "АХЫМБЕК-АТА"</t>
  </si>
  <si>
    <t>СЛАМБЕК ЖАНДАРБЕК КӨШКІНБАЙҰЛЫ</t>
  </si>
  <si>
    <t>С.БАДАМ , ТУРКЕСТАНСКАЯ ОБЛАСТЬ, ОРДАБАСЫНСКИЙ РАЙОН, БАДАМСКИЙ С.О., С.БАДАМ</t>
  </si>
  <si>
    <t>06.08.2024 узбеки строят забулку хлеба</t>
  </si>
  <si>
    <t>ТОО "БАЛИС 2007"</t>
  </si>
  <si>
    <t>ТОЙШУБЕКОВ ОЛЖАС ЕРЛАНОВИЧ</t>
  </si>
  <si>
    <t>(727)3279495 ,(727) 3279495 ,87273279495</t>
  </si>
  <si>
    <t>Сбор опасных отходов</t>
  </si>
  <si>
    <t>С.ШЕЛЕК , Алматинская область Енбекшиказахский район Шелекский сельский округ село Шелек Учетный квартал, дом 2</t>
  </si>
  <si>
    <t>КХ "ШОМАН"</t>
  </si>
  <si>
    <t>УМАРОВ КАЗЫБЕК ДОСТАНОВИЧ</t>
  </si>
  <si>
    <t>77005605222 ,8 (713) 3414707 ,87133414707</t>
  </si>
  <si>
    <t>ТОО "ЖАРКЕНТСКИЙ КРАХМАЛОПАТОЧНЫЙ ЗАВОД"</t>
  </si>
  <si>
    <t>ХАЛИКОВ ВИЛИЯН РУШИДИНОВИЧ</t>
  </si>
  <si>
    <t>Производство крахмала и продукции из крахмала</t>
  </si>
  <si>
    <t>Г.ЖАРКЕНТ , Алматинская область Панфиловский район город Жаркент улица, дом 61А</t>
  </si>
  <si>
    <t>24.10.2024 откл</t>
  </si>
  <si>
    <t>ТОО "БЕЙНЕУ МЕХТРАНССЕРВИС"</t>
  </si>
  <si>
    <t>ХАЙРУЛЛАЕВ ЕРЖИГИТ НУРБОЛАТОВИЧ</t>
  </si>
  <si>
    <t>(72932) 2-12-81 ,87293221222</t>
  </si>
  <si>
    <t>Сбор неопасных отходов</t>
  </si>
  <si>
    <t>С.БЕЙНЕУ , УЛИЦА Ә.МОЛДАҒҰЛОВА, 1Б</t>
  </si>
  <si>
    <t>КХ "ҚОНЫСБАЙ"</t>
  </si>
  <si>
    <t>КАРАСАЕВ АЛМАС АМИРОВИЧ</t>
  </si>
  <si>
    <t>С.АККОЛЬ , АКТЮБИНСКАЯ ОБЛАСТЬ, АЙТЕКЕБИЙСКИЙ РАЙОН, АККОЛЬСКИЙ С.О., С.АККОЛЬ</t>
  </si>
  <si>
    <t>ТОО "НУРУШ И КОМПАНИЯ"</t>
  </si>
  <si>
    <t>БАКУЛИН СЕРГЕЙ АЛЕКСАНДРОВИЧ</t>
  </si>
  <si>
    <t>НАУРЫЗБАЙСКИЙ РАЙОН , МИКРОРАЙОН ТАУСАМАЛЫ, 62</t>
  </si>
  <si>
    <t>СЕЛЬСКОХОЗЯЙСТВЕННЫЙ ПК "АЙБЕК"</t>
  </si>
  <si>
    <t>КАЛДЫГУЛОВ АЙБЕК САМАТУЛЫ</t>
  </si>
  <si>
    <t>87018790101 ,87132402768 ,8/7132/402768</t>
  </si>
  <si>
    <t>С.АМАНКЕЛЬДЫ , УЛИЦА ШОКАН УАЛИХАНОВ, 12</t>
  </si>
  <si>
    <t>ТОО "NAZ-DANA"</t>
  </si>
  <si>
    <t>ЕТЕКБАЕВ БАУЫРЖАН ШАЙСУЛТАНОВИЧ</t>
  </si>
  <si>
    <t>77017660245.+77027093696 ,87017660245</t>
  </si>
  <si>
    <t>Г.ҚОНАЕВ , Алматинская область город Қонаев Микрорайон 1, дом 38А кв. 11</t>
  </si>
  <si>
    <t>ТОО "АБЫЛАЙ-САНА-2003"</t>
  </si>
  <si>
    <t>ЕДИЛБАЕВ АДИЛХАН РАЙХАНОВИЧ</t>
  </si>
  <si>
    <t>Дошкольное образование</t>
  </si>
  <si>
    <t>Г.ТАРАЗ , Жамбылская область Г.ТАРАЗ Переулок АВТОМОБИЛЬНАЯ, дом 16Г</t>
  </si>
  <si>
    <t>СЕЛЬСКОХОЗЯЙСТВЕННЫЙ ПК «ЖАҢАҚАЛА-ЕТ»</t>
  </si>
  <si>
    <t>ТЛЕУГАЛИЕВ САПАР ГАББАСОВИЧ</t>
  </si>
  <si>
    <t>С.ЖАНГАЛА , УЛИЦА ХАЛЫКТАР ДОСТЫГЫ, 59</t>
  </si>
  <si>
    <t>08.10.2024 не сущ</t>
  </si>
  <si>
    <t>ТОО "ОПЫТНОЕ ХОЗЯЙСТВО "ТОГУСКЕНСКИЙ"</t>
  </si>
  <si>
    <t>ЕГИЗБАЕВ КЕРИМХАН</t>
  </si>
  <si>
    <t>С.ТУГИСКЕН , улица Динмухаммед Конаев, дом 33Б</t>
  </si>
  <si>
    <t>ТОО "КАСПИЙ БИО ЭКОЛОГИЯ"</t>
  </si>
  <si>
    <t>ИСКАЛИЕВ ЕРБОЛ КУНШИГАРОВИЧ</t>
  </si>
  <si>
    <t>Г.АКТАУ , МИКРОРАЙОН 4, 9, КВ 50</t>
  </si>
  <si>
    <t>ТОО "КАЗАХСКИЙ НАУЧНО-ИССЛЕДОВАТЕЛЬСКИЙ ИНСТИТУТ ЗЕМЛЕДЕЛИЯ И РАСТЕНИЕВОДСТВА"</t>
  </si>
  <si>
    <t>БАСТАУБАЕВА ШОЛПАН ОРАЗОВНА</t>
  </si>
  <si>
    <t>87013514167 ,87273883925 ,8(727)3883925</t>
  </si>
  <si>
    <t>С.АЛМАЛЫБАК , Алматинская область Карасайский район Умтылский сельский округ село Алмалыбак улица М ЕРЛЕПЕСОВ, дом 1</t>
  </si>
  <si>
    <t>ТОО "EMPIRE FOOD" ("ИМПЕРИЯ ФУД")</t>
  </si>
  <si>
    <t>ДЖАВИДАН АРМАН ДЖАВАД</t>
  </si>
  <si>
    <t>С.КАСЫМБЕК , Трасса Алматы Бишкек, здание 1</t>
  </si>
  <si>
    <t>ТОО "АҚ ЖАЙЫҚ-2007"</t>
  </si>
  <si>
    <t>АЛИМБАЕВ ШОХАН КУБАЖАНОВИЧ</t>
  </si>
  <si>
    <t>87778823215 ,8-777-882-32-15</t>
  </si>
  <si>
    <t>06.08.2024 не дозаон</t>
  </si>
  <si>
    <t>ТОО "КРАСНОВОДОПАДСКАЯ СЕЛЬСКОХОЗЯЙСТВЕННАЯ ОПЫТНАЯ СТАНЦИЯ"</t>
  </si>
  <si>
    <t>ОРТАЕВ АНАРБАЙ КАЙНАРОВИЧ</t>
  </si>
  <si>
    <t>Научные исследования и экспериментальные разработки в области биотехнологий</t>
  </si>
  <si>
    <t>С.САРКЫРАМА , УЛИЦА ТОЛЕ БИ, 1</t>
  </si>
  <si>
    <t>ТОО "КОНДРАТОВСКИЙ ОПЫТНО-ПОКАЗАТЕЛЬНЫЙ ЛЕСОПИТОМНИК"</t>
  </si>
  <si>
    <t>КЕБЕКБАЕВ АМАНЖОЛ ЕРЖАНОВИЧ</t>
  </si>
  <si>
    <t>(71538) 5-17-36 ,87153851736 ,8(71538) 5-17-36</t>
  </si>
  <si>
    <t>С.БОРОВСКОЕ , Северо-Казахстанская область Кызылжарский район село Боровское улица Шоқан Уәлиханов здание 2А</t>
  </si>
  <si>
    <t>ТОО "CASPIY OPERATING AKTAU"</t>
  </si>
  <si>
    <t>ПАРФЕНОВА ОЛЕСЯ ВЛАДИМИРОВНА</t>
  </si>
  <si>
    <t>Г.АКТАУ , Микрорайон 6, дом 36, кв. 81</t>
  </si>
  <si>
    <t>ТОО "ОПЫТНОЕ ХОЗЯЙСТВО "МЕРКЕНСКИЙ"</t>
  </si>
  <si>
    <t>МАНКЕЕВ КОБЛАНДЫ ОРЫНБЕКОВИЧ</t>
  </si>
  <si>
    <t>7263236126 ,(72632) 4-04-24 ,87263236126 ,87714067828</t>
  </si>
  <si>
    <t>С.ПЛОДОВОЯГОДНОЕ , Жамбылская область Меркенский район Жамбылский сельский округ село Плодовоягодный улица, дом 1</t>
  </si>
  <si>
    <t>ТОО "КЕН.ДОР"</t>
  </si>
  <si>
    <t>ТАГБЕРГЕНОВ КУАНЫШ САУАТГАЛИЕВИЧ</t>
  </si>
  <si>
    <t>7(7242)222343 ,+7(7242)700242 ,87242700242 ,87770569669</t>
  </si>
  <si>
    <t>Обработка и удаление неопасных отходов</t>
  </si>
  <si>
    <t>Г.КЫЗЫЛОРДА , улица Мурат Саламатов, здание 11</t>
  </si>
  <si>
    <t>06.03.2025 откл</t>
  </si>
  <si>
    <t>ТОО "UNITE-ИНВЕСТ"</t>
  </si>
  <si>
    <t>КАШАЕВ КЕНЖЕБАЙ АБИЛЬКАЖИНОВИЧ</t>
  </si>
  <si>
    <t>С.КИШКЕНЕКОЛЬ , УЛИЦА С.МАЛИКОВА, 100/А</t>
  </si>
  <si>
    <t>01.09.2026 на связи ватакат</t>
  </si>
  <si>
    <t>кп № 416</t>
  </si>
  <si>
    <t>КГКП "БЕТКАЙНАРСКИЙ КОЛЛЕДЖ №7" УПРАВЛЕНИЯ ОБРАЗОВАНИЯ АКИМАТА ЖАМБЫЛСКОЙ ОБЛАСТИ</t>
  </si>
  <si>
    <t>АЛИМБАЕВА ГУЛЬНАРА ЕДИЛБАЕВНА</t>
  </si>
  <si>
    <t>А.БЕТКАЙНАР , улица Кол, здание 1</t>
  </si>
  <si>
    <t>БАЛХАШСКИЙ ФИЛИАЛ ТОО "НАУЧНО-ПРОИЗВОДСТВЕННЫЙ ЦЕНТР РЫБНОГО ХОЗЯЙСТВА"</t>
  </si>
  <si>
    <t>КУМАТАЕВ ЕРКЫНБЕК ЕРИКОВИЧ</t>
  </si>
  <si>
    <t>Г.БАЛХАШ , УЛИЦА ЖЕЛТОКСАН, 20</t>
  </si>
  <si>
    <t>ТОО "ПЕТРОПАВЛОВСКАЯ БРОЙЛЕРНАЯ ФАБРИКА" не дозвон</t>
  </si>
  <si>
    <t>ЕСКЕНДИРОВ КАНАТ САМАТОВИЧ</t>
  </si>
  <si>
    <t>77152390082 ,87152390082</t>
  </si>
  <si>
    <t>Г.ПЕТРОПАВЛОВСК , СЕВЕРО-КАЗАХСТАНСКАЯ ОБЛАСТЬ Г.ПЕТРОПАВЛОВСК улица ОМСКОЕ ШОССЕ, к.СЕВЕРО-КАЗАХСТАНСКАЯ ОБЛАСТЬ Г.ПЕТРОПАВЛОВСК УЛИЦА ОМСКОЕ ШОССЕ ДОМ 3, дом 3</t>
  </si>
  <si>
    <t>01.09.2026 не зарег</t>
  </si>
  <si>
    <t>ТОО "ТРИ СОЛНЦА"</t>
  </si>
  <si>
    <t>ЯКОВЕНКО ВИТАЛИЙ АЛЕКСАНДРОВИЧ</t>
  </si>
  <si>
    <t>С.ВЕРХ-УБА , УЛИЦА ЦЕНТРАЛЬНАЯ, 39</t>
  </si>
  <si>
    <t>К/Х "АЛДИЯР"</t>
  </si>
  <si>
    <t>СЕЙТКАЗИНОВ ДАУЛБАЙ ЗИАДИНОВИЧ</t>
  </si>
  <si>
    <t>С.КОНЫР ОЗЕК , ПАВЛОДАРСКАЯ ОБЛАСТЬ, УСПЕНСКИЙ РАЙОН, КОНЫРОЗЕКСКИЙ С.О., С.КОНЫР ОЗЕК</t>
  </si>
  <si>
    <t>ШҚ "ЕРЖАН"</t>
  </si>
  <si>
    <t>САГИМОВА УЛТУ</t>
  </si>
  <si>
    <t>87017183694 ,8-701-718-36-94</t>
  </si>
  <si>
    <t>С.ЖАМБЫЛ , ТУРКЕСТАНСКАЯ ОБЛАСТЬ, РАЙОН БАЙДИБЕКА, ЖАМБЫЛСКИЙ С.О., С.ЖАМБЫЛ</t>
  </si>
  <si>
    <t>КХ "МУРАГЕР"</t>
  </si>
  <si>
    <t>АҚЕДІЛОВ ӨРКЕН ҚАНАТҰЛЫ</t>
  </si>
  <si>
    <t>ТОО "САРЫАҒАШ СӘУЛЕТ"</t>
  </si>
  <si>
    <t>ЖҰМАБАЙ БАЙБОСЫН ҚОШАНҰЛЫ</t>
  </si>
  <si>
    <t>7 7024568777 ,87024568777</t>
  </si>
  <si>
    <t>Г.САРЫАГАШ , УЛИЦА МАЛДЫБЕК АТА, Д.17</t>
  </si>
  <si>
    <t>ТОО "ЖЭК-Б"</t>
  </si>
  <si>
    <t>КУЛХОЖАЕВА ГУЛЬЖАНАР КАПАЛБАЕВНА</t>
  </si>
  <si>
    <t>Г.АРЫСЬ , УЛИЦА ЖУМАБАЕВА, Д.42</t>
  </si>
  <si>
    <t>06.08.2024 закрылись</t>
  </si>
  <si>
    <t>ГККП "КОЛЛЕДЖ №14" УПРАВЛЕНИЯ РАЗВИТИЯ ЧЕЛОВЕЧЕСКОГО ПОТЕНЦИАЛА ТУРКЕСТАНСКОЙ ОБЛАСТИ</t>
  </si>
  <si>
    <t>ШАЛКАРОВА УЛЖАН БАЛТАБАЕВНА</t>
  </si>
  <si>
    <t>П.АТАКЕНТ , УЛИЦА ОРЛОВА, 10</t>
  </si>
  <si>
    <t>ГККП "КОЛЛЕДЖ №15" УПРАВЛЕНИЯ РАЗВИТИЯ ЧЕЛОВЕЧЕСКОГО ПОТЕНЦИАЛА ТУРКЕСТАНСКОЙ ОБЛАСТИ</t>
  </si>
  <si>
    <t>НУРХАНОВ ЕСЕНАЛЫ СМАТУЛЛАЕВИЧ</t>
  </si>
  <si>
    <t>П. АСЫКАТА , УЛИЦА Т.АБЫЛКАСЫМОВ, 5</t>
  </si>
  <si>
    <t>ТОО "KZK ASTANA"</t>
  </si>
  <si>
    <t>КАЛЫБАЕВ БОЛАТ ЕЛИСОВИЧ</t>
  </si>
  <si>
    <t>7(7172)345978 ,87172345978</t>
  </si>
  <si>
    <t>РАЙОН БАЙҚОҢЫР , УЛИЦА ШАРА ЖИЕНКУЛОВА, 6</t>
  </si>
  <si>
    <t>ГККП «ТУРКЕСТАНСКИЙ МНОГОПРОФИЛЬНО-ТЕХНИЧЕСКИЙ КОЛЛЕДЖ» УПРАВЛЕНИЯ РАЗВИТИЯ ЧЕЛОВЕЧЕСКОГО ПОТЕНЦИАЛА ТУРКЕСТАНСКОЙ ОБЛАСТИ</t>
  </si>
  <si>
    <t>ЖАНӘБІЛ БОЛАТ СЕРІКҰЛЫ</t>
  </si>
  <si>
    <t>С.КОКСАЙЕК , ТУРКЕСТАНСКАЯ ОБЛАСТЬ ТОЛЕБИЙСКИЙ РАЙОН КОКСАЕКСКИЙ С.О. С.КОКСАЕК улица ТОЛЕ БИ, дом 346</t>
  </si>
  <si>
    <t>ПРИАРАЛЬСКАЯ ОПЫТНАЯ СТАНЦИЯ ГЕНЕТИЧЕСКИХ РЕСУРСОВ РАСТЕНИЙ ИМ. Н.И.ВАВИЛОВА - ФИЛИАЛ ТОО "ЮГО-ЗАПАДНЫЙ НАУЧНО-ИССЛЕДОВАТЕЛЬСКИЙ ИНСТИТУТ ЖИВОТНОВОДСТВА И РАСТЕНИЕВОДСТВА"</t>
  </si>
  <si>
    <t>ЕСПАНОВ АЛДАБЕРГЕН МАХАНБЕТ-АЛИҰЛЫ</t>
  </si>
  <si>
    <t>87133521139 ,8 /713 35/ 21 1 39</t>
  </si>
  <si>
    <t>Г.ШАЛКАР , УЛ БИЕКЕНОВА, 27</t>
  </si>
  <si>
    <t>ШАРДАРИНСКИЙ ФИЛИАЛ ТОО "СЕЛЬСКОХОЗЯЙСТВЕННАЯ ОПЫТНАЯ СТАНЦИЯ ХЛОПКОВОДСТВА И БАХЧЕВОДСТВА"</t>
  </si>
  <si>
    <t>ЕСТЕМИРОВ КАЙРАТ МАХАТОВИЧ</t>
  </si>
  <si>
    <t>С.УЗЫНАТА , улица Нартай Сапаров, здание 20А</t>
  </si>
  <si>
    <t>АЛТАЙСКИЙ ФИЛИАЛ ТОО "НАУЧНО-ПРОИЗВОДСТВЕННЫЙ ЦЕНТР РЫБНОГО ХОЗЯЙСТВА"</t>
  </si>
  <si>
    <t>АУБАКИРОВ БАУРЖАН САВЕТОВИЧ</t>
  </si>
  <si>
    <t>87232211341 ,8 7232 21 13 41</t>
  </si>
  <si>
    <t>Г.УСТЬ-КАМЕНОГОРСК , УЛИЦА ПРОТОЗАНОВА, 83</t>
  </si>
  <si>
    <t>10.05.2024 ничего не строят просто снимают офис</t>
  </si>
  <si>
    <t>СЕЛЬСКИЙ ПК "КЫЗЫЛЖАР"</t>
  </si>
  <si>
    <t>УРАЗБАЕВ КУАТ ШАЙКЕНОВИЧ</t>
  </si>
  <si>
    <t>С.КЫЗЫЛЖАР ,</t>
  </si>
  <si>
    <t>КХ "АКЖОЛ-М"</t>
  </si>
  <si>
    <t>МАГАУИЯКЫЗЫ ЖУМАШ</t>
  </si>
  <si>
    <t>18.02.2025 сбой</t>
  </si>
  <si>
    <t>ТОО "КХ ТОҒАС С"</t>
  </si>
  <si>
    <t>АЛТАЙ БАУЫРЖАН АЛТАЕВИЧ</t>
  </si>
  <si>
    <t>С.ЧЕРНОРЕЦК , улица ЛТЦ-94, дом 5</t>
  </si>
  <si>
    <t>14.09.2026 не верный номер</t>
  </si>
  <si>
    <t>ТОО "ТЭК НУР МУНАЙ"</t>
  </si>
  <si>
    <t>ГАЛИЕВ КАИРЛЫ САРКЕНОВИЧ</t>
  </si>
  <si>
    <t>7(7172)911516 ,87172911516</t>
  </si>
  <si>
    <t>РАЙОН АЛМАТЫ , УЛИЦА АХМЕТ БАЙТҰРСЫНҰЛЫ, 1, КВ 1021</t>
  </si>
  <si>
    <t>ТОО "АЛТЫН ЧАЖА"</t>
  </si>
  <si>
    <t>НИКИФОРОВ ВИКТОР АЛЕКСЕЕВИЧ</t>
  </si>
  <si>
    <t>Г.ТЕКЕЛИ , УЛИЦА КАНЫША САТБАЕВА, 5А</t>
  </si>
  <si>
    <t>ТОО "КӨБЕГЕН"</t>
  </si>
  <si>
    <t>ТУЛЕГЕНОВ БЕЙСЕН</t>
  </si>
  <si>
    <t>С.ЧАРДАРА , УЛИЦА АМАНКЕЛДІ, 1Б</t>
  </si>
  <si>
    <t>ТОО "КАЗАГРОФИДЛОТ - ӨТЕС"</t>
  </si>
  <si>
    <t>ШАБАНБАЕВ ТИЛЕУБЕК</t>
  </si>
  <si>
    <t>С.БАКАНАС , УЛИЦА Қ БӘЙШІКОВ, 1</t>
  </si>
  <si>
    <t>ТОО "LAMERC AGRO"</t>
  </si>
  <si>
    <t>БРАГИНЕЦ МИХАИЛ АЛЕКСАНДРОВИЧ</t>
  </si>
  <si>
    <t>87054513675 ,87142522142 ,87712804972</t>
  </si>
  <si>
    <t>С.ПЕРВОМАЙСКОЕ , Костанайская область Алтынсаринский район село Первомайское улица Луговая строение 29</t>
  </si>
  <si>
    <t>87054513675 отдел кадров тупит</t>
  </si>
  <si>
    <t>ТОО КХ "OPTIX-M"</t>
  </si>
  <si>
    <t>КАЖМУРАТОВ МАДИ КАИРБЕКОВИЧ</t>
  </si>
  <si>
    <t>Г.ПАВЛОДАР , улица Украинская, строение 39</t>
  </si>
  <si>
    <t>ТОО "КАРАГАНДИНСКИЙ РЫБОПИТОМНИК"</t>
  </si>
  <si>
    <t>ТАТИЕВ НУРЛАН ЖАКЕНОВИЧ</t>
  </si>
  <si>
    <t>(7212) 60-65-50 ,77017789252 ,87017789252 ,87212606550</t>
  </si>
  <si>
    <t>РАЙОН ӘЛИХАН БӨКЕЙХАН , Карагандинская область город Караганда, район Әлихан Бөкейхан улица СОЧИНСКАЯ, дом 18</t>
  </si>
  <si>
    <t>СЕЛЬСКОХОЗЯЙСТВЕННЫЙ ПК "ЖАЙСАН"</t>
  </si>
  <si>
    <t>НҰРМАН ДӘУРЕН АБАЙҰЛЫ</t>
  </si>
  <si>
    <t>С.УЗЫНАТА , УЛИЦА САТТАР ЕРУБАЕВ, Д.16, К.2</t>
  </si>
  <si>
    <t>КХ ТУГЕЛ</t>
  </si>
  <si>
    <t>ЖАЙНАЗАРОВ КУНТУАР ЖАНАБИЛОВИЧ</t>
  </si>
  <si>
    <t>СТ.АРАЛКУМ , КЫЗЫЛОРДИНСКАЯ ОБЛАСТЬ, АРАЛЬСКИЙ РАЙОН, АРАЛКУМСКИЙ С.О., СТ.АРАЛКУМ</t>
  </si>
  <si>
    <t>ТОО "ТЕМИР СТРОЙ"</t>
  </si>
  <si>
    <t>АБИБОЛЛА АНДАС АНИАТОЛЛАҰЛЫ</t>
  </si>
  <si>
    <t>НАУРЫЗБАЙСКИЙ РАЙОН , Микрорайон Карагайлы, улица Қали Надыров, дом 11А</t>
  </si>
  <si>
    <t>ТОО "НҰР-ЖАЙЛАУ НС"</t>
  </si>
  <si>
    <t>КАСЕНОВ ИСЕНЖОЛ КАБИКЕНОВИЧ</t>
  </si>
  <si>
    <t>Г.АРКАЛЫК , УЛИЦА ШАКШАК ЖАНИБЕКА, 90, КВ 26</t>
  </si>
  <si>
    <t>СЕВЕРНЫЙ ФИЛИАЛ ТОО "НАУЧНО-ПРОИЗВОДСТВЕННЫЙ ЦЕНТР РЫБНОГО ХОЗЯЙСТВА"</t>
  </si>
  <si>
    <t>ШУТКАРАЕВ АЗИС ВАСИЛЬЕВИЧ</t>
  </si>
  <si>
    <t>РАЙОН САРЫАРКА , УЛИЦА КЕНЕСАРЫ, 43</t>
  </si>
  <si>
    <t>" ӨРКЕН " Ш/Қ</t>
  </si>
  <si>
    <t>БҰХАРБАЕВ МЕРЕЙ ИСАТАЙҰЛЫ</t>
  </si>
  <si>
    <t>С.КОССЕЙИТ , ТУРКЕСТАНСКАЯ ОБЛАСТЬ, ШАРДАРИНСКИЙ РАЙОН, КОССЕЙИТСКИЙ С.О., С.КОССЕЙИТ</t>
  </si>
  <si>
    <t>ТОО "ARKALYQ QUS"</t>
  </si>
  <si>
    <t>ИСМАЙЛОВА ЖАМИЛА БАЯХМЕТОВНА</t>
  </si>
  <si>
    <t>77143079772 ,87024355510 ,8-702-435-55-10 ,87143079772</t>
  </si>
  <si>
    <t>С.РОДИНА , Костанайская область город Аркалык, Родинский сельский округ село Родина Промышленная зона, дом 1</t>
  </si>
  <si>
    <t>23.04.2024 не дозвон</t>
  </si>
  <si>
    <t>СЕЛЬСКОХОЗЯЙСТВЕННЫЙ ПК "ҚОС-ҚОРҒАН"</t>
  </si>
  <si>
    <t>МАЖИТОВ ШАМУРЗА АХАТОВИЧ</t>
  </si>
  <si>
    <t>77054914394 ,87054914394</t>
  </si>
  <si>
    <t>С.КОШКОРГАН , УЛИЦА НЕТ УЛИЦЫ, б/н</t>
  </si>
  <si>
    <t>ТОО "ПРИИРТЫШЬЕ 2008"</t>
  </si>
  <si>
    <t>КУБЕЕВ МАРАТ КАНАТОВИЧ</t>
  </si>
  <si>
    <t>87079795979 ,87715311082</t>
  </si>
  <si>
    <t>Г.ЭКИБАСТУЗ , улица Ленинградская, дом 19</t>
  </si>
  <si>
    <t>ГКП ВОДНОГО ХОЗЯЙСТВА НА ПРАВЕ ХОЗЯЙСТВЕННОГО ВЕДЕНИЯ "ЧАРЫНИРРИГАЦИЯ" ГУ "УПРАВЛЕНИЕ СЕЛЬСКОГО ХОЗЯЙСТВА АЛМАТИНСКОЙ ОБЛАСТИ</t>
  </si>
  <si>
    <t>КАДИРОВ АСЫМЖАН АБДРАХМАНОВИЧ</t>
  </si>
  <si>
    <t>С.ЧУНДЖА , улица Заманбек Абдразаков, строение 20</t>
  </si>
  <si>
    <t>ГКП ВОДНОГО ХОЗЯЙСТВА НА ПРАВЕ ХОЗЯЙСТВЕННОГО ВЕДЕНИЯ "ТАЛГАРИРРИГАЦИЯ" ГУ "УПРАВЛЕНИЕ СЕЛЬСКОГО ХОЗЯЙСТВА АЛМАТИНСКОЙ ОБЛАСТИ"</t>
  </si>
  <si>
    <t>МҰХАМЕТҚАЛИЕВ МАДИЯР МҰХАМЕТҚАЛИҰЛЫ</t>
  </si>
  <si>
    <t>87272956601 ,87277439005</t>
  </si>
  <si>
    <t>С.АМАНКЕЛЬДЫ , УЛИЦА Ә.МОЛДАҒҰЛОВА, 12А</t>
  </si>
  <si>
    <t>АБДУЛЛИНА РЗА НУРИШЕВНА</t>
  </si>
  <si>
    <t>ГКП ВОДНОГО ХОЗЯЙСТВА НА ПРАВЕ ХОЗЯЙСТВЕННОГО ВЕДЕНИЯ «САРКАНИРРИГАЦИЯ» ГУ «УПРАВЛЕНИЕ СЕЛЬСКОГО ХОЗЯЙСТВА ОБЛАСТИ ЖЕТІСУ»</t>
  </si>
  <si>
    <t>АШИРБЕКОВ ЗАМАНХАН МАНАПОВИЧ</t>
  </si>
  <si>
    <t>Г.САРКАНД , УЛИЦА ТӘУЕЛСІЗДІК,156</t>
  </si>
  <si>
    <t>ТОО "АҚ АЛТЫН-БЕРЕКЕ"</t>
  </si>
  <si>
    <t>УТАНОВ БАКЫТЖАН АЙДАРХАНОВИЧ</t>
  </si>
  <si>
    <t>87253442434 ,87253442-434</t>
  </si>
  <si>
    <t>П. АСЫКАТА , УЛИЦА АБЫЛКАСЫМОВА, Д.1</t>
  </si>
  <si>
    <t>ГКП ВОДНОГО ХОЗЯЙСТВА НА ПРАВЕ ХОЗЯЙСТВЕННОГО ВЕДЕНИЯ "БАЛХАШИРРИГАЦИЯ" ГУ "УПРАВЛЕНИЕ СЕЛЬСКОГО ХОЗЯЙСТВА АЛМАТИНСКОЙ ОБЛАСТИ"</t>
  </si>
  <si>
    <t>КИМ ВЛАДИМИР ГРИГОРЬЕВИЧ</t>
  </si>
  <si>
    <t>87277399140 ,87277739914 ,872777399140</t>
  </si>
  <si>
    <t>С.БАКБАКТЫ , УЛИЦА МАКАТАЕВА, 1</t>
  </si>
  <si>
    <t>ГКП ВОДНОГО ХОЗЯЙСТВА НА ПРАВЕ ХОЗЯЙСТВЕННОГО ВЕДЕНИЯ "ИЛИИРРИГАЦИЯ" ГУ "УПРАВЛЕНИЯ СЕЛЬСКОГО ХОЗЯЙСТВА АЛМАТИНСКОЙ ОБЛАСТИ "</t>
  </si>
  <si>
    <t>БЕЙСЕМБАЕВ ЖЕНИСБЕК ЖУМАБЕКОВИЧ</t>
  </si>
  <si>
    <t>87275270790 ,87275277790</t>
  </si>
  <si>
    <t>С.БАЙСЕРКЕ , УЛИЦА НАБЕРЕЖНАЯ, 12</t>
  </si>
  <si>
    <t>ТОО "АСАР-КИНДЕКСАЙ"</t>
  </si>
  <si>
    <t>КУКЛИНОВСКИЙ ВАСИЛИЙ МИХАЙЛОВИЧ</t>
  </si>
  <si>
    <t>С.СМАЙЛОВКА , УЛИЦА АБАЯ, 27</t>
  </si>
  <si>
    <t>ТОО "BIOLIFE"</t>
  </si>
  <si>
    <t>ДЖУНЕЛЬБЕКОВА НАТАЛЬЯ УРИНБАСАРОВНА</t>
  </si>
  <si>
    <t>7(71645)20067 +77012030989 ,87164520067</t>
  </si>
  <si>
    <t>Г.СТЕПНОГОРСК , МИКРОРАЙОН 5, 8, КВ 80</t>
  </si>
  <si>
    <t>04.09.2026 говорит не работает там</t>
  </si>
  <si>
    <t>ГКП "БАЙДИБЕК СУ ШАРУАШЫЛЫГЫ" РАЙОННОГО ОТДЕЛА ПРЕДПРИНИМАТЕЛЬСТВО И СЕЛЬСКОГО ХОЗЯЙСТВА АКИМАТА БАЙДИБЕКСКОГО РАЙОНА</t>
  </si>
  <si>
    <t>БАЛКЫБЕКОВ БИДАЙБЕК</t>
  </si>
  <si>
    <t>87254821771 ,87787779778</t>
  </si>
  <si>
    <t>С.ШАЯН , улица Шакарим, дом 1</t>
  </si>
  <si>
    <t>ТОО "ЦДС КАРИМ"</t>
  </si>
  <si>
    <t>КАРИМОВ ЕРЖАН КАЛДЫБАЕВИЧ</t>
  </si>
  <si>
    <t>АЛЬ-ФАРАБИЙСКИЙ РАЙОН , УЛИЦА АБДУРАЗАКОВА, Д.4, К.89</t>
  </si>
  <si>
    <t>ТОО "КАЗАХСКАЯ ОСЕТРОВАЯ КОМПАНИЯ "КАСПИЙ БАЛЫК"</t>
  </si>
  <si>
    <t>ДЕМЕУОВ КАДЫРХАН ДАРИБАЕВИЧ</t>
  </si>
  <si>
    <t>Г.АТЫРАУ , УЛ ЖУБАН МОЛДАГАЛИЕВ, 29</t>
  </si>
  <si>
    <t>06.06.2024 не верный номер</t>
  </si>
  <si>
    <t>ГКП на ПХВ "ҚАЗЫҒҰРТ СУ ШАРУАШЫЛЫҒЫ" ОТДЕЛА ПРЕДПРИНИМАТЕЛЬСТВА И СЕЛЬСКОГО ХОЗЯЙСТВА КАЗЫГУРТСКОГО РАЙОНА</t>
  </si>
  <si>
    <t>АДИШОВ АРКАБЕК БАТЫРБЕКОВИЧ</t>
  </si>
  <si>
    <t>87253922471 ,8-72539-2-24-71, +77054398990</t>
  </si>
  <si>
    <t>С.КАЗЫГУРТ , улица Д.Кунаев, здание 2Д</t>
  </si>
  <si>
    <t>ТОО "ЖАЛАНАШ АГРО -АҒАНАС МТС"</t>
  </si>
  <si>
    <t>МАНАСУРОВ МУРАТ</t>
  </si>
  <si>
    <t>С.АКАЙ НУСИПБЕКОВА , УЛИЦА ЖАМБЫЛ, 13</t>
  </si>
  <si>
    <t>ГОСУДАРСТВЕННОЕ КОММУНАЛЬНОЕ ПРЕДПРИЯТИЯ НА ПРАВЕ ХОЗЯЙСТВЕННОГО ВЕДЕНИЯ "АРЫССКОЕ ВОДНОЕ ХОЗЯЙСТВО" ГУ "ОТДЕЛ СЕЛЬСКОГО ХОЗЯЙСТВА" Г. АРЫСЬ</t>
  </si>
  <si>
    <t>СМАЙЛОВ ГАЛИМЖАН МИРЗАБЕКОВИЧ</t>
  </si>
  <si>
    <t>87058977070 ,87254021560</t>
  </si>
  <si>
    <t>Г.АРЫСЬ , улица Багова Торекул, дом 4</t>
  </si>
  <si>
    <t>ТОО "АВИАКОМПАНИЯ "АЭРО"</t>
  </si>
  <si>
    <t>ГОНЧАРОВ ВЛАДИМИР ДМИТРИЕВИЧ</t>
  </si>
  <si>
    <t>(7132) 22-78-91 ,87132227891 ,8 (7132) 22 78 91</t>
  </si>
  <si>
    <t>Деятельность воздушного пассажирского транспорта, не подчиняющегося расписанию</t>
  </si>
  <si>
    <t>РАЙОН АСТАНА , КВАРТАЛ АВИАГОРОДОК, 4, КВ 9</t>
  </si>
  <si>
    <t>ТОО "КАЗДРАГМЕТАЛЛ"</t>
  </si>
  <si>
    <t>ЖАННАТ АНУАР</t>
  </si>
  <si>
    <t>БОСТАНДЫКСКИЙ РАЙОН , улица Егизбаева, дом 7В</t>
  </si>
  <si>
    <t>ТОО "ТОҒЫЗ-НҰР"</t>
  </si>
  <si>
    <t>БАЯН ТЕМИРБЕК</t>
  </si>
  <si>
    <t>77052719102 ,87052719102</t>
  </si>
  <si>
    <t>С.АЙДАРЛЫ , УЛИЦА ҚАЛБҰЛАҚ, 16</t>
  </si>
  <si>
    <t>ТОО "ЖАСЫЛ АЛЕМ МАНГИСТАУ"</t>
  </si>
  <si>
    <t>МАТИКОВ КОШКАРБАЙ</t>
  </si>
  <si>
    <t>87293458483 ,8/72934/58483</t>
  </si>
  <si>
    <t>С.СЕНЕК , УЛИЦА Ж. НЕТБАЕВ, 12</t>
  </si>
  <si>
    <t>ТОО "ПРИРЕЧНОЕ ЛА"</t>
  </si>
  <si>
    <t>7-777-538-21-59 ,87775382159</t>
  </si>
  <si>
    <t>С.ПРИРЕЧНОЕ , Костанайская область Карабалыкский район Урнекский сельский округ село Приречное Площадь МИРА, дом 7</t>
  </si>
  <si>
    <t>КГУ "ТИМИРЯЗЕВСКИЙ АГРОТЕХНИЧЕСКИЙ КОЛЛЕДЖ" АКИМАТА СЕВЕРО-КАЗАХСТАНСКОЙ ОБЛАСТИ МИНИСТЕРСТВА ОБРАЗОВАНИЯ И НАУКИ РК</t>
  </si>
  <si>
    <t>МАХМЕД САЙРАН САЙЛАУҰЛЫ</t>
  </si>
  <si>
    <t>С.ТИМИРЯЗЕВО , УЛИЦА КОМСОМОЛЬСКАЯ, ДОМ 19</t>
  </si>
  <si>
    <t>ТОО "ЖАСЫЛ АЙМАҚ"</t>
  </si>
  <si>
    <t>ГАТИНА ОЛЬГА НИКОЛАЕВНА</t>
  </si>
  <si>
    <t>РАЙОН ИМ.КАЗЫБЕК БИ , УЛИЦА ПОСПЕЛОВА, 3, КВ 2</t>
  </si>
  <si>
    <t>РЕГИОНАЛЬНЫЙ ФИЛИАЛ "САРЫАГАШ" ТОО "КАЗАХСКИЙ НАУЧНО-ИССЛЕДОВАТЕЛЬСКИЙ ИНСТИТУТ ПЛОДООВОЩЕВОДСТВА"</t>
  </si>
  <si>
    <t>НАУРЫЗОВ АБДИРАХМАН САРТАЕВИЧ</t>
  </si>
  <si>
    <t>С.ЖЕМИСТИ , УЛИЦА Т.ТОЛЕНДІИЛЫ, Д.5</t>
  </si>
  <si>
    <t>ТОО "НИКОЛЬСК 1"</t>
  </si>
  <si>
    <t>САЙЛАУБАЕВА МАДИША САКИБАЕВНА</t>
  </si>
  <si>
    <t>87233569936 ,8/72335/69936</t>
  </si>
  <si>
    <t>С.НИКОЛЬСК , Восточно-Казахстанская область район Алтай Никольский сельский округ село Никольск улица СОВХОЗНАЯ, дом 58</t>
  </si>
  <si>
    <t>ТОО "КЫЗЫЛОРДА-СТРОЙСЕРВИС"</t>
  </si>
  <si>
    <t>7 /7242/ 25 90 69 ,8 (7242)25-90-69 ,87242259069</t>
  </si>
  <si>
    <t>Г.КЫЗЫЛОРДА , УЛИЦА ХОН БЕН ДО, 55</t>
  </si>
  <si>
    <t>ТОО "ХС SERVICE"</t>
  </si>
  <si>
    <t>АЙТБАЕВ УЛАН ТОКТАСИНОВИЧ</t>
  </si>
  <si>
    <t>Г.ЕСИК , улица Р.Тоқатаев, дом 276</t>
  </si>
  <si>
    <t>ТОО "АСТАНА ЛОГИСТИКС"</t>
  </si>
  <si>
    <t>НЫСАНБАЕВ МАРАТБЕК АБИЛБЕКОВИЧ</t>
  </si>
  <si>
    <t>77242257248 ,87242254872 ,87242257248</t>
  </si>
  <si>
    <t>С.КЫЗЫЛЖАРМА , УРОЧИЩЕ БАШПАЙ, 3</t>
  </si>
  <si>
    <t xml:space="preserve">ТОО "АГРОЛЮКС - АБАЙ" </t>
  </si>
  <si>
    <t>БИСИМБАЕВ НУРЖАН МИНЖАСАРОВИЧ</t>
  </si>
  <si>
    <t>87164227143 ,8-716-42-2-71-43</t>
  </si>
  <si>
    <t>С.СПИРИДОНОВКА , УЛИЦА МИРА, 11, КВ 1</t>
  </si>
  <si>
    <t>ТОО "ГИДРО ҚҰРЫЛЫС"</t>
  </si>
  <si>
    <t>БАЙЗАКОВ ЕЛДОС ЕРКУАТОВИЧ</t>
  </si>
  <si>
    <t>Строительство прочих трубопроводов</t>
  </si>
  <si>
    <t>С.БОРАЛДАЙ , Туркестанская область Байдибекский район село Боралдай улица Д.Батыршаев дом 84</t>
  </si>
  <si>
    <t>КХ"РАСУЛ-АТА"</t>
  </si>
  <si>
    <t>РАСУЛОВ УЛУГБЕК ДАДАХАНОВИЧ</t>
  </si>
  <si>
    <t>С.КАРАШЫК , ТУРКЕСТАНСКАЯ ОБЛАСТЬ, РАЙОН САУРАН, С.О.КАРАШЫК, С.КАРАШЫК</t>
  </si>
  <si>
    <t>К/Х "БЕКСҰЛТАН"</t>
  </si>
  <si>
    <t>ОРЫНБАЙ ЖЕТКЕРБАЙ АМАНГЕЛДІҰЛЫ</t>
  </si>
  <si>
    <t>КГУ «МАКСИМО-ГОРЬКОВСКОЕ УЧРЕЖДЕНИЕ ПО ОХРАНЕ ЛЕСОВ И ЖИВОТНОГО МИРА» ГУ «УПРАВЛЕНИЕ НЕДРОПОЛЬЗОВАНИЯ, ОКРУЖАЮЩЕЙ СРЕДЫ И ВОДНЫХ РЕСУРСОВ ПАВЛОДАРСКОЙ ОБЛАСТИ»</t>
  </si>
  <si>
    <t>ШАЙХИН САМАТ МУРАТОВИЧ</t>
  </si>
  <si>
    <t>71833214892 ,81833214892 ,87183321489</t>
  </si>
  <si>
    <t>С.ТЕРЕНКОЛЬ , Павлодарская область район Тереңкөл село Теренколь улица Байтурсынова дом 262</t>
  </si>
  <si>
    <t>ТОО "СЕВЕРО-КАЗАХСТАНСКИЙ НАУЧНО-ИССЛЕДОВАТЕЛЬСКИЙ ИНСТИТУТ СЕЛЬСКОГО ХОЗЯЙСТВА"</t>
  </si>
  <si>
    <t>АБДУЛЛАЕВ АЛТЫНБЕК ТАГАЙБЕКОВИЧ</t>
  </si>
  <si>
    <t>С.БЕСКОЛЬ , улица Институтская, здание 1</t>
  </si>
  <si>
    <t>ТОО "SANZHELI"</t>
  </si>
  <si>
    <t>КОЖАМБЕРЛИЕВ ЕРМЕК САНОВИЧ</t>
  </si>
  <si>
    <t>БОСТАНДЫКСКИЙ РАЙОН , Проспект Абая, дом 68/74</t>
  </si>
  <si>
    <t>КГУ «ОБЩЕОБРАЗОВАТЕЛЬНАЯ ШКОЛА ИМЕНИ МУХАМЕД-САЛЫКА БАБАЖАНОВА» ОТДЕЛА ОБРАЗОВАНИЯ БОКЕЙОРДИНСКОГО РАЙОНА УПРАВЛЕНИЯ ОБРАЗОВАНИЯ АКИМАТА ЗАПАДНО-КАЗАХСТАНСКОЙ ОБЛАСТИ»</t>
  </si>
  <si>
    <t>МУХАТОВ ФАРХАТ ХАЙРОЛЛАУЛЫ</t>
  </si>
  <si>
    <t>С.САЙХИН , улица Мадина Бегалиева, строение 8</t>
  </si>
  <si>
    <t>ТОО "ТАЛДЫКОРГАНСКОЕ МЕЖРАЙОННОЕ ОБЩЕСТВО ОХОТНИКОВ И РЫБОЛОВОВ"</t>
  </si>
  <si>
    <t>ЖОГИНА ЮЛИЯ АЛЕКСАНДРОВНА</t>
  </si>
  <si>
    <t>Г.ТАЛДЫКОРГАН , УЛИЦА КОТОВСКОГО, 8, КВ 1</t>
  </si>
  <si>
    <t>ТОО "STROY INTERNATIONAL"</t>
  </si>
  <si>
    <t>ҚАЗБЕК НҰРБОЛ СӘДІЛҰЛЫ</t>
  </si>
  <si>
    <t>АУЭЗОВСКИЙ РАЙОН , МИКРОРАЙОН АКСАЙ 5, 10, КВ 44</t>
  </si>
  <si>
    <t>ТОО "АЗАТ АГРО"</t>
  </si>
  <si>
    <t>БАКТИБАЕВ МАКСУТ БАХТЖАНОВИЧ</t>
  </si>
  <si>
    <t>город Астана , город Астана район Нұра Проспект Қабанбай Батыр здание 11/5 к. 27</t>
  </si>
  <si>
    <t>ФИЛИАЛ "ЕНБЕК-КЫЗЫЛЖАР" РГП на ПХВ "ЕҢБЕК" УЧРЕЖДЕНИЙ УГОЛОВНО-ИСПОЛНИТЕЛЬНОЙ (ПЕНИТЕНЦИАРНОЙ) СИСТЕМЫ КОМИТЕТА УГОЛОВНО-ИСПОЛНИТЕЛЬНОЙ СИСТЕМЫ МИНИСТЕРСТВА ВНУТРЕННИХ ДЕЛ РК</t>
  </si>
  <si>
    <t>ЗИБОРОВ ВЛАДИМИР АЛЕКСЕЕВИЧ</t>
  </si>
  <si>
    <t>87152500224 ,87152-500224 ,87152537675</t>
  </si>
  <si>
    <t>Деятельность в области юстиции и правосудия</t>
  </si>
  <si>
    <t>Г.ПЕТРОПАВЛОВСК , улица Имени Жалела Кизатова, дом 2В</t>
  </si>
  <si>
    <t>КГУ "АБАЙСКИЙ КОЛЛЕДЖ" УПРАВЛЕНИЯ ОБРАЗОВАНИЯ ОБЛАСТИ АБАЙ</t>
  </si>
  <si>
    <t>ЖУМАКСАНОВ РОЛЛАН АСПАНИЯРОВИЧ</t>
  </si>
  <si>
    <t>87225291594 ,87225291823</t>
  </si>
  <si>
    <t>С.КАРААУЛ , улица С.Бекбосынова, здание 40</t>
  </si>
  <si>
    <t>КХ "ЕРҒАЛИ"</t>
  </si>
  <si>
    <t>АЛИШЕВ ЕРАЛЫ</t>
  </si>
  <si>
    <t>06.08.2024 не  дозвон</t>
  </si>
  <si>
    <t>КОСТАНАЙСКИЙ ФИЛИАЛ ТОО "КАЗАХСКИЙ НАУЧНО-ИССЛЕДОВАТЕЛЬСКИЙ ИНСТИТУТ ЗАЩИТЫ И КАРАНТИНА РАСТЕНИЙ ИМЕНИ ЖАЗКЕНА ЖИЕМБАЕВА"</t>
  </si>
  <si>
    <t>КОКАНОВ САБИТ КАБДЫШЕВИЧ</t>
  </si>
  <si>
    <t>Г.ТОБЫЛ , улица Школьная, дом 41</t>
  </si>
  <si>
    <t>ТОО "КАЗПРОИНВЕСТ"</t>
  </si>
  <si>
    <t>МИРАСОВ ДАНИЯР ЖЕНИСОВИЧ</t>
  </si>
  <si>
    <t>87145195073 ,87145195101</t>
  </si>
  <si>
    <t>С.КОМСОМОЛЬСКОЕ , КОСТАНАЙСКАЯ ОБЛАСТЬ САРЫКОЛЬСКИЙ РАЙОН КОМСОМОЛЬСКИЙ С.О. С.КОМСОМОЛЬСКОЕ Без типа БЕЗ НАЗВАНИЯ, дом 169</t>
  </si>
  <si>
    <t>не дозв 17.09.26.</t>
  </si>
  <si>
    <t>ТОО "БАТЫС ТРЕК КОМПАНИ"</t>
  </si>
  <si>
    <t>МАҚУ АСЫЛБЕК</t>
  </si>
  <si>
    <t>7132(229461) ,87055376528 ,87132229461</t>
  </si>
  <si>
    <t>С.КОБДА , улица Астана, здание 54Б</t>
  </si>
  <si>
    <t>СЕЛЬСКИЙ ПК "ҚАРАҚАТ ТАЗАЛЫҚ"</t>
  </si>
  <si>
    <t>ЖАНАДИЛОВ УМБЕТ ДАУЛЕТБАЕВИЧ</t>
  </si>
  <si>
    <t>С.КАРАКАТ , УЛИЦА А.СУЛЕЙМЕНУЛЫ, 26</t>
  </si>
  <si>
    <t>ТОО "ПАВЛОДАРСКАЯ СЕЛЬСКОХОЗЯЙСТВЕННАЯ ОПЫТНАЯ СТАНЦИЯ"</t>
  </si>
  <si>
    <t>УАЛХАНОВ БАЙЖАН НУРБАЕВИЧ</t>
  </si>
  <si>
    <t>8 705 407 60 79 . 87184553273 ,87184553273</t>
  </si>
  <si>
    <t>С.КЕМЕҢГЕР , УЛИЦА 60 ЛЕТ ОКТЯБРЯ. 32</t>
  </si>
  <si>
    <t>14.09.2026 не дозвон на первый номер</t>
  </si>
  <si>
    <t>ТОО "USHTOBE QUS"</t>
  </si>
  <si>
    <t>СЕМЁНОВА ВАЛЕРИЯ АЛЕКСАНДРОВНА</t>
  </si>
  <si>
    <t>77019601889 ,87019601889</t>
  </si>
  <si>
    <t>С.УШТОБЕ , Карагандинская область Бухар-Жырауский район Уштобинский сельский округ село Уштобе Учетный квартал, дом 638</t>
  </si>
  <si>
    <t>ТОО "AGRO INNOVA"</t>
  </si>
  <si>
    <t>БЕКМАГАМБЕТОВ КАНАТ КЕНЕСАРОВИЧ</t>
  </si>
  <si>
    <t>87019951469 ,870199514699</t>
  </si>
  <si>
    <t>С.КОЙТАС ,</t>
  </si>
  <si>
    <t>ТОО "TRIUMPH WORLD TOUR"</t>
  </si>
  <si>
    <t>АРИНУШКИНА ГАЛИНА ПЕТРОВНА</t>
  </si>
  <si>
    <t>87019938547 ,87019938549</t>
  </si>
  <si>
    <t>Г.ТАРАЗ , улица Жунисбека Дурумбетова, дом 28, кв. 9</t>
  </si>
  <si>
    <t>ТОО "АГРОФИРМА "КЕРУЕН"</t>
  </si>
  <si>
    <t>АСМИНКИН ТИМУР ЮРЬЕВИЧ</t>
  </si>
  <si>
    <t>77754283441 ,87754283441</t>
  </si>
  <si>
    <t>С.ШАМАЛГАН , улица Алматы, строение 2В</t>
  </si>
  <si>
    <t>РГУ "ГОСУДАРСТВЕННЫЙ ПРИРОДНЫЙ РЕЗЕРВАТ "АКЖАЙЫК" КОМИТЕТА ЛЕСНОГО ХОЗЯЙСТВА И ЖИВОТНОГО МИРА МИНИСТЕРСТВО ЭКОЛОГИИ И ПРИРОДНЫХ РЕСУРСОВ РК"</t>
  </si>
  <si>
    <t>КАРИМОВ НУРБОЛАТ НУРЛАНОВИЧ</t>
  </si>
  <si>
    <t>87122283166 ,87122-283166 ,87122457211</t>
  </si>
  <si>
    <t>Г.АТЫРАУ , Атырауская область город Атырау Проспект ЗЕЙНОЛЛА ҚАБДОЛОВ, дом 25</t>
  </si>
  <si>
    <t>ТОО "КЕМЕР INDUSTRIES"</t>
  </si>
  <si>
    <t>КЕНЖЕ БАҚТИЯР ЖАРЫЛҚАСЫНҰЛЫ</t>
  </si>
  <si>
    <t>77015900900 ,87015900900</t>
  </si>
  <si>
    <t>С.ЖЕНИС , УЛИЦА Т.БИГЕЛДИНОВ, 12</t>
  </si>
  <si>
    <t>СЕЛЬСКОХОЗЯЙСТВЕННЫЙ ПК "АГРОСТАТУС"</t>
  </si>
  <si>
    <t>АМЕРЖАНОВ АЗАТ ТЕМИРХАНОВИЧ</t>
  </si>
  <si>
    <t>87470568804 ,8-747-056-88-04</t>
  </si>
  <si>
    <t>С.БЕРЕГОВОЕ , УЛИЦА БЕРЕГОВАЯ, 7</t>
  </si>
  <si>
    <t>КХ "ИСЛАМБЕК"</t>
  </si>
  <si>
    <t>ТУЛКИБАЕВ САЛАУАТ ШАРИПОВИЧ</t>
  </si>
  <si>
    <t>С.АКАЙ , АКТЮБИНСКАЯ ОБЛАСТЬ, АЛГИНСКИЙ РАЙОН, АКАЙСКИЙ С.О., С.АКАЙ</t>
  </si>
  <si>
    <t>КХ "НУР"</t>
  </si>
  <si>
    <t>ТАНИРБЕРГЕНОВ БЕКБОЛ ЕРМЕКОВИЧ</t>
  </si>
  <si>
    <t>С.ЖАМБЫЛ , АКТЮБИНСКАЯ ОБЛАСТЬ, ТЕМИРСКИЙ РАЙОН, ТЕМИРСКАЯ Г.А., С.ЖАМБЫЛ</t>
  </si>
  <si>
    <t>ТОО "ҚАРҚЫН-2030"</t>
  </si>
  <si>
    <t>АБДИБАЕВ НУРГАЛИ МАХАМАТЖАНОВИЧ</t>
  </si>
  <si>
    <t>77754260109 ,87754260109</t>
  </si>
  <si>
    <t>С.КАКПАК , Туркестанская область Казыгуртский район Какпакский сельский округ село Какпак улица, дом 10</t>
  </si>
  <si>
    <t>КРЕСТЬЯНСКОЕ ХОЗЯЙСТВО "БУЛА"</t>
  </si>
  <si>
    <t>МЕЛДЕБЕКОВА СЫНДАРКУЛЬ</t>
  </si>
  <si>
    <t>ТОО "ПРОГРЕСС-2009"</t>
  </si>
  <si>
    <t>АМАНГЕЛДІ БАҒЛАН ЕРЖАНҰЛЫ</t>
  </si>
  <si>
    <t>Подготовка хлопчатобумажного волокна, хлопка-волокна</t>
  </si>
  <si>
    <t>П.АТАКЕНТ , улица Ташкентская, здание 90А</t>
  </si>
  <si>
    <t>РЕСПУБЛИКАНСКОЕ ОО "КАЗАХСТАНСКАЯ АССОЦИАЦИЯ СОХРАНЕНИЯ БИОРАЗНООБРАЗИЯ"</t>
  </si>
  <si>
    <t>ВОРОНОВА ВЕРА ВЛАДИМИРОВНА</t>
  </si>
  <si>
    <t>РАЙОН САРЫАРКА , Г.НУР-СУЛТАН РАЙОН САРЫАРКА улица БЕЙБІТШІЛІК, дом 18</t>
  </si>
  <si>
    <t>ТОО "ЖАСУЛАН-ФЛОРА"</t>
  </si>
  <si>
    <t>АНАБЕКОВ НУРЛАН БАЛХАШУЛЫ</t>
  </si>
  <si>
    <t>87262431840 ,8 7262 43-18-40</t>
  </si>
  <si>
    <t>А.МАДИМАР , УЧЕТНЫЙ КВАРТАЛ УЧЕТНЫЙ КВАРТАЛ 042, 87</t>
  </si>
  <si>
    <t>ТОО "MILK PROJECT" повтор не дозвон</t>
  </si>
  <si>
    <t>АШИМОВА АСЕМГУЛЬ БУРКИТБАЕВНА</t>
  </si>
  <si>
    <t>77019507321 ,87019507321</t>
  </si>
  <si>
    <t>С.САДОВОЕ , Акмолинская область Зерендинский район село Садовое улица Тауелсиздик дом 7</t>
  </si>
  <si>
    <t>ТОО "КРЫМСКОЕ" повтор не дозвон</t>
  </si>
  <si>
    <t>КАСЫМБЕКОВ БАКТЫБАЙ МУСОВИЧ</t>
  </si>
  <si>
    <t>7143496516 ,87143496516</t>
  </si>
  <si>
    <t>С.КРЫМСКОЕ , Костанайская область Денисовский район село Крымское, село Крымское улица ЛЕНИНА, дом 2</t>
  </si>
  <si>
    <t>ТЮЛЬКУБАССКИЙ ФИЛИАЛ РЕСПУБЛИКАНСКОГО ГУ "САЙРАМ-УГАМСКИЙ ГОСУДАРСТВЕННЫЙ НАЦИОНАЛЬНЫЙ ПРИРОДНЫЙ ПАРК" КОМИТЕТА ЛЕСНОГО ХОЗЯЙСТВА И ЖИВОТНОГО МИРА МИНИСТЕРСТВА ЭКОЛОГИИ И ПРИРОДНЫХ РЕСУРСОВ РК</t>
  </si>
  <si>
    <t>КЕМБАЕВ УЛАСБЕК МЕИРБЕКОВИЧ</t>
  </si>
  <si>
    <t>С.ИМ.ТУРАРА РЫСКУЛОВА , улица Жамбыл, дом 190</t>
  </si>
  <si>
    <t>КРЕСТЬЯНСКОЕ ХОЗЯЙСТВО "ЕНБЕК"</t>
  </si>
  <si>
    <t>СУГУРБАЕВ АРЫСЛАН КАБИЕВИЧ</t>
  </si>
  <si>
    <t>С.РОДНИКОВКА , АКТЮБИНСКАЯ ОБЛАСТЬ, МАРТУКСКИЙ РАЙОН, РОДНИКОВСКИЙ С.О., С.РОДНИКОВКА</t>
  </si>
  <si>
    <t>18.02.2025 продал хоз во</t>
  </si>
  <si>
    <t>"УГАМСКИЙ ФИЛИАЛ РЕСПУБЛИКАНСКОГО ГУ "САЙРАМ-УГАМСКИЙ ГОСУДАРСТВЕННЫЙ НАЦИОНАЛЬНЫЙ ПРИРОДНЫЙ ПАРК" КОМИТЕТА ЛЕСНОГО ХОЗЯЙСТВА И ЖИВОТНОГО МИРА МИНИСТЕРСТВА ЭКОЛОГИИ И ПРИРОДНЫХ РЕСУРСОВ РК</t>
  </si>
  <si>
    <t>ТҰРҒАНОВ ЕРЛАН РЫСБЕКҰЛЫ</t>
  </si>
  <si>
    <t>С.КАЗЫГУРТ , улица Д.Кунаев, здание 17</t>
  </si>
  <si>
    <t>КХ "ЖОМАРТ-ЖАДЫРА"</t>
  </si>
  <si>
    <t>УТЕБАЕВ ОРЫНБАСАР ЖОЛДЫБАЕВИЧ</t>
  </si>
  <si>
    <t>7(771) 616 58 75 ,87716165875</t>
  </si>
  <si>
    <t>ТОО "ШИЕЛІ-АГРО" повтор не дозвон</t>
  </si>
  <si>
    <t>БАИТОВ АСКЕР АЙТМУКАНБЕТОВИЧ</t>
  </si>
  <si>
    <t>С.ШИЕЛИ , улица Орман, дом 3</t>
  </si>
  <si>
    <t>ТОО "КАНДЫАГАШ КОММЕРЦИЯ ГРУПП"</t>
  </si>
  <si>
    <t>ЕСЕНАМАНОВ АКИМЖАН ЕРКЕНОВИЧ</t>
  </si>
  <si>
    <t>87028274555 ,8 (702) 827 45 55</t>
  </si>
  <si>
    <t>Г.КАНДЫАГАШ , УЛИЦА УТЕГЕН КАЛЫБАЕВ, 25</t>
  </si>
  <si>
    <t>ТОО "ТЕКЕЛИЙСКИЙ ЭНЕРГОКОМПЛЕКС"</t>
  </si>
  <si>
    <t>ОТАРБАЕВ АРМАН КАИРБЕКОВИЧ</t>
  </si>
  <si>
    <t>87283544425 ,872835 44425</t>
  </si>
  <si>
    <t>Производство электроэнергии тепловыми электростанциями</t>
  </si>
  <si>
    <t>Г.ТЕКЕЛИ , Жетісу область город Текели улица Динмухамеда Конаева дом 178</t>
  </si>
  <si>
    <t>ТОО "СЕРВИСНО-ЗАГОТОВИТЕЛЬНЫЙ ЦЕНТР "АРАЛ"</t>
  </si>
  <si>
    <t>АЙМБЕТОВ АДИЛБЕК</t>
  </si>
  <si>
    <t>Г.АРАЛЬСК , УЛИЦА КРАСНОАРМЕЙСКАЯ, 1</t>
  </si>
  <si>
    <t>ТОО "MP-CAPITAL.KZ"</t>
  </si>
  <si>
    <t>ШАХАБАЕВ МАКСАТ САКЕНОВИЧ</t>
  </si>
  <si>
    <t>-777-555-49-80 ,87015554980 ,87775554980 ,8-777-555-49-80</t>
  </si>
  <si>
    <t>Землеустройство</t>
  </si>
  <si>
    <t>Г.КЫЗЫЛОРДА , Кызылординская область город Кызылорда улица, дом 29А</t>
  </si>
  <si>
    <t>06.03.2025 не верный ноер</t>
  </si>
  <si>
    <t>ТОО "A.Z.C"</t>
  </si>
  <si>
    <t>ШИМ АНДРЕЙ АРКАДЬЕВИЧ</t>
  </si>
  <si>
    <t>77017156047 ,+77089638274 ,87089638274</t>
  </si>
  <si>
    <t>РАЙОН ИМ.КАЗЫБЕК БИ , Карагандинская область город Караганда, район имени Казыбек Би улица ВОЛОЧАЕВСКАЯ, дом 8</t>
  </si>
  <si>
    <t>18.09.2026 нет поттреб</t>
  </si>
  <si>
    <t>ТОО "ГОАЦИН"</t>
  </si>
  <si>
    <t>АБИЛДАЕВА НУРЛАИМ КЫДЫРКОЖАЕВНА</t>
  </si>
  <si>
    <t>КАРАТАУСКИЙ РАЙОН , Микрорайон Нурсат, дом 62, кв. 1</t>
  </si>
  <si>
    <t>ТОО "АЗИЯ СТРОЙ НС"</t>
  </si>
  <si>
    <t>АШУБАСАРОВА ПАНУ ТАГАНБЕКОВНА</t>
  </si>
  <si>
    <t>77172507424 ,87172507424</t>
  </si>
  <si>
    <t>РАЙОН БАЙҚОҢЫР , город Астана район Байконыр улица, дом 4</t>
  </si>
  <si>
    <t>ФИЛИАЛ "ЕҢБЕК-ЖАУҒАШТЫ" РЕСПУБЛИКАНСКОГО ГОСУДАРСТВЕННОГО ПРЕДПРИЯТИЕ НА ПРАВЕ ХОЗЯЙСТВЕННОГО ВЕДЕНИЯ "ЕҢБЕК" УЧРЕЖДЕНИЙ УГОЛОВНО-ИСПОЛНИТЕЛЬНОЙ (ПЕНИТЕНЦИАРНОЙ) СИСТЕМЫ КОМИТЕТА УГОЛОВНО-ИСПОЛНИТЕЛЬНОЙ СИСТЕМЫ МИНИСТЕРСТВА ВНУТРЕННИХ ДЕЛ РК</t>
  </si>
  <si>
    <t>БАЙМАДИЕВ АДИЛЕТ ТАНИРБЕРГЕНОВИЧ</t>
  </si>
  <si>
    <t>С.ЖАУГАШТЫ , АЛМАТИНСКАЯ ОБЛАСТЬ ИЛИЙСКИЙ РАЙОН МЕЖДУРЕЧЕНСКИЙ С.О. С.ЖАУГАШТЫ улица ЦЕНТРАЛЬНАЯ, к.АЛМАТЫ ОБЛЫСЫ,ІЛЕ АУДАНЫ,МЕЖДУРЕЧЕН А.О.,ЖАУҒАШТЫ А., УЛ.ЦЕНТРАЛЬНАЯ, 1, дом 1</t>
  </si>
  <si>
    <t>К/Х "К К К"</t>
  </si>
  <si>
    <t>КИМ КЛИМЕНТ КИАНОВИЧ</t>
  </si>
  <si>
    <t>77477112472 ,87477112472</t>
  </si>
  <si>
    <t>Разведение свиней</t>
  </si>
  <si>
    <t>01.08.2024 на пенсии</t>
  </si>
  <si>
    <t>КХ "ТАБЫС"</t>
  </si>
  <si>
    <t>ЖАКЕНОВА АЙНУРА ЖУМАТАЕВНА</t>
  </si>
  <si>
    <t>КХ "ЕР-АБЗАЛ"</t>
  </si>
  <si>
    <t>ӘЛІМҚҰЛ СӘРСЕН ЖАМАШҚЫЗЫ</t>
  </si>
  <si>
    <t>77055742373 ,87055742373</t>
  </si>
  <si>
    <t>С.КОКМАРДАН , ТУРКЕСТАНСКАЯ ОБЛАСТЬ, ОТРАРСКИЙ РАЙОН, ТАЛАПТИНСКИЙ С.О., С.КОКМАРДАН</t>
  </si>
  <si>
    <t>ТОО "АЗИЯ ТЕНИЗ ГРУПП"</t>
  </si>
  <si>
    <t>ИСАЕВ ДАНИЯР АСКАРОВИЧ</t>
  </si>
  <si>
    <t>Предоставление услуг прочими местами для проживания, не включенными в другие категории</t>
  </si>
  <si>
    <t>С.КУРЫК , улица Массив Дорожника, строение 203</t>
  </si>
  <si>
    <t>ТОО "MҰРА И К KZ"</t>
  </si>
  <si>
    <t>РАХИМЖАНОВ АРМАН ЕРМЕКОВИЧ</t>
  </si>
  <si>
    <t>П.НУРА , улица Абая, дом 70</t>
  </si>
  <si>
    <t>ТОЛЕБИЙСКИЙ ФИЛИАЛ РЕСПУБЛИКАНСКОГО ГУ "САЙРАМ-УГАМСКИЙ ГОСУДАРСТВЕННЫЙ НАЦИОНАЛЬНЫЙ ПРИРОДНЫЙ ПАРК" КОМИТЕТА ЛЕСНОГО ХОЗЯЙСТВА И ЖИВОТНОГО МИРА МИНИСТЕРСТВА ЭКОЛОГИИ И ПРИРОДНЫХ РЕСУРСОВ РК"</t>
  </si>
  <si>
    <t>ТИЛЕНОВ АМАН АЛИАЙДАРОВИЧ</t>
  </si>
  <si>
    <t>Г.ЛЕНГЕР , улица Толе би, дом 117</t>
  </si>
  <si>
    <t>ТОО "BOUK ABL"</t>
  </si>
  <si>
    <t>ТУЛЬТЕБАЕВА ГУЛЬНУРА БОРИСОВНА</t>
  </si>
  <si>
    <t>Г.ТАЛДЫКОРГАН , Жетісу область город Талдыкорган улица, дом 2А</t>
  </si>
  <si>
    <t>ТОО "ЖАСЫЛ ЕЛ-СОЗАҚ"</t>
  </si>
  <si>
    <t>АХАЕВ ЖАНСЕЙТ ЖАРЫЛКАСЫНОВИЧ</t>
  </si>
  <si>
    <t>С.ШОЛАККОРГАН ,</t>
  </si>
  <si>
    <t>КХ "МАҚСАТ"</t>
  </si>
  <si>
    <t>МУХАМЕДЯРОВА ТУЛИША САГНАЕВНА</t>
  </si>
  <si>
    <t>7(71341)24-5-10 ,87134124510</t>
  </si>
  <si>
    <t>С.АЛИЯ , АКТЮБИНСКАЯ ОБЛАСТЬ, ХОБДИНСКИЙ РАЙОН, БУЛАКСКИЙ С.О., С.АЛИЯ</t>
  </si>
  <si>
    <t>КХ"АЖИБИ"</t>
  </si>
  <si>
    <t>ЕНДИБАЕВ АБДУМУТАЛИ СЫДЫКОВИЧ</t>
  </si>
  <si>
    <t>С.КАРАТОБЕ , ТУРКЕСТАНСКАЯ ОБЛАСТЬ, КЕЛЕССКИЙ РАЙОН, АКТОБИНСКИЙ С.О., С.КАРАТОБЕ</t>
  </si>
  <si>
    <t>ТОО "ASSYL GROUP"</t>
  </si>
  <si>
    <t>РАХЫМБЕКОВ ЕРЛАН ДОСЫМХАНОВИЧ</t>
  </si>
  <si>
    <t>77017570447 ,87017570447</t>
  </si>
  <si>
    <t>ЖЕТЫСУСКИЙ РАЙОН , УЛИЦА БРОДСКОГО, 37Г</t>
  </si>
  <si>
    <t>ТОО "ФЛАВЕРИ"</t>
  </si>
  <si>
    <t>КАЛМАХАНОВ ЖАРКЫНБЕК ТАСЫБАЕВИЧ</t>
  </si>
  <si>
    <t>87252391000 ,8(7252)391000</t>
  </si>
  <si>
    <t>КАРАТАУСКИЙ РАЙОН , ЖИЛОЙ МАССИВ ТАССАЙ, Д.12</t>
  </si>
  <si>
    <t>ТОО "КОМПАНИЯ АГРОРЕСУРС КЫЗЫЛЖАР"</t>
  </si>
  <si>
    <t>ХАСЕНОВ РУСЛАН ЖОЛАМАНОВИЧ</t>
  </si>
  <si>
    <t>7152-50-16-94 ,87152501694</t>
  </si>
  <si>
    <t>С.ПОДГОРНОЕ , УЛИЦА ШКОЛЬНАЯ, 1А</t>
  </si>
  <si>
    <t>ТОО "РИДДЕР"</t>
  </si>
  <si>
    <t>КОРЧУГАНОВ МИХАИЛ ГЕННАДЬЕВИЧ</t>
  </si>
  <si>
    <t>РАЙОН САРЫАРКА , УЛИЦА АЛИЯ МОЛДАГУЛОВА, 24, КВ 25</t>
  </si>
  <si>
    <t>ТОО "БАШКУЛЬ"</t>
  </si>
  <si>
    <t>ИЗМАЙЛОВА КЛАРА РАФИКОВНА</t>
  </si>
  <si>
    <t>7(771)436-35-10 ,87714363510</t>
  </si>
  <si>
    <t>С.БАШКУЛЬ , ВОСТОЧНО-КАЗАХСТАНСКАЯ ОБЛАСТЬ БЕСКАРАГАЙСКИЙ РАЙОН БАСКОЛЬСКИЙ С.О. С.БАШКУЛЬ улица ПАРОВАЯ, к.ВОСТОЧНО-КАЗАХСТАНСКАЯ ОБЛАСТЬ С.БАШКУЛЬ УЛИЦА ПАРОВАЯ ДОМ 38 КВ , дом 38</t>
  </si>
  <si>
    <t>ТОО "ПРОМТЕХКОМБИНАТ"</t>
  </si>
  <si>
    <t>БЕЙСЕНБИЕВ ЖЕНИС АМАНГЕЛДИЕВИЧ</t>
  </si>
  <si>
    <t>87015224953 ,87084799101 ,8 (7187) 754986 ,87187754986</t>
  </si>
  <si>
    <t>Г.ЭКИБАСТУЗ , УЛИЦА СТРОИТЕЛЬНАЯ, 40, КВ 15</t>
  </si>
  <si>
    <t>ТОО "АГРОСЕРВИС-ЖАНАКОРГАН"</t>
  </si>
  <si>
    <t>ҚҰТЫБАЕВ МЕЙІРЖАН РАХЫМҰЛЫ</t>
  </si>
  <si>
    <t>С.ЖАНАКОРГАН , УЛИЦА НУРГАЛИ ТУРШЕКУЛЫ, 1</t>
  </si>
  <si>
    <t>КХ "БЕРІШ"</t>
  </si>
  <si>
    <t>САДЫКОВА ЗАМЗАГУЛЬ МУХТАРОВНА</t>
  </si>
  <si>
    <t>77025336670 ,87025336670</t>
  </si>
  <si>
    <t>ТОО "ОПЫТНОЕ ХОЗЯЙСТВО МАСЛИЧНЫХ КУЛЬТУР ПЛЮС"</t>
  </si>
  <si>
    <t>БУГУБАЕВ МУРАТ КАКЕНОВИЧ</t>
  </si>
  <si>
    <t>77233562202 ,87233562202</t>
  </si>
  <si>
    <t>С.МАЯК , улица Центральная, дом 1</t>
  </si>
  <si>
    <t>ТОО "КОЙБАС"</t>
  </si>
  <si>
    <t>МЫНГЫРБАЕВ УАХАС</t>
  </si>
  <si>
    <t>С.КОЙБАС , улица Береке, строение 26</t>
  </si>
  <si>
    <t>РГУ «ЖОНГАР – АЛАТАУСКИЙ ГОСУДАРСТВЕННЫЙ НАЦИОНАЛЬНЫЙ ПРИРОДНЫЙ ПАРК» КОМИТЕТА ЛЕСНОГО ХОЗЯЙСТВА И ЖИВОТНОГО МИРА МИНИСТЕРСТВА ЭКОЛОГИИ И ПРИРОДНЫХ РЕСУРСОВ РК</t>
  </si>
  <si>
    <t>КАБИЕВ МАРАТ НУРГАЗЫОВИЧ</t>
  </si>
  <si>
    <t>87283921201 ,87283921807</t>
  </si>
  <si>
    <t>Г.САРКАНД , улица И. Венедиктов, дом 74</t>
  </si>
  <si>
    <t>АО "АЛАТАУ-ҚҰС"</t>
  </si>
  <si>
    <t>КУРМАШЕВА ЖАННА НАРИМАНОВНА</t>
  </si>
  <si>
    <t>(727) 306-43-94 ,+7(727)3984363 ,87273984363</t>
  </si>
  <si>
    <t>С.ЧАПАЕВО , Алматинская область Илийский район село Чапаев здание 1</t>
  </si>
  <si>
    <t>ТОО "СОЮЗ 2010"</t>
  </si>
  <si>
    <t>ПСАРЁВ ЕВГЕНИЙ АЛЕКСАНДРОВИЧ</t>
  </si>
  <si>
    <t>87233124738 ,8-72331-24-7-38</t>
  </si>
  <si>
    <t>С.УВАРОВО , УЛИЦА КУЙБЫШЕВА, 25</t>
  </si>
  <si>
    <t>КХ "ҚҰЛАГЕР"</t>
  </si>
  <si>
    <t>ЖУМАНОВ АНУАР ХАМИТОВИЧ</t>
  </si>
  <si>
    <t>7(7132) 567603 ,87132567603</t>
  </si>
  <si>
    <t>С.НУРБУЛАК , АКТЮБИНСКАЯ ОБЛАСТЬ, АЛГИНСКИЙ РАЙОН, КАРААГАШСКИЙ С.О., С.НУРБУЛАК</t>
  </si>
  <si>
    <t>ТОО "EVS GROUP"</t>
  </si>
  <si>
    <t>КОМАНОВ ЕВГЕНИЙ НИКОЛАЕВИЧ</t>
  </si>
  <si>
    <t>РАЙОН ЕСИЛЬ , город Астана район Есиль улица Керей, Жәнібек хандар здание 32 оф. 606</t>
  </si>
  <si>
    <t>КХ "АҚЖОЛ"</t>
  </si>
  <si>
    <t>АБДРАМАНОВ САКЕН САУЛЕБЕКОВИЧ</t>
  </si>
  <si>
    <t>7 707 533 09 60 ,87075330960</t>
  </si>
  <si>
    <t>С.СЫЗГАН , ТУРКЕСТАНСКАЯ ОБЛАСТЬ, СУЗАКСКИЙ РАЙОН, СЫЗГАНСКИЙ С.О., С.СЫЗГАН</t>
  </si>
  <si>
    <t>ТОО "ЕГЕР"</t>
  </si>
  <si>
    <t>НУРМАГАМБЕТОВ АСУЛАН ХАМИТОВИЧ</t>
  </si>
  <si>
    <t>С.БАШМАЧНОЕ , Павлодарская область Железинский район Башмачинский сельский округ село Башмачное улица СТЕПНАЯ, дом 19Б</t>
  </si>
  <si>
    <t>14.09.2026 не верный номер там уже не работает контактов нет</t>
  </si>
  <si>
    <t>ТОО "СЕРВИСНО-ЗАГОТОВИТЕЛЬНЫЙ ЦЕНТР "АСАР KZ"</t>
  </si>
  <si>
    <t>ҚАЛИБЕКОВ БАҚБЕРГЕН НУРЖАНҰЛЫ</t>
  </si>
  <si>
    <t>КАРАТАУСКИЙ РАЙОН , квартал 188, здание 183</t>
  </si>
  <si>
    <t>ТОО "ВК-16"</t>
  </si>
  <si>
    <t>МАКАЖАНОВА ОРАЛХАН ДЕМЕЖАНОВНА</t>
  </si>
  <si>
    <t>7022237988 ,87022237988</t>
  </si>
  <si>
    <t>С.КАСЫМА КАЙСЕНОВА , УЛИЦА НЕТ УЛИЦЫ, 6</t>
  </si>
  <si>
    <t>10.05.2024 другая сфера</t>
  </si>
  <si>
    <t>СЕЛЬСКИЙ ПК ВОДОПОЛЬЗОВАТЕЛЕЙ "ҚЫЗЫЛОРДА КӘУСӘР БҰЛАҚ"</t>
  </si>
  <si>
    <t>СМАЙЛОВ АЛИХАН ТОГИЗБАЕВИЧ</t>
  </si>
  <si>
    <t>Г.КЫЗЫЛОРДА , ПРОСПЕКТ АБАЯ, 25 Б</t>
  </si>
  <si>
    <t>ЦЕНТРАЛЬНЫЙ РЕГИОНАЛЬНЫЙ ФИЛИАЛ РЕСПУБЛИКАНСКОГО ГОСУДАРСТВЕННОГО КАЗЕННОГО ПРЕДПРИЯТИЯ "ПО ОХОТЗООПРОМ" КОМИТЕТА ЛЕСНОГО ХОЗЯЙСТВА И ЖИВОТНОГО МИРА МИНИСТЕРСТВА ЭКОЛОГИИ, ГЕОЛОГИИ И ПРИРОДНЫХ РЕСУРСОВ РК</t>
  </si>
  <si>
    <t>ОМАРОВ ШЫНДОС ЕЛДЕСОВИЧ</t>
  </si>
  <si>
    <t>РАЙОН АЛМАТЫ , Жилой массив Юго-Восток (правая сторона), Переулок Арқат, дом 2</t>
  </si>
  <si>
    <t>ТОО "ЛАКИКОМ ЛТД"</t>
  </si>
  <si>
    <t>УМИРБАЕВ НУРЛЫБЕК УТЕГУЛОВИЧ</t>
  </si>
  <si>
    <t>7(777)660-62-40 ,87776606240</t>
  </si>
  <si>
    <t>С.АКТАСТЫ , ЖИЛОЙ МАССИВ ЗАРЕЧНЫЙ-2, 4</t>
  </si>
  <si>
    <t>ТОО "KAZ HORSE MUGALZHAR"</t>
  </si>
  <si>
    <t>ЖАЙТАПОВ ТЕМИРБЕК АЛЬБЕКОВИЧ</t>
  </si>
  <si>
    <t>Г.ЕРЕЙМЕНТАУ , УЛИЦА ШОКАНА УАЛИХАНОВА, 48</t>
  </si>
  <si>
    <t>ТОО "СЕЛЕКЦИЯ ОРТАЛЫҒЫ"</t>
  </si>
  <si>
    <t>АЙНАБЕКОВ БЕКЖАН ТОКТАСЫНОВИЧ</t>
  </si>
  <si>
    <t>АБАЙСКИЙ РАЙОН , МИКРОРАЙОН САМАЛ 3, УЧАСТОК 1102Б</t>
  </si>
  <si>
    <t>ТОО "SANBAO KTK CO,LTD"</t>
  </si>
  <si>
    <t>УЙСУМБАЕВ ЕРКАНАТ САЙДАГАЛИЕВИЧ</t>
  </si>
  <si>
    <t>77079896471 ,87079896471</t>
  </si>
  <si>
    <t>С.КЕНЖЕКОЛЬ , УЛИЦА АШИМБЕТОВА, 6 "Б"</t>
  </si>
  <si>
    <t>ТОО "ВЕЛЕС-ПАВЛОДАР"</t>
  </si>
  <si>
    <t>КАШИРСКИЙ ДМИТРИЙ АЛЕКСАНДРОВИЧ</t>
  </si>
  <si>
    <t>Г.ПАВЛОДАР , УЛИЦА ГЕНЕРАЛА ДЮСЕНОВА, 3/1</t>
  </si>
  <si>
    <t>ТОО "AGRO MERCUR LTD"</t>
  </si>
  <si>
    <t>ТӨЛБАСЫ АЙБАТ ҚАЛИДІЛДАҰЛЫ</t>
  </si>
  <si>
    <t>7 (727) 341 02 66 ,87273410266</t>
  </si>
  <si>
    <t>С.ОТЕГЕН БАТЫРА , Микрорайон Арман, улица Алтын Орда, дом 14В</t>
  </si>
  <si>
    <t>24.10.2024 нет дозвон</t>
  </si>
  <si>
    <t>ТОО "АКТЕП"</t>
  </si>
  <si>
    <t>УРАЗОВ РУСТЕМ ЛУКМАНОВИЧ</t>
  </si>
  <si>
    <t>Г.АЛГА , Актюбинская область Алгинский район город Алга Массив ЖИВОТНОВОДЧЕСКИЙ КОМПЛЕКС, дом 1</t>
  </si>
  <si>
    <t>19.02.2025 не зарег</t>
  </si>
  <si>
    <t>ТОО "АХТАМ СУЫ"</t>
  </si>
  <si>
    <t>СОПАЕВ РИШАТ ЗИПАРОВИЧ</t>
  </si>
  <si>
    <t>С.АКТАМ , УЛ.АУЕЗОВА, 1</t>
  </si>
  <si>
    <t>ТОО "ӘУЛИЕ-АТА ФЕНИКС"</t>
  </si>
  <si>
    <t>ЖУНУСОВА АИДА АМАНСАРИЕВНА</t>
  </si>
  <si>
    <t>87006010699 ,87021769400 ,87262540212</t>
  </si>
  <si>
    <t>С.МЫРЗАТАЙ , Жамбылская область Байзакский район Мырзатайский сельский округ село Мырзатай Учетный квартал УЧЕТНЫЙ КВАРТАЛ 075, дом 99</t>
  </si>
  <si>
    <t>ТОО "АГРО-ДАМУ"</t>
  </si>
  <si>
    <t>БУКЕЕВ РУСЛАН ДАУРЕНОВИЧ</t>
  </si>
  <si>
    <t>С.ФЕДОРОВКА , Павлодарская область район Тереңкөл Федоровский сельский округ село Федоровка улица УРОЖАЙНАЯ, дом 1 кв. 1</t>
  </si>
  <si>
    <t>ТОО "САРЫАҒАШ-ҚҰС"</t>
  </si>
  <si>
    <t>ТАЛМАН МҰРАТ СЕРІКҰЛЫ</t>
  </si>
  <si>
    <t>87017552596 ,87780071757</t>
  </si>
  <si>
    <t>С.ДАРБАЗА , улица Ш.Уалиханов, дом 17</t>
  </si>
  <si>
    <t>ТОО "FIRKAN RETAIL GROUP"</t>
  </si>
  <si>
    <t>ГАРИПОВ ИЛЬЯС КАРИПОВИЧ</t>
  </si>
  <si>
    <t>ЕНБЕКШИНСКИЙ РАЙОН , Г.ШЫМКЕНТ ЕНБЕКШИНСКИЙ РАЙОН Проспект ТАУКЕ ХАНА, к.г.Шымкент, пр.Тауке хана 330/1, дом 330/1</t>
  </si>
  <si>
    <t>ТОО "РЗА - АСЫЛ ТҮЛІК"</t>
  </si>
  <si>
    <t>КАРАБАЛАЕВ ЖЕНИС ЕРТУГАНОВИЧ</t>
  </si>
  <si>
    <t>П.АЙТЕКЕ БИ , КЫЗЫЛОРДИНСКАЯ ОБЛАСТЬ КАЗАЛИНСКИЙ РАЙОН П.АЙТЕКЕ БИ улица МУРАТБАЕВА Г, к.УЛИЦА МУРАТБАЕВА Г, 1-Е, дом 1-Е</t>
  </si>
  <si>
    <t>ОФ "ЕСЕТ БАТЫРА КОКИУЛЫ В СЕЛЕ БЕСТАМАК"</t>
  </si>
  <si>
    <t>КОРГАНБЕКОВ БАКЫТЖАН ЕРГАЗИЕВИЧ</t>
  </si>
  <si>
    <t>С.БЕСТАМАК , УЛИЦА АЛГИНСКАЯ, 58</t>
  </si>
  <si>
    <t>19.02.2025 не верный номер</t>
  </si>
  <si>
    <t>КХ "БЕКНАЗАР"</t>
  </si>
  <si>
    <t>БАЕШОВ ЕРБОЛ КЕНЖЕГАЛИЕВИЧ</t>
  </si>
  <si>
    <t>7771-183-60-91 ,87711836091</t>
  </si>
  <si>
    <t>ТОО "AZIA GOLD" "АЗИЯ ГОЛД"</t>
  </si>
  <si>
    <t>КОРЖИКОВ АЛЕКСЕЙ ВИКТОРОВИЧ</t>
  </si>
  <si>
    <t>Производство фармацевтических препаратов</t>
  </si>
  <si>
    <t>Г.САРКАНД , улица Райымбек Батыр, дом 2</t>
  </si>
  <si>
    <t>ТОО "АҚ-ЖЕР 2010"</t>
  </si>
  <si>
    <t>ХИТРОВ АЛЕКСАНДР АНДРЕЕВИЧ</t>
  </si>
  <si>
    <t>С.БАЯН , Северо-Казахстанская область Жамбылский район Архангельский сельский округ село Баян улица МЫКТЫБАЙ, дом 25</t>
  </si>
  <si>
    <t>01.09.2026 нет потреб пока</t>
  </si>
  <si>
    <t>ТОО "ЛЕСНИЧЕСТВО" не сущ</t>
  </si>
  <si>
    <t>ХАМИТОВА РУЗА КАЛПАНОВНА</t>
  </si>
  <si>
    <t>Г.ПАВЛОДАР , УЛИЦА ЛЕСОПОСАДОЧНАЯ, 7, КВ 3</t>
  </si>
  <si>
    <t>14.09.2026 не сущ</t>
  </si>
  <si>
    <t>КГУ «ОТДЕЛ ОБРАЗОВАНИЯ ТАЙЫНШИНСКОГО РАЙОНА» КГУ «УПРАВЛЕНИЕ ОБРАЗОВАНИЯ АКИМАТА СЕВЕРО-КАЗАХСТАНСКОЙ ОБЛАСТИ»</t>
  </si>
  <si>
    <t>ИГИБАЕВА ГУЛЬНАР САПАРГАЛИЕВНА</t>
  </si>
  <si>
    <t>87153621075 ,87153642176 ,8 (71536) 42176</t>
  </si>
  <si>
    <t>Г.ТАЙЫНША , УЛИЦА АСТАНА, 165</t>
  </si>
  <si>
    <t>КРЕСТЬЯНСКОЕ ХОЗЯЙСТВО "ЖАДИГЕР"</t>
  </si>
  <si>
    <t>ЖАДИГЕРОВ БАУЫРЖАН ЖАДИГЕРОВИЧ</t>
  </si>
  <si>
    <t>7 771 034 62 04 ,87710346204</t>
  </si>
  <si>
    <t>КРЕСТЬЯНСКОЕ ХОЗЯЙСТВО "ЭНЕРГИЯ"</t>
  </si>
  <si>
    <t>МУКАНОВ АЛИМБЕК СЕРГАЛИЕВИЧ</t>
  </si>
  <si>
    <t>7 (7132) 55-77-79 ,87172516778</t>
  </si>
  <si>
    <t>С.УШКУДЫК , АКТЮБИНСКАЯ ОБЛАСТЬ, АЛГИНСКИЙ РАЙОН, УШКУДУКСКИЙ С.О., С.УШКУДЫК</t>
  </si>
  <si>
    <t>19.02.2025 не дозвон нариман</t>
  </si>
  <si>
    <t>КРЕСТЬЯНСКОЕ ХОЗЯЙСТВО "НАУРЫЗ"</t>
  </si>
  <si>
    <t>КАЛИЕВА ГУЛЬНУР СЕРИКБАЕВНА</t>
  </si>
  <si>
    <t>С.ОТЕК , АКТЮБИНСКАЯ ОБЛАСТЬ, ХОБДИНСКИЙ РАЙОН, ОТЕКСКИЙ С.О., С.ОТЕК</t>
  </si>
  <si>
    <t>ТОО "SHAHAR CORP"</t>
  </si>
  <si>
    <t>БАЙТЕЛИЕВА УЛПАН КУТТЫКУЛОВНА</t>
  </si>
  <si>
    <t>7 778 586 3537</t>
  </si>
  <si>
    <t>С.АЛМАЛЫ , УЛИЦА СОЛТАНАЙ БАТЫР</t>
  </si>
  <si>
    <t>ТОО "АГРОМИР ЖИТИКАРА"</t>
  </si>
  <si>
    <t>ГУДКОВСКИЙ АЛЕКСАНДР СЕРГЕЕВИЧ</t>
  </si>
  <si>
    <t>С.ПРИГОРОДНОЕ , ТЕРРИТОРИЯ ЖИВОТНОВОДЧЕСКИЙ КОМПЛЕКС, 1</t>
  </si>
  <si>
    <t>сбой17.09.26.</t>
  </si>
  <si>
    <t>ТОО "СЫЗДЫКСЕЙТХАН АТА"</t>
  </si>
  <si>
    <t>СЫЗДЫКОВ ЕРБОЛ АДЫЛХАНОВИЧ</t>
  </si>
  <si>
    <t>77718240109 ,87718240109</t>
  </si>
  <si>
    <t>Г.ТУРКЕСТАН , УЛИЦА ЖАНГИР ХАН, 98</t>
  </si>
  <si>
    <t>08.08.2024 не дозвон</t>
  </si>
  <si>
    <t>ТОО "EKO-STROIPROEKT"</t>
  </si>
  <si>
    <t>АБДЫХАЕВ МУСА САБЫРОВИЧ</t>
  </si>
  <si>
    <t>87051590444 ,8718222699, 87051590444 ,87782217879</t>
  </si>
  <si>
    <t>С.ТЕРЕНКОЛЬ , Павлодарская область район Тереңкөл Теренкольский сельский округ село Теренколь улица БАЙТУРСЫНОВА, дом 260А</t>
  </si>
  <si>
    <t>КХ "САЛТАНАТ"</t>
  </si>
  <si>
    <t>КЕНЕБАЕВ ТИЫШТЫБАЙ -</t>
  </si>
  <si>
    <t>СЕЛЬСКИЙ ПК "АҚ ЖАЙЫҚ БОТАҚАРА"</t>
  </si>
  <si>
    <t>МИНАП ЖУМАЙ</t>
  </si>
  <si>
    <t>П.БОТАКАРА , УЛИЦА АУЭЗОВА, 29, КВ 1</t>
  </si>
  <si>
    <t>ТОО "ШУНАК"</t>
  </si>
  <si>
    <t>ЩЕРБАКОВ ВЛАДИМИР СЕРГЕЕВИЧ</t>
  </si>
  <si>
    <t>7(778) 679-9067 ,87786799067</t>
  </si>
  <si>
    <t>Г.ПРИОЗЕРСК , УЛИЦА СТРОИТЕЛЕЙ, 22</t>
  </si>
  <si>
    <t>КГП НА ПРАВЕ ХОЗЯЙСТВЕННОГО ВЕДЕНИЯ "МУРАП" УПРАВЛЕНИЯ ПРИРОДНЫХ РЕСУРСОВ И РЕГУЛИРОВАНИЯ АКИМАТА ЖАМБЫЛСКОЙ ОБЛАСТИ</t>
  </si>
  <si>
    <t>МАДЕМАРОВ ТЫНЫБЕК БЕГАЛИЕВИЧ</t>
  </si>
  <si>
    <t>87025356615 ,87263921636</t>
  </si>
  <si>
    <t>А.САУДАКЕНТ , УЛИЦА К.АСАНОВ, 7</t>
  </si>
  <si>
    <t>ТОО "BAP COMPANY LTD"</t>
  </si>
  <si>
    <t>МУХАММАДИЕВ БАХТИЁР МУХАММАДИЕВИЧ</t>
  </si>
  <si>
    <t>АЛМАЛИНСКИЙ РАЙОН , УЛИЦА ХУСАИНОВА, 20</t>
  </si>
  <si>
    <t>ТОО "TAX EXPERT CONSULTING"</t>
  </si>
  <si>
    <t>ЖӘҢГІРОВ ДАМИР АБАЙҰЛЫ</t>
  </si>
  <si>
    <t>(747) 610-84-58 ,87476108458</t>
  </si>
  <si>
    <t>С.МИЧУРИНСКОЕ , улица Ермекова, дом 1/1</t>
  </si>
  <si>
    <t>08.10.2024 нет птреб</t>
  </si>
  <si>
    <t>ТОО "ISTITHMAR AGRO" не верный номер</t>
  </si>
  <si>
    <t>С.КОСОБА , УЛИЦА ПАРКОВАЯ, 20</t>
  </si>
  <si>
    <t>09.12.2024 не верный номер</t>
  </si>
  <si>
    <t>Олжа агро</t>
  </si>
  <si>
    <t>ТОО "СКОБАРЬ И К"</t>
  </si>
  <si>
    <t>ПАХОМОВ ЗАХАР АЛЕКСАНДРОВИЧ</t>
  </si>
  <si>
    <t>87055891529 ,87767248521</t>
  </si>
  <si>
    <t>РАЙОН ӘЛИХАН БӨКЕЙХАН , улица Методическая, строение 19</t>
  </si>
  <si>
    <t>ПТ КХ "МЕЧТА"</t>
  </si>
  <si>
    <t>КСЕНОФОНТОВ АЛЕКСАНДР НИКОЛАЕВИЧ</t>
  </si>
  <si>
    <t>С.ЖАҚСЫЛЫҚ , ОБЛАСТЬ АБАЙ, БОРОДУЛИХИНСКИЙ РАЙОН, ПОДБОРНЫЙ С.О., С.МИХАЙЛОВКА, С.ЖАҚСЫЛЫҚ</t>
  </si>
  <si>
    <t>16.07.2024 сбой</t>
  </si>
  <si>
    <t>ТОО "САЯН-2010"</t>
  </si>
  <si>
    <t>АБДУРАСУЛОВ СЕРИК ЕСИРКЕПОВИЧ</t>
  </si>
  <si>
    <t>77001010050 ,87001010050</t>
  </si>
  <si>
    <t>С.КАРЖАН , УЛИЦА К.МАМБЕТОВ, 1</t>
  </si>
  <si>
    <t>ТОО "СУЛТАНАГРО МРАС"</t>
  </si>
  <si>
    <t>АСКАПОВА ДИНАРА ГАЛИМЖАНОВНА</t>
  </si>
  <si>
    <t>АУЭЗОВСКИЙ РАЙОН , МИКРОРАЙОН АТАМЕКЕН, 161</t>
  </si>
  <si>
    <t>К/Х"ҚҰТ МЕКЕН"</t>
  </si>
  <si>
    <t>БАЗАРБАЙҚЫЗЫ ГҮЛЖАМАЛ БАЗАРБАЕВНА</t>
  </si>
  <si>
    <t>77758092538 ,87758092538</t>
  </si>
  <si>
    <t>08.08.2024 не верный номер</t>
  </si>
  <si>
    <t>ТОО "ВЕСНА 2011"</t>
  </si>
  <si>
    <t>ПРОХОДОВ АНДРЕЙ ВЛАДИМИРОВИЧ</t>
  </si>
  <si>
    <t>77771389423 ,87771389423</t>
  </si>
  <si>
    <t>С.БЫСТРУХА , улица Орталық, дом 10, кв. 1</t>
  </si>
  <si>
    <t>10.05.2024 нет потребности</t>
  </si>
  <si>
    <t>ТОО "ҚАЙЫП-АТА"</t>
  </si>
  <si>
    <t>ЕРТАЕВ ШЫНГЫС МАХАМБЕТОВИЧ</t>
  </si>
  <si>
    <t>С.ЖАНАБАЗАР , улица Р.Абдирайымулы, дом 136</t>
  </si>
  <si>
    <t>08.08.2024 сами  строят себе</t>
  </si>
  <si>
    <t>КРЕСТЬЯНСКОЕ ХОЗЯЙСТВО "СУЛТАН"</t>
  </si>
  <si>
    <t>СЕКСЕНОВ ЖАРЫЛКАГАН ЕРБОЗЫМОВИЧ</t>
  </si>
  <si>
    <t>77752621670 ,87752621670</t>
  </si>
  <si>
    <t>С.АКБАЙ , КЫЗЫЛОРДИНСКАЯ ОБЛАСТЬ, АРАЛЬСКИЙ РАЙОН, АКИРЕКСКИЙ С.О., С.АКБАЙ</t>
  </si>
  <si>
    <t>ТОО "ӘЛНҰРБЕК"</t>
  </si>
  <si>
    <t>МАУКЕН АРМАН АМАНҰЛЫ</t>
  </si>
  <si>
    <t>77756963636 ,+77782765255</t>
  </si>
  <si>
    <t>С.ШОЛАККОРГАН , улица Абуов Сейдахмет, дом 13</t>
  </si>
  <si>
    <t>ТОО "МОЛОЧНЫЕ РЕКИ 2011" повтор не дозвон</t>
  </si>
  <si>
    <t>АБДРАХМАНОВ АСКАР АБДЫГАКАРОВИЧ</t>
  </si>
  <si>
    <t>П.ШОРТАНДЫ , УЛИЦА ЮРИЯ ЛЕРМОНТОВА, 11А</t>
  </si>
  <si>
    <t>ТОО "FARMA TRADE"</t>
  </si>
  <si>
    <t>ВАЙТМАН ВЛАДИМИР ЮРИЕВИЧ</t>
  </si>
  <si>
    <t>Г.АККОЛЬ , улица Гагарина, дом 11, кв. 12</t>
  </si>
  <si>
    <t>04.09.2026 сбой</t>
  </si>
  <si>
    <t>КХ БАШЛАМ</t>
  </si>
  <si>
    <t>АБУБАКАРОВ ИСМАИЛ ЭМИЕВИЧ</t>
  </si>
  <si>
    <t>С.САТЫ , ПАВЛОДАРСКАЯ ОБЛАСТЬ, МАЙСКИЙ РАЙОН, САТИНСКИЙ С.О., С.САТЫ</t>
  </si>
  <si>
    <t>ТОО "КУЗМИЧ"</t>
  </si>
  <si>
    <t>ГРИЦЕНКО ВЛАДИСЛАВ ВЛАДИМИРОВИЧ</t>
  </si>
  <si>
    <t>7 777 996 4060 ,87779964060</t>
  </si>
  <si>
    <t>С.КУЛЫНЖОН , УЛИЦА АУБАКИРОВА, 8 А</t>
  </si>
  <si>
    <t>ТОО "РСАЛАТ-АНА"</t>
  </si>
  <si>
    <t>ОСПАНОВ ҒАЛЫМЖАН МЫҚТЫБЕКҰЛЫ</t>
  </si>
  <si>
    <t>77751315951 ,87751315951</t>
  </si>
  <si>
    <t>БУГУНСКИЙ С.О. , ЮЖНО-КАЗАХСТАНСКАЯ ОБЛАСТЬ ОРДАБАСЫНСКИЙ РАЙОН С.ЫНТАЛЫ улица МАЛДЫБАЙ, к.ЮЖНО-КАЗАХСТАНСКАЯ ОБЛАСТЬ С.ЫНТАЛЫ УЛИЦА МАЛДЫБАЙ ДОМ Б/Н КВ , дом Б/Н</t>
  </si>
  <si>
    <t>ТОО "КАЗГЕОТЕРМ"</t>
  </si>
  <si>
    <t>КАУЛДАШЕВ АЛИХАН ТОЛЕУЖАНОВИЧ</t>
  </si>
  <si>
    <t>(727) 244-11-55, 244-11-83</t>
  </si>
  <si>
    <t>Деятельность по проведению геологической разведки и изысканий (без научных исследований и разработок)</t>
  </si>
  <si>
    <t>Г.ЖАРКЕНТ , улица Чокана Валиханова, дом 103</t>
  </si>
  <si>
    <t>ТОО "СПК КЫЗЫЛОРДА БАЛЫК"</t>
  </si>
  <si>
    <t>КАЙЫПНАЗАРОВА ЛЯЗЗАТ САЯДИНОВНА</t>
  </si>
  <si>
    <t>Морское рыболовство</t>
  </si>
  <si>
    <t>П.АЙТЕКЕ БИ , улица Сыдык Байкубеков, здание 8</t>
  </si>
  <si>
    <t>06.03.2025  не верный номер</t>
  </si>
  <si>
    <t>ТОО "ПАТФАЙНДЕР"</t>
  </si>
  <si>
    <t>ЖУМАГУЛОВ РУСЛАН МЕРГЕНОВИЧ</t>
  </si>
  <si>
    <t>77774178781 ,87774178781</t>
  </si>
  <si>
    <t>Г.ПЕТРОПАВЛОВСК , улица Абая, дом 94</t>
  </si>
  <si>
    <t>16.01.2025 не дозвон</t>
  </si>
  <si>
    <t>ТОО "ИНТ МЕНЕДЖМЕНТ"</t>
  </si>
  <si>
    <t>ЕСМАГАМБЕТОВ ЖАНДОС КАЗБЕКОВИЧ</t>
  </si>
  <si>
    <t>77273110911 ,87273110911 ,87757817929</t>
  </si>
  <si>
    <t>С.НОВОУЗЕНКА , Учетный квартал 103, строение 57</t>
  </si>
  <si>
    <t>ТОО "ДЕМЕУ-АГРО"см коментарии</t>
  </si>
  <si>
    <t>АХМЕТОВ  Амир</t>
  </si>
  <si>
    <t>77018963081 ,+7(714) 2394367 ,87018963081 ,87142394367</t>
  </si>
  <si>
    <t>Г.КОСТАНАЙ , улица Узкоколейная, здание 32</t>
  </si>
  <si>
    <t>нет потреб,</t>
  </si>
  <si>
    <t>ТОО "КУНЗА"</t>
  </si>
  <si>
    <t>ДОСОВ ШМИДТ ТУЛЕГЕНОВИЧ</t>
  </si>
  <si>
    <t>7(701)6238893 ,87016238893</t>
  </si>
  <si>
    <t>С.РОДИНА , улица Байтурсынова, дом 1</t>
  </si>
  <si>
    <t>09.12.2024 не до ангаров умирает...</t>
  </si>
  <si>
    <t>отправил кп 27.08.26.</t>
  </si>
  <si>
    <t>ТОО "FRESH LAND"</t>
  </si>
  <si>
    <t>АЛИБАЕВ БАТЫРЖАН БОЛАТОВИЧ</t>
  </si>
  <si>
    <t>С.КАЗЦИК , УЛИЦА МЕНДЕЛЕЕВ, 29</t>
  </si>
  <si>
    <t>23.10.2024 нет потреб</t>
  </si>
  <si>
    <t>ТОО "ЖАР-СОР"</t>
  </si>
  <si>
    <t>АБЕНОВ ЕРМЕК КУЛАТАЕВИЧ</t>
  </si>
  <si>
    <t>С.ШИКЫЛДАК , УЧЕТНЫЙ КВАРТАЛ 203, УЧАСТОК 60</t>
  </si>
  <si>
    <t>СЕВЕРО-КАЗАХСТАНСКИЙ ФИЛИАЛ РГП на ПХВ "КАЗВОДХОЗ" КОМИТЕТА ПО ВОДНЫМ РЕСУРСАМ МИНИСТЕРСТВА ЭКОЛОГИИ, ГЕОЛОГИИ И ПРИРОДНЫХ РЕСУРСОВ РК</t>
  </si>
  <si>
    <t>ИБАТУЛЛИН ШУГАИП НАСИБУЛЛОВИЧ</t>
  </si>
  <si>
    <t>87152462176 ,87152467418 ,8(7152)46-74-18</t>
  </si>
  <si>
    <t>Г.ПЕТРОПАВЛОВСК , СЕВЕРО-КАЗАХСТАНСКАЯ ОБЛАСТЬ Г.ПЕТРОПАВЛОВСК улица КАРИМА СУТЮШЕВА, к.СЕВЕРО-КАЗАХСТАНСКАЯ ОБЛАСТЬ Г.ПЕТРОПАВЛОВСК УЛИЦА К.СУТЮШЕВА ДОМ 58 КВ , дом 58</t>
  </si>
  <si>
    <t>ФИЛИАЛ "БОЛЬШОЙ АЛМАТИНСКИЙ КАНАЛ ИМ. Д.КУНАЕВА" РГП на ПХВ "КАЗВОДХОЗ" КОМИТЕТА ПО ВОДНЫМ РЕСУРСАМ МИНИСТЕРСТВА ЭКОЛОГИИ, ГЕОЛОГИИ И ПРИРОДНЫХ РЕСУРСОВ РК"</t>
  </si>
  <si>
    <t>АРЫСТАНОВ МЕЙРАМ БУРАНОВИЧ</t>
  </si>
  <si>
    <t>Г.ТАЛГАР , Алматинская область Талгарский район город Талгар улица ПРОМЫШЛЕННАЯ, дом 8/1</t>
  </si>
  <si>
    <t>АЛМАТИНСКИЙ ФИЛИАЛ РГП на ПХВ "КАЗВОДХОЗ" КОМИТЕТА ПО ВОДНЫМ РЕСУРСАМ МИНИСТЕРСТВА ЭКОЛОГИИ, ГЕОЛОГИИ И ПРИРОДНЫХ РЕСУРСОВ РК</t>
  </si>
  <si>
    <t>КУДАЙБЕРГЕНОВ САЯТ УСЕНОВИЧ</t>
  </si>
  <si>
    <t>87282309047 ,87282309279 ,8 7282 30 92 79</t>
  </si>
  <si>
    <t>Г.ТАЛДЫКОРГАН , область Жетісу город Талдыкорган улица БАЛПЫК БИ, дом 40</t>
  </si>
  <si>
    <t>ВОСТОЧНО-КАЗАХСТАНСКИЙ ФИЛИАЛ РГП на ПХВ "КАЗВОДХОЗ" КОМИТЕТА ПО ВОДНЫМ РЕСУРСАМ МИНИСТЕРСТВА ЭКОЛОГИИ, ГЕОЛОГИИ И ПРИРОДНЫХ РЕСУРСОВ РК</t>
  </si>
  <si>
    <t>АМИРЖАНОВ НУРЖАН МУРАТОВИЧ</t>
  </si>
  <si>
    <t>518921, 268458, 87776580863 ,87232260867 ,87232579619 ,87776580863</t>
  </si>
  <si>
    <t>Г.УСТЬ-КАМЕНОГОРСК , Восточно-Казахстанская область город Усть-Каменогорск улица, дом 99/1 кв. 1в</t>
  </si>
  <si>
    <t>ТОО "AGRO DEALER" не зарег</t>
  </si>
  <si>
    <t>САЛЫКОВ ДАУРЕН САЛЫКОВИЧ</t>
  </si>
  <si>
    <t>77789888824 ,87789888824</t>
  </si>
  <si>
    <t>РАЙОН БАЙҚОҢЫР , УЛИЦА АМАНГЕЛДІ ИМАНОВ, 12, КВ ОФИС ВП-1</t>
  </si>
  <si>
    <t>АТЫРАУСКИЙ ФИЛИАЛ РГП на ПХВ "КАЗВОДХОЗ" КОМИТЕТА ПО ВОДНЫМ РЕСУРСАМ МИНИСТЕРСТВА ЭКОЛОГИИ,ГЕОЛОГИИ И ПРИРОДНЫХ РЕСУРСОВ РК</t>
  </si>
  <si>
    <t>РЫСЖАНОВ АСЛАНБЕК РЫСЖАНОВИЧ</t>
  </si>
  <si>
    <t>87122322878 ,87122324028 ,87122 324028</t>
  </si>
  <si>
    <t>Г.АТЫРАУ , УЛИЦА АБАЙ, 10А</t>
  </si>
  <si>
    <t>ТОО "КОМПАНИЯ АГРО - ПРОМ БАСТАУ"</t>
  </si>
  <si>
    <t>ЖАКЕНОВА ШОЛПАН МУХАМЕДЖАНОВНА</t>
  </si>
  <si>
    <t>АЛМАЛИНСКИЙ РАЙОН , город Алматы Алмалинский район улица, дом 189Д</t>
  </si>
  <si>
    <t>ТОО "УМЭКС БС"</t>
  </si>
  <si>
    <t>ТӨРЕ АРНУР ҒАБИТҰЛЫ</t>
  </si>
  <si>
    <t>Оптовая торговля цементом, песком и гравием</t>
  </si>
  <si>
    <t>МЕДЕУСКИЙ РАЙОН , САДОВОДЧЕСКОЕ ТОВАРИЩЕСТВО КОКТОБЕ 1, 1</t>
  </si>
  <si>
    <t>ТОО "КАЗАГРО ФЕРМА"</t>
  </si>
  <si>
    <t>МАМАДАЛИЕВ САЯН СЕЙДИГАПБАРОВИЧ</t>
  </si>
  <si>
    <t>С.АБАЙ , Алматинская область Карасайский район Райымбекский сельский округ село Абай Крестьянское хозяйство, дом 25</t>
  </si>
  <si>
    <t>23.10.2024 не дозвон</t>
  </si>
  <si>
    <t>АКТЮБИНСКИЙ ФИЛИАЛ РГП на ПХВ "КАЗВОДХОЗ" КОМИТЕТА ПО ВОДНЫМ РЕСУРСАМ МИНИСТЕРСТВА ЭКОЛОГИИ, ГЕОЛОГИИ И ПРИРОДНЫХ РЕСУРСОВ РК</t>
  </si>
  <si>
    <t>НУРТАЗИН МИРЗАБАЙ ЖАРКИНОВИЧ</t>
  </si>
  <si>
    <t>87132515936 ,8/7132/515-936</t>
  </si>
  <si>
    <t>РАЙОН АСТАНА , улица Гиззата Ибатовича Ибатова, строение 53А</t>
  </si>
  <si>
    <t>ПАВЛОДАРСКИЙ ФИЛИАЛ РГП на ПХВ "КАЗВОДХОЗ" КОМИТЕТА ПО ВОДНЫМ РЕСУРСАМ МИНИСТЕРСТВА ЭКОЛОГИИ, ГЕОЛОГИИ И ПРИРОДНЫХ РЕСУРСОВ РК</t>
  </si>
  <si>
    <t>КОЖАНОВ ЖУМАГЕЛЬДЫ ОРАЛБЕКОВИЧ</t>
  </si>
  <si>
    <t>87182328725 ,87182329370</t>
  </si>
  <si>
    <t>Г.ПАВЛОДАР , Павлодарская область город Павлодар улица ЛЕНИНА, дом 174/1</t>
  </si>
  <si>
    <t>ТОО "АЙТУАР-МК"</t>
  </si>
  <si>
    <t>МАКУБАЕВ КУАНЫШ КЕНЕСБАЕВИЧ</t>
  </si>
  <si>
    <t>Г.КОСТАНАЙ , УЛИЦА ЛЕРМОНТОВА, 28А</t>
  </si>
  <si>
    <t>ТОО "AL-TEMIR STAR"</t>
  </si>
  <si>
    <t>ТЯН ВАЛЕРИЙ АЛЕКСЕЕВИЧ</t>
  </si>
  <si>
    <t>77052027495 ,87052027495</t>
  </si>
  <si>
    <t>Г.СЕМЕЙ , Абай область город Семей Проспект, дом 150 кв. 74</t>
  </si>
  <si>
    <t>К/Х "ОТАН"</t>
  </si>
  <si>
    <t>АКИЛОВ ТАЛГАТ ОРЫНБАЕВИЧ</t>
  </si>
  <si>
    <t>С.УЗУНБУЛАК , ПАВЛОДАРСКАЯ ОБЛАСТЬ, БАЯНАУЛЬСКИЙ РАЙОН, УЗУНБУЛАКСКИЙ С.О., С.УЗУНБУЛАК</t>
  </si>
  <si>
    <t>ТОО "ЭКО ҚҰРЫЛЫС PROJECT"</t>
  </si>
  <si>
    <t>НУРЫМГЕРЕЕВ КУАНЫШ ШАМИЛЬЕВИЧ</t>
  </si>
  <si>
    <t>Г.КЫЗЫЛОРДА , улица Конысбек Казантаев, дом 1</t>
  </si>
  <si>
    <t>06.03.2025 сбой</t>
  </si>
  <si>
    <t>ТОО "КУРТИНСКИЙ КОМБИНАТ ПОШ"</t>
  </si>
  <si>
    <t>ЧЫНЫКУЛОВ БУГЫБАЙ АРЫКБЕКОВИЧ</t>
  </si>
  <si>
    <t>77762276444 ,87762276444</t>
  </si>
  <si>
    <t>С.УЗЫНАГАШ , УЛИЦА ЖАМБЫЛА, 188</t>
  </si>
  <si>
    <t>ТОО "АЛТАЙ АГРОПРОДУКТ"</t>
  </si>
  <si>
    <t>ЖУМАГЕЛЬДИН ТОЛЕГЕН</t>
  </si>
  <si>
    <t>77773525753 ,87773525753</t>
  </si>
  <si>
    <t>Г.УСТЬ-КАМЕНОГОРСК , ПРОСПЕКТ АБАЯ, 203</t>
  </si>
  <si>
    <t>10.05.2024 зыкрылись</t>
  </si>
  <si>
    <t>ПК "ГҮЛДЕН"</t>
  </si>
  <si>
    <t>АЙТКАЛИ АЙША ЕРМЕККЫЗЫ</t>
  </si>
  <si>
    <t>АЛМАЛИНСКИЙ РАЙОН , улица Брусиловского, дом 167</t>
  </si>
  <si>
    <t>ТОО "ТТТ-KZ"</t>
  </si>
  <si>
    <t>ХАСЕНОВА ГУЛЬМИРА ТАЖКЕНОВНА</t>
  </si>
  <si>
    <t>87785767453 ,87785767453</t>
  </si>
  <si>
    <t>Г.КОКШЕТАУ , МИКРОРАЙОН ВАСИЛЬКОВСКИЙ, 8, КВ 20</t>
  </si>
  <si>
    <t>ТОО "ЫРЫСЫМ"</t>
  </si>
  <si>
    <t>ДИХАНБАЙ ДҮЙСЕНБЕК ЛЕСБЕКҰЛЫ</t>
  </si>
  <si>
    <t>87024417446 ,87763005680</t>
  </si>
  <si>
    <t>С.КЕНЕСТОБЕ , улица Кенестобе, дом 15</t>
  </si>
  <si>
    <t>КРЕСТЬЯНСКОЕ ХОЗЯСТВО "АЖИГУЛОВ ЗИНЕТ"</t>
  </si>
  <si>
    <t>АЖИГУЛОВ ЗИНЕТ КАЙНБАЕВИЧ</t>
  </si>
  <si>
    <t>87074406252 ,8 (707) 440 6252</t>
  </si>
  <si>
    <t>С.ТОКАБАЙ , КЫЗЫЛОРДИНСКАЯ ОБЛАСТЬ, АРАЛЬСКИЙ РАЙОН, ЖИНИШКЕКУМСКИЙ С.О., С.ТОКАБАЙ</t>
  </si>
  <si>
    <t>К/Х "ТӘЛІП"</t>
  </si>
  <si>
    <t>КУМЕКБАЕВА ГАЗИЗА КАДЫРБАЕВНА</t>
  </si>
  <si>
    <t>77025535311 ,87025535311</t>
  </si>
  <si>
    <t>08.08.2024 перезвонить</t>
  </si>
  <si>
    <t>ТОО "БАЙБУРТ"</t>
  </si>
  <si>
    <t>УСЕНБАЕВ ГАБИДЕН АСАНОВИЧ</t>
  </si>
  <si>
    <t>Г.ТУРКЕСТАН , УЛИЦА ЖУСИП КЫДЫРА, Д.51</t>
  </si>
  <si>
    <t>ТОО "БОЛАШАҚ-АГРО"</t>
  </si>
  <si>
    <t>КАЖМУРАТОВА АЙДАНА КУАТОВНА</t>
  </si>
  <si>
    <t>С.УРЛЮТЮБ , улица Береговая, дом 23</t>
  </si>
  <si>
    <t>ТОО "WIN WEST-SK"</t>
  </si>
  <si>
    <t>АЛИАХМЕТ АМИРА НҰРЛАНҚЫЗЫ</t>
  </si>
  <si>
    <t>77753005580 ,87753005580</t>
  </si>
  <si>
    <t>С.ТЕРЕКТІ , улица Ақбұлақ, дом 5, кв. 1</t>
  </si>
  <si>
    <t>ТОО "СЕРВИСНО-ЗАГОТОВИТЕЛЬНЫЙ ЦЕНТР "БАЙҒАНИН"</t>
  </si>
  <si>
    <t>НҰРМАҒАНБЕТ НҰРБЕРГЕН СҚАҚҰЛЫ</t>
  </si>
  <si>
    <t>С.КЕМЕРШИ ,</t>
  </si>
  <si>
    <t>19.02.2025 не дозвон</t>
  </si>
  <si>
    <t>ТОО "ГАРД-СЕРВИС КАЗАХСТАН"не дозвон</t>
  </si>
  <si>
    <t>САГИТОВ МИРАС КОСАНОВИЧ</t>
  </si>
  <si>
    <t>Г.ПЕТРОПАВЛОВСК , улица Имени Ибрая Алтынсарина, дом 168Б</t>
  </si>
  <si>
    <t>ТОО "НАУЧНО-ПРОИЗВОДСТВЕННОЕ ОБЪЕДИНЕНИЕ "ШТУРМ"</t>
  </si>
  <si>
    <t>РАЙТ ЕКАТЕРИНА ГЕННАДИЕВНА</t>
  </si>
  <si>
    <t>87172548194 ,8 7172 54 81 94</t>
  </si>
  <si>
    <t>РАЙОН АЛМАТЫ , ПРОСПЕКТ АБЫЛАЙ ХАНА, 9, КВ 6</t>
  </si>
  <si>
    <t>ТОО "ЖАҢА АРНА"</t>
  </si>
  <si>
    <t>АБДРАХМАНОВ ЕРБОЛ КАМИДУЛЛАЕВИЧ</t>
  </si>
  <si>
    <t>С.МИЯЛЫ , УЛ О.СҮЛЕЙМЕНОВ, 17</t>
  </si>
  <si>
    <t>ФИЛИАЛ АО "НАЦИОНАЛЬНАЯ КОМПАНИЯ "ҚАЗАҚСТАН ТЕМІР ЖОЛЫ" -"АСТАНИНСКАЯ ДИСТАНЦИЯ ЗАЩИТНЫХ ЛЕСОНАСАЖДЕНИЙ"</t>
  </si>
  <si>
    <t>АЙТИШЕВ КУАНЫШ КАДЫРОВИЧ</t>
  </si>
  <si>
    <t>РАЙОН САРЫАРКА , Переулок Шыңтас, здание 1/1</t>
  </si>
  <si>
    <t>ТОО "ШАРБАКТЫ-КУС"</t>
  </si>
  <si>
    <t>КУЗЬМИНОВ ЕВГЕНИЙ ВЛАДИМИРОВИЧ</t>
  </si>
  <si>
    <t>87182339398 ,8 7182 339398</t>
  </si>
  <si>
    <t>С.ШАРБАКТЫ , улица 1 Микрорайон, дом 78</t>
  </si>
  <si>
    <t>ФИЛИАЛ АО "НАЦИОНАЛЬНАЯ КОМПАНИЯ "ҚАЗАҚСТАН ТЕМІР ЖОЛЫ" - "АКТОБИНСКАЯ ДИСТАНЦИЯ ЗАЩИТНЫХ ЛЕСОНАСАЖДЕНИЙ"</t>
  </si>
  <si>
    <t>КАЙЖАНОВ КАЗЫБАЙ КАТАЕВИЧ</t>
  </si>
  <si>
    <t>РАЙОН АЛМАТЫ , Актюбинская область город Актобе, район Алматы улица ЛОМОНОСОВА, дом 1</t>
  </si>
  <si>
    <t>ФЕРМЕРСКОЕ ХОЗЯЙСТВО "БАҚДӘУЛЕТ-57"</t>
  </si>
  <si>
    <t>МАХСОТОВА ШЫНАР АЙНАДИНОВНА</t>
  </si>
  <si>
    <t>7 (701) 641-63-64 ,87016416364</t>
  </si>
  <si>
    <t>С.АККУМ , КЫЗЫЛОРДИНСКАЯ ОБЛАСТЬ, ЖАЛАГАШСКИЙ РАЙОН, АККУМСКИЙ С.О., С.АККУМ</t>
  </si>
  <si>
    <t>КХ "КӨКТЕМ"</t>
  </si>
  <si>
    <t>МАЛДЫБАЕВ ЗАЙНОЛЛА ГАБДИЛЬУГАПОВИЧ</t>
  </si>
  <si>
    <t>19.02.2025 нет потреб</t>
  </si>
  <si>
    <t>КХ "АҚМАРЖАН"</t>
  </si>
  <si>
    <t>ТАЖИМУРАТОВ МУХТАР ТУРЕМУРАТОВИЧ</t>
  </si>
  <si>
    <t>С.ТУКТИБАЕВ , КЫЗЫЛОРДИНСКАЯ ОБЛАСТЬ, КАЗАЛИНСКИЙ РАЙОН, АЛГИНСКИЙ С.О., С.ТУКТИБАЕВ</t>
  </si>
  <si>
    <t>ТОО "БЫСТРУШИНСКОЕ"</t>
  </si>
  <si>
    <t>С.БЫСТРУХА , ВОСТОЧНО-КАЗАХСТАНСКАЯ ОБЛАСТЬ ГЛУБОКОВСКИЙ РАЙОН КУЙБЫШЕВСКИЙ С.О. С.БЫСТРУХА улица НОВОСТРОЙКА, к.ВОСТОЧНО-КАЗАХСТАНСКАЯ ОБЛАСТЬ С.БЫСТРУХА УЛИЦА НОВОСТРОЙКА ДОМ 14 КВ , дом 14</t>
  </si>
  <si>
    <t>10.05.2024 весна 2011</t>
  </si>
  <si>
    <t>ТОО "КЫЗЫЛЖАР-КУС"</t>
  </si>
  <si>
    <t>7 7182 33-93-98 ,87182339398</t>
  </si>
  <si>
    <t>С.КЫЗЫЛЖАР , улица Дорожная, здание 12</t>
  </si>
  <si>
    <t>14.09.2026 повтор номера не дозвон</t>
  </si>
  <si>
    <t>КХ "САБЫРЖАН"</t>
  </si>
  <si>
    <t>САБЫРЖАНОВ ИЛЬДУС МАГДАНОВИЧ</t>
  </si>
  <si>
    <t>ТОО "АЙБАНУ-ШУ"</t>
  </si>
  <si>
    <t>ИСКАКОВ АРМАН АМАНГЕЛДЫУЛЫ</t>
  </si>
  <si>
    <t>А.ТОЛЕ БИ , улица Бауыржан Момышулы, дом 13</t>
  </si>
  <si>
    <t>ТОО "ASIAIMPEXKZ"</t>
  </si>
  <si>
    <t>АУЕЛОВ ЕРГАЛИ УТЕБЕКОВИЧ</t>
  </si>
  <si>
    <t>87252921393 ,8(7252)921393</t>
  </si>
  <si>
    <t>АБАЙСКИЙ РАЙОН , улица Желтоксан, строение 20Б</t>
  </si>
  <si>
    <t>ТОО "ТАСБОЛАТ-А"</t>
  </si>
  <si>
    <t>ТАСБОЛАТОВ БАКИТЖАН САГЫНДЫКОВИЧ</t>
  </si>
  <si>
    <t>С.ЖАНАКОРГАН , улица Ерман Байзаков, здание 52</t>
  </si>
  <si>
    <t>СЕЛЬСКИЙ ПК ВОДОПОЛЬЗОВАТЕЛЕЙ "ЖАСЫЛКЕНТ-СУ"</t>
  </si>
  <si>
    <t>ЖАНЫСБАЕВ АЙБЕК ТЕМИРБЕКОВИЧ</t>
  </si>
  <si>
    <t>ЕНБЕКШИНСКИЙ РАЙОН , СЕЛО БАДАМ, УЛИЦА ЖУЛДЫЗ, Д.53</t>
  </si>
  <si>
    <t>02.08.2024 не дозвон</t>
  </si>
  <si>
    <t>"ЮЖНО-КАЗАХСТАНСКИЙ" ФИЛИАЛ ТОО "КАЗАХСКИЙ НАУЧНО-ИССЛЕДОВАТЕЛЬСКИЙ ИНСТИТУТ ЗАЩИТЫ И КАРАНТИНА РАСТЕНИЙ"</t>
  </si>
  <si>
    <t>ТУРЕХАНОВ БЕРИКБАЙ ТУЛЕГЕНОВИЧ</t>
  </si>
  <si>
    <t>С.ЫНТЫМАК , УЛИЦА НЕТ, Д.Б/Н</t>
  </si>
  <si>
    <t>ТОО "ЖАНЗАРИ"</t>
  </si>
  <si>
    <t>АХМЕДЖАНОВ БУЛАТ КАПЕЗОВИЧ</t>
  </si>
  <si>
    <t>8(701) 315-52-16</t>
  </si>
  <si>
    <t>Г.КОКШЕТАУ , улица Шалкар, дом 9</t>
  </si>
  <si>
    <t>ТОО "ЭВДЕМО"</t>
  </si>
  <si>
    <t>РАХИМБАЕВА ЭЛЬВИРА КАЙРАТОВНА</t>
  </si>
  <si>
    <t>77054655832 ,87054655832</t>
  </si>
  <si>
    <t>Г.УСТЬ-КАМЕНОГОРСК , УЛИЦА АВРОРЫ, 60/2</t>
  </si>
  <si>
    <t>7.12.2023 нет необходимости</t>
  </si>
  <si>
    <t>ГКП "ТАБИҒАТ" НА ПРАВЕ ХОЗЯЙСТВЕННОГО ВЕДЕНИЯ УПРАВЛЕНИЯ ПРИРОДНЫХ РЕСУРСОВ И РЕГУЛИРОВАНИЯ ПРИРОДОПОЛЬЗОВАНИЯ КЫЗЫЛОРДИНСКОЙ ОБЛАСТИ</t>
  </si>
  <si>
    <t>ДЖИЛКАЙДАРОВ АМИРХУЛ РОМАНКУЛОВИЧ</t>
  </si>
  <si>
    <t>87242231901 ,87242400779</t>
  </si>
  <si>
    <t>Г.КЫЗЫЛОРДА , Кызылординская область город Кызылорда Проспект ЖІБЕК ЖОЛЫ, дом 27 кв. 3</t>
  </si>
  <si>
    <t>КХ "МОЛДАБЕК"</t>
  </si>
  <si>
    <t>СМАНОВ МОЛДАБЕК АБДИХАЙЫМУЛЫ</t>
  </si>
  <si>
    <t>С.ДАРБАЗА , ТУРКЕСТАНСКАЯ ОБЛАСТЬ, САРЫАГАШСКИЙ РАЙОН, ДАРБАЗИНСКИЙ С.О., С.ДАРБАЗА</t>
  </si>
  <si>
    <t>08.08.2024 откл</t>
  </si>
  <si>
    <t>ИП "ПТ КОЛОС - 2" повтор не дозвон</t>
  </si>
  <si>
    <t>БЕСПАЛОВ АНАТОЛИЙ ИВАНОВИЧ</t>
  </si>
  <si>
    <t>С.ДОНЕЦКОЕ , АКМОЛИНСКАЯ ОБЛАСТЬ, АРШАЛЫНСКИЙ РАЙОН, АНАРСКИЙ С.О., С.ДОНЕЦКОЕ</t>
  </si>
  <si>
    <t>КРЕТЬЯНСКОЕ ХОЗЯЙСТВО "ЕСТЕНКУЛОВ С"</t>
  </si>
  <si>
    <t>ЕСТЕНКУЛОВ СЕРИК РАХАТОВИЧ</t>
  </si>
  <si>
    <t>К/Х "САЯТЖАН"</t>
  </si>
  <si>
    <t>ЖУМАБЕКОВ МАРАТ КАЛИЕВИЧ</t>
  </si>
  <si>
    <t>77768168800 ,87768168800</t>
  </si>
  <si>
    <t>ТОО "DALA-FRUIT.KZ"</t>
  </si>
  <si>
    <t>ТАСАНБАЕВА ЖАНАТ ХАЛИЖАНОВНА</t>
  </si>
  <si>
    <t>С.КАРАСУ , Туркестанская область Сайрамский район Карасуский сельский округ село Карасу квартал Х.ХУСАИНОВ, дом 4528</t>
  </si>
  <si>
    <t>ТОО "ӘДІЛ И КОМПАНИЯ"</t>
  </si>
  <si>
    <t>САДУАКАСОВ АЗРЕТХАЛИ ОРЫНБАСАРОВИЧ</t>
  </si>
  <si>
    <t>Г.АКТАУ , МИКРОРАЙОН 5, 32, КВ 27</t>
  </si>
  <si>
    <t>ТОО "ШЫМКЕНТ ҚҰРМЕТ ҚҰРЫЛЫС"</t>
  </si>
  <si>
    <t>КАЛДЫБЕКОВ САБИТ МУХТАРОВИЧ</t>
  </si>
  <si>
    <t>87017534035 ,87773809994</t>
  </si>
  <si>
    <t>КАРАТАУСКИЙ РАЙОН , Микрорайон Кайтпас, улица Баятар, дом 31</t>
  </si>
  <si>
    <t>02.08.2024  сами строят</t>
  </si>
  <si>
    <t>КРЕСТЬЯНСКОЕ ХОЗЯЙСТВО "НҰРДӘУЛЕТ-1"</t>
  </si>
  <si>
    <t>ҮМБЕТБАЕВ АЙБОЛАТ ОРЫНБАЙҰЛЫ</t>
  </si>
  <si>
    <t>ФЕРМЕРСКОЕ ХОЗЯЙСТВО "БАЙТАБЫН"</t>
  </si>
  <si>
    <t>МЫХАНОВ САПАРБЕК АКМЫРЗАЕВИЧ</t>
  </si>
  <si>
    <t>77028719671 ,87028719671</t>
  </si>
  <si>
    <t>С.ИМ.БУХАРБАЙ БАТЫРА , КЫЗЫЛОРДИНСКАЯ ОБЛАСТЬ, ЖАЛАГАШСКИЙ РАЙОН, ИМ.БУХАРБАЙ БАТЫРА С.О., С.ИМ.БУХАРБАЙ БАТЫРА</t>
  </si>
  <si>
    <t>ТОО "UNIKAZ"</t>
  </si>
  <si>
    <t>АКЫЛБЕКОВА САЛИДАТ ЕРЛАНКЫЗЫ</t>
  </si>
  <si>
    <t>Г.УРАЛЬСК , Западно-Казахстанская область город Уральск улица, дом 26/3</t>
  </si>
  <si>
    <t>ТОО " КРЕСТЬЯНСКОЕ ХОЗЯЙСТВО "АЛТЫН ЖЕР"</t>
  </si>
  <si>
    <t>КОВАЛЕНКО АНДРЕЙ ВЛАДИМИРОВИЧ</t>
  </si>
  <si>
    <t>С.БАШМАЧНОЕ , УЛИЦА СТЕПНАЯ, 19</t>
  </si>
  <si>
    <t>14.09.2026 повтор номера нет потреб</t>
  </si>
  <si>
    <t>ТОО "СASPIAN RIVIERA"</t>
  </si>
  <si>
    <t>ХАМИТОВА РАУШАН ЕМЕЛЬЯНОВНА</t>
  </si>
  <si>
    <t>Г.АКТАУ , Микрорайон 4 А, здание 39</t>
  </si>
  <si>
    <t>ТОО "АГРОФИРМА "GREEN STAR"</t>
  </si>
  <si>
    <t>САБИЛОВ БАЙБОСЫН ТУЛЕУОВИЧ</t>
  </si>
  <si>
    <t>РАЙОН САРЫАРКА , Проспект Жеңіс, дом 17А, н.п. 1</t>
  </si>
  <si>
    <t>ТОО "BIOPROM TECHNOLOGIES"</t>
  </si>
  <si>
    <t>БАКИШЕВ РАМАЗАН СЕРИКОВИЧ</t>
  </si>
  <si>
    <t>77164531985 ,87164531985</t>
  </si>
  <si>
    <t>04.09.2026 не сущ</t>
  </si>
  <si>
    <t>ТОО "ОХРАННОЕ АГЕНТСТВО "КОЛЬТ"</t>
  </si>
  <si>
    <t>НУРМАГАНБЕТОВ КАЙРАТ СМАГУЛОВИЧ</t>
  </si>
  <si>
    <t>87242270890 ,87242400976</t>
  </si>
  <si>
    <t>Г.КЫЗЫЛОРДА , МИКРОРАЙОН АРАЙ, 25</t>
  </si>
  <si>
    <t>ТОО "БЕЛ АТА АҚСУ"</t>
  </si>
  <si>
    <t>ИСКАКОВА ГУЛЬНАЗ КАНАШЕВНА</t>
  </si>
  <si>
    <t>С.ЖАНСУГУРОВ , улица Мұхтар Әуезов, дом 14А</t>
  </si>
  <si>
    <t>КХ ""АҚЖАР-ӨНДІРІС"</t>
  </si>
  <si>
    <t>КАМАШЕВ КОСМАБЕК СЛАНБЕКОВИЧ</t>
  </si>
  <si>
    <t>КХ "БІРЛІК"</t>
  </si>
  <si>
    <t>ЖУМАГАЛИЕВ СЕРИКЖАН ТУРГАЛИЕВИЧ</t>
  </si>
  <si>
    <t>С.БЕСТАМАК , АКТЮБИНСКАЯ ОБЛАСТЬ, УИЛСКИЙ РАЙОН, САРАЛЖЫНСКИЙ С.О., С.БЕСТАМАК</t>
  </si>
  <si>
    <t>К/Х "ҚУАНЫШ"</t>
  </si>
  <si>
    <t>МАХАНОВА ЗАУРЕ КАИРГЕЛЬДИНОВНА</t>
  </si>
  <si>
    <t>14.09.2026 сбой</t>
  </si>
  <si>
    <t>ТОО "ГРАНД ФИШ"</t>
  </si>
  <si>
    <t>СОБОЛЕВСКИЙ АЛЕКСАНДР НИКОЛАЕВИЧ</t>
  </si>
  <si>
    <t>87773113839 ,87773113839</t>
  </si>
  <si>
    <t>С.ЕРМАКОВКА ,</t>
  </si>
  <si>
    <t>10.05.2024 нет потре</t>
  </si>
  <si>
    <t>ТОО "АЗИЯ - 68"</t>
  </si>
  <si>
    <t>С.ТЕРЕНОЗЕК , УЛИЦА Д А ҚОНАЕВ, 12А</t>
  </si>
  <si>
    <t>ТОО "КОЛОС ЗОЛОТАЯ НИВА"</t>
  </si>
  <si>
    <t>ДЖЕЙРАНОВ СПИРИДОН ИВАНОВИЧ</t>
  </si>
  <si>
    <t>С.ВАСИЛЬЕВКА , Акмолинская область Сандыктауский район село Васильевка улица Пушкина строение 20</t>
  </si>
  <si>
    <t>ТОО "СЕПЕ-2012" повтор не дозвон</t>
  </si>
  <si>
    <t>САБЕРЛИНОВ АБАЙ ЖУЗБАЕВИЧ</t>
  </si>
  <si>
    <t>С.СЕПЕ , УЛИЦА ОРТАЛЫК, 9</t>
  </si>
  <si>
    <t>ТОО "ПРЕМИУМ КЛАСС-СТРОЙ"</t>
  </si>
  <si>
    <t>ИСКАКОВ МАРЛЕН КАЛИЛАЕВИЧ</t>
  </si>
  <si>
    <t>Производство извести</t>
  </si>
  <si>
    <t>С.ЖАНАКОРГАН , Кызылординская область Жанакорганский район поселок Жанакорган Проспект, дом 114</t>
  </si>
  <si>
    <t>ТОО "MANCOMSERVISE"</t>
  </si>
  <si>
    <t>ХАЙРУЛЛАЕВ НУРЖИГИТ НУРБОЛАТОВИЧ</t>
  </si>
  <si>
    <t>С.БЕЙНЕУ , Н.ОНГАЛБАЕВА, 2, КВ 2</t>
  </si>
  <si>
    <t>КГУ "СЫРДАРЬЯ-ТУРКЕСТАНСКИЙ ГОСУДАРСТВЕННЫЙ РЕГИОНАЛЬНЫЙ ПРИРОДНЫЙ ПАРК" УПРАВЛЕНИЯ ПРИРОДНЫХ РЕСУРСОВ И РЕГУЛИРОВАНИЯ ПРИРОДОПОЛЬЗОВАНИЯ ТУРКЕСТАНСКОЙ ОБЛАСТИ</t>
  </si>
  <si>
    <t>АБДИХАДИРОВ АКЫЛ КАНАЛОВИЧ</t>
  </si>
  <si>
    <t>87253363809 ,8/725-33/6-38-09</t>
  </si>
  <si>
    <t>Г.ТУРКЕСТАН , Туркестанская область город Туркестан Проспект ҚАРАЖАЛ, дом 27П</t>
  </si>
  <si>
    <t>КГУ «ОТДЕЛ ОБРАЗОВАНИЯ АККАЙЫНСКОГО РАЙОНА» КГУ «УПРАВЛЕНИЕ ОБРАЗОВАНИЯ АКИМАТА СЕВЕРО-КАЗАХСТАНСКОЙ ОБЛАСТИ»</t>
  </si>
  <si>
    <t>ЖАКУПОВ САЙРАМБЕК КАРИБАЕВИЧ</t>
  </si>
  <si>
    <t>87153221005 ,8/71532/2-10-05 ,87153222513</t>
  </si>
  <si>
    <t>С.СМИРНОВО , Северо-Казахстанская область Аккайынский район Смирновский сельский округ село Смирново улица ТРУДА, дом 16</t>
  </si>
  <si>
    <t>ТОО "GIANSAR COMPANY"</t>
  </si>
  <si>
    <t>СИЧКОВСКИЙ АЗАМАТ НУРАДДИНОВИЧ</t>
  </si>
  <si>
    <t>87012308604 ,87077787784 ,87077787784 89997119692 ,87122308187</t>
  </si>
  <si>
    <t>Г.АТЫРАУ , МИКРОРАЙОН БАЛЫКШЫ, 26А, КВ 37</t>
  </si>
  <si>
    <t>04.06.2024 все сами строят</t>
  </si>
  <si>
    <t>К/Х "ТАЙБУРЫЛ"</t>
  </si>
  <si>
    <t>АНИШОВ ЖАНЫБЕК АНЕШОВИЧ</t>
  </si>
  <si>
    <t>С.ЕГИНДИБУЛАК , АКТЮБИНСКАЯ ОБЛАСТЬ, ХОБДИНСКИЙ РАЙОН, С.О.ИМ.И.КУРМАНОВА, С.ЕГИНДИБУЛАК</t>
  </si>
  <si>
    <t>ТОО "ЭКО ОТЫН"</t>
  </si>
  <si>
    <t>КАПАНОВА АЛЬМИРА МУРАТБЕККЫЗЫ</t>
  </si>
  <si>
    <t>С.ДЖЕЛАНДЫ , улица Абая, дом 29, кв. 2</t>
  </si>
  <si>
    <t>ТОО "GREENHOUSE KAZAKHSTAN"</t>
  </si>
  <si>
    <t>БЕКТЕП МҮСЛІМ ХАЙДАРҰЛЫ</t>
  </si>
  <si>
    <t>87088028575 ,87786617935</t>
  </si>
  <si>
    <t>РАЙОН АЛМАТЫ , ЖИЛОЙ МАССИВ КЕНЕС НОКИНА, 512</t>
  </si>
  <si>
    <t>ТОО "ШЫМКЕНТ-АВТОВАЗЗАПЧАСТЬ-ЛАДА-СЕРВИС"</t>
  </si>
  <si>
    <t>ШАГИРБАЕВ НУРЛАН ИСКАНДЕРОВИЧ</t>
  </si>
  <si>
    <t>77021466777 ,87021466777</t>
  </si>
  <si>
    <t>Микрорайон Малый Самал, улица А.Каныбекова, дом 9А</t>
  </si>
  <si>
    <t>КРЕСТЬЯНСКОЕ ХОЗЯЙСТВО "ҰЗЫНБҰЛАҚ"</t>
  </si>
  <si>
    <t>ДОСУМБЕКОВ НУРЛЫБЕК МАУЛАНБЕКОВИЧ</t>
  </si>
  <si>
    <t>77760330331 ,87760330331</t>
  </si>
  <si>
    <t>С.ЖИЫНБАЯ , ТУРКЕСТАНСКАЯ ОБЛАСТЬ, ТЮЛЬКУБАССКИЙ РАЙОН, КЕЛЬТЕМАШАТСКИЙ С.О., С.ЖИЫНБАЯ</t>
  </si>
  <si>
    <t>08.08.2024 нет потреб</t>
  </si>
  <si>
    <t>ТОО "APER GROUP"</t>
  </si>
  <si>
    <t>ДОСМАХОВА ДИНА САГИДОЛЛАЕВНА</t>
  </si>
  <si>
    <t>87079001803 ,87478023056</t>
  </si>
  <si>
    <t>РАЙОН АЛМАТЫ , Жилой массив Юго-Восток (правая сторона), улица Айнакөл, дом 60, кв. 236</t>
  </si>
  <si>
    <t>ТОО "ТУРАН ИНВЕСТ СЕРВИС"</t>
  </si>
  <si>
    <t>МАХАМЕТОВ АБДУЛАЗИЗХОН АБДУРАШИДОВИЧ</t>
  </si>
  <si>
    <t>77787117070 ,+ 7 778 711 70 70 ,87787117070</t>
  </si>
  <si>
    <t>ЕНБЕКШИНСКИЙ РАЙОН , УЛИЦА ЖИБЕК ЖОЛЫ, Д.72</t>
  </si>
  <si>
    <t>ТОО "ЖЕТІАРАЛ-ДАМУ"</t>
  </si>
  <si>
    <t>ЖАПАРОВ СЫМБАТ ҚАЗТАЙҰЛЫ</t>
  </si>
  <si>
    <t>87013260686 ,8-701-326-06-86</t>
  </si>
  <si>
    <t>С.ЖЕТЫАРАЛ , БЕЗ ТИПА БЕЗ НАЗВАНИЯ, -</t>
  </si>
  <si>
    <t>ТОО "BRAT.M"</t>
  </si>
  <si>
    <t>САКПИРЕЕВ БАУРЖАН АСКАРОВИЧ</t>
  </si>
  <si>
    <t>87027663603 ,87112242714</t>
  </si>
  <si>
    <t>С.ПЕРЕМЕТНОЕ , Западно-Казахстанская область район Бәйтерек Переметнинский сельский округ село Переметное улица ГАГАРИНА, дом 137 кв. 3</t>
  </si>
  <si>
    <t>КРЕСТЬЯНСКОЕ ХОЗЯЙСТВО " НҰРАЛЫ"</t>
  </si>
  <si>
    <t>ТУЛЕУОВА АЙГУЛЬ ДАЙРОВНА</t>
  </si>
  <si>
    <t>7718777767 ,87718777767</t>
  </si>
  <si>
    <t>ТОО "ECO CLUB"</t>
  </si>
  <si>
    <t>ДЖУМАГАЛИЕВ СЕРИК МУХТАРОВИЧ</t>
  </si>
  <si>
    <t>77014019031 ,87014019031</t>
  </si>
  <si>
    <t>С.ЖАНИБЕК , УЛИЦА МАМЕТОВА М, 39</t>
  </si>
  <si>
    <t>23.05.2024 откл</t>
  </si>
  <si>
    <t>КХ "ӘДІЛ"</t>
  </si>
  <si>
    <t>БАЙНИЯЗОВА ЖАННАТ НАГАШИБАЕВНА</t>
  </si>
  <si>
    <t>77029711140 ,87029711140</t>
  </si>
  <si>
    <t>С.КИЯКТЫ , АКТЮБИНСКАЯ ОБЛАСТЬ, АЙТЕКЕБИЙСКИЙ РАЙОН, АРАЛТОГАЙСКИЙ С.О., С.КИЯКТЫ</t>
  </si>
  <si>
    <t>ШШ "ЖЕНІС"</t>
  </si>
  <si>
    <t>ТОГИЗАКБАЕВ ЖЕНИС БОРИБЕКОВИЧ</t>
  </si>
  <si>
    <t>С.ЖИЕНКУМ , ТУРКЕСТАНСКАЯ ОБЛАСТЬ, РАЙОН БАЙДИБЕКА, БУГУНСКИЙ С.О., С.ЖИЕНКУМ</t>
  </si>
  <si>
    <t>ТОО "ЭКО ФЛОРА"</t>
  </si>
  <si>
    <t>КАСЬЯНОВ ОЛЕГ ПЕТРОВИЧ</t>
  </si>
  <si>
    <t>Г.КОСТАНАЙ , улица Быковского, дом 7</t>
  </si>
  <si>
    <t>на приостановке</t>
  </si>
  <si>
    <t>КХ СУЛТАНБЕК</t>
  </si>
  <si>
    <t>АХМЕДОВ СУЛТАНБЕК ТАХИРЖАНУЛЫ</t>
  </si>
  <si>
    <t>77075486767 ,87075486767</t>
  </si>
  <si>
    <t>ТОО "УНИВЕР-ТРЕЙД" не зарег</t>
  </si>
  <si>
    <t>КАНТАЕВ РУСЛАН ХАСМАГАМЕДОВИЧ</t>
  </si>
  <si>
    <t>7 (123)741400</t>
  </si>
  <si>
    <t>Оптовая торговля прочими продуктами питания</t>
  </si>
  <si>
    <t>Г.УСТЬ-КАМЕНОГОРСК , УЛИЦА УТЕПОВА, 9, КВ 46</t>
  </si>
  <si>
    <t>ТОО "ПРОИЗВОДСТВЕННАЯ КОМПАНИЯ "АСТАНА - АГРО"</t>
  </si>
  <si>
    <t>ЗАТАЕВ АСХАТ ЖАКСЫЛЫКОВИЧ</t>
  </si>
  <si>
    <t>РАЙОН САРЫАРКА , улица Шәймерден Қосшығұлұлы, дом 10, кв. 9</t>
  </si>
  <si>
    <t>ТОО "ВИТА-АГРО"</t>
  </si>
  <si>
    <t>МАШАНЛО АБДУВАЛИ АБДЫКАРИМОВИЧ</t>
  </si>
  <si>
    <t>87212411318 ,8 (7212) 411318</t>
  </si>
  <si>
    <t>РАЙОН ИМ.КАЗЫБЕК БИ , УЛИЦА ЛЕНИНА, 11, ОФИС 308</t>
  </si>
  <si>
    <t>18.09.2026 не сущ</t>
  </si>
  <si>
    <t>ТОО "СОДРУЖЕСТВО АГРО" не дозвон</t>
  </si>
  <si>
    <t>КРАСНОГОЛОВАЯ ОЛЕСЯ ПАВЛОВНА</t>
  </si>
  <si>
    <t>7775539800 ,87775539800</t>
  </si>
  <si>
    <t>С.КРАСНАЯ ПОЛЯНА , УЛИЦА РАБОЧАЯ, 34</t>
  </si>
  <si>
    <t>"ШАРБҰЛАК-БЕРЕКЕ" ШАРУА ҚОЖАЛЫҒЫ</t>
  </si>
  <si>
    <t>ҚҰРБАНБАЕВ ДӘУРЕН БАЛТАБАЙҰЛЫ</t>
  </si>
  <si>
    <t>87759699256 ,8(775)969-92-56</t>
  </si>
  <si>
    <t>С.ШАРБУЛАК , ТУРКЕСТАНСКАЯ ОБЛАСТЬ, КАЗЫГУРТСКИЙ РАЙОН, ШАРБУЛАКСКИЙ С.О., С.ШАРБУЛАК</t>
  </si>
  <si>
    <t>КРЕСТЬЯНСКОЕ ХОЗЯЙСТВО "ӨРЛЕУ-5"</t>
  </si>
  <si>
    <t>ТОО "НАР - АГРОИНВЕСТ" не верный номер</t>
  </si>
  <si>
    <t>ШАЛМУКАНОВ КУАНЫШБЕК ЖУМАБАЕВИЧ</t>
  </si>
  <si>
    <t>С.ЗЕРЕНДА , УЛИЦА НОВАЯ, 32</t>
  </si>
  <si>
    <t>ТОО "TERRA-AAB" не верный номер</t>
  </si>
  <si>
    <t>ШАУХАТ ЖҮСІПБЕК САЯШҰЛЫ</t>
  </si>
  <si>
    <t>77759479777 ,87759479777</t>
  </si>
  <si>
    <t>РАЙОН ЕСИЛЬ , улица Сарайшық, дом 5Е, кв. 104</t>
  </si>
  <si>
    <t>ТОО "AKSUTRANSLOGISTIC" не верный номер</t>
  </si>
  <si>
    <t>АБСАЛЯМОВ АРТУР САГНАЕВИЧ</t>
  </si>
  <si>
    <t>7(71837)6-66-35 ,87183750952 ,87183766635</t>
  </si>
  <si>
    <t>Г.АКСУ , УЛИЦА АУЭЗОВА, 52, КВ 11</t>
  </si>
  <si>
    <t>ТОО "OSTFISH"</t>
  </si>
  <si>
    <t>САГИДОЛДИН ЕРЛАН СЕРИКХАНОВИЧ</t>
  </si>
  <si>
    <t>87232230200 ,8-(7232)-230-200</t>
  </si>
  <si>
    <t>С.САРАТОВКА , Территория УЧЕТНЫЙ КВАРТАЛ 050, строение 350</t>
  </si>
  <si>
    <t>КРЕСТЬЯНСКОЕ ХОЗЯЙСТВО ТҰЛПАР</t>
  </si>
  <si>
    <t>РАУШАНБЕКҰЛЫ ДОСБОЛ</t>
  </si>
  <si>
    <t>С.АБАЙ , КЫЗЫЛОРДИНСКАЯ ОБЛАСТЬ, КЫЗЫЛОРДА Г.А., КОСШЫНЫРАУСКИЙ С.О., С.АБАЙ</t>
  </si>
  <si>
    <t>ТОО "ШУБАР АГРО"</t>
  </si>
  <si>
    <t>ОРЫНТАЕВ МАРАТ ТУЛЕГЕНОВИЧ</t>
  </si>
  <si>
    <t>77478747459 ,87478747459</t>
  </si>
  <si>
    <t>АБАЙСКИЙ РАЙОН , Микрорайон Акжайык, улица Естай Акын, дом 89</t>
  </si>
  <si>
    <t>ТОО "ПЛЕМЕННОЕ ХОЗЯЙСТВО "САРАЙШЫҚ"</t>
  </si>
  <si>
    <t>РОЗМЕТОВА ТАМИЛА ВЛАДИМИРОВНА</t>
  </si>
  <si>
    <t>С.САРАЙЧИК , БЕЗ УЛИЦЫ, 17</t>
  </si>
  <si>
    <t>ТОО "ДАН И КА"</t>
  </si>
  <si>
    <t>Г.ТАРАЗ , улица Желтовского, дом 19</t>
  </si>
  <si>
    <t>ТОО "АГРО ПАРТНЕР КСТ" не верный номер</t>
  </si>
  <si>
    <t>ТАСМУХАМБЕТОВ АЗАМАТ КАЛЫМЖАНОВИЧ</t>
  </si>
  <si>
    <t>Г.КОСТАНАЙ , улица Карбышева, дом 2</t>
  </si>
  <si>
    <t>09.12.2024 откл</t>
  </si>
  <si>
    <t>переключил на снабженца 87055448065</t>
  </si>
  <si>
    <t>КХ "НҰР"</t>
  </si>
  <si>
    <t>ШАКИРОВА КАТИРА</t>
  </si>
  <si>
    <t>7 (705) 5360686 ,87055360686</t>
  </si>
  <si>
    <t>19.02.2025 нет пока потреб</t>
  </si>
  <si>
    <t>ТОО "БОЛАШАҚ-ШАНЫРАҚ"</t>
  </si>
  <si>
    <t>ТОЙЧИБАЕВА КЫМБАТ МАЛИКОВНА</t>
  </si>
  <si>
    <t>Покупка и продажа прочей недвижимости</t>
  </si>
  <si>
    <t>ТУРКСИБСКИЙ РАЙОН , ТРАКТ КРАСНОГВАРДЕЙСКИЙ, 495В</t>
  </si>
  <si>
    <t>ОО "КОЛЛЕКТИВ ОХОТНИКОВ И РЫБОЛОВОВ "КОПА"</t>
  </si>
  <si>
    <t>КАЛЕНОВ ДАНАБЕК МЫРЗАГАЛИЕВИЧ</t>
  </si>
  <si>
    <t>ТОО "СК-8"</t>
  </si>
  <si>
    <t>НИЯЗБАЕВА НУРГАЙША</t>
  </si>
  <si>
    <t>С.ШИЕЛИ , улица Турар Рыскулов, дом 86</t>
  </si>
  <si>
    <t>ТОО "АРҚА &amp; CO"</t>
  </si>
  <si>
    <t>ЖУНИСОВ НУРБОЛ КАЗЫБЕКОВИЧ</t>
  </si>
  <si>
    <t>П.ЖАҢААРҚА , улица К.Абжанова, дом 1</t>
  </si>
  <si>
    <t>КРЕСТЬЯНСКОЕ ХОЗЯЙСТВО "ҚАЗАЛЫ ОЯЗ-БАҒЫ"</t>
  </si>
  <si>
    <t>КУШЕРБАЕВ АЙТБАЙ КУШЕРБАЕВИЧ</t>
  </si>
  <si>
    <t>7 778 888 77 99</t>
  </si>
  <si>
    <t>Г.КАЗАЛИНСК , КЫЗЫЛОРДИНСКАЯ ОБЛАСТЬ, КАЗАЛИНСКИЙ РАЙОН, КАЗАЛИНСКАЯ Г.А., Г.КАЗАЛИНСК</t>
  </si>
  <si>
    <t>ТОО "TAU-TEMIR.KZ"</t>
  </si>
  <si>
    <t>БАИМБЕТОВА РАИЛЯ ДЖУНУСОВНА</t>
  </si>
  <si>
    <t>Г.ЛЕНГЕР , Туркестанская область Толебийский район город Ленгер улица, дом 34</t>
  </si>
  <si>
    <t>ТОО "НУР-ШАТЕМИР"</t>
  </si>
  <si>
    <t>ОНГАРОВА АСЕЛ МАКСАТОВНА</t>
  </si>
  <si>
    <t>7 (701) 982 44 20 ,87019824420</t>
  </si>
  <si>
    <t>С.ХАНКОРГАН , УЛИЦА Ш.УАЛИХАНОВА, 18</t>
  </si>
  <si>
    <t>ТОО "КОКШЕ ОРМАН-2013" не верный номер</t>
  </si>
  <si>
    <t>ЖАРКИНБАЕВ ЖАНБОЛАТ КЕНЖЕБОЛАТОВИЧ</t>
  </si>
  <si>
    <t>С.БАРАТАЙ , Акмолинская область Зерендинский район Сарыозекский сельский округ село Баратай улица ТАУЕЛСІЗДІК, дом 3</t>
  </si>
  <si>
    <t>ТОО "AKTAU TRADE KADAM"</t>
  </si>
  <si>
    <t>ТАБЫЛДЫЕВ НУРСЕРИК ДУЙСЕБАЕВИЧ</t>
  </si>
  <si>
    <t>Г.АКТАУ , МИКРОРАЙОН 15, 52, КВ 58</t>
  </si>
  <si>
    <t>ТОО "ZAYSAN FISH"</t>
  </si>
  <si>
    <t>АДЕЛЬБАЕВ ДАНИЯР АСХАТОВИЧ</t>
  </si>
  <si>
    <t>77077069124 ,87077069124</t>
  </si>
  <si>
    <t>С.БЕЛБУЛАК , УЛИЦА Қ.ӘБДІҒҰЛОВ, 119</t>
  </si>
  <si>
    <t>ТОО "MEAL COMPANY"</t>
  </si>
  <si>
    <t>КАЖКЕНОВ ЕРЛАН ЖАНАТОВИЧ</t>
  </si>
  <si>
    <t>7(701)7074226 ,87017074226</t>
  </si>
  <si>
    <t>РАЙОН ИМ.КАЗЫБЕК БИ , улица Қасым Аманжолов, дом 94/3</t>
  </si>
  <si>
    <t>ТОО "INNOVATION TEX"</t>
  </si>
  <si>
    <t>ЛЕВЧЕНКО ОЛЕГ ВАСИЛЬЕВИЧ</t>
  </si>
  <si>
    <t>Г.САРАНЬ , улица Жамбыла, строение 112/1</t>
  </si>
  <si>
    <t>ТОО "УЛТАРАК"</t>
  </si>
  <si>
    <t>ҚАСЫМҒАЛИ ҚУАНБЕК ҚАСЫМҒАЛИҰЛЫ</t>
  </si>
  <si>
    <t>77711333250 ,</t>
  </si>
  <si>
    <t>С.ТУГЫЛ , улица К.Чуленова, дом 110</t>
  </si>
  <si>
    <t>ТОО "ЭСКО БИЗНЕС 865"</t>
  </si>
  <si>
    <t>ШАКУГАЛИЕВА ЭЛЬВИРА ИСАТАЕВНА</t>
  </si>
  <si>
    <t>77013518192 ,87013518192</t>
  </si>
  <si>
    <t>Консультирование по вопросам коммерческой деятельности и управления</t>
  </si>
  <si>
    <t>Г.АТЫРАУ , МКР АЛМАГҮЛ, 17, КВ 42</t>
  </si>
  <si>
    <t>04.06.2024 откл</t>
  </si>
  <si>
    <t>БОРАЛДАЙСКИЙ ФИЛИАЛ КГУ «СЫРДАРЬЯ – ТУРКЕСТАНСКИЙ ГОСУДАРСТВЕННЫЙ РЕГИОНАЛЬНЫЙ ПРИРОДНЫЙ ПАРК» УПРАВЛЕНИЯ ПРИРОДНЫХ РЕСУРСОВ И РЕГУЛИРОВАНИЯ ПРИРОДОПОЛЬЗОВАНИЯ ТУРКЕСТАНСКОЙ ОБЛАСТИ</t>
  </si>
  <si>
    <t>ҚЫРЫҚБАЙ БАҚЫТЖАН ЕСІРКЕПҰЛЫ</t>
  </si>
  <si>
    <t>С.ЖАРЫКБАС , УЛИЦА Ж.ДАУТАЛИЕВ, Д.1</t>
  </si>
  <si>
    <t>К/Х "АЙГЕРИМ" не верный номер</t>
  </si>
  <si>
    <t>БАКИРОВ РУСЛАН САДИРОВИЧ</t>
  </si>
  <si>
    <t>С.УЗЫНСУ , ПАВЛОДАРСКАЯ ОБЛАСТЬ, ИРТЫШСКИЙ РАЙОН, АГАШОРЫНСКИЙ С.О., С.УЗЫНСУ</t>
  </si>
  <si>
    <t>14.09.2026 не дозвон руслану садировичу</t>
  </si>
  <si>
    <t>КРЕСТЬЯНСКОЕ ХОЗЯЙСТВО "НУР-МУРАТ"</t>
  </si>
  <si>
    <t>САМАЛБЕКҚЫЗЫ ГАУҺАР</t>
  </si>
  <si>
    <t>ТОО "KAZBIOCHEM"</t>
  </si>
  <si>
    <t>АШУОВ ЧИНГИС АМАНГЕЛЬДЫЕВИЧ</t>
  </si>
  <si>
    <t>Производство мыла и моющих, чистящих и полирующих средств</t>
  </si>
  <si>
    <t>МЕДЕУСКИЙ РАЙОН , Тракт Кульджинский, дом 26/2</t>
  </si>
  <si>
    <t>ТОО "SEMBELL"</t>
  </si>
  <si>
    <t>БАЙГАЛИЕВ СЕРИК МАРКСОВИЧ</t>
  </si>
  <si>
    <t>87776544535 ,8-777-654-45-35</t>
  </si>
  <si>
    <t>С.АМАНКЕЛЬДЫ , КВАРТАЛ 2, 20</t>
  </si>
  <si>
    <t>ТОО "BAYSTONE"</t>
  </si>
  <si>
    <t>РЕШЕТНИКОВ СЕРГЕЙ ВЛАДИМИРОВИЧ</t>
  </si>
  <si>
    <t>С.ЯНВАРЦЕВО , Западно-Казахстанская область район Бәйтерек Январцевский сельский округ село Январцево Учетный квартал, дом 966</t>
  </si>
  <si>
    <t>ТОО "ФЛОРА АЛМАТЫ"</t>
  </si>
  <si>
    <t>АНУФРИЕВА ЕКАТЕРИНА СЕРГЕЕВНА</t>
  </si>
  <si>
    <t>БОСТАНДЫКСКИЙ РАЙОН , ПРОСПЕКТ РОЗЫБАКИЕВА, 283, кв 7</t>
  </si>
  <si>
    <t>ФИЛИАЛ "ЕРЕЙМЕНТАУСКИЙ" РЕСПУБЛИКАНСКОГО ГУ "ГОСУДАРСТВЕННЫЙ НАЦИОНАЛЬНЫЙ ПРИРОДНЫЙ ПАРК "БУЙРАТАУ" КОМИТЕТА ЛЕСНОГО ХОЗЯЙСТВА И ЖИВОТНОГО МИРА МИНИСТЕРСТВА ЭКОЛОГИИ, ГЕОЛОГИИ И ПРИРОДНЫХ РЕСУРСОВ РК</t>
  </si>
  <si>
    <t>САҒЫНДЫҚ ТАЛҒАТ ҒАББАСҰЛЫ</t>
  </si>
  <si>
    <t>С.АЛГАБАС , УЛИЦА ИМЕНИ ШАЙКЕНА ТУРСЫНБАЕВА, 18</t>
  </si>
  <si>
    <t>ТОО ""РУСРАЙТИ""</t>
  </si>
  <si>
    <t>ИСАБЕКОВ РУСЛАН СЮЮНДУКОВИЧ</t>
  </si>
  <si>
    <t>С.УРЮПИНКА , УЛИЦА КУРМАНГАЗЫ, 2</t>
  </si>
  <si>
    <t>04.09.2026 говорит там больше не работает номера нет</t>
  </si>
  <si>
    <t>ТОО "ТУРГАЙ ХЛЕБОПРОДУКТ" повтор не дозвон</t>
  </si>
  <si>
    <t>ПУГАЧЁВА АННА НИКОЛАЕВНА</t>
  </si>
  <si>
    <t>8 (705) 532 7173</t>
  </si>
  <si>
    <t>С.ЛЬВОВСКОЕ , УЛИЦА МИРА, 7</t>
  </si>
  <si>
    <t>СЫРДАРЬИНСКИЙ ФИЛИАЛ КГУ "СЫРДАРЬЯ-ТУРКЕСТАНСКИЙ ГОСУДАРСТВЕННЫЙ РЕГИОНАЛЬНЫЙ ПРИРОДНЫЙ ПАРК" УПРАВЛЕНИЯ ПРИРОДНЫХ РЕСУРСОВ И РЕГУЛИРОВАНИЯ ПРИРОДОПОЛЬЗОВАНИЯ ТУРКЕСТАНСКОЙ ОБЛАСТИ</t>
  </si>
  <si>
    <t>ИЗТИЛЕУОВ НУРЛАН ЖАКСЫЛЫКОВИЧ</t>
  </si>
  <si>
    <t>Ф/Х "ЖЕР" В ВИДЕ ПТ</t>
  </si>
  <si>
    <t>ЖАПАНОВ ЖОМАРТ ЕРМЕКОВИЧ</t>
  </si>
  <si>
    <t>С.АХМЕТ , КАРАГАНДИНСКАЯ ОБЛАСТЬ, НУРИНСКИЙ РАЙОН, АХМЕТСКИЙ С.О., С.АХМЕТ</t>
  </si>
  <si>
    <t>ТОО "GREEN ECO" (ГРИН ЭКО)</t>
  </si>
  <si>
    <t>ШНАЙДЕРМАН РОМАН БОРИСОВИЧ</t>
  </si>
  <si>
    <t>77019248726 ,87002200778 ,87019248726 ,87022371208</t>
  </si>
  <si>
    <t>С.ПАНФИЛОВО , АЛМАТИНСКАЯ ОБЛАСТЬ ТАЛГАРСКИЙ РАЙОН ПАНФИЛОВСКИЙ С.О. С.ПАНФИЛОВО Без типа БЕЗ НАЗВАНИЯ, дом 1855</t>
  </si>
  <si>
    <t>ТОО "СПАРТАК-KZ"</t>
  </si>
  <si>
    <t>ШАЛГЫНБАЕВА КАЛДЫГЫЗ АЛПЫСБЕКОВНА</t>
  </si>
  <si>
    <t>87017737572 ,87475550707</t>
  </si>
  <si>
    <t>АБАЙСКИЙ РАЙОН , МИКРОРАЙОН САМАЛ-2, Д.2209</t>
  </si>
  <si>
    <t>КХ "АЙЗИРА"</t>
  </si>
  <si>
    <t>ШАПАТОВ КАЙРАТ ЕГИНБАЕВИЧ</t>
  </si>
  <si>
    <t>7(701)5163500 ,87015163500</t>
  </si>
  <si>
    <t>С.КАРАСУ , АКТЮБИНСКАЯ ОБЛАСТЬ, УИЛСКИЙ РАЙОН, С.О.ИМ. Ш.БЕРСИЕВА, С.КАРАСУ</t>
  </si>
  <si>
    <t>ТОО "ПЧЕЛА"</t>
  </si>
  <si>
    <t>ЖЕРНОВЫХ ЕУДЖЕН</t>
  </si>
  <si>
    <t>77023364188 ,+7(702)3364188 ,87023364188</t>
  </si>
  <si>
    <t>С.ШАЛКАР , УЛИЦА С СЕЙФУЛЛИН, 30</t>
  </si>
  <si>
    <t>ТОО "БІРҒАНЫМ"</t>
  </si>
  <si>
    <t>БАЙМБЕТОВ ЕРЖАН КУРЫМБАЙҰЛЫ</t>
  </si>
  <si>
    <t>РАЙОН БАЙҚОҢЫР , УЛИЦА КЕНЕСАРЫ, 70А, КВ 341</t>
  </si>
  <si>
    <t>ТОО "AGRO TERRA" не верный</t>
  </si>
  <si>
    <t>АЛИБЕКОВ ЕРБОЛ СЕЙТАХМЕТОВИЧ</t>
  </si>
  <si>
    <t>С.АКТОГАЙ , УЛИЦА ДУМАТОВА, 5, КВ 1</t>
  </si>
  <si>
    <t>ТОО "KZK ASTANA ENGINEERING"</t>
  </si>
  <si>
    <t>ТАСЫМОВ ДАРХАН СЕРИКОВИЧ</t>
  </si>
  <si>
    <t>87011576413 ,87172433042 ,8(7172)433042 ,8/7172/433042, 87011576413</t>
  </si>
  <si>
    <t>РАЙОН ЕСИЛЬ , город Астана район Есиль Проспект ҚАБАНБАЙ БАТЫР, дом 7/2</t>
  </si>
  <si>
    <t>ТОО "AD WEST SERVICE"</t>
  </si>
  <si>
    <t>ЖҰМАҒАЗИЕВ БАҚТЫКЕРЕЙ КӘКІМҰЛЫ</t>
  </si>
  <si>
    <t>77028508462 ,87011330656 ,87028508462</t>
  </si>
  <si>
    <t>Г.АТЫРАУ , УЛ ҚАНЫШ САТБАЕВ, 50Б</t>
  </si>
  <si>
    <t>04.06.2024 не верный номер</t>
  </si>
  <si>
    <t>ТОО "ZHAILAU-PV" не верный номер</t>
  </si>
  <si>
    <t>БАЛТАБАЕВ КЕЛДЕН АНАСОВИЧ</t>
  </si>
  <si>
    <t>77789445260 ,87477048157 ,87789445260</t>
  </si>
  <si>
    <t>РАЙОН ИМ.КАЗЫБЕК БИ , улица Мустафина, дом 2, н.п. 6</t>
  </si>
  <si>
    <t>ТОО "ОРАЗ - 2014"</t>
  </si>
  <si>
    <t>КАСЫМОВ САГЫНДЫК САЙРАНОВИЧ</t>
  </si>
  <si>
    <t>77051551775 ,87051551775 ,87773096999</t>
  </si>
  <si>
    <t>Г.ЩУЧИНСК , улица Айнакол, дом 67</t>
  </si>
  <si>
    <t>ТОО "ТАНШОЛПАН"</t>
  </si>
  <si>
    <t>ОМАР ЖАНАТ МЕЙІРІМҰЛЫ</t>
  </si>
  <si>
    <t>С.ТОРГАЙ , УЛИЦА КОЖМУХАНБЕТОВА, 24</t>
  </si>
  <si>
    <t>ТОО "ҚҰДІРЕТ-АГРО "</t>
  </si>
  <si>
    <t>ТУРАХМЕТОВ КАНАТБЕК БЕРТАЕВИЧ</t>
  </si>
  <si>
    <t>77002920718 ,87002920718</t>
  </si>
  <si>
    <t>Г.КЫЗЫЛОРДА , УЛИЦА МУСИРАЛИ АЖИКОЖА, 53</t>
  </si>
  <si>
    <t>ТОО "М.ШАМЕНОВ ШАРУАШЫЛЫҒЫ"</t>
  </si>
  <si>
    <t>ШАМЕНОВА БАЛХАШ МУРАЛИЕВНА</t>
  </si>
  <si>
    <t>С.ЖАЛАГАШ , УЛИЦА ЖЕНИСТИН 50 ЖЫЛДЫГЫ, 103</t>
  </si>
  <si>
    <t>ТОО "РЫБОЛОВНАЯ БАЗА "ЧИЛИКСКИЙ КАРП"</t>
  </si>
  <si>
    <t>МАТАЕВ АУБАКИР КАПАНОВИЧ</t>
  </si>
  <si>
    <t>77779908660 ,87779908660</t>
  </si>
  <si>
    <t>С.КОЛЬДИ , УЛИЦА САДОВАЯ, 10</t>
  </si>
  <si>
    <t>30.01.2024 пенсионер</t>
  </si>
  <si>
    <t>ТОО "АЛТЫН ЖЕР-СК"</t>
  </si>
  <si>
    <t>КАРМЕНОВ ЖАНАТ БЕРДАМУРАТОВИЧ</t>
  </si>
  <si>
    <t>87015554991 ,87153127110 ,8(71531)27110</t>
  </si>
  <si>
    <t>С.ПОЛТАВКА , Северо-Казахстанская область район Магжана Жумабаева село Полтавка улица Т.Мусаева строение 19А</t>
  </si>
  <si>
    <t>01.09.2026 закрылся</t>
  </si>
  <si>
    <t>ТОО "GOLD-KZ 007"</t>
  </si>
  <si>
    <t>ТАЖИБАЕВ ШАГАТАЙ КАРАМСАКОВИЧ</t>
  </si>
  <si>
    <t>87015384677 ,8701-538-46-77</t>
  </si>
  <si>
    <t>Г.КОКШЕТАУ , УЛИЦА БАУЫРЖАНА МОМЫШҰЛЫ, 41А, ОФИС 507</t>
  </si>
  <si>
    <t>КХ "АЖИГУЛ"</t>
  </si>
  <si>
    <t>ЖУМАГУЛОВ АДИЛХАН АЖИГУЛОВИЧ</t>
  </si>
  <si>
    <t>С.ЖАМБЫЛ , ЖАМБЫЛСКАЯ ОБЛАСТЬ, МОЙЫНКУМСКИЙ РАЙОН, ЖАМБЫЛСКИЙ С.О., С.ЖАМБЫЛ</t>
  </si>
  <si>
    <t>К/Х " ТАЖ АГРО "</t>
  </si>
  <si>
    <t>ИБРАГИМОВ ТАЖИМУРАТ ТУРСУНБАЙУЛЫ</t>
  </si>
  <si>
    <t>С.НИЗАМАБАД , ТУРКЕСТАНСКАЯ ОБЛАСТЬ, САЙРАМСКИЙ РАЙОН, КАРАМУРТСКИЙ С.О., С.НИЗАМАБАД</t>
  </si>
  <si>
    <t>ТОО "СТАРАЯ МЕЛЬНИЦА 77 " не верный номер</t>
  </si>
  <si>
    <t>ТУРСАГУЛОВ АСХАТ АСҚАРҰЛЫ</t>
  </si>
  <si>
    <t>77775192422 ,87775192422</t>
  </si>
  <si>
    <t>РАЙОН САРЫАРКА , УЛИЦА ШЕВЧЕНКО, 10/4, КВ 30</t>
  </si>
  <si>
    <t>ТОО "ЕВРОСАД"</t>
  </si>
  <si>
    <t>ЖАНАКЕЕВА ГУЛЬСИМ АСИЛЬБЕКОВНА</t>
  </si>
  <si>
    <t>Кровельные работы</t>
  </si>
  <si>
    <t>ЕНБЕКШИНСКИЙ РАЙОН , улица Санжара Жандосова, здание 114/1</t>
  </si>
  <si>
    <t>02.08.2024 не дохвон</t>
  </si>
  <si>
    <t>ТОО "KZ AGRO" не верный номер</t>
  </si>
  <si>
    <t>АБИЛОВ АСЕТ ТЕЛЬМАНОВИЧ</t>
  </si>
  <si>
    <t>С.ЯБЛОНОВКА , УЛИЦА ТӘУЕЛСІЗДІК, 26</t>
  </si>
  <si>
    <t>КРЕСТЬЯНСКОЕ ХОЗЯЙСТВО "ЛКЗ"</t>
  </si>
  <si>
    <t>АЛИБЕКОВ НЕСИПБЕК АЛИБЕКОВИЧ</t>
  </si>
  <si>
    <t>С.КОГЕРШИН , ЖАМБЫЛСКАЯ ОБЛАСТЬ, РАЙОН ТУРАРА РЫСКУЛОВА, КОГЕРШИНСКИЙ С.О., С.КОГЕРШИН</t>
  </si>
  <si>
    <t>К/Х МУСТАПАЕВА ЖУМАКУЛ</t>
  </si>
  <si>
    <t>МУСТАПАЕВ ХАБИБУЛЛА</t>
  </si>
  <si>
    <t>77478111980 ,87478111980</t>
  </si>
  <si>
    <t>С.ЖУЙНЕК , ТУРКЕСТАНСКАЯ ОБЛАСТЬ, РАЙОН САУРАН, С.О.ЖУЙНЕК, С.ЖУЙНЕК</t>
  </si>
  <si>
    <t>ШҚ "ЕРСҰЛТАН"</t>
  </si>
  <si>
    <t>ТИЛЕУБЕРГЕНОВ АСЫЛХАН ТОКТАРОВИЧ</t>
  </si>
  <si>
    <t>КХ "ДИХАН"</t>
  </si>
  <si>
    <t>МУРАВЬЕВ ВИКТОР АЛЕКСАНДРОВИЧ</t>
  </si>
  <si>
    <t>С.АККУДЫК , АКТЮБИНСКАЯ ОБЛАСТЬ, ХРОМТАУСКИЙ РАЙОН, АККУДЫКСКИЙ С.О., С.АККУДЫК</t>
  </si>
  <si>
    <t>ТОО "A-BN HOLDING" не верный номер</t>
  </si>
  <si>
    <t>ТАЗАБЕКОВА АЛИЯ ОРАЗБЕКОВНА</t>
  </si>
  <si>
    <t>РАЙОН АЛМАТЫ , улица Қаныш Сәтбаев, дом 22, кв. 80</t>
  </si>
  <si>
    <t>ТОО "БАТЫС-НЫҚ"</t>
  </si>
  <si>
    <t>ХАМИЕВ ДИНАР БУЛАТОВИЧ</t>
  </si>
  <si>
    <t>77775224020 ,87023855046 ,87775224020</t>
  </si>
  <si>
    <t>С.ЧАПАЕВ , УЛИЦА ТРАССА ЧАПАЕВО-ЖАЛПАКТАЛ 1 КМ, 2</t>
  </si>
  <si>
    <t>ТОО "TARAZ AGRO IMPEX"</t>
  </si>
  <si>
    <t>САКИЕВ АЙДАР АЙДОСУЛЫ</t>
  </si>
  <si>
    <t>Г.ТАРАЗ , улица Мамбет Батыра, дом 6А</t>
  </si>
  <si>
    <t>К/Х " АЛИНА "</t>
  </si>
  <si>
    <t>РАХЫМЖАНОВ ДИЛЬШОД РАХЫМБЕРДИУЛЫ</t>
  </si>
  <si>
    <t>К/Х " БӘЙТЕРЕК "</t>
  </si>
  <si>
    <t>АБДИЕВ МАКСАДЖАН ИРИСАЛОВИЧ</t>
  </si>
  <si>
    <t>ТОО "АТАМУРА ТАБЫС"</t>
  </si>
  <si>
    <t>ДЖУМАДИЛОВ СЕРИКБОЛ КАЙРКАНУЛЫ</t>
  </si>
  <si>
    <t>ЗИМОВКА ЖАНАБАЗ , УЛИЦА ЗАРЕЧНАЯ, 13</t>
  </si>
  <si>
    <t>ТОО "КХ ЕРТІСАГРО" не зарег</t>
  </si>
  <si>
    <t>КАЖАТОВ ТЕМЕШ КАЖАТОВИЧ</t>
  </si>
  <si>
    <t>С.МАЙКОНЫР , УЛИЦА ДОРОЖНАЯ, 21</t>
  </si>
  <si>
    <t>К/Х "ТАЛАП"</t>
  </si>
  <si>
    <t>ЭКЗЕКОВ РУСТЕМ ТУРСУНОВИЧ</t>
  </si>
  <si>
    <t>87214821954 ,8-72148-21954</t>
  </si>
  <si>
    <t>СЕЛЬСКИЙ ПК "АҚ- БАСТАУ 2050 " СЕЛОЛЫҚ ТҰТЫНУ КООПЕРАТИВІ</t>
  </si>
  <si>
    <t>ДЖУМАНОВ БЕРИК ДУЙСЕНОВИЧ</t>
  </si>
  <si>
    <t>77753629007 ,87753629007</t>
  </si>
  <si>
    <t>С.АКБАСТАУ , УЛИЦА БОГЕНБАЙ, Д.39</t>
  </si>
  <si>
    <t>СЕЛЬСКОХОЗЯЙСТВЕННЫЙ ПК "ЕТ АГРО-МАНКЕНТ"</t>
  </si>
  <si>
    <t>ИРСАЛИЕВ ФАРРУХЖАН НУРАЛИЕВИЧ</t>
  </si>
  <si>
    <t>7 (702) 394-89-00</t>
  </si>
  <si>
    <t>С.МАНКЕНТ , УЛИЦА АЛМА АТА, 6</t>
  </si>
  <si>
    <t>ТОО "ADAMZAT" не дозвон</t>
  </si>
  <si>
    <t>САГИТОВ ДИАС ЕРМЕКОВИЧ</t>
  </si>
  <si>
    <t>87076292710 ,87773122966 ,87773122966, 87076292710</t>
  </si>
  <si>
    <t>Отделка тканей и текстильных изделий</t>
  </si>
  <si>
    <t>Г.ПЕТРОПАВЛОВСК , улица Карима Сутюшева, дом 65</t>
  </si>
  <si>
    <t>01.09.2026 закрылись</t>
  </si>
  <si>
    <t>ТОО "ADS AGRO"</t>
  </si>
  <si>
    <t>ТУЛКИЕВ ГАЛЫМЖАН НУРЛАНОВИЧ</t>
  </si>
  <si>
    <t>С.КОКСАЙЕК , квартал УЧЕТНЫЙ КВАРТАЛ 042, здание 1111</t>
  </si>
  <si>
    <t>ТОО "ЭКСПРЕСС-СНАБТЕХНИКАВОСТОК"</t>
  </si>
  <si>
    <t>ИМАНБАЕВ ЕРКЕН МАШКОНОВИЧ</t>
  </si>
  <si>
    <t>Неспециализированная оптовая торговля продуктами питания, напитками и табачными изделиями</t>
  </si>
  <si>
    <t>С.СОЛНЕЧНОЕ , ЖИЛОЙ МАССИВ РАДУЖНОЕ, 6/1, КВ 34</t>
  </si>
  <si>
    <t>10.05.2024 не верный номер</t>
  </si>
  <si>
    <t>ТОО "ЖИРЕНБАЙ У"</t>
  </si>
  <si>
    <t>БУРИБАЕВ САКЕН УРАЗБАЕВИЧ</t>
  </si>
  <si>
    <t>АБАЙСКИЙ РАЙОН , МИКРОРАЙОН ЖАЙЛАУ, УЛИЦА ЕСИРКЕП БАТЫРА, Д.80</t>
  </si>
  <si>
    <t>ТОО "RFID INDUSTRY"</t>
  </si>
  <si>
    <t>ҚАСЕНОВА КЕНЖЕГҮЛ ШАҒАЖАНҚЫЗЫ</t>
  </si>
  <si>
    <t>Г.АКТАУ , Микрорайон 3, дом 20А, кв. 14</t>
  </si>
  <si>
    <t>ТОО "МАКС-ТРЕЙД К"</t>
  </si>
  <si>
    <t>МҰРАТБЕК АЖАР МҰРАТБЕКҚЫЗЫ</t>
  </si>
  <si>
    <t>С.АЛТЫНДЫ , улица Достык, дом 46</t>
  </si>
  <si>
    <t>ТОО "ШАНЫРАКKZ"</t>
  </si>
  <si>
    <t>КАЗМУХАНОВ ЕРИК ТЫНЫШТЫКОВИЧ</t>
  </si>
  <si>
    <t>77055384600 ,87055384600 ,87055384601</t>
  </si>
  <si>
    <t>С.САРЫЖАР , УЛИЦА ЖЕЛТОКСАН, 24</t>
  </si>
  <si>
    <t>ТОО "ТАЙЫНША-МАЙ"</t>
  </si>
  <si>
    <t>ФАН ЛУНФЭЙ</t>
  </si>
  <si>
    <t>С.ИЛЬИЧЕВКА , УЛИЦА БЕСКАРАГАЙ, 33</t>
  </si>
  <si>
    <t>ГККП "ЗЕРЕНДИНСКОЕ РЫБОХОЗЯЙСТВЕННОЕ ПРЕДПРИЯТИЕ" ПРИ УПРАВЛЕНИИ ПРИРОДНЫХ РЕСУРСОВ И РЕГУЛИРОВАНИЯ ПРИРОДОПОЛЬЗОВАНИЯ АКМОЛИНСКОЙ ОБЛАСТИ"</t>
  </si>
  <si>
    <t>ПОНОМАРЕНКО ВАЛЕРИЙ ГРИГОРЬЕВИЧ</t>
  </si>
  <si>
    <t>87024157970 ,87163225886 ,87163252886</t>
  </si>
  <si>
    <t>С.ЗЕРЕНДА , УЛИЦА ЗОНА ОТДЫХА, 1</t>
  </si>
  <si>
    <t>КХ В ФОРМЕ ПТ " АНТЮХОВ В.М."</t>
  </si>
  <si>
    <t>АНТЮХОВ ВИКТОР МИХАЙЛОВИЧ</t>
  </si>
  <si>
    <t>77772175405 ,87772175405</t>
  </si>
  <si>
    <t>С.ПОЛЯНСКОЕ , ВОСТОЧНО-КАЗАХСТАНСКАЯ ОБЛАСТЬ, РАЙОН АЛТАЙ, С.О.ПОЛЯНСКОЕ, С.ПОЛЯНСКОЕ</t>
  </si>
  <si>
    <t>10.05.2024 закрыл хоз-во</t>
  </si>
  <si>
    <t>ТОО "ДАНИЯР-АГРО" не дозвон</t>
  </si>
  <si>
    <t>СМАГУЛОВ АЗИЗ ЕРЖАНОВИЧ</t>
  </si>
  <si>
    <t>7-701-721-87-71 ,87017218771</t>
  </si>
  <si>
    <t>С.ЖАРКАЙЫН , улица Магжана Жумабаева, дом 8</t>
  </si>
  <si>
    <t>01.09.2026 не верный номер</t>
  </si>
  <si>
    <t>ТОО "KAZ ORGANIC PRODUCT"</t>
  </si>
  <si>
    <t>ЩЕТИНИН ВЛАДИСЛАВ ВЛАДИМИРОВИЧ</t>
  </si>
  <si>
    <t>Г.ҚОНАЕВ , УЛИЦА СЕВЕРНОЕ ПОБЕРЕЖЬЕ КАПШАГАЙСКОГО ВОДОХРАНИЛИЩА, 35А</t>
  </si>
  <si>
    <t>ТОО "SANAI- НЕРУД" не зарег</t>
  </si>
  <si>
    <t>БАЛГАБАЕВ ТИМУР БАТЫРХАНОВИЧ</t>
  </si>
  <si>
    <t>РАЙОН САРЫАРКА , город Астана район Сарыарка Жилой массив Көктал улица Шұғыла дом 8 к. 1</t>
  </si>
  <si>
    <t>ТОО "БАХУС ГЛОБАЛ"</t>
  </si>
  <si>
    <t>ЧЕРНЫШЕВ СЕРГЕЙ ИГОРЕВИЧ</t>
  </si>
  <si>
    <t>С.БОЛЕК , улица Заводская, дом 9</t>
  </si>
  <si>
    <t>ТОО "АБДЕЗ" не дозвон</t>
  </si>
  <si>
    <t>КАДИКЕЕВ КАЛДИБАЙ</t>
  </si>
  <si>
    <t>7(71536)32-6-77,+77074119551,+77051405520. ,87051405520 ,87074119551 ,87153632677</t>
  </si>
  <si>
    <t>С.БОЛЬШОЙ ИЗЮМ , УЛИЦА НАБЕРЕЖНАЯ, 105</t>
  </si>
  <si>
    <t>13.06.2024 повтор не дозвон</t>
  </si>
  <si>
    <t>К/Х "АСЛАН"</t>
  </si>
  <si>
    <t>ДАУТОВ ТАЛГАТ ЖУМАГУЛОВИЧ</t>
  </si>
  <si>
    <t>77024266616 ,87024266616</t>
  </si>
  <si>
    <t>С.БУРКУТТЫ , КАРАГАНДИНСКАЯ ОБЛАСТЬ, КАРКАРАЛИНСКИЙ РАЙОН, КИРГИЗСКИЙ С.О., С.БУРКУТТЫ</t>
  </si>
  <si>
    <t>ТОО "SKYNET PRINT"</t>
  </si>
  <si>
    <t>ЖУНИСОВ АСЛАН КУЗДЕУБАЕВИЧ</t>
  </si>
  <si>
    <t>АЛМАЛИНСКИЙ РАЙОН , УЛИЦА СЕЙФУЛЛИНА, 519</t>
  </si>
  <si>
    <t>ТОО "TRILITH EСO PARK (ТРИЛИС ЭКО ПАРК)" не верный номер</t>
  </si>
  <si>
    <t>ТӨЛЕГЕН АЙМАН</t>
  </si>
  <si>
    <t>7(727)540441</t>
  </si>
  <si>
    <t>РАЙОН ЕСИЛЬ , УЛИЦА ДІНМҰХАМЕД КОНАЕВ, 29/1, ОФИС 1</t>
  </si>
  <si>
    <t>К/Х "ӘДІЛХАН"</t>
  </si>
  <si>
    <t>ЫБРАЙ ӘЛІМХАН НҰРХАНҰЛЫ</t>
  </si>
  <si>
    <t>С.УНРЕК , КАРАГАНДИНСКАЯ ОБЛАСТЬ, ШЕТСКИЙ РАЙОН, ШЕТСКИЙ С.О., С.УНРЕК</t>
  </si>
  <si>
    <t>ТОО "CENTRAL FEEDLOT" не верный</t>
  </si>
  <si>
    <t>ҚУАТ АНУАР НҰРЖАНҰЛЫ</t>
  </si>
  <si>
    <t>РАЙОН БАЙҚОҢЫР , улица Амангелді Иманов, здание 19, ВП 81</t>
  </si>
  <si>
    <t>ТОО "RIVOS"</t>
  </si>
  <si>
    <t>МАЙМЫШЕВ БАУРЖАН БАЛГАБАЕВИЧ</t>
  </si>
  <si>
    <t>АЛЬ-ФАРАБИЙСКИЙ РАЙОН , улица Туркестанская, здание 34</t>
  </si>
  <si>
    <t>ТОО "СОЮЗ-KB"</t>
  </si>
  <si>
    <t>КУСАИНОВ БОРАНБЕК СОВЕТОВИЧ</t>
  </si>
  <si>
    <t>РАЙОН АЛМАТЫ , УЛИЦА АЛТЫНҚҰМ, 5</t>
  </si>
  <si>
    <t>ТОО "ТОО"ТАН-КУН-АЛЕМИ""</t>
  </si>
  <si>
    <t>ШЫНЖАНОВА КУНКИЯШ ИБЕНИЯМОВНА</t>
  </si>
  <si>
    <t>Г.КАЗАЛИНСК , УЛИЦА СЕРГАЛИ ТОЛЫБЕКОВ, 5</t>
  </si>
  <si>
    <t>06.03.2025 сбросили</t>
  </si>
  <si>
    <t>АРУАНА Ш/Қ</t>
  </si>
  <si>
    <t>МУСАХМЕТОВ ЕРБОЛ БОЛАТОВИЧ</t>
  </si>
  <si>
    <t>КХ " АСЫЛХАН"</t>
  </si>
  <si>
    <t>ГИЗЗАТОВ АМИРХАН САГИНТАЕВИЧ</t>
  </si>
  <si>
    <t>С.КЕМПИРСАЙ , АКТЮБИНСКАЯ ОБЛАСТЬ, КАРГАЛИНСКИЙ РАЙОН, КЕМПИРСАЙСКИЙ С.О., С.КЕМПИРСАЙ</t>
  </si>
  <si>
    <t>КХ "ЖАНСАЯ"</t>
  </si>
  <si>
    <t>БАЗАРГАЛИЕВ МАНАТ АЙДАРХАНОВИЧ</t>
  </si>
  <si>
    <t>С.САМБАЙ , АКТЮБИНСКАЯ ОБЛАСТЬ, АЛГИНСКИЙ РАЙОН, КАРААГАШСКИЙ С.О., С.САМБАЙ</t>
  </si>
  <si>
    <t>КРЕСТЬЯНСКОЕ ХОЗЯЙСТВО "АТАБАС"</t>
  </si>
  <si>
    <t>С.ЖАКСЫКЫЛЫШ , КЫЗЫЛОРДИНСКАЯ ОБЛАСТЬ, АРАЛЬСКИЙ РАЙОН, ЖАКСЫКЫЛЫШСКИЙ С.О., С.ЖАКСЫКЫЛЫШ</t>
  </si>
  <si>
    <t>КГКП "НУРИНСКИЙ МНОГОПРОФИЛЬНЫЙ КОЛЛЕДЖ ИМЕНИ БОЛАТА АБДИКАРИМОВА" УПРАВЛЕНИЯ ОБРАЗОВАНИЯ КАРАГАНДИНСКОЙ ОБЛАСТИ</t>
  </si>
  <si>
    <t>САГИМБЕКОВ САЙРАН НАСКЕНОВИЧ</t>
  </si>
  <si>
    <t>87058306700 ,87214421433</t>
  </si>
  <si>
    <t>П.НУРА , улица Жауынгер Интернационалистер, здание 70</t>
  </si>
  <si>
    <t>ТОО "АСТАНА АЗЫҚ-ТҮЛІК ЗЕРТХАНАСЫ"</t>
  </si>
  <si>
    <t>ТУЛЬКУБАЕВ АЛДИЯРХАН СЕРИКОВИЧ</t>
  </si>
  <si>
    <t>РАЙОН АЛМАТЫ , Микрорайон Аль-Фараби, Проспект Шәкәрім Құдайбердіұлы, дом 36/3</t>
  </si>
  <si>
    <t>ТОО "АҚТӨБЕ И К"</t>
  </si>
  <si>
    <t>ІЗДІБАЕВ НҰРЛАН ТҰРҒАНБЕКҰЛЫ</t>
  </si>
  <si>
    <t>С.АКТОБЕ , Кызылординская область Кармакшинский район Актобинский сельский округ село Актобе улица, дом 3</t>
  </si>
  <si>
    <t>ТОО "ЛАНДШАФТ - ПАВЛОДАР"</t>
  </si>
  <si>
    <t>ШУКИМБАЕВ КЕНЕСКАЖИ ХУСАЙНОВИЧ</t>
  </si>
  <si>
    <t>Г.ПАВЛОДАР , улица Мәшһүр Жүсіп, дом 385/1, кв. 12</t>
  </si>
  <si>
    <t>КХ "АСЛАН"</t>
  </si>
  <si>
    <t>ЖАДИГЕРОВ СЕРИК ТУРЕХАНОВИЧ</t>
  </si>
  <si>
    <t>ТОО "МТФ-ОП АҚЖАЙЫҚ" не зарег</t>
  </si>
  <si>
    <t>МАХМЕТОВ ЮРИЙ АЛЕКСАНДРОВИЧ</t>
  </si>
  <si>
    <t>С.ЮБИЛЕЙНОЕ , УЛИЦА 1 У, 31</t>
  </si>
  <si>
    <t>ТОО "АМАНАТ А.К"</t>
  </si>
  <si>
    <t>БАЛМАНОВ АСҚАР ҚАРАСАЙҰЛЫ</t>
  </si>
  <si>
    <t>77021510177 ,+7 702 151-01-77 ,87021510177</t>
  </si>
  <si>
    <t>С.КАРАУЫЛКЕЛДЫ , УЛИЦА КУНАЕВА, 39-А, КВ 101</t>
  </si>
  <si>
    <t>19.02.2025 сбросил</t>
  </si>
  <si>
    <t>ТОО "БАГРАТИОН ВАВ"</t>
  </si>
  <si>
    <t>С.ПРИВОЛЬНОЕ , УЛИЦА ЦЕЛИННАЯ, 52</t>
  </si>
  <si>
    <t>10.05.2024 набрать 13.05.2024  до обеда</t>
  </si>
  <si>
    <t>ТОО "ER-BATYL"</t>
  </si>
  <si>
    <t>АЛИЕВ МАЛИК МАНСУРОВИЧ</t>
  </si>
  <si>
    <t>Г.ЕСИК , улица Степная, дом 1М</t>
  </si>
  <si>
    <t>ТОО "NES INVEST" не дозвон</t>
  </si>
  <si>
    <t>АЛДИЯРОВ НУРТАС ТЛЕУБАЙУЛЫ</t>
  </si>
  <si>
    <t>С.БУГРОВОЕ , улица Новая, дом 2</t>
  </si>
  <si>
    <t>01.08.2026 не дозвон</t>
  </si>
  <si>
    <t>ТОО "ҰЛАН ЖЕМІС"</t>
  </si>
  <si>
    <t>АМИРЖАНОВ ТОЛЕУБЕК КАБЫТАЕВИЧ</t>
  </si>
  <si>
    <t>87232527651 ,8(7232)52-76-51</t>
  </si>
  <si>
    <t>С.МАКЕЕВКА , УЛИЦА БАЗОВАЯ, 1/1</t>
  </si>
  <si>
    <t>ТОО "НҰРЛЫ ЖОЛ 2015"</t>
  </si>
  <si>
    <t>САНДИБЕКОВ БЕКСУЛТАН МУБАРАКОВИЧ</t>
  </si>
  <si>
    <t>77143331661 ,87143331661</t>
  </si>
  <si>
    <t>С.УШТОГАЙ , улица Школьная, дом 1</t>
  </si>
  <si>
    <t>ТОО "ТЕМЕШ АСТАНА"</t>
  </si>
  <si>
    <t>АКЫЖАНОВА ТОЛКЫН</t>
  </si>
  <si>
    <t>РАЙОН САРЫАРКА , город Астана район Сарыарка Проспект РЕСПУБЛИКИ, дом 58</t>
  </si>
  <si>
    <t>ШҚ "МАҚСАТ"</t>
  </si>
  <si>
    <t>ЖАҚСЫЛЫҚОВА ГҮЛМИРА ЖАҚСЫЛЫҚҚЫЗЫ</t>
  </si>
  <si>
    <t>С.ИМ.А.ТОКМАГАНБЕТОВА , КЫЗЫЛОРДИНСКАЯ ОБЛАСТЬ, СЫРДАРЬИНСКИЙ РАЙОН, С.О.ИМ.ТОКМАГАНБЕТОВА, С.ИМ.А.ТОКМАГАНБЕТОВА</t>
  </si>
  <si>
    <t>ТОО "АТАМЕКЕН-АКУ " не дозвон</t>
  </si>
  <si>
    <t>КЕНЖИБАЕВ АБЛАЙХАН МЕЙРАМОВИЧ</t>
  </si>
  <si>
    <t>7 702 384 8410 ,87023848410</t>
  </si>
  <si>
    <t>С.СУЛЫКОЛЬ , УЛИЦА ЫБЫРАЙ АЛТЫНСАРИНА, 7/2</t>
  </si>
  <si>
    <t>ТОО "АГРО ОНДРЫС"</t>
  </si>
  <si>
    <t>БАКАУОВ МАРАТ ЖУМАБЕКОВИЧ</t>
  </si>
  <si>
    <t>С.ЖАНА ЖУЛДЫЗ , улица Центральная, строение 36А</t>
  </si>
  <si>
    <t>14.09.2026 на связи с ним</t>
  </si>
  <si>
    <t>СЕЛЬСКОХОЗЯЙСТВЕННЫЙ ПК "ОТЫРАР СҮТ-ЕТ"</t>
  </si>
  <si>
    <t>АХАЕВ НҰРСҰЛТАН АСИЛХАНҰЛЫ</t>
  </si>
  <si>
    <t>С.КОКМАРДАН , УЛИЦА ОРДАБАЙ НЫШАНБАЕВ, Д.3</t>
  </si>
  <si>
    <t>ТОО "ТЕХНАДЗОР-2015"</t>
  </si>
  <si>
    <t>АБИШЕВ АЙТКУЛ ТЮЛЕПБЕРГЕНОВИЧ</t>
  </si>
  <si>
    <t>87021082555 ,87021082555. 87012314080</t>
  </si>
  <si>
    <t>А.ШАКПАК АТА , УЛИЦА ПАХОМОВА, 78</t>
  </si>
  <si>
    <t>ТОО "SPUTNIK PV" не верный номер</t>
  </si>
  <si>
    <t>КУСАИНОВ МУРАТ КАБЫЛБЕКОВИЧ</t>
  </si>
  <si>
    <t>77057059349 ,87057059349</t>
  </si>
  <si>
    <t>С.КАРАГОЛЬ , улица Абая, дом 1/2</t>
  </si>
  <si>
    <t>14.09.2026 там не работает контактов нет</t>
  </si>
  <si>
    <t>ТОО "КОРПОРАЦИЯ "АГРО ИНВЕСТ ХОЛДИНГ"</t>
  </si>
  <si>
    <t>АБЕНОВ МАУЛЕН ДЖАНЫБЕКОВИЧ</t>
  </si>
  <si>
    <t>АУЭЗОВСКИЙ РАЙОН , УЛИЦА ТОКТАБАЕВА, 11, КВ 48</t>
  </si>
  <si>
    <t>ТОО "МЕЛИТОПОЛЬСКОЕ"26,10</t>
  </si>
  <si>
    <t>ДВУРЕЧЕНСКИЙ ЭДУАРД ВАЛЕНТИНОВИЧ</t>
  </si>
  <si>
    <t>П.САРЫКОЛЬ , БЕЗ УЛИЦЫ, 775</t>
  </si>
  <si>
    <t>?</t>
  </si>
  <si>
    <t>ТОО "АГРОЕНБЕКБЕРЕКЕ"</t>
  </si>
  <si>
    <t>ГАБДУЛЛИН ЕРСАИН БАКСУЛТАНОВИЧ</t>
  </si>
  <si>
    <t>7 (705) 414 77 31</t>
  </si>
  <si>
    <t>С.КИЯЛЫ , улица Гагарина, дом 8, кв. 2</t>
  </si>
  <si>
    <t>ТОО "АК-БАРС ОРДА"</t>
  </si>
  <si>
    <t>РСАЛИЕВ ЕРБУЛАТ МАХСУТОВИЧ</t>
  </si>
  <si>
    <t>77775630001 ,87775630001</t>
  </si>
  <si>
    <t>Прочая розничная торговля мясом и мясными продуктами в специализированных магазинах, являющихся торговыми объектами, с торговой площадью менее 2000 кв.м</t>
  </si>
  <si>
    <t>Г.КЫЗЫЛОРДА , МИКРОРАЙОН САУЛЕТ, УЛ. КАРМАКШЫ, 15</t>
  </si>
  <si>
    <t>06.03.2025откл</t>
  </si>
  <si>
    <t>ТОО "ТАКТИЧЕСКИЕ РЕШЕНИЯ"</t>
  </si>
  <si>
    <t>КЛЕЦОВА ЛАРИСА ИВАНОВНА</t>
  </si>
  <si>
    <t>7 747 665 17 02</t>
  </si>
  <si>
    <t>С.ШАЛКАР , УЛИЦА М МӘМЕТОВА, 2</t>
  </si>
  <si>
    <t>23.10.2024 нет необ</t>
  </si>
  <si>
    <t>ФХ " СОЮЗ"</t>
  </si>
  <si>
    <t>ТИМЧЕНКО СЕРГЕЙ АНАТОЛЬЕВИЧ</t>
  </si>
  <si>
    <t>7051582523 ,87051582523</t>
  </si>
  <si>
    <t>С.АЩЫЛЫСАЙ , АКТЮБИНСКАЯ ОБЛАСТЬ, КАРГАЛИНСКИЙ РАЙОН, АЩЫЛЫСАЙСКИЙ С.О., С.АЩЫЛЫСАЙ</t>
  </si>
  <si>
    <t>ТОО "ЗЕРНОВОЙ КОНСОРЦИУМ КАЗАХСТАНА"</t>
  </si>
  <si>
    <t>КАРАГОЙШИН РУСТАМ ТИМУРОВИЧ</t>
  </si>
  <si>
    <t>7 (727) 327 01 33 ,87018142675 ,87172788788 ,87273270133 ,87479800712 ,8 747 980 0712 ,87751777665</t>
  </si>
  <si>
    <t>РАЙОН БАЙҚОҢЫР , город Астана район Байконыр улица, дом 19/1 кв. 1</t>
  </si>
  <si>
    <t>СЕЛЬСКОХОЗЯЙСТВЕННЫЙ ПК "ҚАРАЖОН"</t>
  </si>
  <si>
    <t>БЕКЕНОВ ЖУЛДЫЗБЕК ЕСЕНБЕКОВИЧ</t>
  </si>
  <si>
    <t>С.КАРАЖОН , улица Кусшы ата, дом 17</t>
  </si>
  <si>
    <t>04.09.2026 сбросил</t>
  </si>
  <si>
    <t>ТОО "КАСПИЙ АЛТЫН БАЛЫҚ"</t>
  </si>
  <si>
    <t>ҚЫДЫР ҚАНАТ АМАНТАЙҰЛЫ</t>
  </si>
  <si>
    <t>С.БАУТИНО , УЛИЦА К САУДАБАЕВ, 76</t>
  </si>
  <si>
    <t>ТОО "СЗЦ ШАГАН"</t>
  </si>
  <si>
    <t>ШАГАНБАЕВ ДУБЕК</t>
  </si>
  <si>
    <t>С.АЛДАБЕРГЕНОВО , улица Байысов Матай, дом 14</t>
  </si>
  <si>
    <t>ТОО "PRIMAVERA PLUS"</t>
  </si>
  <si>
    <t>СИМОНЕНКО СВЕТЛАНА ВИКТОРОВНА</t>
  </si>
  <si>
    <t>7(713)2414734 ,87132414734 ,8 (71 32) 41 47 34 ,87132414738</t>
  </si>
  <si>
    <t>РАЙОН АЛМАТЫ , УЛИЦА ЖАНКОЖА, 28, КВ 214</t>
  </si>
  <si>
    <t>ТОО "ALMATY FLOWERS"</t>
  </si>
  <si>
    <t>ХАМИТОВА АБИДАМ АБДРАШИТОВНА</t>
  </si>
  <si>
    <t>АЛМАЛИНСКИЙ РАЙОН , Г.АЛМАТЫ АЛМАЛИНСКИЙ РАЙОН улица АЙТЕКЕ БИ, дом 187</t>
  </si>
  <si>
    <t>ТОО "ГВАРДИЯ-2030"</t>
  </si>
  <si>
    <t>РЫСКУЛОВ ЕРЛАН ЕРМЕКОВИЧ</t>
  </si>
  <si>
    <t>77714170292 ,87714170292</t>
  </si>
  <si>
    <t>Г.ТАЛДЫКОРГАН , УЛИЦА Ю.ГАГАРИНА, 19</t>
  </si>
  <si>
    <t>КХ "GREEN FIELD"</t>
  </si>
  <si>
    <t>АМАНТУРЛИ ОЛЖАС ЕРБОЛАТОВИЧ</t>
  </si>
  <si>
    <t>ТОО "МАЛ БАЗАР КОСТАНАЙ" не дозвон</t>
  </si>
  <si>
    <t>БАТЫРБЕКОВ ДАМИР УРАЗБЕКОВИЧ</t>
  </si>
  <si>
    <t>Г.КОСТАНАЙ , ТРАССА ЕКАТЕРИНБУРГ-АЛМАТЫ 545 КМ, 1</t>
  </si>
  <si>
    <t>К/Х "МОЛДА"</t>
  </si>
  <si>
    <t>МОЛДАБАЕВА КАМАЖАЙ СЕРИКОВНА</t>
  </si>
  <si>
    <t>С.АХМЕТАУЛ , КАРАГАНДИНСКАЯ ОБЛАСТЬ, ОСАКАРОВСКИЙ РАЙОН, ТЕЛЬМАНСКИЙ С.О., С.АХМЕТАУЛ</t>
  </si>
  <si>
    <t>К Х "ЕРКЕБУЛАН"</t>
  </si>
  <si>
    <t>ИСЛАМОВ ЕРКЕБУЛАН ОРЫНБАСАРОВИЧ</t>
  </si>
  <si>
    <t>77022324535 ,87022324535</t>
  </si>
  <si>
    <t>С.ДОСТЫК , ТУРКЕСТАНСКАЯ ОБЛАСТЬ, САРЫАГАШСКИЙ РАЙОН, ЖАРТЫТОБИНСКИЙ С.О., С.ДОСТЫК</t>
  </si>
  <si>
    <t>08.08.2024 сбой</t>
  </si>
  <si>
    <t>ТОО "PRIME PROVIDER"</t>
  </si>
  <si>
    <t>ДЖУМАГУЛОВ ЖАНТУРЕ ЖАМБУЛОВИЧ</t>
  </si>
  <si>
    <t>87172528633 ,8-7172-52-86-33</t>
  </si>
  <si>
    <t>Оптовая торговля автомобильным бензином</t>
  </si>
  <si>
    <t>РАЙОН ЕСИЛЬ , ПРОСПЕКТ КАБАНБАЙ БАТЫРА, 40, ВП 38</t>
  </si>
  <si>
    <t>ТОО "ИННОВАЦИОННАЯ ФЕРМА "QAZYNA"</t>
  </si>
  <si>
    <t>БЕРЛИБАТЫРОВ АЛМАЗ СЕРИКБОЛОВИЧ</t>
  </si>
  <si>
    <t>7(701)1258112 ,87011258112</t>
  </si>
  <si>
    <t>С.БАСТОБЕ , УЧЕТНЫЙ КВАРТАЛ УЧЕТНЫЙ КВАРТАЛ 050, Д. 82</t>
  </si>
  <si>
    <t>ТОО "ITPROF СЕРВИС"</t>
  </si>
  <si>
    <t>БЕКНИЯЗОВА НУРКУЯ ЗУЛЬКАРНАЕВНА</t>
  </si>
  <si>
    <t>С.МАНГИСТАУ , КВАРТАЛ 15, 30</t>
  </si>
  <si>
    <t>ТОО "АҚТАУ АГРО"</t>
  </si>
  <si>
    <t>ТУРГИНОВ ДАНИЯР ЖАРАСУЛЫ</t>
  </si>
  <si>
    <t>8 7292 50-17-20</t>
  </si>
  <si>
    <t>Переработка и консервирование мяса сельскохозяйственной птицы</t>
  </si>
  <si>
    <t>С.АКШУКУР , КВАРТАЛ ІІІКВ, 7</t>
  </si>
  <si>
    <t>К/Х "АЙБАР"</t>
  </si>
  <si>
    <t>ЖАКЕШОВ САТЖАН ОРЫНБЕКОВИЧ</t>
  </si>
  <si>
    <t>С.КАРАБУЛАК , КАРАГАНДИНСКАЯ ОБЛАСТЬ, КАРКАРАЛИНСКИЙ РАЙОН, С.О.БАЛКАНТАУ, С.КАРАБУЛАК</t>
  </si>
  <si>
    <t>КХ "ЖЕҢІС" ТУРДИБАЕВ ЖЕНИС КЕМЕЛБЕКОВИЧ</t>
  </si>
  <si>
    <t>ТУРДИБАЕВ ЖЕНИС КЕМЕЛБЕКОВИЧ</t>
  </si>
  <si>
    <t>С.МОЙЫНКУМ , ЖАМБЫЛСКАЯ ОБЛАСТЬ, ШУСКИЙ РАЙОН, КОРАГАТИНСКИЙ С.О., С.МОЙЫНКУМ</t>
  </si>
  <si>
    <t>К/Х "БОСАҒА"</t>
  </si>
  <si>
    <t>БЕКИШЕВ БЕКЕТ АСЕМИЕВИЧ</t>
  </si>
  <si>
    <t>КРЕСТЬЯНСКОЕ ХОЗЯЙСТВО "СОБОРА Е.А."</t>
  </si>
  <si>
    <t>СОБОРА ЕВГЕНИЙ АНАТОЛЬЕВИЧ</t>
  </si>
  <si>
    <t>ТОО "БАРС ҚҰРЫЛЫС-1"</t>
  </si>
  <si>
    <t>АБИЛОВ АБЗАЛ ЕСЕНГЕЛДИЕВИЧ</t>
  </si>
  <si>
    <t>77776137109 ,87273467894 ,87776137109</t>
  </si>
  <si>
    <t>С.КОКСАРАЙ , улица К.Кадиров, дом 3</t>
  </si>
  <si>
    <t>ТОО "СЕРВИСНО-ЗАГОТОВИТЕЛЬНЫЙ ЦЕНТР "МИЯЛЫ"</t>
  </si>
  <si>
    <t>ДЮСАЛИЕВ СУЙЕУГАЛИ СУЛТАНОВИЧ</t>
  </si>
  <si>
    <t>87122821157 ,87123821157</t>
  </si>
  <si>
    <t>С.МИЯЛЫ , УЛИЦА ЫБЫРАЙ АЛТЫНСАРИНА, 41</t>
  </si>
  <si>
    <t>ТОО "ИЗНАВР-2015"</t>
  </si>
  <si>
    <t>УМАРОВ АСЛАНБЕК ХАСАНОВИЧ</t>
  </si>
  <si>
    <t>87214942616 ,8-72149-42616</t>
  </si>
  <si>
    <t>П.ОСАКАРОВКА , УЛИЦА СЕЛЬХОЗСНАБСКАЯ, 2/1</t>
  </si>
  <si>
    <t>К/Х "РАЙЫМБЕК"</t>
  </si>
  <si>
    <t>АХМЕТБЕКОВ АДИЛЬХАН ТУЛЕУХАНОВИЧ</t>
  </si>
  <si>
    <t>28.02.2025 нет связи</t>
  </si>
  <si>
    <t>ТОО "АДАЛ МАД UNION" не верный номер</t>
  </si>
  <si>
    <t>ОМАРОВА ЖАНАР ЗИНОЛЛОВНА</t>
  </si>
  <si>
    <t>77025059927 ,87025059927</t>
  </si>
  <si>
    <t>РАЙОН АЛМАТЫ , ПРОСПЕКТ ТАУЕЛСІЗДІК, 14/2, КВ 29</t>
  </si>
  <si>
    <t>ТОО "БОЛАШАК-ПВ"</t>
  </si>
  <si>
    <t>КАЛТАЕВ КАБДЫЛ-КАПАР ТУРТАЕВИЧ</t>
  </si>
  <si>
    <t>87182686888 ,8(7182)686888</t>
  </si>
  <si>
    <t>Г.ПАВЛОДАР , УЛИЦА ТОРГОВАЯ, 7/7</t>
  </si>
  <si>
    <t>ТОО "MG MINING" не верный номер</t>
  </si>
  <si>
    <t>ПАРШИН ВАСИЛИЙ АНАТОЛЬЕВИЧ</t>
  </si>
  <si>
    <t>87143199111 ,8(71431)99111</t>
  </si>
  <si>
    <t>Оптовая торговля машинами и оборудованием для горнодобывающей промышленности и строительства</t>
  </si>
  <si>
    <t>Г.РУДНЫЙ , улица Парковая, дом 106</t>
  </si>
  <si>
    <t>ТОО "GARANT ART" не верный номер</t>
  </si>
  <si>
    <t>ОСИПОВ ВАДИМ ИГОРЕВИЧ</t>
  </si>
  <si>
    <t>77776170707 ,87776170707</t>
  </si>
  <si>
    <t>Г.ПАВЛОДАР , УЛИЦА ТОРАЙГЫРОВА, 26, кв 32</t>
  </si>
  <si>
    <t>ТОО "STRELA GROUP"</t>
  </si>
  <si>
    <t>МҰХТАРОВ БАҚТЫБЕК МҰХТАРҰЛЫ</t>
  </si>
  <si>
    <t>УЛИЦА ДЖАЛИЛЯ, Д.33</t>
  </si>
  <si>
    <t>02.08.2024 откл</t>
  </si>
  <si>
    <t>ТОО "ЖАҢА КӨМІР" не верный номер</t>
  </si>
  <si>
    <t>ТУГАЕВ ЕРБОЛСЫН БЕРИКОВИЧ</t>
  </si>
  <si>
    <t>87212504578 ,8(7212) 50-45-78</t>
  </si>
  <si>
    <t>Предоставление услуг, способствующих добыче других полезных ископаемых</t>
  </si>
  <si>
    <t>П.АКТАС , МИКРОРАЙОН 1, 4, КВ 17</t>
  </si>
  <si>
    <t>ТОО "КЕБ &amp; СЕЛ"</t>
  </si>
  <si>
    <t>ТИЛЕУОВА ЖАЗИРА СЕЙТКАНОВНА</t>
  </si>
  <si>
    <t>АЛЬ-ФАРАБИЙСКИЙ РАЙОН , улица Казыбек Би, строение 205</t>
  </si>
  <si>
    <t>02.08.2024 не верный номер</t>
  </si>
  <si>
    <t>ТОО "KOZHAMBET"</t>
  </si>
  <si>
    <t>ЛУКПАНОВ КУАНЫШ ТУРАРБЕКОВИЧ</t>
  </si>
  <si>
    <t>77077035351 ,87077035351</t>
  </si>
  <si>
    <t>С.КУРЧУМ , УЛИЦА ИСАБЕКОВА, 21</t>
  </si>
  <si>
    <t>ТОО "PREMIUM STROY GROUP"</t>
  </si>
  <si>
    <t>ЖУМАЖАНОВ АЗИЗ ТУРСЕКЕНОВИЧ</t>
  </si>
  <si>
    <t>7019336337 ,87019336337</t>
  </si>
  <si>
    <t>РАЙОН САРЫАРКА , ЖИЛОЙ МАССИВ КӨКТАЛ, УЛИЦА ЖАҢАҚОНЫС 5</t>
  </si>
  <si>
    <t>ТОО "ЕРТІСНҰРЫ"</t>
  </si>
  <si>
    <t>АБУСАГИТОВА МАРГАРИТА АДАМОВНА</t>
  </si>
  <si>
    <t>77025025472 ,87025025472</t>
  </si>
  <si>
    <t>Г.ПАВЛОДАР , Павлодарская область город Павлодар улица ХАЙДАРОВА, дом 20</t>
  </si>
  <si>
    <t>ТОО "ЖИВОТНОВОДЧЕСКИЙ АГРОПРОМЫШЛЕННЫЙ КОМПЛЕКС"</t>
  </si>
  <si>
    <t>ПАЙВИН ЕВГЕНИЙ НИКОЛАЕВИЧ</t>
  </si>
  <si>
    <t>Г.КОСТАНАЙ , УЛИЦА ПЛЕХАНОВА, 79А</t>
  </si>
  <si>
    <t>12.12.2023 нет необ</t>
  </si>
  <si>
    <t>не действует(знакомый)</t>
  </si>
  <si>
    <t>УЙРЕКБАЕВ БАХТИЯР КЫРБЕРГЕНОВИЧ</t>
  </si>
  <si>
    <t>А.ИМ.КЫЛЫШБАЙ ЕРЖАНУЛЫ , ЖАМБЫЛСКАЯ ОБЛАСТЬ, МОЙЫНКУМСКИЙ РАЙОН, КЫЛЫШБАЙСКИЙ С.О., А.ИМ.КЫЛЫШБАЙ ЕРЖАНУЛЫ</t>
  </si>
  <si>
    <t>КРЕСТЬЯНСКОЕ ХОЗЯЙСТВО "ЕРАСЫЛ"</t>
  </si>
  <si>
    <t>ТУЛЕБАЕВ КУРМАНБЕК КАНИБАЕВИЧ</t>
  </si>
  <si>
    <t>СТ.САПАК , КЫЗЫЛОРДИНСКАЯ ОБЛАСТЬ, АРАЛЬСКИЙ РАЙОН, САПАКСКИЙ С.О., СТ.САПАК</t>
  </si>
  <si>
    <t>06.02.2025 не верный номер</t>
  </si>
  <si>
    <t>СЕЛЬСКОХОЗЯЙСТВЕННЫЙ ПК "СПК SORANAA"</t>
  </si>
  <si>
    <t>АШИМОВ ОРАЛТАЙ МУХАТАЕВИЧ</t>
  </si>
  <si>
    <t>С.САРЫАРҚА , УЧЕТНЫЙ КВАРТАЛ 032, 332</t>
  </si>
  <si>
    <t>КХ "БЕКАРЫС-БАТЫР"</t>
  </si>
  <si>
    <t>ТЕМІРБОЛАТОВ БАТЫР АЛІБЕКҰЛЫ</t>
  </si>
  <si>
    <t>С.ШАБДАРЖАП , ЗАПАДНО-КАЗАХСТАНСКАЯ ОБЛАСТЬ, АКЖАИКСКИЙ РАЙОН, ТАЙПАКСКИЙ С.О., С.ШАБДАРЖАП</t>
  </si>
  <si>
    <t>ТОО "KAZ BIO PROTECT"</t>
  </si>
  <si>
    <t>МИЛОЯРОВ ИЛЬЯС АЙСАЕВИЧ</t>
  </si>
  <si>
    <t>АУЭЗОВСКИЙ РАЙОН , МИКРОРАЙОН АКСАЙ-1А, 28Б, кв 42</t>
  </si>
  <si>
    <t>ПК "СЕЛЬСКОХОЗЯЙСТВЕННЫЙ ПК "ЖАЛПАКТАЛ"</t>
  </si>
  <si>
    <t>ДОГОРОВ ДАРХАН МАРАТОВИЧ</t>
  </si>
  <si>
    <t>С.ЖАЛПАКТАЛ , УЛИЦА МЕНДИХАНОВ, 13, КВ 5</t>
  </si>
  <si>
    <t>ТОО "ШОҚПАР-ҚОЖА"</t>
  </si>
  <si>
    <t>ТАБЫЛДИЕВ МЕЙРАМБЕК МУРАТОВИЧ</t>
  </si>
  <si>
    <t>С.БАСКУДУК , ЖИЛОЙ МАССИВ БОЛАШАК, 367</t>
  </si>
  <si>
    <t>К/Х "БІРЛІК" не верный номер</t>
  </si>
  <si>
    <t>КУЛУМБЕТОВ МУХАМЕД КУТТЫБАЕВИЧ</t>
  </si>
  <si>
    <t>КХ "ГАЙНИАХМЕТОВА"</t>
  </si>
  <si>
    <t>ГАЙНИАХМЕТОВА САЛТАНАТ КАИРБАЕВНА</t>
  </si>
  <si>
    <t>ШҚ"БАҚ"</t>
  </si>
  <si>
    <t>ӘБЖӘЛИЕВ СЕРІК ТЫНТАЙҰЛЫ</t>
  </si>
  <si>
    <t>С.ИМ.КАЛЖАН АХУНА , КЫЗЫЛОРДИНСКАЯ ОБЛАСТЬ, СЫРДАРЬИНСКИЙ РАЙОН, С.О.ИМ.КАЛЖАН АХУНА, С.ИМ.КАЛЖАН АХУНА</t>
  </si>
  <si>
    <t>06.02.2025 не дозвон</t>
  </si>
  <si>
    <t>ТОО "СОЛТҮСТІК АКЖАР МТС"</t>
  </si>
  <si>
    <t>ТАСМАГАНБЕТОВ ДОСТАН СЕРИКБУЛАТОВИЧ</t>
  </si>
  <si>
    <t>87152528913, 87022722551 Арман Директор</t>
  </si>
  <si>
    <t>Г.ПЕТРОПАВЛОВСК , улица Казахстанской Правды, дом 66</t>
  </si>
  <si>
    <t>ТОО "КОКШЕ СТРОЙ ПЛЮС-2015"</t>
  </si>
  <si>
    <t>ВОЛКОВА НАДЕЖДА НИКОЛАЕВНА</t>
  </si>
  <si>
    <t>Г.КОКШЕТАУ , УЛИЦА МАЯКА, 5</t>
  </si>
  <si>
    <t>ТОО "AGROFINANCE"</t>
  </si>
  <si>
    <t>БАЛАЛАЕВ АНДРЕЙ ВЛАДИМИРОВИЧ</t>
  </si>
  <si>
    <t>(727) 311-10-64</t>
  </si>
  <si>
    <t>БОСТАНДЫКСКИЙ РАЙОН , город Алматы Бостандыкский район улица РОЗЫБАКИЕВА, дом 127</t>
  </si>
  <si>
    <t>СЕЛЬСКОХОЗЯЙСТВЕННЫЙ ПК "СУАТ"</t>
  </si>
  <si>
    <t>МУКАНОВА ГУЛНУР НАУРЗБАЕВНА</t>
  </si>
  <si>
    <t>С.КОСАРАЛ , улица Жаханши Досмухамедова, дом 9, кв. 1</t>
  </si>
  <si>
    <t>ТОО "КОРПОРАЦИЯ "ALTYN INVEST""</t>
  </si>
  <si>
    <t>ШӘКІРОВ ӘЛИХАН СӘБИТҰЛЫ</t>
  </si>
  <si>
    <t>87013375848 ,8-701-337-58-48</t>
  </si>
  <si>
    <t>Деятельность по предоставлению комплексных офисных административных услуг</t>
  </si>
  <si>
    <t>РАЙОН БАЙҚОҢЫР , УЛИЦА АМАНГЕЛДІ ИМАНОВ, 19, ОФИС 905</t>
  </si>
  <si>
    <t>ТОО "РАУТAGRO"</t>
  </si>
  <si>
    <t>ЛУКЬЯЩЕНКО НИКОЛАЙ ВИКТОРОВИЧ</t>
  </si>
  <si>
    <t>С.БОЛЬШОЙ ИЗЮМ , УЛИЦА ЦЕЛИННАЯ, 74</t>
  </si>
  <si>
    <t>РЕСПУБЛИКАНСКОЕ ГОСУДАРСТВЕННОЕ КАЗЕННОЕ ПРЕДПРИЯТИЕ "ИССЫКСКИЙ "ГОСУДАРСТВЕННЫЙ ДЕНДРОЛОГИЧЕСКИЙ ПАРК" КОМИТЕТА ЛЕСНОГО ХОЗЯЙСТВА И ЖИВОТНОГО МИРА МИНИСТЕРСТВОА ЭКОЛОГИИ И ПРИРОДНЫХ РЕСУРСОВ РК</t>
  </si>
  <si>
    <t>МАМИЕВ ТЕМИРЛАН БОЛАТОВИЧ</t>
  </si>
  <si>
    <t>87273079900 ,8/727/307-99-00</t>
  </si>
  <si>
    <t>С.АКТОГАЙ , улица Х.Абдулина, дом 10</t>
  </si>
  <si>
    <t>ФИЛИАЛ "СЕВЕРНЫЙ РЕГИОН" РЕСПУБЛИКАНСКОГО ГОСУДАРСТВЕННОГО КАЗЕННОГО ПРЕДПРИЯТИЯ "РЕСПУБЛИКАНСКИЙ ЛЕСНОЙ СЕЛЕКЦИОННО-СЕМЕНОВОДЧЕСКИЙ ЦЕНТР" КОМИТЕТА ЛЕСНОГО ХОЗЯЙСТВА И ЖИВОТНОГО МИРА МИНИСТЕРСТВА ЭКОЛОГИИ И ПРИРОДНЫХ РЕСУРСОВ РК</t>
  </si>
  <si>
    <t>ДАНЬЯРОВ ОЛЖАС СЕРИКОВИЧ</t>
  </si>
  <si>
    <t>Г.ЩУЧИНСК , Акмолинская область Бурабайский район город Щучинск, санаторий Щучинский Дорога, дом 2Б</t>
  </si>
  <si>
    <t>ТОО "TUMAR LPS"</t>
  </si>
  <si>
    <t>АРЕКЕШЕВ АСХАТ САГЫНБЕКОВИЧ</t>
  </si>
  <si>
    <t>Г.КОСТАНАЙ , улица М.Хакимжановой, дом 9</t>
  </si>
  <si>
    <t>ФИЛИАЛ "ЮГО-ЗАПАДНЫЙ РЕГИОН" РЕСПУБЛИКАНСКОГО ГОСУДАРСТВЕННОГО КАЗЕННОГО ПРЕДПРИЯТИЯ "РЕСПУБЛИКАНСКИЙ ЛЕСНОЙ СЕЛЕКЦИОННО-СЕМЕНОВОДЧЕСКИЙ ЦЕНТР" КОМИТЕТА ЛЕСНОГО ХОЗЯЙСТВА И ЖИВОТНОГО МИРА МИНИСТЕРСТВА ЭКОЛОГИИ И ПРИРОДНЫХ РЕСУРСОВ РЕСПУБЛИКИ КАЗАҚСТАН</t>
  </si>
  <si>
    <t>ВАЛИЕВА МОЛДИР ТЛЕПБЕРГЕНОВНА</t>
  </si>
  <si>
    <t>7767228110 ,87243831517 ,87767228110</t>
  </si>
  <si>
    <t>Г.КАЗАЛИНСК , Участок Ояз багы, квартал № 56, здание 2</t>
  </si>
  <si>
    <t>К/Х "РАЙЯН"</t>
  </si>
  <si>
    <t>ТАТТИМБЕТОВ ЖАНДОС БОЛАТОВИЧ</t>
  </si>
  <si>
    <t>87759008843 ,8 775 900 88 43</t>
  </si>
  <si>
    <t>ТОО "ХАЛАЛ ҚАССАБ"</t>
  </si>
  <si>
    <t>ГУЛТАРАЕВ САЙФУЛЛА ХАМИДУЛЛАЕВИЧ</t>
  </si>
  <si>
    <t>77776875757 ,87776875757</t>
  </si>
  <si>
    <t>КАРАТАУСКИЙ РАЙОН , КВАРТАЛ 203, 1989</t>
  </si>
  <si>
    <t>ТОО "ADAL DAMU GROUP"</t>
  </si>
  <si>
    <t>САРСЕНОВ ОЛЖАС ТОЛЕЖАПАРОВИЧ</t>
  </si>
  <si>
    <t>Микрорайон 4, улица Жасыл жай, дом 11/1</t>
  </si>
  <si>
    <t>02.08.2024 не зарег</t>
  </si>
  <si>
    <t>ТОО "GREEN SERVICE COMPANY"</t>
  </si>
  <si>
    <t>ИХСАНОВ БАТЫРБЕК АЛИБЕКҰЛЫ</t>
  </si>
  <si>
    <t>87084350341 ,87112243334</t>
  </si>
  <si>
    <t>Переработка неметаллических отходов</t>
  </si>
  <si>
    <t>П.ЗАЧАГАНСК , Трасса Саратовская, строение 64</t>
  </si>
  <si>
    <t>ГККП "АГРОТЕХНИЧЕСКИЙ КОЛЛЕДЖ, СЕЛО КОРГАЛЖЫН" ПРИ УПРАВЛЕНИИ ОБРАЗОВАНИЯ АКМОЛИНСКОЙ ОБЛАСТИ</t>
  </si>
  <si>
    <t>СУИНДИКОВ КАЙРАТ ОТАРБАЕВИЧ</t>
  </si>
  <si>
    <t>С.КОРГАЛЖЫН , УЛИЦА АЛИБИ ЖАНКЕЛДИНА, 4</t>
  </si>
  <si>
    <t>ТОО "ИСМАИЛ PHARMA"</t>
  </si>
  <si>
    <t>БОЛЕКОВ МАДИЯР АМАНГЕЛЬДИЕВИЧ</t>
  </si>
  <si>
    <t>С.ШУКЫРБУЛАК , УЛИЦА ЖАНА КУРЫЛЫС 2, Д.2</t>
  </si>
  <si>
    <t>ТОО "SALIH LTD"</t>
  </si>
  <si>
    <t>ТАНКЕЙ ЕРДАУЛЕТ АНАРТАЙҰЛЫ</t>
  </si>
  <si>
    <t>АБАЙСКИЙ РАЙОН , МИКРОРАЙОН САМАЛ 3, Д.258</t>
  </si>
  <si>
    <t>ТОО "AGROSMART KZ"</t>
  </si>
  <si>
    <t>УРАЗАЛИН ЕРЛАН НУРЛАНОВИЧ</t>
  </si>
  <si>
    <t>7(701)516-51-71 ,87015165171</t>
  </si>
  <si>
    <t>РАЙОН БАЙҚОҢЫР , Проспект Республика, здание 6/3</t>
  </si>
  <si>
    <t>ТОО "ULI DALA SERVICES" не верный номер</t>
  </si>
  <si>
    <t>7 701 759 16 63 ,87017591663</t>
  </si>
  <si>
    <t>Г.ЭКИБАСТУЗ , ПРОСПЕКТ ИМЕНИ Д.А.КУНАЕВА, 5</t>
  </si>
  <si>
    <t>ТОО "ВИРТУС KZ"</t>
  </si>
  <si>
    <t>МУСАЕВ ВАЛЕНТИН ШАФИГУЛАЕВИЧ</t>
  </si>
  <si>
    <t>77017533902 ,87017533902</t>
  </si>
  <si>
    <t>АЛЬ-ФАРАБИЙСКИЙ РАЙОН , МИКРОРАЙОН ВОСТОК, Д.15, К.52</t>
  </si>
  <si>
    <t>ТОО "ТОКУШИ GRAIN"</t>
  </si>
  <si>
    <t>87715412888 мирас</t>
  </si>
  <si>
    <t>С.ТОКУШИ , УЛИЦА НОВОСТРОЙКА, 8</t>
  </si>
  <si>
    <t>ИВАШЕВА МЕРУЕРТ ЕГИНБАЕВНА</t>
  </si>
  <si>
    <t>7 705 283 71 22 ,87052837122</t>
  </si>
  <si>
    <t>14.09.2026 повтор контакта не дозвон</t>
  </si>
  <si>
    <t>04.</t>
  </si>
  <si>
    <t>ТОО "ДОНЕЦКОЕ КОЛЛЕКТИВНОЕ ХОЗЯЙСТВО" откл</t>
  </si>
  <si>
    <t>НИКУЛИН МАКСИМ ВЛАДИЛЕНОВИЧ</t>
  </si>
  <si>
    <t>С.ДОНЕЦКОЕ , улица Больничная, дом 1</t>
  </si>
  <si>
    <t>ТОО "ДОМИНИОН УК"</t>
  </si>
  <si>
    <t>МЕКАНЦИШВИЛИ ГИВИ ГИВИЕВИЧ</t>
  </si>
  <si>
    <t>87764101111 ,8-776-4101111</t>
  </si>
  <si>
    <t>С.УВАРОВО , Учетный квартал 063, строение 15</t>
  </si>
  <si>
    <t>ПК "СЕЛЬСКОХОЗЯЙСТВЕННЫЙ ПК "КАРАША"</t>
  </si>
  <si>
    <t>ЕРМАГАМБЕТОВ ТУРЕМУРАТ</t>
  </si>
  <si>
    <t>77750767602 ,+ 7775 076 76 02 ,87750767602</t>
  </si>
  <si>
    <t>П.ТАСБУГЕТ , УЛИЦА ЖҰМАБАЙ ӘБІЛҚАСЫМОВ, 13</t>
  </si>
  <si>
    <t>06.03.2025не дозвон</t>
  </si>
  <si>
    <t>ТОО "ICM RECYCLING" (АЙСИЭМ РЕСАЙКЛИНГ)</t>
  </si>
  <si>
    <t>ПИШЕНБАЕВ АЛМАС ЖАНИБЕКОВИЧ</t>
  </si>
  <si>
    <t>Г.УРАЛЬСК , МИКРОРАЙОН 4, 28, КВ ОФИС 206</t>
  </si>
  <si>
    <t>ТОО "ЖАҢАҚОРҒАН - АСЫЛ ТҮЛІК"</t>
  </si>
  <si>
    <t>МОЛДАШОВ САРСЕНБЕК СЕРИКОВИЧ</t>
  </si>
  <si>
    <t>С.БЕСАРЫК , СЕЛО МАХАН БЕГДУАЛИЕВ, 64 а</t>
  </si>
  <si>
    <t>06.03.2025 нет потеб</t>
  </si>
  <si>
    <t>ТОО "BEK-SAN CONSTRUCTION"</t>
  </si>
  <si>
    <t>КЕНЖЕБАЕВА ГУЛДАНА САБЫРЖАНОВНА</t>
  </si>
  <si>
    <t>УЛ №15, 36</t>
  </si>
  <si>
    <t>КХ "СОПУТ"</t>
  </si>
  <si>
    <t>СОЛОМАТИН НИКОЛАЙ ВАСИЛЬЕВИЧ</t>
  </si>
  <si>
    <t>ФЕРМЕРСКИ ХОЗЯИСТВА "ЖУСУПОВ Н"</t>
  </si>
  <si>
    <t>ЖУСУПОВ НУРЖАН ШАЙХИЕВИЧ</t>
  </si>
  <si>
    <t>77774557077 ,87774557077</t>
  </si>
  <si>
    <t>ТОО "НАУЧНО-КОНСАЛТИНГОВЫЙ ЦЕНТР ПО ЖИВОТНОВОДСТВУ"</t>
  </si>
  <si>
    <t>ЖУМАНОВ КАНАТ ЖЕКСЕМБЕКОВИЧ</t>
  </si>
  <si>
    <t>АУЭЗОВСКИЙ РАЙОН , МИКРОРАЙОН ЖЕТІСУ, 16</t>
  </si>
  <si>
    <t>ТОО "ЧЕРКАССКОЕ АГРО" не дозвон</t>
  </si>
  <si>
    <t>ЛИ АЛЕКСАНДР АЛЕКСАНДРОВИЧ</t>
  </si>
  <si>
    <t>С.ЧЕРКАССКОЕ , УЛИЦА ИЛЬИЧЕВСКАЯ, 12</t>
  </si>
  <si>
    <t>ТОО "АКСАЙ СУТ"</t>
  </si>
  <si>
    <t>БИСАУТОВ АЗАМАТ КАНЖАРБАЕВИЧ</t>
  </si>
  <si>
    <t>77011502066 ,87011502066</t>
  </si>
  <si>
    <t>С.АКСАЙ , УЛИЦА ЛАТЫПОВА КАРАГУЛА, 5</t>
  </si>
  <si>
    <t>19.02.2025 закрылись</t>
  </si>
  <si>
    <t>ТОО "АЛЬТАИР-К" не берет трубку</t>
  </si>
  <si>
    <t>НУРМАГАМБЕТОВ АРМАН СЕРГАЗЫЕВИЧ</t>
  </si>
  <si>
    <t>С.ЧЕРКАССКОЕ , УЛИЦА АБАЯ, 22</t>
  </si>
  <si>
    <t>ТОО "ЖАН-ДОСТАР LTD"</t>
  </si>
  <si>
    <t>АБИЛОВ САМИДИН АЛЕУТДИНОВИЧ</t>
  </si>
  <si>
    <t>77079444587 ,87079444587</t>
  </si>
  <si>
    <t>Образование в области культуры</t>
  </si>
  <si>
    <t>КАРАТАУСКИЙ РАЙОН , квартал 192, дом 359/38, н.п. 3</t>
  </si>
  <si>
    <t>ТОО "ОРДА АГРО KZ"</t>
  </si>
  <si>
    <t>ЕРМЕНОВ БЕКЖАН МАХМУТОВИЧ</t>
  </si>
  <si>
    <t>АБАЙСКИЙ РАЙОН , МИКРОРАЙОН СЕВЕРО-ЗАПАД, Д.1680</t>
  </si>
  <si>
    <t>К/Х "БАҚЫТБЕК" не верный номер</t>
  </si>
  <si>
    <t>КОЖАМБЕРДИН ДАУРЕН ДУЛАТОВИЧ</t>
  </si>
  <si>
    <t>77768968479 ,87768968479</t>
  </si>
  <si>
    <t>С.КЫЗЫЛТАУ , КАРАГАНДИНСКАЯ ОБЛАСТЬ, ШЕТСКИЙ РАЙОН, С.О. КАРИМА МЫНБАЕВА, С.КЫЗЫЛТАУ</t>
  </si>
  <si>
    <t>ТОО "ҚЫЗАНАҚ AGRO"</t>
  </si>
  <si>
    <t>ЮН ЕНИСЕЙ ФЕЛИКСОВИЧ</t>
  </si>
  <si>
    <t>77122980075 ,87122980075</t>
  </si>
  <si>
    <t>С.ТОМАРЛЫ , Жилой массив Жұлдыз, Трасса Атырау Доссор, строение 119</t>
  </si>
  <si>
    <t>К/Х "САРЖАЙЛАУ"</t>
  </si>
  <si>
    <t>ЖУМАНБАЕВ НУРЖАН НЕСИПБЕКОВИЧ</t>
  </si>
  <si>
    <t>К/Х "МАҚСҰТ-ӘУЛЕТЫ"</t>
  </si>
  <si>
    <t>АРЫНБЕКОВ БЕКТАС МУХАМЕДИЕВИЧ</t>
  </si>
  <si>
    <t>ТОО "КА-ДМР"</t>
  </si>
  <si>
    <t>КАДЫРОВ АБЗАЛ БАУЫРЖАНОВИЧ</t>
  </si>
  <si>
    <t>РАЙОН АЛМАТЫ , Жилой массив Промышленный, улица Бастөбе, дом 10</t>
  </si>
  <si>
    <t>ТОО "КЕЛ - БАТЫР" не верный номер</t>
  </si>
  <si>
    <t>АБДРАХМАНОВ ТАНАТКАН КАКИМОВИЧ</t>
  </si>
  <si>
    <t>С.РАЗДОЛЬНОЕ , УЛИЦА НАБЕРЕЖНАЯ, 12</t>
  </si>
  <si>
    <t>нет потребности пока</t>
  </si>
  <si>
    <t>ТОО "ТУПКАРАГАН-АГРО LLP "</t>
  </si>
  <si>
    <t>ЖУКЕНОВ РУСЛАН МАКСОТОВИЧ</t>
  </si>
  <si>
    <t>Г.АКТАУ , МИКРОРАЙОН 32А, 13, кв 13</t>
  </si>
  <si>
    <t>ТОО "КАРАСАЙАГРОСЕРВИС"</t>
  </si>
  <si>
    <t>СТАМБЕКОВ АРСЕН ТУРДАЛИЕВИЧ</t>
  </si>
  <si>
    <t>С.АБАЙ , КРЕСТЬЯНСКОЕ ХОЗЯЙСТВО АКХ РАЙЫМБЕК, 25</t>
  </si>
  <si>
    <t xml:space="preserve">23.10.2024 нет потреб </t>
  </si>
  <si>
    <t>ТОО "ТАЖИБАЙ АГРО"</t>
  </si>
  <si>
    <t>САТАЕВ АБЫЛ ТАЖИБАЙУЛЫ</t>
  </si>
  <si>
    <t>С.КОНЫРАТ , УЛИЦА ҚОҢЫРАТ, 2</t>
  </si>
  <si>
    <t>ТОО "АВИАКОМПАНИЯ "АЭРОСЕРВИС-ТАРАЗ"</t>
  </si>
  <si>
    <t>МЕНДУБАЕВА СВЕТЛАНА КАПАШЕВНА</t>
  </si>
  <si>
    <t>Г.ТАРАЗ , УЛИЦА УЛБИКЕ АКЫНА, 130, КВ 11</t>
  </si>
  <si>
    <t>ТОО "БОЗТОГАН АГРО"</t>
  </si>
  <si>
    <t>ЖОЛТАБАРОВА МАРАЛ БАЙГАЛЫКОВНА</t>
  </si>
  <si>
    <t>87762898789 ,87770202463</t>
  </si>
  <si>
    <t>С.БАЛПЫК БИ , УЛИЦА ҚАБАНБАЙ БАТЫР, 10Б</t>
  </si>
  <si>
    <t>23.07.2024 сами строят</t>
  </si>
  <si>
    <t>СЕЛЬСКОХОЗЯЙСТВЕННЫЙ ПК "ЕНБЕК 2016" повтор не дозвон</t>
  </si>
  <si>
    <t>НУРЖАСАРОВ СЫНГАТ БОЛАТОВИЧ</t>
  </si>
  <si>
    <t>С.ЕНБЕКШИЛЬДЕРСКОЕ , улица Мектеп, дом 9</t>
  </si>
  <si>
    <t>ФИЛИАЛ ООО "АКЕЛИК ГРУПП" В РК</t>
  </si>
  <si>
    <t>МАМЕДОВ ИЛЬХАМ ГАДЖИ ОГЛЫ</t>
  </si>
  <si>
    <t>77018665182 ,87018665182</t>
  </si>
  <si>
    <t>Строительство трубопроводов для систем водоснабжения и канализации</t>
  </si>
  <si>
    <t>РАЙОН ЕСИЛЬ , город Астана район Есиль улица СЫҒАНАҚ, дом 47 кв. 1</t>
  </si>
  <si>
    <t>КХ ТАШЕНОВА</t>
  </si>
  <si>
    <t>ТАШЕНОВА САРА МАГЗУМОВНА</t>
  </si>
  <si>
    <t>К/Х "САРЫ-АРКА"</t>
  </si>
  <si>
    <t>С.ТУМСЫК , КАРАГАНДИНСКАЯ ОБЛАСТЬ, ШЕТСКИЙ РАЙОН, ШЕТСКИЙ С.О., С.ТУМСЫК</t>
  </si>
  <si>
    <t>КХ "САТЫБАЛДЫ -Б"</t>
  </si>
  <si>
    <t>АЙТМАҒАНБЕТ БАТЫРБАЙ ХАСЕНҰЛЫ</t>
  </si>
  <si>
    <t>С.ТУМАБУЛАК , АКТЮБИНСКАЯ ОБЛАСТЬ, АЙТЕКЕБИЙСКИЙ РАЙОН, С.О.ТУМАБУЛАК, С.ТУМАБУЛАК</t>
  </si>
  <si>
    <t>ТОО "ИННОВАЦИОННОЕ ПРЕДПРИЯТИЕ VETINVEST"</t>
  </si>
  <si>
    <t>БАКИРОВ НУРБОЛ ЖУМАГАДЫРОВИЧ</t>
  </si>
  <si>
    <t>С.ЕРКИН , УЛИЦА МОМЫШУЛЫ, 5</t>
  </si>
  <si>
    <t>26.10.2024 нет  потреб</t>
  </si>
  <si>
    <t>ТОО "ТНБ GRUP"</t>
  </si>
  <si>
    <t>ТАНБАЕВ НУРЖАН БЕЙСЕНБАЕВИЧ</t>
  </si>
  <si>
    <t>С.КУЛАН , УЛИЦА АСЫЛОВА, 57</t>
  </si>
  <si>
    <t>СЕЛЬСКОХОЗЯЙСТВЕННЫЙ ПК "МОЙЫНАҚ"не верный номер</t>
  </si>
  <si>
    <t>ТЕМИРОВ ОРЫНБАЙ АМАНГЕЛЬДИНОВИЧ</t>
  </si>
  <si>
    <t>С.КЫЗЫЛАГАШ , УЛИЦА КУБЕНОВА, 42</t>
  </si>
  <si>
    <t>04.09.2026 не зарег</t>
  </si>
  <si>
    <t>ТОО "KAZBIORADO"</t>
  </si>
  <si>
    <t>ДҮЙСЕМБІ ТАҒАЙДУЛЛА ИСАБЕКҰЛЫ</t>
  </si>
  <si>
    <t>87788604444 ,8 778 860 44 44</t>
  </si>
  <si>
    <t>УЛИЦА АБДЕШ ТОКСАНБАЕВ, ДОМ.14</t>
  </si>
  <si>
    <t>ПК "КАРНАК СЕРВИС"</t>
  </si>
  <si>
    <t>НАЖИМОВ ШАРАФИТДИН НАДИРОВИЧ</t>
  </si>
  <si>
    <t>С.КАРНАК , УЛИЦА Э.ХАБИБОВ, Д.10</t>
  </si>
  <si>
    <t>ТОО "ДОБРОВОЛЬСКОЕ"</t>
  </si>
  <si>
    <t>ГАБДУЛЛИН БЕЙБУД САЙРАНОВИЧ</t>
  </si>
  <si>
    <t>С.ДОБРОВОЛЬСКОЕ , УЛИЦА УКРАИНСКАЯ, 41</t>
  </si>
  <si>
    <t>ТОО "АЛТЫН-КАНАТ 2050"не верный номер</t>
  </si>
  <si>
    <t>АЛГУЖИН ДАНИЯР САЛАВАТОВИЧ</t>
  </si>
  <si>
    <t>Г.КОСТАНАЙ , УЛИЦА БАУМАНА, 1А, КВ 37</t>
  </si>
  <si>
    <t>СЕЛЬСКОХОЗЯЙСТВЕННЫЙ ПК "БІРЛІК - 2022"</t>
  </si>
  <si>
    <t>МУХАНОВ ДАУРЕН ЖОЛАМАНОВИЧ</t>
  </si>
  <si>
    <t>С.ЖОСАЛЫ , улица Тын жер, дом 7</t>
  </si>
  <si>
    <t>ТОО "СТАЛЕПРОМЫШЛЕННАЯ КОМПАНИЯ АЛМАТЫ"</t>
  </si>
  <si>
    <t>АШИМОВ АЛИБИ КУАТБЕКУЛЫ</t>
  </si>
  <si>
    <t>МЕДЕУСКИЙ РАЙОН , город Алматы Медеуский район Проспект Достык дом 210 оф. 2 этаж, офис 25</t>
  </si>
  <si>
    <t>К/Х "ЕРБОЛАТ"</t>
  </si>
  <si>
    <t>ХАМЕШ ЖУМААХАН</t>
  </si>
  <si>
    <t>77711293359 ,87711293359</t>
  </si>
  <si>
    <t>ТОО ""КАДЫР ЖАН КАНАТ"" не зарегестрирован</t>
  </si>
  <si>
    <t>КАТЖАНОВ КАНАТ ЕРСАЙНОВИЧ</t>
  </si>
  <si>
    <t>С.КОНЫР , УЛИЦА ЖЕНИС, 31</t>
  </si>
  <si>
    <t>СЕЛЬСКОХОЗЯЙСТВЕННЫЙ ПК "СПК" "ҚАЗЫНА АГРО"</t>
  </si>
  <si>
    <t>ЖАҒЫПАРОВ БЕКСҰЛТАН БЕРІКБОЛҰЛЫ</t>
  </si>
  <si>
    <t>С.КОГАЛЫКОЛЬ , КЫЗЫЛОРДИНСКАЯ ОБЛАСТЬ СЫРДАРЬИНСКИЙ РАЙОН КОГАЛЫКОЛЬСКИЙ С.О. С.КОГАЛЫКОЛЬ улица САБИРА МАЙХАНОВА, дом 17</t>
  </si>
  <si>
    <t>СЕЛЬСКОХОЗЯЙСТВЕННЫЙ ПК "ТАСУТКЕЛЬ-2016"</t>
  </si>
  <si>
    <t>МУСТАПИН АСЫЛХАН АБДИКАРИМОВИЧ</t>
  </si>
  <si>
    <t>С.ТАСОТКЕЛЬ , улица Сай, дом 20</t>
  </si>
  <si>
    <t>ПК"СПК "А.ТОКМАГАНБЕТОВ АГРО"</t>
  </si>
  <si>
    <t>ЕСЖАНОВ МЕНДИГАЛИ КЕНЕСОВИЧ</t>
  </si>
  <si>
    <t>77076206017 ,87076206017</t>
  </si>
  <si>
    <t>С.ИМ.А.ТОКМАГАНБЕТОВА , УЛИЦА АБАЯ, 1</t>
  </si>
  <si>
    <t>КХ" КАЙСАР" не верный номер</t>
  </si>
  <si>
    <t>АХМЕТОВ ЖАНЫС КАЛИЕВИЧ</t>
  </si>
  <si>
    <t>7777777777 ,87777777777</t>
  </si>
  <si>
    <t>С.КАРАТЕРЕК , ПАВЛОДАРСКАЯ ОБЛАСТЬ, МАЙСКИЙ РАЙОН, КАРАТЕРЕКСКИЙ С.О., С.КАРАТЕРЕК</t>
  </si>
  <si>
    <t>К/Х "САТТАРХАН"</t>
  </si>
  <si>
    <t>АБДИЕВА ГУЛЧЕХРА САМИКОВНА</t>
  </si>
  <si>
    <t>77781371973 ,87781371973</t>
  </si>
  <si>
    <t>С.БЕКБОТА , ТУРКЕСТАНСКАЯ ОБЛАСТЬ, КЕЛЕССКИЙ РАЙОН, ЖАМБЫЛСКИЙ С.О., С.БЕКБОТА</t>
  </si>
  <si>
    <t>ПК "СЕЛЬСКОХОЗЯЙСТВЕННЫЙ ПК МАДИ"</t>
  </si>
  <si>
    <t>АЙДАРОВА БАКЫТ СЕРЖАНОВНА</t>
  </si>
  <si>
    <t>С.КОКПЕКТЫ , УЛИЦА АБАЯ, 45</t>
  </si>
  <si>
    <t>ТОО "РУДАГРО" не верный номер</t>
  </si>
  <si>
    <t>УТИБАЕВ СЕРИК АДИЛЬХАНОВИЧ</t>
  </si>
  <si>
    <t>Г.РУДНЫЙ , УЛИЦА ГОРНЯКОВ, 35, КВ 2</t>
  </si>
  <si>
    <t>не дозвон 27.08.26.</t>
  </si>
  <si>
    <t>ТОО "АБАЙ ДАУЛЕТ"</t>
  </si>
  <si>
    <t>САРСЕНБАЕВ МУРАТ АБАЕВИЧ</t>
  </si>
  <si>
    <t>(7242) 25-85-55, 25-40-44 ,87021001040</t>
  </si>
  <si>
    <t>С.БЕСАРЫК , Кызылординская область Сырдарьинский район Бесарыкский сельский округ село Бесарык улица АЙТБАЙ ДУЙСЕНБАЕВ, дом 27</t>
  </si>
  <si>
    <t>СЕЛЬСКОХОЗЯЙСТВЕННЫЙ ПК «ҰЛЫ ДАЛА»</t>
  </si>
  <si>
    <t>СЕЙДАХМЕТОВ МАРАТ ЗКРИЯНОВИЧ</t>
  </si>
  <si>
    <t>77056708347 ,87056708347</t>
  </si>
  <si>
    <t>С.УЛЫТАУ , УЛИЦА БУЛКЫШЕВА, 12</t>
  </si>
  <si>
    <t>СЕЛЬСКОХОЗЯЙСТВЕННЫЙ ПК "СПК "ШЕКШЕК АТА"</t>
  </si>
  <si>
    <t>КАЛДЫГУЛОВ САМАТ РЕЙОВИЧ</t>
  </si>
  <si>
    <t>7(775)0000019 ,87750000019</t>
  </si>
  <si>
    <t>РАЙОН АЛМАТЫ , Разъезд 41 Разъезд Курсантское шоссе, строение 1А</t>
  </si>
  <si>
    <t>19.02.2025 продал</t>
  </si>
  <si>
    <t>СЕЛЬСКОХОЗЯЙСТВЕННЫЙ ПК "БАЙЫРҚҰМ-АГРО-Ж"</t>
  </si>
  <si>
    <t>ИСМАЙЛОВ ЖАКСЫБАЙ САЙЛАУОВИЧ</t>
  </si>
  <si>
    <t>С.БАЙЫРКУМ , улица А.Баибашева, дом 29</t>
  </si>
  <si>
    <t>ТОО "АГРО-ХЛЕБ"</t>
  </si>
  <si>
    <t>КУБЕРСКАЯ-ГИРЕВАЯ ОКСАНА ПЕТРОВНА</t>
  </si>
  <si>
    <t>77082861946 ,+77713809798 ,87713809798</t>
  </si>
  <si>
    <t>С.БОЛЬШОЙ ИЗЮМ , Северо-Казахстанская область Тайыншинский район Большеизюмовский сельский округ село Большой Изюм улица ЦЕЛИННАЯ, дом 74</t>
  </si>
  <si>
    <t>01.09.2026 раут агро нет потреб</t>
  </si>
  <si>
    <t>СЕЛЬСКОХОЗЯЙСТВЕННЫЙ ПК "ОРДАҚОНҒАН"</t>
  </si>
  <si>
    <t>НАҒАШЫБАЙ ЕСКЕНДІР НАҒАШЫБАЙҰЛЫ</t>
  </si>
  <si>
    <t>С.БЕГИМБЕТ , УЛИЦА АЙТЕКЕ БИ, 2</t>
  </si>
  <si>
    <t>КХ "ЖЕБЕ"</t>
  </si>
  <si>
    <t>СЫНАБАЕВ ГАЛЫМЖАН КУРМАШОВИЧ</t>
  </si>
  <si>
    <t>С.САРГА , МАНГИСТАУСКАЯ ОБЛАСТЬ, БЕЙНЕУСКИЙ РАЙОН, САРГИНСКАЯ С.А., С.САРГА</t>
  </si>
  <si>
    <t>К/Х "ҚАҚПАНТАС"</t>
  </si>
  <si>
    <t>ТУРЕБЕКОВ АЛИП КАТАРОВИЧ</t>
  </si>
  <si>
    <t>С.НУРА , КАРАГАНДИНСКАЯ ОБЛАСТЬ, ШЕТСКИЙ РАЙОН, КЕНШОКИНСКИЙ С.О., С.НУРА</t>
  </si>
  <si>
    <t>КХ "ӨРКЕН"</t>
  </si>
  <si>
    <t>ТАЖЕНОВ НАДРХАН</t>
  </si>
  <si>
    <t>ИНТРОДУКЦИОННО-КАРАНТИННЫЙ ПИТОМНИК ПЛОДОВО-ЯГОДНЫХ И ЗЕРНОВЫХ КУЛЬТУР ФИЛИАЛ ГУ "РЕСПУБЛИКАНСКИЙ ЦЕНТР КАРАНТИНА РАСТЕНИЙ" КОМИТЕТА ГОСУДАРСТВЕННОЙ ИНСПЕКЦИИ В АГРОПРОМЫШЛЕННОМ КОМПЛЕКСЕ МИНИСТЕРСТВА СЕЛЬСКОГО ХОЗЯЙСТВА РК</t>
  </si>
  <si>
    <t>БАЙШУКЕНОВ ЖУМАБЕК АДИЛОВИЧ</t>
  </si>
  <si>
    <t>С.ЧИМБУЛАК , null null, здание 20</t>
  </si>
  <si>
    <t>ТОО "ТОО "КХ "АННА""</t>
  </si>
  <si>
    <t>ОГАННЕСЯН ВАЛОД СОГОМОНОВИЧ</t>
  </si>
  <si>
    <t>С.БОРОДУЛИХА , УЛИЦА МОЛОДЕЖНАЯ, 1А</t>
  </si>
  <si>
    <t>16.07.2024 закрылись</t>
  </si>
  <si>
    <t>ТОО "САЗДИНСКОЕ ПЛЮС"</t>
  </si>
  <si>
    <t>ДИСИКУШ ИХСАН ИЗБАСАРОВИЧ</t>
  </si>
  <si>
    <t>87132444648 ,8 7132 44 46 48</t>
  </si>
  <si>
    <t>РАЙОН АСТАНА , ЖИЛОЙ МАССИВ САЗДЫ, 4Б</t>
  </si>
  <si>
    <t>ТОО "ШУБАРТУБЕК-БАЛЫК"</t>
  </si>
  <si>
    <t>БЕЙСЕКОВА ДИНАРА КОЯНБАЕВНА</t>
  </si>
  <si>
    <t>С.ИМ.М.ТУЛЕБАЕВА , улица Мукан Толебаев, здание 1</t>
  </si>
  <si>
    <t>ТОО "ЖЕРУЙЫК-1"</t>
  </si>
  <si>
    <t>АКИБАЕВ СЕРИКЖАН БАХТИЯРОВИЧ</t>
  </si>
  <si>
    <t>РАЙОН АЛМАТЫ , УЛИЦА МАНАСА, 22/1, КВ 143</t>
  </si>
  <si>
    <t>ТОО "КЕДРОПЛАСТ"</t>
  </si>
  <si>
    <t>ЕСЕНБАЕВ ЖАНАРБЕК КАБДРАШИТОВИЧ</t>
  </si>
  <si>
    <t>87051447424 ,87233644444 ,сот.+77051447424,дом.87233644444</t>
  </si>
  <si>
    <t>Г.РИДДЕР , ПРОСПЕКТ ГАГАРИНА, 8</t>
  </si>
  <si>
    <t>ТОО "MAKSAT STROY"</t>
  </si>
  <si>
    <t>ТУЯКАНОВ БАУЫРЖАН ЫКЛАСОВИЧ</t>
  </si>
  <si>
    <t>Г.АЯГОЗ , улица Жамбыла, дом 100</t>
  </si>
  <si>
    <t>КХ ЕДІГЕ</t>
  </si>
  <si>
    <t>МУХТАРОВ ЕРНУР СЕРЖАНОВИЧ</t>
  </si>
  <si>
    <t>14.09.2026 нет потреб кх сансызбай</t>
  </si>
  <si>
    <t>СЕЛЬСКОХОЗЯЙСТВЕННЫЙ ПК "ПРОГРЕСС-2016"</t>
  </si>
  <si>
    <t>АЙБОТАЕВ КАНАТ БЕЙСЕНБАЙЕВИЧ</t>
  </si>
  <si>
    <t>С.КОКПАРСАЙ , улица Молшылык, дом 6А</t>
  </si>
  <si>
    <t>ТОО "БОЛАШАК БАСТАУ"</t>
  </si>
  <si>
    <t>КӘРТЕНБАЕВ ӘНЕТ БЕРІКҰЛЫ</t>
  </si>
  <si>
    <t>Г.УШАРАЛ , Жетісу область Алакольский район город Ушарал улица Ғ.ОРМАНОВ, дом 9А</t>
  </si>
  <si>
    <t>ПК "СПК "ПАРАСАТ-2016""</t>
  </si>
  <si>
    <t>АХМЕТОВ НҰРБЕК АРАЛБАЙҰЛЫ</t>
  </si>
  <si>
    <t>С.ТЕМІРБЕК ЖҮРГЕНОВ , УЛИЦА АБДИКАРИМ ОНАЛБАЕВ, 7</t>
  </si>
  <si>
    <t>ТОО "АЙДАРБЕК ШАРУАШЫЛЫҒЫ"</t>
  </si>
  <si>
    <t>АБИЗОВА АЙГУЛЬ ЖАНАЙДАРОВНА</t>
  </si>
  <si>
    <t>Г.КЫЗЫЛОРДА , Урочище 800 Бас, строение 21</t>
  </si>
  <si>
    <t>ПК "СЕЛЬСКОХОЗЯЙСТВЕННЫЙ ПК "ТАҢНҰРАЙ+"</t>
  </si>
  <si>
    <t>ХАСЕНОВ ЕРЛИК ЕРЛАНУЛЫ</t>
  </si>
  <si>
    <t>87144021850 ,8 71440 21850</t>
  </si>
  <si>
    <t>С.АМАНКЕЛЬДЫ , улица А.Байтурсынов, дом 63</t>
  </si>
  <si>
    <t>ТОО "ТУМАН 2016"</t>
  </si>
  <si>
    <t>КОТОВА АЛЁНА ВЛАДИМИРОВНА</t>
  </si>
  <si>
    <t>РАЙОН ИМ.КАЗЫБЕК БИ , улица Камали Дүйсембекова, строение 2/3</t>
  </si>
  <si>
    <t>ТОО "MSS (MEDICAL SELF SERVICE)"</t>
  </si>
  <si>
    <t>ЛАЗОВСКАЯ СВЕТЛАНА ВИКТОРОВНА</t>
  </si>
  <si>
    <t>7 777 330 12 19 ,87773301219</t>
  </si>
  <si>
    <t>Г.КАСКЕЛЕН , улица Наурызбай, дом 9А</t>
  </si>
  <si>
    <t>ТОО "ӨРЛЕУ AGRO" повтор не дозвон</t>
  </si>
  <si>
    <t>МАКУБАЕВА ЭЛЬМИРА КАСКЫРБАЕВНА</t>
  </si>
  <si>
    <t>С.БОРОВСКОЙ , УЛИЦА ЖЕҢІС, 9</t>
  </si>
  <si>
    <t>ТОО "АЛТАИР ИНВЕСТ"</t>
  </si>
  <si>
    <t>ТАУЕКЕЛОВА АРАЙ АРДАКОВНА</t>
  </si>
  <si>
    <t>РАЙОН АЛМАТЫ , УЛИЦА РЫСКУЛБЕКОВА К, 27/3, КВ 35</t>
  </si>
  <si>
    <t>ТОО "GREEN LINE (ГРИН ЛАЙН)"</t>
  </si>
  <si>
    <t>АДАМБАЕВ БАУЫРЖАН САЛХАДИНОВИЧ</t>
  </si>
  <si>
    <t>87083580822 ,8-708-358-0822</t>
  </si>
  <si>
    <t>КАРАТАУСКИЙ РАЙОН , МИКРОРАЙОН КАЙТПАС 1,УЛИЦА Б МОМЫШУЛЫ, Д.99</t>
  </si>
  <si>
    <t>ТОО "КАЗПРОМАГРО"</t>
  </si>
  <si>
    <t>СМАИЛОВ АДЛЕТ МАХМУТОВИЧ</t>
  </si>
  <si>
    <t>87182644744 ,8(718)2 644-744</t>
  </si>
  <si>
    <t>С.КАЛИНОВКА , Учетный квартал 20, строение 73</t>
  </si>
  <si>
    <t>К/Х "SHUKAN AGRO" не верный номер</t>
  </si>
  <si>
    <t>ТІЛЕУБАЙ КЕНЖЕГҮЛ</t>
  </si>
  <si>
    <t>77765352111 ,87765352111</t>
  </si>
  <si>
    <t>ХАЖАЙ САНАТ</t>
  </si>
  <si>
    <t>С. ТАЛДЫСАЙ , АКТЮБИНСКАЯ ОБЛАСТЬ, ХОБДИНСКИЙ РАЙОН, ТАЛДЫСАЙСКИЙ С.О., С. ТАЛДЫСАЙ</t>
  </si>
  <si>
    <t>ТОО "ЖАНАРТАУ KZ"</t>
  </si>
  <si>
    <t>АСЫЛХАНОВ МУРАТ АЙДАРХАНОВИЧ</t>
  </si>
  <si>
    <t>87777774601 ,8-777-777-46-01</t>
  </si>
  <si>
    <t>Г.УСТЬ-КАМЕНОГОРСК , УЛИЦА ДРУЖБЫ НАРОДОВ, 2/5, КВ 50</t>
  </si>
  <si>
    <t>10.05.2024 закрыли хозяйство</t>
  </si>
  <si>
    <t>ТОО "ВОДА И ПОЧВА"</t>
  </si>
  <si>
    <t>ФОРУТАН РАД САМАД ДЖАЛИЛ</t>
  </si>
  <si>
    <t>БОСТАНДЫКСКИЙ РАЙОН , МИКРОРАЙОН КЕРЕМЕТ, 6, кв 29</t>
  </si>
  <si>
    <t>ТОО "АЛҒАЗИЯ KZ"</t>
  </si>
  <si>
    <t>НУРКАЛЫМОВ ДАУРЕН АХМЕТКЕРОВИЧ</t>
  </si>
  <si>
    <t>87775943399 ,87788909751</t>
  </si>
  <si>
    <t>ЖЕТЫСУСКИЙ РАЙОН , улица Крылова, дом 88</t>
  </si>
  <si>
    <t>ТОО "НТ КОРП"</t>
  </si>
  <si>
    <t>СЫЩИКОВА ОЛЕСЯ ВАЛЕРЬЕВНА</t>
  </si>
  <si>
    <t>Г.УРАЛЬСК , УЛИЦА ФРУНЗЕ, 127А, КВ ОФИС 305</t>
  </si>
  <si>
    <t>08.10.2024 сбой</t>
  </si>
  <si>
    <t>КХ "ГАЛЫМЖАН"</t>
  </si>
  <si>
    <t>САХИБЕКОВ СЕЙЛИХАН БАСЫМБЕКОВИЧ</t>
  </si>
  <si>
    <t>77057046196 ,87057046196</t>
  </si>
  <si>
    <t>ТОО "БІРЛІК-АГРО 2016" повтор не дозвон</t>
  </si>
  <si>
    <t>ИДРИСОВ МУРАТ ДАУТОВИЧ</t>
  </si>
  <si>
    <t>Г.ЖИТИКАРА , Микрорайон 3а, дом 7А</t>
  </si>
  <si>
    <t>ТОО "РАВИЛ И К"</t>
  </si>
  <si>
    <t>КУДАЙБЕРГЕНОВ РАВИЛЬ БАХТИЯРОВИЧ</t>
  </si>
  <si>
    <t>С.СҰЛУТӨР , УЛИЦА СТЕПНАЯ, 31</t>
  </si>
  <si>
    <t>ТОО "BULAK-BEEF"</t>
  </si>
  <si>
    <t>ТЛЕУОВ АСЕТ ЖАНГАЛИЕВИЧ</t>
  </si>
  <si>
    <t>8(7132)553617 ,87132553617</t>
  </si>
  <si>
    <t>С. ТАЛДЫСАЙ , УЛИЦА ЕСЕТ БАТЫРА, 10</t>
  </si>
  <si>
    <t>19.02.2025 не дохзвон</t>
  </si>
  <si>
    <t>КРЕСИТЬЯНСКОЕ ХОЗЯЙСТВО "ТОКЕН АТА"</t>
  </si>
  <si>
    <t>БУКПАНОВ ТЕМИРБЕК АЙБЕРГЕНОВИЧ</t>
  </si>
  <si>
    <t>С.ТОРЕБАЙ БИ , КЫЗЫЛОРДИНСКАЯ ОБЛАСТЬ, КАРМАКШИНСКИЙ РАЙОН, ЖОСАЛИНСКИЙ С.О., С.ТОРЕБАЙ БИ</t>
  </si>
  <si>
    <t>17.03.2025 не дозвон</t>
  </si>
  <si>
    <t>ПК "СЕЛЬСКОХОЗЯЙСТВЕННЫЙ ПК "ВЕКТОР"</t>
  </si>
  <si>
    <t>НАЗАРЕНКО ВИТАЛИЙ ИВАНОВИЧ</t>
  </si>
  <si>
    <t>С.ВАРВАРОВКА , УЛИЦА НАБЕРЕЖНАЯ, 8</t>
  </si>
  <si>
    <t>1012.2024 нет потреб</t>
  </si>
  <si>
    <t>на другом номере, больше не занимаются, пенсионеры</t>
  </si>
  <si>
    <t>СЕЛЬСКОХОЗЯЙСТВЕННЫЙ ПК "АГРО-МУРАТ"</t>
  </si>
  <si>
    <t>АБИЛХАНОВ МУРАД АБДУРАХМАНОВИЧ</t>
  </si>
  <si>
    <t>87027552244 ,8-702-755-22-44</t>
  </si>
  <si>
    <t>С.САТПАЕВА , УЛИЦА Б.БАЕРБЕКОВ, Д.46А</t>
  </si>
  <si>
    <t>ТОО "СХ ГРУПП ЛТД" не тот номер</t>
  </si>
  <si>
    <t>ДОСОВ АЛИМХАН МАКСАТУЛЫ</t>
  </si>
  <si>
    <t>77172797701 ,87172797701</t>
  </si>
  <si>
    <t>С.САРЫОБА , улица Абая, дом 5</t>
  </si>
  <si>
    <t>ТОО "ДАТ.ХАК"</t>
  </si>
  <si>
    <t>НАБИ ДАУЛЕТҚАЛИ</t>
  </si>
  <si>
    <t>77029332444 ,87029332444</t>
  </si>
  <si>
    <t>С.САУЛЕ , улица Конырат, строение 4</t>
  </si>
  <si>
    <t>СЕЛЬСКОХОЗЯЙСТВЕННЫЙ ПК "МТС БІРЛІК-АГРО"</t>
  </si>
  <si>
    <t>СМАГУЛОВ РУСЛАН ДУЙСЕНОВИЧ</t>
  </si>
  <si>
    <t>87766032999 ,87766032999. 87016032999</t>
  </si>
  <si>
    <t>С.АМАНКЕЛЬДЫ , УЛИЦА ТАЖИБАЙ ТЫШКАНБАЕВ, 27</t>
  </si>
  <si>
    <t>ПК "СЕЛЬСКОХОЗЯЙСТВЕННЫЙ ПК "МАЙТӨБЕ-ЕТ"</t>
  </si>
  <si>
    <t>АКБАСОВ БАЯСЫЛ ИРАСЫЛОВИЧ</t>
  </si>
  <si>
    <t>С.САРЫОЗЕК , УЛИЦА ДҮЙСЕНБАЕВ, 7, КВ 2</t>
  </si>
  <si>
    <t>ТОО "КАЗАХСТАНЖОЛСЕРВИС "</t>
  </si>
  <si>
    <t>АЙЖАНОВА АЛИМА ИСКАБЫЛОВНА</t>
  </si>
  <si>
    <t>77774698994 ,87774698994</t>
  </si>
  <si>
    <t>Г.УРАЛЬСК , МИКРОРАЙОН СТРОИТЕЛЬ, 34, кв 184</t>
  </si>
  <si>
    <t>23.05.2024 не верный номер</t>
  </si>
  <si>
    <t>СЕЛЬСКОХОЗЯЙСТВЕННЫЙ ПК "САМҒАУ-ОТЫРАР"</t>
  </si>
  <si>
    <t>ТҰРҒАНБАЕВА ҚАМАЖАЙ</t>
  </si>
  <si>
    <t>77778853413 ,87778853413</t>
  </si>
  <si>
    <t>С. МОЛЫКЕ ШОЙМАНОВ , УЛИЦА БАЙСЫН КУТТЫЖОЛУЛЫ, 1</t>
  </si>
  <si>
    <t>ТОО "ЯСЛИ-САД ШАМАЛҒАН"</t>
  </si>
  <si>
    <t>МЫРКАСАНОВА ЗАРИНА КАЛИАСКАРОВНА</t>
  </si>
  <si>
    <t>С.ШАМАЛГАН , улица Қабанбай Батыр, здание 9А</t>
  </si>
  <si>
    <t>23.10.2024 неет потреб</t>
  </si>
  <si>
    <t>ПК "СЕЛЬСКОХОЗЯЙСТВЕННЫЙ ПК АЮ "</t>
  </si>
  <si>
    <t>ЖУМАКАНОВА КОРКЕМ ЕГИЗБЕККЫЗЫ</t>
  </si>
  <si>
    <t>87055312637 ,8-7055312637</t>
  </si>
  <si>
    <t>С.КАРАТАЛ , УЛИЦА КЕНЕСА РАМАЗАНОВА, 49</t>
  </si>
  <si>
    <t>10.05.2024 не верный  номер</t>
  </si>
  <si>
    <t>ТОО "ВИШНЁВОЕ"</t>
  </si>
  <si>
    <t>НАСАНГАЛЕЕВ МАРАТ БЕРДЕНОВИЧ</t>
  </si>
  <si>
    <t>С.ВИШНЕВОЕ , улица 8 Марта, строение 6</t>
  </si>
  <si>
    <t>ТОО "АКТОБЕ ЭКОСИСТЕМЫ"</t>
  </si>
  <si>
    <t>ТҰРЫСБЕК ТОЛАҒАЙ АЙДЫНҰЛЫ</t>
  </si>
  <si>
    <t>РАЙОН АЛМАТЫ , ПРОСПЕКТ ТАУЕЛСІЗДІК, 32, КВ 6</t>
  </si>
  <si>
    <t>ТОО "FAS GROUP"</t>
  </si>
  <si>
    <t>МУСАТОВА УЛЬЯНА МИХАЙЛОВНА</t>
  </si>
  <si>
    <t>77024308991 ,87024308991</t>
  </si>
  <si>
    <t>Г.ПАВЛОДАР , улица Циолковского, строение 120/4</t>
  </si>
  <si>
    <t>ТОО "КЕНБИДАЙ АСТЫК"</t>
  </si>
  <si>
    <t>КАЛИЕВ БОЛАТ ОРАЗХАНОВИЧ</t>
  </si>
  <si>
    <t>С.КЕНБИДАИК , Акмолинская область Коргалжынский район Кенбидаикский сельский округ село Кенбидаик улица К.РАКЫМЖАНОВА, дом 56</t>
  </si>
  <si>
    <t>ТОО "AGROSHIELD"</t>
  </si>
  <si>
    <t>НЫГЫМЕТОВА АЙМЕКЕН МУРАТОВНА</t>
  </si>
  <si>
    <t>АЛМАЛИНСКИЙ РАЙОН , ПРОСПЕКТ АБАЯ, УГ УЛ ГАГАРИНА, 143/93, КВ А</t>
  </si>
  <si>
    <t>ТОО "AKKOLBEEF"</t>
  </si>
  <si>
    <t>СЕЙТКАМЗИН РАСУЛ НУРБЕКОВИЧ</t>
  </si>
  <si>
    <t>77056649934 ,87056649934</t>
  </si>
  <si>
    <t>С.КЫНА , улица Тауелсиздик, строение 2</t>
  </si>
  <si>
    <t>ТОО "СХ ГЕРАСИМОВКА"</t>
  </si>
  <si>
    <t>КУРМАНГАЛИЕВА ЕЛИЗАВЕТА ОКАНОВНА</t>
  </si>
  <si>
    <t>С.ГЕРАСИМОВКА , улица Амантай Мухамадиев, дом 21, кв. 1</t>
  </si>
  <si>
    <t xml:space="preserve">СЕЛЬСКОХОЗЯЙСТВЕННЫЙ ПК "ЖУСАНДЫ" </t>
  </si>
  <si>
    <t>СМАГУЛОВ АЗАМАТ БИРЖАНОВИЧ</t>
  </si>
  <si>
    <t>С.МАЙЕМЕР , улица Бейсенбі Кәрібаев, дом 24</t>
  </si>
  <si>
    <t>КХ "МУХАМБЕТОВ Б.С." повтор не дозвон</t>
  </si>
  <si>
    <t>МУХАМБЕТОВ БАКЫТЖАН СЕИТОВИЧ</t>
  </si>
  <si>
    <t>С.АКАН , АКМОЛИНСКАЯ ОБЛАСТЬ, ЗЕРЕНДИНСКИЙ РАЙОН, САРЫОЗЕКСКИЙ С.О., С.АКАН</t>
  </si>
  <si>
    <t>ТОО "ҚАРА КӨМІР"</t>
  </si>
  <si>
    <t>П.ОСАКАРОВКА , УЛИЦА НЕФТЕБАЗОВСКАЯ, 1А</t>
  </si>
  <si>
    <t>18.09.2026 нек дозвон</t>
  </si>
  <si>
    <t>ТОО "ЕРҚАНАТ - ЖА"</t>
  </si>
  <si>
    <t>НИГМЕТОВА ГАУХАР КАНАТОВНА</t>
  </si>
  <si>
    <t>Г.АТЫРАУ , МКР АТЫРАУ, 255, КВ 2</t>
  </si>
  <si>
    <t>04.06.2024 продал компанию</t>
  </si>
  <si>
    <t>ТОО "АЛМАТОМ-АГРО"</t>
  </si>
  <si>
    <t>ТЫХАНОВ САКЕН БАХЫТЖАНОВИЧ</t>
  </si>
  <si>
    <t>АУЭЗОВСКИЙ РАЙОН , УЛИЦА АБАЯ, 44, кв 2</t>
  </si>
  <si>
    <t>ТОО "ЛИНА АГРО"</t>
  </si>
  <si>
    <t>КОВЯЗИН ЮРИЙ ГЕННАДЬЕВИЧ</t>
  </si>
  <si>
    <t>С.НОВОПОКРОВКА , Восточно-Казахстанская область Бородулихинский район Новопокровский сельский округ село Новопокровка улица, дом 54А</t>
  </si>
  <si>
    <t>ПК "СЕЛЬСКОХОЗЯЙСТВЕННЫЙ ПК "АГАЙЫНДЫ"" не верный номер</t>
  </si>
  <si>
    <t>ИБРАГИМОВ ЖАНАТ</t>
  </si>
  <si>
    <t>С.ТАССАЙ , УЛИЦА МУХАМАДИ ТОЛЕГЕНОВ, 21</t>
  </si>
  <si>
    <t>17.07.2024 не верный номер</t>
  </si>
  <si>
    <t>СЕЛЬСКОХОЗЯЙСТВЕННЫЙ ПК "БЕРЕКЕЛІ-2016"</t>
  </si>
  <si>
    <t>АЛИМХОЖАЕВ ДИНМУХАМЕД АДИЛХАНХОЖАЕВИЧ</t>
  </si>
  <si>
    <t>А.ДИНМУХАМЕДА КУНАЕВА , УЛИЦА СМАИЛА КАЛИПАНОВ, 12</t>
  </si>
  <si>
    <t>СЕЛЬСКОХОЗЯЙСТВЕННЫЙ ПК «БӘЙТЕРЕК АГРО"</t>
  </si>
  <si>
    <t>ХАДИМЕТОВ ГАЙРАТ АЗАМАТОВИЧ</t>
  </si>
  <si>
    <t>ЕНБЕКШИНСКИЙ РАЙОН , УЛИЦА КАПАЛ БАТЫРА ДОМ.98</t>
  </si>
  <si>
    <t>ТОО "МАЙНИНГТЕХСНАБ"</t>
  </si>
  <si>
    <t>НАУРУЗБАЕВ АЛМАС ЖЕНИСПЕКОВИЧ</t>
  </si>
  <si>
    <t>7-702-777-1683 ,87027771683</t>
  </si>
  <si>
    <t>С.АККАЙЫН , улица Паршунина, дом 8, кв. 2</t>
  </si>
  <si>
    <t>ТОО "АГРАРЛЫҚ ҚЫЗМЕТІ"</t>
  </si>
  <si>
    <t>СЕРИКБАЕВА МАГРИПА ИСХАБЫЛОВНА</t>
  </si>
  <si>
    <t>77772993082 ,87755039420 ,87772993082</t>
  </si>
  <si>
    <t>Г.УРАЛЬСК , МИКРОРАЙОН СТРОИТЕЛЬ, 37, КВ 25</t>
  </si>
  <si>
    <t>08.10.2024 не верные номера</t>
  </si>
  <si>
    <t>ТОО "ЗАП КАЗ ФАРМ"</t>
  </si>
  <si>
    <t>МЕДЕУОВ ЕРКИН СУЛТАНКЕРЕЕВИЧ</t>
  </si>
  <si>
    <t>РАЙОН АЛМАТЫ , улица Енбекши, дом 14</t>
  </si>
  <si>
    <t>19.02.2025 не доступен</t>
  </si>
  <si>
    <t>ТОО "АКТАУ ФИШ"</t>
  </si>
  <si>
    <t>УТЕГЕНОВ АРТУР РИСАБЕКОВИЧ</t>
  </si>
  <si>
    <t>Г.АКТАУ , Микрорайон 7, строение 39</t>
  </si>
  <si>
    <t>ТОО "AQUA TEKNO"</t>
  </si>
  <si>
    <t>АБДРАХМАН АБЗАЛ АБДИМАЖИҰЛЫ</t>
  </si>
  <si>
    <t>ЖЕТЫСУСКИЙ РАЙОН , Проспект Райымбека, дом 217</t>
  </si>
  <si>
    <t>ТОО "БАЙ-ҚАДАМ МҰРАГЕР"</t>
  </si>
  <si>
    <t>ЖИДЕНКО ИЛЬЯ АНАТОЛЬЕВИЧ</t>
  </si>
  <si>
    <t>С.МАХАМБЕТ , улица Гагарина, здание 3В</t>
  </si>
  <si>
    <t>23.05.2024 нет директора на месте перезвонить</t>
  </si>
  <si>
    <t>СЕЛЬСКОХОЗЯЙСТВЕННЫЙ ПК "ЖИГЕР-2016"</t>
  </si>
  <si>
    <t>АБИЛОВ АСКЕРБЕК СУИНДИКОВИЧ</t>
  </si>
  <si>
    <t>77052345673 ,87052345673</t>
  </si>
  <si>
    <t>С.ЖАНБОБЕК , улица Ш.Уалиханова, дом 5</t>
  </si>
  <si>
    <t>ТОО "KAZCO INDUSTRIES"</t>
  </si>
  <si>
    <t>ТУРГАНБАЙ АЗАТ БАУЫРЖАНОВИЧ</t>
  </si>
  <si>
    <t>87756836379 ,87759600096</t>
  </si>
  <si>
    <t>КАРАТАУСКИЙ РАЙОН , МИКРОРАЙОН НУРСАТ, Д.219, К.21</t>
  </si>
  <si>
    <t>СЕЛЬСКОХОЗЯЙСТВЕННЫЙ ПК "БИМАШ"</t>
  </si>
  <si>
    <t>УРДАБАЕВ ЖАДГЕР КАМАРОВИЧ</t>
  </si>
  <si>
    <t>С.БЕСКУДЫК , УЛИЦА Ю.ГАГАРИНА, 42</t>
  </si>
  <si>
    <t>ТОО "СЕРВИСНО-ЗАГОТОВИТЕЛЬНЫЙ ЦЕНТР "АЮХАН-Т"</t>
  </si>
  <si>
    <t>ТИНАЛИЕВ АСКАР ЛЕОНИДОВИЧ</t>
  </si>
  <si>
    <t>С.ЖАНСУГУРОВ , улица Желтоқсан, дом 47, кв. 1</t>
  </si>
  <si>
    <t>ТОО ""КАЗАГРОПОЛИВСЕРВИС""</t>
  </si>
  <si>
    <t>БАЙЗАКОВ САЛАМБЕК ТОКТОНАЛИЕВИЧ</t>
  </si>
  <si>
    <t>Г.ҚОНАЕВ , ПРОСПЕКТ ЖАМБЫЛА, 1А</t>
  </si>
  <si>
    <t>ПК "СПК "БЕС АҒАЙЫН""</t>
  </si>
  <si>
    <t>ИСАБАЕВ ЖАСУЛАН СЕРИККАЗИНОВИЧ</t>
  </si>
  <si>
    <t>С.КОКПЕКТЫ , УЛИЦА ЛЕРМОНТОВА, 37, кв 2</t>
  </si>
  <si>
    <t>17.07.2024 нет потребности</t>
  </si>
  <si>
    <t>ТОО "ТЕРІСАҚҚАН - 2017"</t>
  </si>
  <si>
    <t>КАСПАКОВ ЕРЛАН ЖАСПАНОВИЧ</t>
  </si>
  <si>
    <t>С.ТЕРИСАККАН , УЛИЦА ЖЕЛТОКСАН, 3</t>
  </si>
  <si>
    <t>ТОО "ЕРСУЛТАН-1998"</t>
  </si>
  <si>
    <t>ТАСТАНОВ БЕДЕЛ ЖАКСЫЛЫКОВИЧ</t>
  </si>
  <si>
    <t>7 (775) 759-49-46</t>
  </si>
  <si>
    <t>АЛЬ-ФАРАБИЙСКИЙ РАЙОН , МИКРОРАЙОН КУНШЫГЫС, Д.22, КВ. 43</t>
  </si>
  <si>
    <t>02.08.2024 нет потреб</t>
  </si>
  <si>
    <t>ТОО "AKTAU INVESTMENT"</t>
  </si>
  <si>
    <t>МАТАЕВ ӘЛИБИ АМАНГЕЛДЫҰЛЫ</t>
  </si>
  <si>
    <t>87028438123 ,87715234224</t>
  </si>
  <si>
    <t>Г.АКТАУ , МИКРОРАЙОН 16, 43, КВ 16</t>
  </si>
  <si>
    <t>ТОО "ОРАЛ-2009"</t>
  </si>
  <si>
    <t>ПОПОВ ДМИТРИЙ ВИКТОРОВИЧ</t>
  </si>
  <si>
    <t>АБАЙСКИЙ РАЙОН , ПРОЕЗД СТРОИТЕЛЬНЫЙ, Д.18</t>
  </si>
  <si>
    <t>ТОО "ALRAZA GROUP"</t>
  </si>
  <si>
    <t>РЫСКУЛБЕКОВА АРИЗА ЖЕНИШКЕЛДИЕВНА</t>
  </si>
  <si>
    <t>77028218130 ,87028218130</t>
  </si>
  <si>
    <t>АБАЙСКИЙ РАЙОН , Проспект Б.Момышулы, здание 64/2</t>
  </si>
  <si>
    <t>СЕЛЬСКОХОЗЯЙСТВЕННЫЙ ПК "KAZYGURT ECO FOOD"</t>
  </si>
  <si>
    <t>ТҰРАПБАЙ АСЫЛБЕК СЕРІКҰЛЫ</t>
  </si>
  <si>
    <t>7 (702) 616-02-69 ,87026160269</t>
  </si>
  <si>
    <t>С.КАЗЫГУРТ , улица К.Абдалиев, дом 100</t>
  </si>
  <si>
    <t>ТОО "ST VILLAGE"</t>
  </si>
  <si>
    <t>ИГИБАЕВ КЕНБАЙ АЙТЖАНОВИЧ</t>
  </si>
  <si>
    <t>С.САРЫАРҚА , УЛИЦА ЛЕНИНА, 4, кв 1</t>
  </si>
  <si>
    <t>ТОО "AGRO ТЕХНОЛОГИЯ"</t>
  </si>
  <si>
    <t>ИРСАЛИЕВ АБДУЛАЗИЗ АКРАМОВИЧ</t>
  </si>
  <si>
    <t>АЛЬ-ФАРАБИЙСКИЙ РАЙОН , улица Жамалбек Шаймерденов, дом 174</t>
  </si>
  <si>
    <t>"СЕЛЬСКОХОЗЯЙСТВЕННЫЙ ПК "ЕРАЛИЕВ"</t>
  </si>
  <si>
    <t>ЖУАНЫШБАЕВ ЖАНБОЛАТ ОНДЫБАЕВИЧ</t>
  </si>
  <si>
    <t>С.ЕРАЛИЕВО , УЛИЦА ОРТАЛЫК , 19</t>
  </si>
  <si>
    <t>28.02.2025 нет потреб</t>
  </si>
  <si>
    <t>ТОО "КОРПОРАЦИЯ УЛАН"</t>
  </si>
  <si>
    <t>МОШКАНОВА БАКЫТЖАН КАКАПОВНА</t>
  </si>
  <si>
    <t>С.САРАТОВКА , Восточно-Казахстанская область Уланский район Саратовский сельский округ село Саратовка улица БЕРЕГОВАЯ, дом 15/1</t>
  </si>
  <si>
    <t>19.03.2024 продали хоз во</t>
  </si>
  <si>
    <t>ТОО "ЖЕР-АНА 2017"</t>
  </si>
  <si>
    <t>МАҚҰМ СЫРЫМ НҰРЛЫБЕКҰЛЫ</t>
  </si>
  <si>
    <t>77086570997 ,87086570997</t>
  </si>
  <si>
    <t>РАЙОН ЕСИЛЬ , ПРОСПЕКТ МӘҢГІЛІК ЕЛ, 19/2, ОФИС ВП 11</t>
  </si>
  <si>
    <t>ТОО "БИМБЕТ И К"</t>
  </si>
  <si>
    <t>БИМБЕТОВ ШАРАПХАН ТЛЕУБАЕВИЧ</t>
  </si>
  <si>
    <t>С.ШИЕЛИ , УЛИЦА АГЫБАЙ БАТЫР, 53</t>
  </si>
  <si>
    <t>К/Х "НҰРИЛЛА"</t>
  </si>
  <si>
    <t>БАЙДУЛЛАЕВ АМАНТАЙ БАКТЫБАЕВИЧ</t>
  </si>
  <si>
    <t>08.08.2024 повтор нет потреб</t>
  </si>
  <si>
    <t>ПК "СПК АБЛИКИМ"</t>
  </si>
  <si>
    <t>САСИКОВ САУР АБЛИКИЕВИЧ</t>
  </si>
  <si>
    <t>С.АВАТ , УЛИЦА САДИР ПАЛВАН, 6</t>
  </si>
  <si>
    <t>23.10.2024 не зарег</t>
  </si>
  <si>
    <t>ТОО "ERJIE-AGRO"</t>
  </si>
  <si>
    <t>МЕДЕТБЕКОВ САМАТ РАХЫМЖАНОВИЧ</t>
  </si>
  <si>
    <t>7/701/7399797 ,87017399797</t>
  </si>
  <si>
    <t>С.ШУБАРТУБЕК , УЛИЦА АКЫН САРА, 1</t>
  </si>
  <si>
    <t>ТОО "АИБА"</t>
  </si>
  <si>
    <t>АСЫЛБЕКҚЫЗЫ БАЯН</t>
  </si>
  <si>
    <t>77028258781 ,87028258781</t>
  </si>
  <si>
    <t>РАЙОН АЛМАТЫ , ПРОСПЕКТ ШӘКӘРІМ ҚҰДАЙБЕРДІҰЛЫ, 24/1, КВ 20</t>
  </si>
  <si>
    <t>СЕЛЬСКОХОЗЯЙСТВЕННЫЙ ПК «АКТЕКШЕ»</t>
  </si>
  <si>
    <t>БЕЙСЕНОВ МАДИ МАЛИКОВИЧ</t>
  </si>
  <si>
    <t>77021150115 ,87021150115</t>
  </si>
  <si>
    <t>С.АКТЕКШЕ , УЛИЦА САТЫБАЛДЫ СҮГҮРОВ, 4</t>
  </si>
  <si>
    <t>23.06.2024 не дозвон</t>
  </si>
  <si>
    <t>СЕЛЬСКОХОЗЯЙСТВЕННЫЙ ПК "АГРО-ҚАЗАҚСТАН-2050"</t>
  </si>
  <si>
    <t>ХАЛИМЖАНОВА ДИЛФУЗА АНАРМАТОВНА</t>
  </si>
  <si>
    <t>С.КАРАБУЛАК , улица Хамза, дом 2/11</t>
  </si>
  <si>
    <t>ТОО "АГРО БОЛАШАҚ"</t>
  </si>
  <si>
    <t>КАБИГУЖИНОВ БАУРЖАН БЕЙСЕНОВИЧ</t>
  </si>
  <si>
    <t>С.КАРАМЫРЗА , ПИОНЕРСКАЯ Д90</t>
  </si>
  <si>
    <t>СЕЛЬСКОХОЗЯЙСТВЕННЫЙ ПК "СӘТТІ-ЖОЛ-1"</t>
  </si>
  <si>
    <t>САТЕНОВ ЕРМЕКБАЙ СЕРИКБАЕВИЧ</t>
  </si>
  <si>
    <t>87017779784 ,8-701-777-97-84</t>
  </si>
  <si>
    <t>С.КАРАКУМ , КВАРТАЛ 049, Д.9</t>
  </si>
  <si>
    <t>ТОО "BERRY REPUBLIC" (БЕРРИ РЕПАБЛИК)</t>
  </si>
  <si>
    <t>САГИМБАЕВ БЕКБЕРГЕН УСЕНОВИЧ</t>
  </si>
  <si>
    <t>77015883488 ,87015883488</t>
  </si>
  <si>
    <t>РАЙОН АЛМАТЫ , Проспект Рақымжан Қошқарбаев, дом 26, кв. 29</t>
  </si>
  <si>
    <t>ТОО "НУР-CITY KZ"</t>
  </si>
  <si>
    <t>НУРЖАНОВА ГУЛМИРА СЕИЛОВНА</t>
  </si>
  <si>
    <t>87023071033 ,8(702) 307 10 33</t>
  </si>
  <si>
    <t>Г.ТУРКЕСТАН , Атырауская область город Атырау улица №8, дом 12</t>
  </si>
  <si>
    <t>СЕЛЬСКОХОЗЯЙСТВЕННЫЙ ПК "ТАШИК АГРО"</t>
  </si>
  <si>
    <t>ТУРГАМБАЕВ КУАТ КРЫМТАЕВИЧ</t>
  </si>
  <si>
    <t>С.БЕЛАГАШ , УЛИЦА НОВАЯ, 15</t>
  </si>
  <si>
    <t>18.09.2026  нет потреб</t>
  </si>
  <si>
    <t>СЕЛЬСКОХОЗЯЙСТВЕННЫЙ ПК "АБАЙ-БИЗНЕС"</t>
  </si>
  <si>
    <t>АБДИБЕКОВ ДАУРЕНБЕК САБЫРБЕКОВИЧ</t>
  </si>
  <si>
    <t>С.АБАЙ , УЛИЦА ЖАМБЫЛ ЖАБАЕВ, 35</t>
  </si>
  <si>
    <t>17.03.2025 нет потреб</t>
  </si>
  <si>
    <t>СЕЛЬСКОХОЗЯЙСТВЕННЫЙ ПК "NOMAD"</t>
  </si>
  <si>
    <t>ХАМЗИН БЕЙБИТ ШАРИПХАНОВИЧ</t>
  </si>
  <si>
    <t>77770623386 ,87770623386</t>
  </si>
  <si>
    <t>С.ОЙШИЛИК , улица Кабанбая, дом 55</t>
  </si>
  <si>
    <t>17.07.2024 нет потреб</t>
  </si>
  <si>
    <t>ТОО "МЕТИЗ 17"</t>
  </si>
  <si>
    <t>АДЕКОВ МЕДЕТ САЙЛЯМХАНОВИЧ</t>
  </si>
  <si>
    <t>7 707 444 12 48</t>
  </si>
  <si>
    <t>Добыча и обогащение прочих металлических руд, не включенных в другие группировки</t>
  </si>
  <si>
    <t>Г.УСТЬ-КАМЕНОГОРСК , УЛИЦА ВЕТЕРАНОВ, 2/1</t>
  </si>
  <si>
    <t>10.05.2024 не та сфера</t>
  </si>
  <si>
    <t>ПК "СЕЛЬСКОХОЗЯЙСТВЕННЫЙ ПК "ТАБЫС И К""</t>
  </si>
  <si>
    <t>ТУНГАТАРОВ ОРАЗБАЙ ЖУМАМУРАТОВИЧ</t>
  </si>
  <si>
    <t>С.АЙКЕ , УЛИЦА АБЫЛАЙ КЫНЫРТАЕВА, 19</t>
  </si>
  <si>
    <t>СЕЛЬСКОХОЗЯЙСТВЕННЫЙ ПК "ЖУАЛЫ СҮТ"</t>
  </si>
  <si>
    <t>ҮЙКЕКБАЙ ЖӘНІБЕК ХАМЗАБЕКҰЛЫ</t>
  </si>
  <si>
    <t>С.ИМ.Б.МОМЫШУЛЫ , улица Парасат, здание 15</t>
  </si>
  <si>
    <t>СЕЛЬСКОХОЗЯЙСТВЕННЫЙ ПК "АДАЛ БІРЛЕСТІК - 2017" не верный номер</t>
  </si>
  <si>
    <t>КУНЖОЛ ОРЫНБАСАР</t>
  </si>
  <si>
    <t>П.С.СЕЙФУЛЛИН , УЛИЦА БЕЙБІТШІЛІК, 17</t>
  </si>
  <si>
    <t>21.09.2026 откл</t>
  </si>
  <si>
    <t>ТОО "ӨРКЕНИЕТ АГРО"</t>
  </si>
  <si>
    <t>ИБРАИМОВ БЕЙБИТ ТАЛИПБАЕВИЧ</t>
  </si>
  <si>
    <t>7 (701)-717-50-08</t>
  </si>
  <si>
    <t>С.КАРАКАСТЕК , УЛИЦА АНУАРБЕК, 19</t>
  </si>
  <si>
    <t xml:space="preserve">ТОО "РАЕВКА" </t>
  </si>
  <si>
    <t>КУШНЕРЕВ ВИКТОР ВЛАДИМИРОВИЧ</t>
  </si>
  <si>
    <t>87163125825, 87163125824 приемная</t>
  </si>
  <si>
    <t>С.РАЕВКА , Акмолинская область Шортандинский район Раевский сельский округ село Раевка улица ЦЕЛИННАЯ, дом 20</t>
  </si>
  <si>
    <t>СЕЛЬСКОХОЗЯЙСТВЕННЫЙ ПК "НИКОЛАЙ И КО"</t>
  </si>
  <si>
    <t>СУПРУН НИКОЛАЙ АЛЕКСАНДРОВИЧ</t>
  </si>
  <si>
    <t>87472398508 ,8/747/2398508</t>
  </si>
  <si>
    <t>С.КУШУМ , УЛИЦА ДОСТЫК, 60, КВ 14</t>
  </si>
  <si>
    <t>СЕЛЬСКОХОЗЯЙСТВЕННЫЙ ПК "ҚАЙНАРБҰЛАҚ"</t>
  </si>
  <si>
    <t>ДЖАКЫПКАНОВ БАУЫРЖАН ТУРАРОВИЧ</t>
  </si>
  <si>
    <t>С.АППАЗ , УЛИЦА АБАЯ, 10, кв 2</t>
  </si>
  <si>
    <t>К/Х "ЕРДАУЛЕТ"</t>
  </si>
  <si>
    <t>КАППАРОВА САГЫН НУРЖАНОВНА</t>
  </si>
  <si>
    <t>21.09.2026 закрылись</t>
  </si>
  <si>
    <t>СЕЛЬСКОХОЗЯЙСТВЕННЫЙ ПК "О.АЙША"</t>
  </si>
  <si>
    <t>С.УЗУНБУЛАК , улица Узунбулак, дом 8, кв. 1</t>
  </si>
  <si>
    <t xml:space="preserve">14.09.2026 у сск заказал </t>
  </si>
  <si>
    <t>ПК "СЕЛЬСКОХОЗЯЙСТВЕННЫЙ ПК БАККОН"</t>
  </si>
  <si>
    <t>ЕРГАЛИЕВ ЕРЛАН АЛШИНОВИЧ</t>
  </si>
  <si>
    <t>С.СУЫКСАЙ , улица Нугманов Сейдахмет, дом 42</t>
  </si>
  <si>
    <t>СЕЛЬСКОХОЗЯЙСТВЕННЫЙ ПК "БҰЛАНТЫ"</t>
  </si>
  <si>
    <t>МАЕКЕНОВ АЛМАС ЖАКЫПОВИЧ</t>
  </si>
  <si>
    <t>С.БАЙКОНУР , УЛИЦА САУСАКОВА, 3, КВ 2</t>
  </si>
  <si>
    <t>ТОО "АГРОФИРМА БАЙЖЕР"</t>
  </si>
  <si>
    <t>ПШЕМБАЕВ РЕНАТ ТОКТАРОВИЧ</t>
  </si>
  <si>
    <t>775 914-69-78 ,87759146978</t>
  </si>
  <si>
    <t>С.КАРАМЕНДЫ БАТЫР , Учетный квартал 001, строение 483</t>
  </si>
  <si>
    <t>ПК "СЕЛЬСКОХОЗЯЙСТВЕННЫЙ ПК "ДОСТАР"</t>
  </si>
  <si>
    <t>САЙЛЫБАЕВ АМАНГЕЛЬДЫ СЕЙТЖАНОВИЧ</t>
  </si>
  <si>
    <t>С.УЛАНСКОЕ , улица Ибраева, дом 26</t>
  </si>
  <si>
    <t>ТОО "АР-РАУДА"</t>
  </si>
  <si>
    <t>ОМАРОВ ҮШАЯН ҚАЗБЕКҰЛЫ</t>
  </si>
  <si>
    <t>77029025585 ,+7(702)9025585 ,87029025585</t>
  </si>
  <si>
    <t>АБАЙСКИЙ РАЙОН , ЖИЛОЙ МАССИВ ҚАЙНАРБҰЛАҚ, Д.98/2</t>
  </si>
  <si>
    <t>ТОО "БТК-2"</t>
  </si>
  <si>
    <t>КАДРАЛИН АЗАМАТ ГАЛИМОВИЧ</t>
  </si>
  <si>
    <t>7 701 536 20 58</t>
  </si>
  <si>
    <t>С.ПИСАРЕВКА , УЛИЦА УЛИЦА 1, 26</t>
  </si>
  <si>
    <t>ТОО "ALATAU - BALY"</t>
  </si>
  <si>
    <t>МЕЛЬДЕШЕВ БАУРЖАН СЕЙДУЛЛАЕВИЧ</t>
  </si>
  <si>
    <t>АБАЙСКИЙ РАЙОН , МИКРОРАЙОН ЖАЙЛАУ, УЛИЦА ТОККОЖА Д.27</t>
  </si>
  <si>
    <t>ТОО "АБАЙ-АГРО 2017"</t>
  </si>
  <si>
    <t>ИЩАНОВ ТАЛГАТ КАБИДЕНОВИЧ</t>
  </si>
  <si>
    <t>8-777-441-00-66</t>
  </si>
  <si>
    <t>С.АБАЙ , УЛИЦА МУСРЕПОВА, 18</t>
  </si>
  <si>
    <t>24.04.2024 не дозвон азамат инженер</t>
  </si>
  <si>
    <t>с.Ершовка 22х65</t>
  </si>
  <si>
    <t>СЕЛЬСКОХОЗЯЙСТВЕННЫЙ ПК "ОЗАТ ӨНІМ"</t>
  </si>
  <si>
    <t>ЖУСИПБАЕВ НУРЖАН АБИЛДАУЛЫ</t>
  </si>
  <si>
    <t>Г.ТУРКЕСТАН , ТУРКЕСТАНСКАЯ ОБЛАСТЬ Г.ТУРКЕСТАН Проспект БЕЗ НАЗВАНИЯ, дом 4</t>
  </si>
  <si>
    <t>ПК "СЕЛЬСКОХОЗЯЙСТВЕННЫЙ ПК "КӨКЖЫРА-СҮТ"</t>
  </si>
  <si>
    <t>КАЖИГАЛИЕВА ДАНА АСКАРОВНА</t>
  </si>
  <si>
    <t>С.КОКЖЫРА , УЛИЦА ЛЕНИНА, 1А</t>
  </si>
  <si>
    <t>ТОО "LIFE MAX"</t>
  </si>
  <si>
    <t>АБДУКЕРИМОВ ТАЛГАТ КАЛМАКАНОВИЧ</t>
  </si>
  <si>
    <t>А.БАЙТЕРЕК , УЛИЦА АБИЛЬДА БАЯЛИЕВ, 16</t>
  </si>
  <si>
    <t>ТОО "HALYK BALYK"</t>
  </si>
  <si>
    <t>ДӘУРЕНҚҰЛОВ БАҚЫТ БЕКЕТБАЙҰЛЫ</t>
  </si>
  <si>
    <t>77789708986 ,87029122424</t>
  </si>
  <si>
    <t>Г.ЕСИК , улица Қ.Орымбетов, строение 60</t>
  </si>
  <si>
    <t>ТОО "ЗЕРНОВОЕ"</t>
  </si>
  <si>
    <t>ЯЛОВЕНКО ВЛАДИМИР ИВАНОВИЧ</t>
  </si>
  <si>
    <t>87183641779 ,8718364-17-79</t>
  </si>
  <si>
    <t>С.КРАСИЛОВКА , УЛИЦА ЮЖНАЯ, 52</t>
  </si>
  <si>
    <t>СЕЛЬСКОХОЗЯЙСТВЕННЫЙ ПК "ТАУ БӨКТЕРІ"</t>
  </si>
  <si>
    <t>КАРАТАЕВА ХАДИША САДВАКАСКЫЗЫ</t>
  </si>
  <si>
    <t>С.ЖОГАРГЫ КАСКАСУ , УЛИЦА АРАЛЫК, Д.15</t>
  </si>
  <si>
    <t>ТОО "КАЗТАТ - АГРО"</t>
  </si>
  <si>
    <t>ДОСЫМБЕКОВ РУСТЕМ ТОКАНОВИЧ</t>
  </si>
  <si>
    <t>С.ЖАНСУГУРОВ , УЛИЦА АМАНГЕЛДИ, 8, КВ 1</t>
  </si>
  <si>
    <t>23.07.2024 не зарег</t>
  </si>
  <si>
    <t>ТОО "АҚ ЕРЕН 77"</t>
  </si>
  <si>
    <t>ТУРДЫКУЛОВ ЕРЛАН АБДИБАЛИЕВИЧ</t>
  </si>
  <si>
    <t>Г.ТАРАЗ , ПЕРЕУЛОК 2 САБИТА МУКАНОВА, 13</t>
  </si>
  <si>
    <t>ТОО "БОЛЕК-СЕРВИС"</t>
  </si>
  <si>
    <t>ШУКУРОВ ГАЗИЗ КЕНЕСОВИЧ</t>
  </si>
  <si>
    <t>С.БОЛЕК , улица Бейбітшілік, дом 2, кв. 2</t>
  </si>
  <si>
    <t>ТОО "ТУРГУСУНАГРОЛЕС"</t>
  </si>
  <si>
    <t>АЛСУФЬЕВ АЛЕКСЕЙ АНДРЕЕВИЧ</t>
  </si>
  <si>
    <t>С.ТУРГУСУН , улица Школьная, дом 33</t>
  </si>
  <si>
    <t>СЕЛЬСКОХОЗЯЙСТВЕННЫЙ ПК "ҚҰРЫШҚАН АТА"</t>
  </si>
  <si>
    <t>АДИЛБЕКОВА БЕЙСЕНКУЛЬ ОМАРОВНА</t>
  </si>
  <si>
    <t>С.АБАЙ , УЛИЦА КУРИЗХАН АТА, Д.3</t>
  </si>
  <si>
    <t>ТОО "АЛЮМ СИТИ СТРОЙ"</t>
  </si>
  <si>
    <t>ДЮСЕКОВ ЕРЛАН АМАНТАЕВИЧ</t>
  </si>
  <si>
    <t>Г.АТЫРАУ , МИКРОРАЙОН НҰРСАЯ, 4, кв 13</t>
  </si>
  <si>
    <t xml:space="preserve">04.06.2024 нет потреб </t>
  </si>
  <si>
    <t>КХ "ЖІГЕР"</t>
  </si>
  <si>
    <t>РАЕВ БЕКБУЛАТ БУРЖАНОВИЧ</t>
  </si>
  <si>
    <t>7 (705) 537-25-92 ,87055372592</t>
  </si>
  <si>
    <t>СЕЛЬСКОХОЗЯЙСТВЕННЫЙ ПК "Ш.МУХТАР"</t>
  </si>
  <si>
    <t>УБАЙДУЛЛАЕВ МАХСУД МУХТАРИДДИНОВИЧ</t>
  </si>
  <si>
    <t>Г.ТУРКЕСТАН , улица Балдысу, дом 23</t>
  </si>
  <si>
    <t>СЕЛЬСКОХОЗЯЙСТВЕННЫЙ ПК "РАДУЖНОЕ"</t>
  </si>
  <si>
    <t>ИБРАЕВ ЕРНАТ</t>
  </si>
  <si>
    <t>С.РАВНОПОЛЬ , УЛИЦА РАДУЖНОЕ, 5</t>
  </si>
  <si>
    <t>ТОО "KZ БИЗНЕС TRZ"</t>
  </si>
  <si>
    <t>БЕРКУТОВ ИЛЬЯС КАЙРАТОВИЧ</t>
  </si>
  <si>
    <t>87089610838 ,87755507075</t>
  </si>
  <si>
    <t>Г.ТАРАЗ , улица Сейлхана Аккозиева, дом 143</t>
  </si>
  <si>
    <t>ТОО "ЕСИЛЬ-ПЕТРОВКА" не дозвон</t>
  </si>
  <si>
    <t>КЛЁН ТАТЬЯНА ВАСИЛЬЕВНА</t>
  </si>
  <si>
    <t>87154324769 ,8-715-43-24-769</t>
  </si>
  <si>
    <t>С.ПЕТРОВКА , УЛИЦА ИНТЕРНАЦИОНАЛЬНАЯ, 25</t>
  </si>
  <si>
    <t>ТОО "GRANDAQUAFARM"</t>
  </si>
  <si>
    <t>БОРАШЕВА ЖАНИЯ БЕРИКОВНА</t>
  </si>
  <si>
    <t>7 7073816081</t>
  </si>
  <si>
    <t>Г.АТЫРАУ , МИКРОРАЙОН ВОКЗАЛ МАНЫ - 5, 15, кв 79</t>
  </si>
  <si>
    <t>ТОО "NAMYS - 2017"</t>
  </si>
  <si>
    <t>АМЕНОВ АЗАМАТ СЕРИКОВИЧ</t>
  </si>
  <si>
    <t>87011050345 ,87475050345 ,87475050345; 87011050345</t>
  </si>
  <si>
    <t>С.АЩИКОЛЬ , улица Ленина, дом 13, кв. 2</t>
  </si>
  <si>
    <t>ТОО "ЭКО ПРОДУКТ1"</t>
  </si>
  <si>
    <t>САГЫНБАЕВ БЕРИКХАН ШАЙКЕНОВИЧ</t>
  </si>
  <si>
    <t>ТУРКСИБСКИЙ РАЙОН , Микрорайон Кайрат, дом 152/1, кв. 10</t>
  </si>
  <si>
    <t>ТОО "БАКОНИ"</t>
  </si>
  <si>
    <t>ӘДЕН БАЙМАХАН БЕРІКБАЙҰЛЫ</t>
  </si>
  <si>
    <t>77018700027 ,87018700027</t>
  </si>
  <si>
    <t>Г.ШАРДАРА , улица Казыбек Би, дом 13А</t>
  </si>
  <si>
    <t>ТОО "AGRO GEMIS"</t>
  </si>
  <si>
    <t>АЛЕЕВ КАЙРАТ КАБДЕНОВИЧ</t>
  </si>
  <si>
    <t>Г.ЭКИБАСТУЗ , Бульвар Петренко, дом 11, кв. 6</t>
  </si>
  <si>
    <t>ТОО "РАУАН АГРО"</t>
  </si>
  <si>
    <t>МҰСАҚҰЛОВ БЕРІК ЖАҚЫПЖАНҰЛЫ</t>
  </si>
  <si>
    <t>Г.ЕСИК , улица Алматинская, дом 174</t>
  </si>
  <si>
    <t>ТОО "НАРЫМБЕТ И КО"</t>
  </si>
  <si>
    <t>ТОРЕБЕКОВ САМАТ ХАМИТУЛЫ</t>
  </si>
  <si>
    <t>87074696666 ,870746966668 ,87074696668</t>
  </si>
  <si>
    <t>Г.ТАРАЗ , МИКРОРАЙОН МЫНБУЛАК, 37, кв 15</t>
  </si>
  <si>
    <t>ТОО "НУРАЛ-АВТО"</t>
  </si>
  <si>
    <t>АЛЕНОВ НУРЛАН АМАНГЕЛЬДИЕВИЧ</t>
  </si>
  <si>
    <t>Г.УРАЛЬСК , Микрорайон 4, дом 19, кв. 1</t>
  </si>
  <si>
    <t>ТОО "„САУДА-А 2017„"</t>
  </si>
  <si>
    <t>АБДРАИМОВ АСКАР МАРАТОВИЧ</t>
  </si>
  <si>
    <t>77021171362 ,87021171362</t>
  </si>
  <si>
    <t>Г.КАРКАРАЛИНСК , улица Асылбекова, дом 10</t>
  </si>
  <si>
    <t>21.09.2026 не дозвон</t>
  </si>
  <si>
    <t>КХ ЖАНДАУЛЕТ</t>
  </si>
  <si>
    <t>ИЮБЕК БАГДАД АБИЛКАСЫМОВИЧ</t>
  </si>
  <si>
    <t>7 700 000 00 00 ,87000000000</t>
  </si>
  <si>
    <t>С.СУЛУТЮБЕ , СУЛУТЮБИНСКИЙ С.О., С.СУЛУТЮБЕ</t>
  </si>
  <si>
    <t>17.03.2025 не верный номер</t>
  </si>
  <si>
    <t>КХ "ЗАРУ"</t>
  </si>
  <si>
    <t>ТЛЕГЕНОВА БАНУ ЖУВАНГАЛИЕВНА</t>
  </si>
  <si>
    <t>77055600152 ,87055600152</t>
  </si>
  <si>
    <t>КРЕСТЬЯНСКОЕ ХОЗЯЙСТВО "МЫРЗА"</t>
  </si>
  <si>
    <t>ШАҢБАТЫРОВ БЕКНИЯЗ ҮМБЕТАЙҰЛЫ</t>
  </si>
  <si>
    <t>87053833887 ,8(705)3833887</t>
  </si>
  <si>
    <t>С.МАЙТОБЕ , АКТЮБИНСКАЯ ОБЛАСТЬ, ХРОМТАУСКИЙ РАЙОН, КОКТОБИНСКИЙ С.О., С.МАЙТОБЕ</t>
  </si>
  <si>
    <t>ТОО "АҚБУРА-КОНТРАКТ"</t>
  </si>
  <si>
    <t>АЛДАБЕРГЕНОВ САБИТ БУЛАТОВИЧ</t>
  </si>
  <si>
    <t>7 702 310 22 22</t>
  </si>
  <si>
    <t>С.ДОСТЫК , ТРАССА ШАРДАРА-АРЫС, 6</t>
  </si>
  <si>
    <t>ПК "СЕЛЬСКОХОЗЯЙСТВЕННЫЙ ПК "ОПЫТНОЕ ПОЛЕ"</t>
  </si>
  <si>
    <t>КЕНЖЕГАЗИН НИЯЗ КЕНЖЕГАЗИНОВИЧ</t>
  </si>
  <si>
    <t>7 (777) 313-74-44</t>
  </si>
  <si>
    <t>С.ОПЫТНОЕ ПОЛЕ , УЛИЦА НАГОРНАЯ, 5А, КВ 12</t>
  </si>
  <si>
    <t>8.12.2023 нет необ</t>
  </si>
  <si>
    <t>СЕЛЬСКОХОЗЯЙСТВЕННЫЙ ПК "ТОЛАҒАЙ СҮТ"</t>
  </si>
  <si>
    <t>ЖОЛДИНА ГУЛЬНАРА КАБЕНОВНА</t>
  </si>
  <si>
    <t>87222317866 ,8 7222 31 78 66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</si>
  <si>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</si>
  <si>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С.КОКПЕКТЫ , улица Ұлы дала елі, дом 75</t>
  </si>
  <si>
    <t>17.07.2024 просто перепродают мясо</t>
  </si>
  <si>
    <t>ПК "СЕЛЬСКОХОЗЯЙСТВЕННЫЙ КООПЕРАТИВ СЕГІЗБАЙ АТА"</t>
  </si>
  <si>
    <t>КАРМЫСОВ МУХТАР ЗАМЗАМОВИЧ</t>
  </si>
  <si>
    <t>87011362465 ,8701-1362465</t>
  </si>
  <si>
    <t>С.ШЕТПЕ , МИКРОРАЙОН СТАРЫЙ ШЕТПЕ, 409</t>
  </si>
  <si>
    <t>КХ "САНЖАР И К"</t>
  </si>
  <si>
    <t>АҚҚАҒАЗ ДӘУРЕНБЕК МАМЫРҒАЛИҰЛЫ</t>
  </si>
  <si>
    <t>ПК "СЕЛЬСКОХОЗЯЙСТВЕННЫЙ ПК "ШЫҒЫС-ЖК"</t>
  </si>
  <si>
    <t>БАЙМУХАНБЕТОВ ЕРАСЫЛ БАХЫТЖАНОВИЧ</t>
  </si>
  <si>
    <t>7(705)282-28-97 ,87052822897</t>
  </si>
  <si>
    <t>С.КАРАТОГАЙ , УЛИЦА КАЗБЕК БИ, 6А</t>
  </si>
  <si>
    <t>ТОО "ECO SERVICE ATYRAU"</t>
  </si>
  <si>
    <t>БУСТАЕВ МАКСУТ ГАПУРОВИЧ</t>
  </si>
  <si>
    <t>Г.АТЫРАУ , МКР ВОКЗАЛ МАҢЫ-3А, 7А, КВ 33</t>
  </si>
  <si>
    <t>ТОО "ОҢАЙ И К"</t>
  </si>
  <si>
    <t>ЖАКУПОВ АЛИМЖАН НУРАДИНОВИЧ</t>
  </si>
  <si>
    <t>С.ЛУГОВОЕ , УЛИЦА СМАТ ЕСИМУЛЫ, 99</t>
  </si>
  <si>
    <t>ТОО "АРЕНАСТРОЙКОМПАНИ"</t>
  </si>
  <si>
    <t>КАИРГЕЛЬДИНОВ БАУЫРЖАН ОРАЗГЕЛЬДЫУЛЫ</t>
  </si>
  <si>
    <t>77015376636 ,+77084669590 ,87084669590</t>
  </si>
  <si>
    <t>Геодезическая деятельность</t>
  </si>
  <si>
    <t>Г.ПАВЛОДАР , Павлодарская область город Павлодар улица ТОЛСТОГО, дом 8 кв. 2</t>
  </si>
  <si>
    <t>14.09.2026 не та сфера</t>
  </si>
  <si>
    <t>ТОО "ФЕНИКС-ПАВЛОДАР"</t>
  </si>
  <si>
    <t>АХМЕТЧАНОВ НУРСУЛТАН БАУРЖАНОВИЧ</t>
  </si>
  <si>
    <t>7 (771) 336 33 20 ,87713363320</t>
  </si>
  <si>
    <t>Г.ПАВЛОДАР , УЛИЦА ТОРАЙГЫРОВА, 32, кв 101</t>
  </si>
  <si>
    <t>ТОО "ТЕМЕРКАНОВ И КО"</t>
  </si>
  <si>
    <t>ТЕМЕРКАНОВ ДЖАМБУЛАТ ТСУПКАЛИЕВИЧ</t>
  </si>
  <si>
    <t>87773566377 ,8777-356-63-77</t>
  </si>
  <si>
    <t>Г.АЛТАЙ , улица Комарова, дом 12, кв. 77</t>
  </si>
  <si>
    <t>13.05.2024 нет потреб</t>
  </si>
  <si>
    <t>ТОО "КАЗАВИАЦИЯ"</t>
  </si>
  <si>
    <t>ЦВЕТКОВА СВЕТЛАНА ВИКТОРОВНА</t>
  </si>
  <si>
    <t>АУЭЗОВСКИЙ РАЙОН , МИКРОРАЙОН МАМЫР, 3, КВ 19</t>
  </si>
  <si>
    <t>ТОО "ECORN"</t>
  </si>
  <si>
    <t>МЕКИШЕВ СЕРИККАН СОВЕТХАНОВИЧ</t>
  </si>
  <si>
    <t>77779722555 ,87779722555</t>
  </si>
  <si>
    <t>П.КАРАБАЛЫК , улица Космонавтов, здание 35</t>
  </si>
  <si>
    <t>10.12.2024 закрылись</t>
  </si>
  <si>
    <t>ТОО "SEILBEK ATA"</t>
  </si>
  <si>
    <t>АБИШЕВ РУСЛАН СЕЙЛБЕКҰЛЫ</t>
  </si>
  <si>
    <t>87013478398 ,87016225572</t>
  </si>
  <si>
    <t>С.ТАУКЕНТ , УЛИЦА ШАЙМЕРДЕН БЕКЖАНУЛЫ, 115</t>
  </si>
  <si>
    <t>ТОО "BEKZHAN-ASTYK"</t>
  </si>
  <si>
    <t>БАСАРОВ НҰРЖАН ДАУЛБЕКҰЛЫ</t>
  </si>
  <si>
    <t>77072157513 ,87072157513</t>
  </si>
  <si>
    <t>Г.СЕМЕЙ , улица Шоже Каржаубайулы, дом 207</t>
  </si>
  <si>
    <t>ТОО "SWS017"</t>
  </si>
  <si>
    <t>МАЛТУГЕЛОВ АЙБЕК АБДИБЕКОВИЧ</t>
  </si>
  <si>
    <t>АУЭЗОВСКИЙ РАЙОН , МИКРОРАЙОН МАМЫР-1, 29/7, кв 40</t>
  </si>
  <si>
    <t>ТОО "НАБИЛЯ"</t>
  </si>
  <si>
    <t>АСАТИЛЛАЕВА ТАЖИКУЛ АЛТЫНБЕКОВНА</t>
  </si>
  <si>
    <t>Г.ПАВЛОДАР , улица Михаила Исиналиева, дом 1</t>
  </si>
  <si>
    <t>ТОО "MIR PROJECT" ("МИР ПРОДЖЕКТ")</t>
  </si>
  <si>
    <t>МИР-ДЕНЬЕВА АКМАРАЛ МИР-ДЕНЬЕВНА</t>
  </si>
  <si>
    <t>87017618116 ,87017618161</t>
  </si>
  <si>
    <t>РАЙОН САРЫАРКА , УЛИЦА КЕНЖЕБЕКА КУМИСБЕКОВА, 8, кв 286</t>
  </si>
  <si>
    <t>ТОО "«ALMA JABAGLY»"</t>
  </si>
  <si>
    <t>АБДУКАРИМОВ МАКСАТ СЕРИКОВИЧ</t>
  </si>
  <si>
    <t>С.ТАСТУМСЫК , УЛИЦА АМАНГЕЛДИ, Д.40А</t>
  </si>
  <si>
    <t>ТОО "KEMER AGRO"</t>
  </si>
  <si>
    <t>КУЛЖАНБЕКОВ НУРДОС АСКЕРБЕКОВИЧ</t>
  </si>
  <si>
    <t>87769627090 ,8 776 962 7090</t>
  </si>
  <si>
    <t>АЛАТАУСКИЙ РАЙОН , МИКРОРАЙОН АККЕНТ, 36, кв 49</t>
  </si>
  <si>
    <t>ТОО "ЭКО ПРОМ KZ"</t>
  </si>
  <si>
    <t>МАШИХИН АНДРЕЙ СЕРГЕЕВИЧ</t>
  </si>
  <si>
    <t>87014544610 ,87710398994</t>
  </si>
  <si>
    <t>РАЙОН АСТАНА , АКТЮБИНСКАЯ ОБЛАСТЬ АКТОБЕ Г.А. Г.АКТОБЕ улица КИСЕЛЕВА И.Ф., к.Маресьева, 4 А каб 201 (бывший ЖКХ), дом 19 оф. 7</t>
  </si>
  <si>
    <t>ТОО "QAZYNA88"</t>
  </si>
  <si>
    <t>АБДЫБЕКОВ БАКЫТ ЖАБЫКБАЕВИЧ</t>
  </si>
  <si>
    <t>87052808114 ,87752244233 ,87752244233, 87052808114</t>
  </si>
  <si>
    <t>РАЙОН САРЫАРКА , УЛИЦА СУВОРОВА, 12, КВ 37</t>
  </si>
  <si>
    <t>ТОО "ALATAU FIBRO"</t>
  </si>
  <si>
    <t>ЛЕСБЕК АҚБОТА МАРАТҚЫЗЫ</t>
  </si>
  <si>
    <t>Производство сборных железобетонных и бетонных конструкций и изделий</t>
  </si>
  <si>
    <t>АЛЬ-ФАРАБИЙСКИЙ РАЙОН , город Шымкент Аль-Фарабийский район улица Ж.Аймауытов дом 148</t>
  </si>
  <si>
    <t>02.08.2024  нет потреб</t>
  </si>
  <si>
    <t>ТОО "АЛДАМАР АГРО ЭКСПОРТ"</t>
  </si>
  <si>
    <t>ФИЛАТОВ АЛЕКСАНДР АНДРЕЕВИЧ</t>
  </si>
  <si>
    <t>7 777 972 6814 ,87779726814</t>
  </si>
  <si>
    <t>Г.КОСТАНАЙ , УЛИЦА ТӘУЕЛСІЗДІК, 117, кв 80</t>
  </si>
  <si>
    <t>10.12.2024 не верный номер</t>
  </si>
  <si>
    <t>ТОО "СЕРВИСНО-ЗАГОТОВИТЕЛЬНЫЙ ЦЕНТР "АЛАКОЛЬ-АГРО СЕРВИС"</t>
  </si>
  <si>
    <t>УЛТАРАКОВ МЕРЕКЕ МЫКТЫБЕКОВИЧ</t>
  </si>
  <si>
    <t>Г.УШАРАЛ , улица Төле би, дом 137</t>
  </si>
  <si>
    <t>ТОО "KAZAGROSTAT"</t>
  </si>
  <si>
    <t>БАЗАРБЕКОВ РАШИД РИШАТОВИЧ</t>
  </si>
  <si>
    <t>Г.ПАВЛОДАР , Павлодарская область город Павлодар улица ТОРАЙГЫРОВА, дом 1</t>
  </si>
  <si>
    <t>СЕЛЬСКОХОЗЯЙСТВЕННЫЙ ПК "БӘЙГЕҚҰМ-АГРО"</t>
  </si>
  <si>
    <t>ЖҮСІП БАҚБЕРГЕН МҰХАМЕДӘЛІҰЛЫ</t>
  </si>
  <si>
    <t>7(701)471-27-47 ,87014712747</t>
  </si>
  <si>
    <t>С.БАЙГЕКУМ , улица Шокан Уалиханов, дом 17</t>
  </si>
  <si>
    <t>ТОО "СЕРВИСНО-ЗАГОТОВИТЕЛЬНЫЙ ЦЕНТР "УЛАН КАРАТАЛ"</t>
  </si>
  <si>
    <t>КОПЕНОВ МАЛИК КУДАЙБЕРГЕНОВИЧ</t>
  </si>
  <si>
    <t>Выращивание сахарной свеклы и ее семян</t>
  </si>
  <si>
    <t>С.ЖАНАТАЛАП , УЛИЦА КОНЫСБАЕВА, 57</t>
  </si>
  <si>
    <t>ТОО "AGRO EVOLUTION"</t>
  </si>
  <si>
    <t>город Астана , Шоссе Коргалжын, дом 6, ВП 1</t>
  </si>
  <si>
    <t>ТОО "DANEKER SERVICE"</t>
  </si>
  <si>
    <t>ИСКАКОВ ЕРКИН АЛТАЕВИЧ</t>
  </si>
  <si>
    <t>87283194051 ,88728319405</t>
  </si>
  <si>
    <t>Транспортно-экспедиционные услуги</t>
  </si>
  <si>
    <t>Г.ЖАРКЕНТ , улица Николая Никитовича Головацкого, здание 299</t>
  </si>
  <si>
    <t>ТОО "SANALY TRADE"</t>
  </si>
  <si>
    <t>ОМАШЕВ САНЖАР АСКАРОВИЧ</t>
  </si>
  <si>
    <t>87000250051 ,8700 0250051</t>
  </si>
  <si>
    <t>С.КАРАСУ , улица Новостройка Табигат, дом 1</t>
  </si>
  <si>
    <t>08.08.2024  не дозвон</t>
  </si>
  <si>
    <t>К/Х "АУБАКИРОВ КАНАТ ЖАМАНТАЕВИЧ"</t>
  </si>
  <si>
    <t>АУБАКИРОВ КАНАТ ЖАМАНТАЕВИЧ</t>
  </si>
  <si>
    <t>21.09.2026 не работает там номеров нет</t>
  </si>
  <si>
    <t>СЕЛЬСКОХОЗЯЙСТВЕННЫЙ ПК "СК АҒАРҒАН ТРАНЗИТ"</t>
  </si>
  <si>
    <t>БАЙЖАНОВ НИЯЗ ТУНГУШЕВИЧ</t>
  </si>
  <si>
    <t>С.САИНА ШАПАГАТОВА , Мангистауская область Тупкараганский район село Сайын Шапагатов квартал V КВАРТАЛ строение 1059</t>
  </si>
  <si>
    <t>ПК "СЕЛЬСКОХОЗЯЙСТВЕННЫЙ ПК "ОСМАН ХАН"</t>
  </si>
  <si>
    <t>ТӨРЕГЕЛДІ АЯЖАН ТӨРЕГЕЛДІҚЫЗЫ</t>
  </si>
  <si>
    <t>А.КОЛЬБАСТАУ , УЛИЦА Б.МАЙЛИН, 26</t>
  </si>
  <si>
    <t>СЕЛЬСКОХОЗЯЙСТВЕННЫЙ ПК "САМҰРЫҚ-2018"</t>
  </si>
  <si>
    <t>ТУРЕГЕЛЬДИЕВА КАРАКОЗ МУХТАРОВНА</t>
  </si>
  <si>
    <t>П. АСЫКАТА , УЛИЦА О.КАЛЫБЕКОВ, Д.27</t>
  </si>
  <si>
    <t>СЕЛЬСКОХОЗЯЙСТВЕННЫЙ ПК "QAZAQ ЕХРОRТ"</t>
  </si>
  <si>
    <t>ТАТЕНОВ ДАУРЕНБЕК ТОЙШЫБЕКОВИЧ</t>
  </si>
  <si>
    <t>77753890101 ,87753890101</t>
  </si>
  <si>
    <t>ЕНБЕКШИНСКИЙ РАЙОН , МИКРОРАЙОН СЕВЕРО-ВОСТОК, Д.88</t>
  </si>
  <si>
    <t>ТОО "FORWARD UNION"</t>
  </si>
  <si>
    <t>КАЛТАЕВА АЛЬМИРА МЕРАМБЕКОВНА</t>
  </si>
  <si>
    <t>КАРАТАУСКИЙ РАЙОН , ЖИЛОЙ МАССИВ НУРСАТ, Д.23, КВ. 103</t>
  </si>
  <si>
    <t>02.08.2024 не верный</t>
  </si>
  <si>
    <t>ТОО "АГРО-ЛИДЕР ПВ"</t>
  </si>
  <si>
    <t>КАИРБАЕВ СУНКАР ЕРБУЛАТОВИЧ</t>
  </si>
  <si>
    <t>С.ЧЕРНОРЕЦК , улица Береговая, дом 18</t>
  </si>
  <si>
    <t>14.09.2026 сбросил</t>
  </si>
  <si>
    <t>ТОО "KAZAGRODAIRY CONSULTING"</t>
  </si>
  <si>
    <t>БАРАТОВ РИНАТ АКИМЖАНОВИЧ</t>
  </si>
  <si>
    <t>БОСТАНДЫКСКИЙ РАЙОН , УЛИЦА ХУСАИНОВА, 301, КВ 4</t>
  </si>
  <si>
    <t>ПК "СЕЛЬСКОХОЗЯЙСТВЕННЫЙ ПК "АКТАС ХОЛДИНГ"</t>
  </si>
  <si>
    <t>АБСЕИТОВ ИЛЬЯС КАДЫРОВИЧ</t>
  </si>
  <si>
    <t>С.БЕРЕЗОВКА , УЛИЦА ЮБИЛЕЙНАЯ, 7, КВ 2</t>
  </si>
  <si>
    <t>13.05.2024 продал хоз во</t>
  </si>
  <si>
    <t xml:space="preserve">ТОО "НУР-2018" </t>
  </si>
  <si>
    <t>НУРМАГАМБЕТОВ ЖОЛДАСБЕК ЖАНАБЕКОВИЧ</t>
  </si>
  <si>
    <t>Г.ТОБЫЛ , УЛИЦА ЛЕОНОВА, 14, кв 6</t>
  </si>
  <si>
    <t>не доступен</t>
  </si>
  <si>
    <t>ТОО "ECO PRODUCT PLUS"</t>
  </si>
  <si>
    <t>БАСИТОВ РАМИЛЬ ТОХТИГОЖИЕВИЧ</t>
  </si>
  <si>
    <t>С.ДОБЫН , УЛИЦА ЖАППАРОВТАР, 3</t>
  </si>
  <si>
    <t>ПК «СЕЛЬСКОХОЗЯЙСТВЕННЫЙ ПК «БОЛАШАК-2018»</t>
  </si>
  <si>
    <t>ЗИКЕЕВА ДИНАРА ТАУКЕЕВНА</t>
  </si>
  <si>
    <t>С.ИМ.КАРАСАЙ БАТЫРА , УЛИЦА ЖАНКОЙЛЫК БИ, 12</t>
  </si>
  <si>
    <t>ТОО "ALASH LOGISTIC"</t>
  </si>
  <si>
    <t>АБДИПАТАЕВ ГАЗИЗ ИМАНАЛИЕВИЧ</t>
  </si>
  <si>
    <t>МЕДЕУСКИЙ РАЙОН , улица Искендерова, дом 21, корпус 1</t>
  </si>
  <si>
    <t>ТОО "САХАЛИН KZ"</t>
  </si>
  <si>
    <t>БОЧИН ГЕННАДИЙ ГЕННАДЬЕВИЧ</t>
  </si>
  <si>
    <t>ангар под зерно 20*60</t>
  </si>
  <si>
    <t>С.УРЮПИНКА , УЛИЦА КЕНЕСАРЫ, 68</t>
  </si>
  <si>
    <t>ТОО "ЗАРЕЧНОЕ 2018"</t>
  </si>
  <si>
    <t>ШЕСТАК АЛЕКСАНДР НИКОЛАЕВИЧ</t>
  </si>
  <si>
    <t>7-705-559-02-13 ,87055590213</t>
  </si>
  <si>
    <t>ЗАРЕЧНОЕ С. , УЛИЦА САДОВАЯ, 1А</t>
  </si>
  <si>
    <t>не планирует</t>
  </si>
  <si>
    <t>ТОО "NUR&amp;DIN LTD"</t>
  </si>
  <si>
    <t>ДЮСЕНБИНОВА ДИНАР КАСЫМОВНА</t>
  </si>
  <si>
    <t>77015579845 ,87015579845</t>
  </si>
  <si>
    <t>Г.ТАЛДЫКОРГАН , УЛИЦА КАБЛИСА ЖЫРАУ, 211/4, КВ 8</t>
  </si>
  <si>
    <t>ТОО "МАНСУРБЕК"</t>
  </si>
  <si>
    <t>АВАЗХОНОВ САНЖАРБЕК УТКИРЖОНОВИЧ</t>
  </si>
  <si>
    <t>87028730102 ,8-702-873-01025</t>
  </si>
  <si>
    <t>С.КАРАБУЛАК , улица Мырза баба, дом 50</t>
  </si>
  <si>
    <t>ТОО ""SERRA CONSULTING &amp; TRADING AND PROJECTS" (СЕРРА КОНСАЛТИНГ &amp; ТРЕЙДИНГ ЭНД ПРОЖЕКТС)"</t>
  </si>
  <si>
    <t>ЯКШИ АХМЕТ ЗЕКАЙ</t>
  </si>
  <si>
    <t>АУЭЗОВСКИЙ РАЙОН , УЛИЦА ЖАНДОСОВА, 98</t>
  </si>
  <si>
    <t>ТОО "АР-НҰР-Б"</t>
  </si>
  <si>
    <t>ТУЛМАГАНБЕТОВ АРКАБАЙ</t>
  </si>
  <si>
    <t>87023011697 ,8 702 301 16 97</t>
  </si>
  <si>
    <t>А.САУДАКЕНТ , УЛИЦА ШАБДАН БАЙБАТШАЕВ, 1</t>
  </si>
  <si>
    <t>ТОО "СТАН СТРОЙ"</t>
  </si>
  <si>
    <t>ШУКУБАЕВ КАНАТ НУРАХМЕТОВИЧ</t>
  </si>
  <si>
    <t>АЛЬ-ФАРАБИЙСКИЙ РАЙОН , Г.ШЫМКЕНТ АЛЬ-ФАРАБИЙСКИЙ РАЙОН квартал 351, к.351 КВ ДОМ2 КВ 2, дом 2 оф. 2</t>
  </si>
  <si>
    <t>ТОО "ANIMALSTAT"</t>
  </si>
  <si>
    <t>ШУБАЙ АСХАТ ХАМЗАҰЛЫ</t>
  </si>
  <si>
    <t>77015994702 ,87015994702</t>
  </si>
  <si>
    <t>РАЙОН АЛМАТЫ , Проспект Мағжан Жұмабаев, дом 2, кв. 45</t>
  </si>
  <si>
    <t>К/Х "ТАУ"</t>
  </si>
  <si>
    <t>САГИМБАЕВА МУСЛИМА ЖАСУЛАНОВНА</t>
  </si>
  <si>
    <t>ТОО "БАҚЖАНАТ"</t>
  </si>
  <si>
    <t>ЖАБАТАЕВА АЙГЕРИМ ЕРКИНБЕКОВНА</t>
  </si>
  <si>
    <t>С.ШАУЛЬДЕР , ПРОСПЕКТ ЖІБЕК ЖОЛЫ, 37</t>
  </si>
  <si>
    <t>СЕЛЬСКОХОЗЯЙСТВЕННЫЙ ПК "АТАКЕНТ-А 2018"</t>
  </si>
  <si>
    <t>ЖУМАНОВ НУРГАЗЫ САРСЕНБАЕВИЧ</t>
  </si>
  <si>
    <t>П.АТАКЕНТ , УЛИЦА М.МАМЕТОВА, Д.4А</t>
  </si>
  <si>
    <t>ТОО "ПРОСЕРВИСКЗ"</t>
  </si>
  <si>
    <t>ГАЙДЫШЕВА НАТАЛЬЯ ИВАНОВНА</t>
  </si>
  <si>
    <t>77716997978 ,87716997978</t>
  </si>
  <si>
    <t>Г.САТПАЕВ , УЛИЦА АБАЯ КУНАНБАЕВА, 74, кв 3</t>
  </si>
  <si>
    <t>СЕЛЬСКОХОЗЯЙСТВЕННЫЙ ПК "ТҰЛПАР-2018"</t>
  </si>
  <si>
    <t>БАЙТОХИН МАРАТ АБЫЛХАИРОВИЧ</t>
  </si>
  <si>
    <t>С.БАЯНАУЛ , улица Мухтара Ауезова, дом 48</t>
  </si>
  <si>
    <t>ТОО "ОЛЖА БОСКОЛЬ-АСТЫК" не верный номер</t>
  </si>
  <si>
    <t>НУГУМАНОВ ЕРМЕК ИМАМБАЕВИЧ</t>
  </si>
  <si>
    <t>С.БОСКОЛЬ , улица Николаева, строение 2А</t>
  </si>
  <si>
    <t>ТОО "ЖЕТЫСУ АКВА"</t>
  </si>
  <si>
    <t>ШАРИПОВ ТЕМИРХАН БАЙЖАНОВИЧ</t>
  </si>
  <si>
    <t>7 777 794 77 70 ,87777947770</t>
  </si>
  <si>
    <t>Г.ТАЛДЫКОРГАН , УЛИЦА ТАУЕЛСІЗДІК, 153/155, кв 12</t>
  </si>
  <si>
    <t>ТОО "БОЛЬШАНСКОЕ" не верный номер</t>
  </si>
  <si>
    <t>87019395074 ,87053318316 ,87144233135</t>
  </si>
  <si>
    <t>С.БОЛЬШОЕ , улица Байтурсынова, строение 14</t>
  </si>
  <si>
    <t xml:space="preserve"> 7 (777) 524-43-83</t>
  </si>
  <si>
    <t>ТОО "АБЫЛАЙХАН. COM" не зарег</t>
  </si>
  <si>
    <t>СЫЗДЫКОВ МАКСУТ ЖУМАБАЕВИЧ</t>
  </si>
  <si>
    <t>77475798261 ,87475798261</t>
  </si>
  <si>
    <t>С.ПЕРВОМАЙСК , УЛИЦА ЛЕСНАЯ, 23</t>
  </si>
  <si>
    <t>ТОО "ТИМУР И КО"</t>
  </si>
  <si>
    <t>ШАГАЙ НАТАЛИЯ АКЛБЕКОВНА</t>
  </si>
  <si>
    <t>77057243481 ,+77075311175 ,87057243481 ,87075311175</t>
  </si>
  <si>
    <t>Г.ШЕМОНАИХА , УЛИЦА ГАГАРИНА, 9, кв 46</t>
  </si>
  <si>
    <t>ТОО "МАЯКСКОЕ"</t>
  </si>
  <si>
    <t>ЗАБОЛОТНЫЙ НИКОЛАЙ ВАСИЛЬЕВИЧ</t>
  </si>
  <si>
    <t>С.МАЯК , БЕЗ УЛИЦЫ, 6</t>
  </si>
  <si>
    <t>КХ "ЖАНБАБА"</t>
  </si>
  <si>
    <t>АБДРАХМАНОВ РАСУЛ ФАЙЗУЛЛАЕВИЧ</t>
  </si>
  <si>
    <t>БРИГАДА 4 , ОБЛАСТЬ ҰЛЫТАУ, ЖАНААРКИНСКИЙ РАЙОН, БАЙДАЛЫ БИЙСКИЙ С.О., С.АТАСУ, БРИГАДА 4</t>
  </si>
  <si>
    <t>28.02.2025 нети потреб</t>
  </si>
  <si>
    <t>ТОО "ИРТЫШ БАЛЫК"</t>
  </si>
  <si>
    <t>МАХАМБЕТОВ ЖАКСЫБАЙ ТОПАШЕВИЧ</t>
  </si>
  <si>
    <t>77770384505 ,87770384505</t>
  </si>
  <si>
    <t>РАЙОН АЛМАТЫ , ПРОСПЕКТ ТАУЕЛСІЗДІК, 38</t>
  </si>
  <si>
    <t>ТОО "СЕЙДАЗИМ"</t>
  </si>
  <si>
    <t>СТИКУЛОВ АСАН СЕЙДАЗИМОВИЧ</t>
  </si>
  <si>
    <t>77077787949 ,87077787949</t>
  </si>
  <si>
    <t>С.КАЗЫГУРТ , УЛИЦА ЖАМБЫЛ ЖАБАЕВ, 23</t>
  </si>
  <si>
    <t>ТОО "АЛМЕРЕК АБЫЗ"</t>
  </si>
  <si>
    <t>АКЫЛОВА ЖАНАЛХАН ЖУМАКЫНОВНА</t>
  </si>
  <si>
    <t>С.КАЗТАЯ УЛТАРАКОВА , УЛИЦА РОЗЫБАКИЕВА, 13</t>
  </si>
  <si>
    <t>ТОО "БАЛАГАТ"</t>
  </si>
  <si>
    <t>ЕСХОЖИНА ТОЛКЫН АКЫЛБЕКОВНА</t>
  </si>
  <si>
    <t>Г.ПАВЛОДАР , улица Генерала Дюсенова, дом 4/8, кв. 8</t>
  </si>
  <si>
    <t>ТОО "ШАНЫРАКСТРОЙПРОЕКТ"</t>
  </si>
  <si>
    <t>БЕКЕТОВ ФАРХАТ ИСАЕВИЧ</t>
  </si>
  <si>
    <t>Производство легких металлических конструкций</t>
  </si>
  <si>
    <t>С.ТЕРЕКТІ , УЛИЦА ЮБИЛЕЙНАЯ, 9А</t>
  </si>
  <si>
    <t>08.10.2024 сами строят</t>
  </si>
  <si>
    <t>ТОО "GROZA-3"</t>
  </si>
  <si>
    <t>РЕЗЯЕВ ВИКТОР ВЛАДИМИРОВИЧ</t>
  </si>
  <si>
    <t>С.ТАЛДЫСАЙ , Учетный квартал 2, дом 1</t>
  </si>
  <si>
    <t>19.02.2025 проектировщик</t>
  </si>
  <si>
    <t>ТОО "STS КОМПАНИЯ"</t>
  </si>
  <si>
    <t>ПАРИМБАЕВ СЕРИК КЫДИРОВИЧ</t>
  </si>
  <si>
    <t>Г.АРЫСЬ , УЛИЦА ШАЯХМЕТ ЕЛЕТОВА, Д.36</t>
  </si>
  <si>
    <t>КХ "АДАЛ"</t>
  </si>
  <si>
    <t>САКИЕВ АСКАР ЖАКСЫБЕКОВИЧ</t>
  </si>
  <si>
    <t>77015555318 ,87015555318</t>
  </si>
  <si>
    <t>ТОО "KAZ AGRO PROJECT"</t>
  </si>
  <si>
    <t>ЖАНАЕВ БАКЫТЖАН ДАУЛЕТХАНОВИЧ</t>
  </si>
  <si>
    <t>АЛЬ-ФАРАБИЙСКИЙ РАЙОН , УЛИЦА ЕРМАНОВА, Д.11А, КВ 5</t>
  </si>
  <si>
    <t>ТОО "DANUSHPAN"</t>
  </si>
  <si>
    <t>АМАНОВ ДІНМҰХАМЕД НҰРЖАНҰЛЫ</t>
  </si>
  <si>
    <t>С.ШАУЛЬДЕР , улица Рахманберды Абдираймов, дом 11</t>
  </si>
  <si>
    <t>ФИЛИАЛ "ЕҢБЕК-КАРАГАНДА" РГП на ПХВ "ЕҢБЕК" УЧРЕЖДЕНИЙ УГОЛОВНО-ИСПОЛНИТЕЛЬНОЙ (ПЕНИТЕНЦИАРНОЙ) СИСТЕМЫ КОМИТЕТА УГОЛОВНО-ИСПОЛНИТЕЛЬНОЙ СИСТЕМЫ МИНИСТЕРСТВА ВНУТРЕННИХ ДЕЛ РК</t>
  </si>
  <si>
    <t>ШАЕКИН РАДАН НУРМАИЛОВИЧ</t>
  </si>
  <si>
    <t>7(7212)300212 ,87212300032 ,87212300212</t>
  </si>
  <si>
    <t>РАЙОН ИМ.КАЗЫБЕК БИ , Карагандинская область город Караганда, район имени Казыбек Би улица ПОСПЕЛОВА, дом 17</t>
  </si>
  <si>
    <t>30.12.2024 нет потреб</t>
  </si>
  <si>
    <t>ТОО "A-LEVEL GROUP"</t>
  </si>
  <si>
    <t>ШАРАФУДИНОВ АРМАН АЛТАЕВИЧ</t>
  </si>
  <si>
    <t>Аренда сельскохозяйственных машин и оборудования</t>
  </si>
  <si>
    <t>город Астана , ПРОСПЕКТ ҚАБАНБАЙ БАТЫР, 7, кв 16</t>
  </si>
  <si>
    <t>ТОО "PRO100AQUA"</t>
  </si>
  <si>
    <t>БОЯРКИНА РАИСА СЕРГЕЕВНА</t>
  </si>
  <si>
    <t>БОСТАНДЫКСКИЙ РАЙОН , МИКРОРАЙОН ДАРЫН, 33</t>
  </si>
  <si>
    <t>ТОО "БІРЛІК-ҚАМҚОР" не верный номер</t>
  </si>
  <si>
    <t>ЖҰМАХАНОВА ТІЛЕУҒАЙША КӘДІРҒАЛИҚЫЗЫ</t>
  </si>
  <si>
    <t>С.ЖУРЕКАДЫР , Абай область Абайский район село Журекадыр улица Шакарима дом 5</t>
  </si>
  <si>
    <t>ТОО "АЛГИНСКАЯ ЭКСПОРТНАЯ КОМПАНИЯ"</t>
  </si>
  <si>
    <t>БИСЕНОВ РУСЛАН ЕРГАЛИЕВИЧ</t>
  </si>
  <si>
    <t>7(700)4071815 ,+7(700)407-18-15 ,87004071815</t>
  </si>
  <si>
    <t>Г.АЛГА , МИКРОРАЙОН 6, 1</t>
  </si>
  <si>
    <t>ТОО "БАЙБАТЫР-АГРО"</t>
  </si>
  <si>
    <t>КЕМЕЛОВ КАРИМЖАН БАЙБАТИРОВИЧ</t>
  </si>
  <si>
    <t>С.КАЗЫГУРТ , УЛИЦА М.МАМЕТОВА, 5</t>
  </si>
  <si>
    <t>ТОО "NAZ-NAMET"</t>
  </si>
  <si>
    <t>НАЗАРОВ НУРГАЛИ ЖУМАДИЛЛАЕВИЧ</t>
  </si>
  <si>
    <t>7(777)-603-70-82 ,87776037082</t>
  </si>
  <si>
    <t>С.БАКАБУЛАК , УЛИЦА БАКАБУЛАК, Д.2</t>
  </si>
  <si>
    <t>ТОО "НАУЧНО-ТЕХНОЛОГИЧЕСКИЙ ЦЕНТР ВОДЫ"</t>
  </si>
  <si>
    <t>РЕЙБАНДТ АЛЕКСАНДР ИВАНОВИЧ</t>
  </si>
  <si>
    <t>Г.ПЕТРОПАВЛОВСК , улица имени Евнея Букетова, дом 51</t>
  </si>
  <si>
    <t>ТОО "ДИСТРИБЬЮТЕРНЫЙ ЦЕНТР СЕЛЕКЦИЯ"</t>
  </si>
  <si>
    <t>МАКАШОВ ЖЕНИС ЖОЛДЫБАЙУЛЫ</t>
  </si>
  <si>
    <t>С.БЕКТОБЕ , УЛИЦА Бектурсын Кулжабаев, 47</t>
  </si>
  <si>
    <t>К/Х "ҚЫЗЫЛ ТАУ"</t>
  </si>
  <si>
    <t>МАСАКБАЕВА РАШ БАРАНКАЕВНА</t>
  </si>
  <si>
    <t>7 (777) 570-32-34 ,87775703234</t>
  </si>
  <si>
    <t>ТОО "SMART INC."</t>
  </si>
  <si>
    <t>МАКАЕВ КАЙРАТ АМИРЖАНОВИЧ</t>
  </si>
  <si>
    <t>77017223434 ,+77017730044 ,87017223434 ,87017730044</t>
  </si>
  <si>
    <t>РАЙОН ЕСИЛЬ , улица Түркістан, дом 32</t>
  </si>
  <si>
    <t>ТОО "КАЗСЕВЕР-АГРО"</t>
  </si>
  <si>
    <t>КОЖУР АЛЕКСЕЙ ВЛАДИМИРОВИЧ</t>
  </si>
  <si>
    <t>Г.КОСТАНАЙ , улица Пушкина, дом 238</t>
  </si>
  <si>
    <t>нет потреб</t>
  </si>
  <si>
    <t>ТОО "КУЛАН - ГРУПП" не верный номер</t>
  </si>
  <si>
    <t>АМАНЖОЛОВ АРДАК ДАУЛЕТОВИЧ</t>
  </si>
  <si>
    <t>РАЙОН САРЫАРКА , Жилой массив Көктал, улица Ақыт Үлімжіұлы, дом 9/1</t>
  </si>
  <si>
    <t>КРЕСТЬЯНСКОЕ ХОЗЯЙСТВО "ҰЛАН"</t>
  </si>
  <si>
    <t>КЕМБИЛБЕКОВ ЖАСУЛАН АМАНБЕКОВИЧ</t>
  </si>
  <si>
    <t>77074221133 ,87074221133</t>
  </si>
  <si>
    <t>ТОО "AIHIMBEK"</t>
  </si>
  <si>
    <t>АЙХИМБЕКОВА АЙГЕРИМ МУХТАРОВНА</t>
  </si>
  <si>
    <t>77789048218 ,87789048218</t>
  </si>
  <si>
    <t>Г.ТАЛГАР , УЛИЦА БІЛГЕ ҚАҒАН, 6</t>
  </si>
  <si>
    <t>23.10.2024 не действующая компания</t>
  </si>
  <si>
    <t>ТОО "АДДИ ГРУПП"</t>
  </si>
  <si>
    <t>УРАЗЖАНОВ ДАРХАН ШАМШАТОВИЧ</t>
  </si>
  <si>
    <t>77474209904 ,87474209904</t>
  </si>
  <si>
    <t>РАЙОН АСТАНА , ПРОСПЕКТ АБИЛКАЙЫР ХАНА, 9, кв 40</t>
  </si>
  <si>
    <t>ТОО "СЕЗЫМ"</t>
  </si>
  <si>
    <t>77774602639 ,87774602639</t>
  </si>
  <si>
    <t>С.ЕФРЕМОВКА , улица Маяковского, дом 5, кв. 2</t>
  </si>
  <si>
    <t>ТОО "ТҮНЖАР"</t>
  </si>
  <si>
    <t>ТУРЕТАЕВА ДАНА САЛАМАТОВНА</t>
  </si>
  <si>
    <t>87767565499 ,8 (776) 756 5499</t>
  </si>
  <si>
    <t>С.АБАЙ , УЛИЦА ЖАСТАР, 1</t>
  </si>
  <si>
    <t>ТОО "КАЗМИКС" не дозвон повтор</t>
  </si>
  <si>
    <t>ПЛОХОТНИКОВ ВИТАЛИЙ ВАСИЛЬЕВИЧ</t>
  </si>
  <si>
    <t>77017406787 ,87017406787</t>
  </si>
  <si>
    <t>ТОО "ЯСЛИ ДЕТСКИЙ САД "SABI-7"</t>
  </si>
  <si>
    <t>БЕЙСЕМБАЕВА ЗЕЙНЕПХАН АМИРКЫЗЫ</t>
  </si>
  <si>
    <t>КАРАТАУСКИЙ РАЙОН , Микрорайон Нурсат, здание 202Б</t>
  </si>
  <si>
    <t>ТОО "BS COMP"</t>
  </si>
  <si>
    <t>САКЕНОВ БАЯНТАУ ЖУЛОМАНОВИЧ</t>
  </si>
  <si>
    <t>7(777)934-46-86 ,87779344686</t>
  </si>
  <si>
    <t>Г.ПАВЛОДАР , Павлодарская область город Павлодар улица ПАХОМОВА, дом 51</t>
  </si>
  <si>
    <t>ТОО "СКИФ2018"</t>
  </si>
  <si>
    <t>СПАТАЕВ АКБЕРГЕН ЕРМЕКОВИЧ</t>
  </si>
  <si>
    <t>77782081901 ,87782081901</t>
  </si>
  <si>
    <t>РАЙОН ӘЛИХАН БӨКЕЙХАН , МИКРОРАЙОН 11-А, 27, КВ 68</t>
  </si>
  <si>
    <t>ПК "ALINA" СЕЛЬСКОХОЗЯЙСТВЕННЫЙ ПК"</t>
  </si>
  <si>
    <t>КӨПБАЕВ ӘНЕТ БЕКБОЛАТҰЛЫ</t>
  </si>
  <si>
    <t>С.ИМ.Б.МОМЫШУЛЫ , УЛИЦА ЖІБЕК ЖОЛЫ, 36А</t>
  </si>
  <si>
    <t>АМАНДЫКОВА МЕНДИГУЛ ШОНЖАРОВНА</t>
  </si>
  <si>
    <t>28.02.2025 не дозвон</t>
  </si>
  <si>
    <t>ТОО "GLOBAL TECHNOLOGIES ENTERPRISE"</t>
  </si>
  <si>
    <t>МЕЛИКЯН ВЛАДИСЛАВ АРТАШЕСОВИЧ</t>
  </si>
  <si>
    <t>87752237161 ,8 (775) 223 71 61</t>
  </si>
  <si>
    <t>РАЙОН САРЫАРКА , УЛИЦА МӘСКЕУ, 40</t>
  </si>
  <si>
    <t>ТОО "БИК КОМПАНИ"</t>
  </si>
  <si>
    <t>САНГУЛОВ ЕРЛАН АДИЛХАНОВИЧ</t>
  </si>
  <si>
    <t>87076060535 ,87076060535</t>
  </si>
  <si>
    <t>С.ТУРГЕНЬ , УЛИЦА Н.И.ТЕРЕХИН, 110</t>
  </si>
  <si>
    <t>ТОО "NUSANI"</t>
  </si>
  <si>
    <t>ЖЕТДИКБАЕВ БАУРЖАН АСКАРОВИЧ</t>
  </si>
  <si>
    <t>Оптовая торговля прочими машинами и оборудованием</t>
  </si>
  <si>
    <t>РАЙОН ЕСИЛЬ , УЛИЦА 26, Д 36, КВ 18</t>
  </si>
  <si>
    <t>ТОО "S.D.GROUP.CORPORATION"</t>
  </si>
  <si>
    <t>САБАНБАЙ ДӘУЛЕТҒАЛИ БЕРІКҒАЛИҰЛЫ</t>
  </si>
  <si>
    <t>МИКРОРАЙОН СПОРТИВНЫЙ, Д.23, КВ. 52</t>
  </si>
  <si>
    <t>К/Х "РАУАН"</t>
  </si>
  <si>
    <t>ДАИРОВА КУЛЯШ КАБДУЛОВНА</t>
  </si>
  <si>
    <t>87011738596 ,87011738596 . 87765020255</t>
  </si>
  <si>
    <t>КРЕСТЬЯНСКОЕ ХОЗЯЙСТВО "БАЛЫМБЕТ"</t>
  </si>
  <si>
    <t>БОЛАТОВ ҚАДЫР</t>
  </si>
  <si>
    <t>С.САЗДЫ , КЫЗЫЛОРДИНСКАЯ ОБЛАСТЬ, АРАЛЬСКИЙ РАЙОН, САЗДИНСКИЙ С.О., С.САЗДЫ</t>
  </si>
  <si>
    <t>ТОО ""ЭКО ЖАСЫЛ АЛЕМ - XXI""</t>
  </si>
  <si>
    <t>ЖУМАГАЛИЕВА МАРАЛ БОЛЕГЕНОВНА</t>
  </si>
  <si>
    <t>87132742299 ,8(7132)742299</t>
  </si>
  <si>
    <t>РАЙОН АСТАНА , ПРОСПЕКТ САНКИБАЙ БАТЫРА, 1</t>
  </si>
  <si>
    <t>ТОО "АЙТӨРЕ И К"</t>
  </si>
  <si>
    <t>ДАУРЕНБАЕВ ЕРКАНАТ АЛИПОВИЧ</t>
  </si>
  <si>
    <t>ЕНБЕКШИНСКИЙ РАЙОН , Микрорайон 18, дом 76, кв. 37</t>
  </si>
  <si>
    <t>КРЕСТЬЯНСКОЕ ХОЗЯЙСТВО "БОТБАЕВ М.Ш"</t>
  </si>
  <si>
    <t>БОТБАЕВ МАЛИК ШАЙМАРДАНОВИЧ</t>
  </si>
  <si>
    <t>08.08.2024 не дозвоне</t>
  </si>
  <si>
    <t>"АЛҒА"</t>
  </si>
  <si>
    <t>АБДРАХМАНОВА АЙНАГУЛЬ БИДАЙБАЙЕВНА</t>
  </si>
  <si>
    <t>С.БАСБЕК , КОСТАНАЙСКАЯ ОБЛАСТЬ, АЛТЫНСАРИНСКИЙ РАЙОН, С.О. ИМЕНИ МАРИЯМ ХӘКІМЖАНОВОЙ, С.БАСБЕК</t>
  </si>
  <si>
    <t>пока нет</t>
  </si>
  <si>
    <t>КХ ЖАС</t>
  </si>
  <si>
    <t>БАЙМЫШЕВ АМАН СЕРИКОВИЧ</t>
  </si>
  <si>
    <t>С.КАЙРАКТЫ , АКТЮБИНСКАЯ ОБЛАСТЬ, КАРГАЛИНСКИЙ РАЙОН, СТЕПНОЙ С.О., С.КАЙРАКТЫ</t>
  </si>
  <si>
    <t xml:space="preserve">19.02.2025 не дозвон </t>
  </si>
  <si>
    <t>ТОО "AGRO-TRADE PV"</t>
  </si>
  <si>
    <t>ТЕМИРГАЛИН КУАНЫШ БАХЫТБЕКОВИЧ</t>
  </si>
  <si>
    <t>С.НОВОЯМЫШЕВО , улица им. К. Сатпаева, строение 20А</t>
  </si>
  <si>
    <t>ТОО "RUSLAN COMPANIYA"</t>
  </si>
  <si>
    <t>АБДРАХМАНОВ РУСЛАН МАРВАТЖАНОВИЧ</t>
  </si>
  <si>
    <t>С.БОРОДУЛИХА , улица Ф.Середина, дом 81/1</t>
  </si>
  <si>
    <t>СЕЛЬСКОХОЗЯЙСТВЕННЫЙ ПК "БАЙҚОШҚАР"</t>
  </si>
  <si>
    <t>КАСЫМОВ ЕРИК БЕРИКБОЛОВИЧ</t>
  </si>
  <si>
    <t>7 (778) - 951 - 86 - 87</t>
  </si>
  <si>
    <t>С.АКСУ , УЛИЦА ИЛИЯС ЖАНСҮГІРОВ, 1</t>
  </si>
  <si>
    <t>КХ "НУР-АЛИ" не зарег</t>
  </si>
  <si>
    <t>КУСАИНОВ АЛТЫНБЕК КАИРКЕНОВИЧ</t>
  </si>
  <si>
    <t>ТОО "ALATAU CONSALT"</t>
  </si>
  <si>
    <t>АЛЫШЕВ ЕРКЫН САЛИМЯНОВИЧ</t>
  </si>
  <si>
    <t>БОСТАНДЫКСКИЙ РАЙОН , МИКРОРАЙОН Орбита-1, 29</t>
  </si>
  <si>
    <t>ТОО "NKAD GROUP"</t>
  </si>
  <si>
    <t>НИЯЗБЕК ҚАЗЫБЕК НИЯЗБЕКҰЛЫ</t>
  </si>
  <si>
    <t>С.ОТАН , УЛИЦА АЛИЯ МОЛДАГУЛОВОЙ, Д.18/1</t>
  </si>
  <si>
    <t>ТОО "СПЕЦМОНТАЖТРЕЙД"</t>
  </si>
  <si>
    <t>ОЛЖАБАЙ АЙДОС АБЛАЙҰЛЫ</t>
  </si>
  <si>
    <t>РАЙОН БАЙҚОҢЫР , ПРОСПЕКТ БОГЕНБАЙ БАТЫР, 54, кв 254</t>
  </si>
  <si>
    <t>ФИЛИАЛ "ЮГО-ВОСТОЧНЫЙ РЕГИОН" РЕСПУБЛИКАНСКОГО ГОСУДАРСТВЕННОГО КАЗЕННОГО ПРЕДПРИЯТИЯ “РЕСПУБЛИКАНСКИЙ ЛЕСНОЙ СЕЛЕКЦИОННО-СЕМЕНОВОДЧЕСКИЙ ЦЕНТР” КОМИТЕТА ЛЕСНОГО ХОЗЯЙСТВА И ЖИВОТНОГО МИРА МИНИСТЕРСТВА ЭКОЛОГИИ И ПРИРОДНЫХ РЕСУРСОВ РК</t>
  </si>
  <si>
    <t>САТИМБАЕВ БОЛАТ ЗАКИРЖАНОВИЧ</t>
  </si>
  <si>
    <t>МЕДЕУСКИЙ РАЙОН , город Алматы Медеуский район улица БАИШЕВА, дом 23</t>
  </si>
  <si>
    <t>КХ "ЖЫЛАНДЫ"</t>
  </si>
  <si>
    <t>77132564209 ,87132564209</t>
  </si>
  <si>
    <t>С.ШАНДЫ , АКТЮБИНСКАЯ ОБЛАСТЬ, МАРТУКСКИЙ РАЙОН, С.О.КУРМАНСАЙ, С.ШАНДЫ</t>
  </si>
  <si>
    <t>ТОО "СЕЛЕКЦИОННО-ПЛЕМЕННОЙ ЦЕНТР ЖАНАЛЫК"</t>
  </si>
  <si>
    <t>КУЗНЕЦОВ МИХАИЛ ВЛАДИМИРОВИЧ</t>
  </si>
  <si>
    <t>77057069948 ,+7(705)706-99-48 ,87057069948</t>
  </si>
  <si>
    <t>С.ЖАНАЛЫК , УЛИЦА САКЕН СЕЙФУЛЛИН, 2</t>
  </si>
  <si>
    <t>23.10.2024 откл</t>
  </si>
  <si>
    <t>ТОО "ABISULTAN"</t>
  </si>
  <si>
    <t>РЫСМЕДЕТОВА ГУЛЬМИРА СПАНОВНА</t>
  </si>
  <si>
    <t>Г.ТАРАЗ , ТУПИК ПЕРЕПЕЛКИНА, 3</t>
  </si>
  <si>
    <t>ТОО "ВЕКТОРSOLANO"</t>
  </si>
  <si>
    <t>БАРТАКОВ АЛЕКСЕЙ ЮРЬЕВИЧ</t>
  </si>
  <si>
    <t>Г.УСТЬ-КАМЕНОГОРСК , Восточно-Казахстанская область город Усть-Каменогорск улица ДОВАТОРА, дом 7/1</t>
  </si>
  <si>
    <t>13.05.2024 не верный номер</t>
  </si>
  <si>
    <t>ТОО "КАЗАХСТАНСКИЙ ЦЕНТР КВАЛИФИКАЦИИ"</t>
  </si>
  <si>
    <t>УТЕЛЬБАЕВ ЕЛДАР БАКЫТЖАНОВИЧ</t>
  </si>
  <si>
    <t>Прочая деятельность в области образования, не включенная в другие группировки</t>
  </si>
  <si>
    <t>РАЙОН АЛМАТЫ , ПРОСПЕКТ БАУЫРЖАН МОМЫШУЛЫ, 14, КВ 503</t>
  </si>
  <si>
    <t>ТОО "QOSTANAI AGRO"</t>
  </si>
  <si>
    <t>ЗАРХОМ ЕРКІН МАЖИТҰЛЫ</t>
  </si>
  <si>
    <t>77025881262 ,87025881262</t>
  </si>
  <si>
    <t>РАЙОН АСТАНА , Проспект Алии Молдагуловой, дом 36, корпус 1</t>
  </si>
  <si>
    <t>ТОО "ЦЕЛИНА-2020" не дозвон повтор</t>
  </si>
  <si>
    <t>ОМАРОВ НАРИМАН САБИРБЕКОВИЧ</t>
  </si>
  <si>
    <t>Г.АРКАЛЫК , УЛИЦА БАЙТУРСЫНОВА, 6, КВ 22</t>
  </si>
  <si>
    <t>ТОО "КАСЫМ Б"</t>
  </si>
  <si>
    <t>МУСАТАЕВ БАГДАТ КАСЫМОВИЧ</t>
  </si>
  <si>
    <t>С.ЖАЙЫЛМА , УЛИЦА САНСЫЗБАЙ БОКЕЕВ, 26</t>
  </si>
  <si>
    <t>ТОО "КУНГЕЙ АГРО СТРОЙ"</t>
  </si>
  <si>
    <t>ГУНЬКИН СЕРГЕЙ СЕРГЕЕВИЧ</t>
  </si>
  <si>
    <t>С.КОСАГАШ , АЛМАТИНСКАЯ ОБЛАСТЬ КЕРБУЛАКСКИЙ РАЙОН КОКСУСКИЙ С.О. С.КОСАГАШ улица ОРАҚТЫ БАТЫР, дом 1</t>
  </si>
  <si>
    <t>23.10.2024 закрылись</t>
  </si>
  <si>
    <t>ТОО "CASPIAN FISHER"</t>
  </si>
  <si>
    <t>БЕРНЕЕВ БЕК МҰРАДҰЛЫ</t>
  </si>
  <si>
    <t>Г.АКТАУ , МИКРОРАЙОН 27, 80, КВ 48</t>
  </si>
  <si>
    <t>ТОО "ALYP SAYAHAT"</t>
  </si>
  <si>
    <t>ШОНАНОВ ЖАНАЙДАР КЕНЖЕБЕКОВИЧ</t>
  </si>
  <si>
    <t>77025827366 ,87025827366</t>
  </si>
  <si>
    <t>С.ИМ.ТУРАРА РЫСКУЛОВА , Туркестанская область Тюлькубасский район сельский округ Майлыкент село Турар Рыскулов улица С.АМИРХАНОВ, дом 8</t>
  </si>
  <si>
    <t>ТОО "ПИТОМНИК АСТАНА"</t>
  </si>
  <si>
    <t>САНСЫЗБАЕВА ЖАЙНА БЕЙСАЛЫКЫЗЫ</t>
  </si>
  <si>
    <t>РАЙОН АЛМАТЫ , УЛИЦА КАЙРАТА РЫСКУЛБЕКОВА, 16/2, КВ 6</t>
  </si>
  <si>
    <t>ТОО "ALISHER SUPPLY ALLIES"</t>
  </si>
  <si>
    <t>АМАНДЫКОВ ОЛЖАС ПЕРНЕБАЕВИЧ</t>
  </si>
  <si>
    <t>АБАЙСКИЙ РАЙОН , Микрорайон Акжайык, улица Ашир Едилбаев, дом 10</t>
  </si>
  <si>
    <t>КОСТАНАЙСКОЕ СТРУКТУРНОЕ ПОДРАЗДЕЛЕНИЕ (ПРЕДСТАВИТЕЛЬСТВО) РЕСПУБЛИКАНСКОГО ГОСУДАРСТВЕННОГО КАЗЕННОГО ПРЕДПРИЯТИЯ "РЕСПУБЛИКАНСКИЙ ЛЕСНОЙ СЕЛЕКЦИОННО-СЕМЕНОВОДЧЕСКИЙ ЦЕНТР" КОМИТЕТА ЛЕСНОГО ХОЗЯЙСТВА И ЖИВОТНОГО МИРА МИНИСТЕРСТВА ЭКОЛОГИИ И ПРИРОДНЫХ РЕСУРСОВ РК</t>
  </si>
  <si>
    <t>КОНОВА ВАЛЕНТИНА ИВАНОВНА</t>
  </si>
  <si>
    <t>Г.КОСТАНАЙ , улица Набережная, дом 43</t>
  </si>
  <si>
    <t>СЕМЕЙСКОЕ СТРУКТУРНОЕ ПОДРАЗДЕЛЕНИЕ (ПРЕДСТАВИТЕЛЬСТВО) РЕСПУБЛИКАНСКОГО ГОСУДАРСТВЕННОГО КАЗЕННОГО ПРЕДПРИЯТИЯ "РЕСПУБЛИКАНСКИЙ ЛЕСНОЙ СЕЛЕКЦИОННО-СЕМЕНОВОДЧЕСКИЙ ЦЕНТР" КОМИТЕТА ЛЕСНОГО ХОЗЯЙСТВА И ЖИВОТНОГО МИРА МИНИСТЕРСТВА ЭКОЛОГИИ И ПРИРОДНЫХ РЕСУРСОВ РК</t>
  </si>
  <si>
    <t>Г.СЕМЕЙ , улица Галиаскара Туктабаева, дом 19</t>
  </si>
  <si>
    <t>ТОО "SAMGAUU" не верный номер</t>
  </si>
  <si>
    <t>ҚАБДОЛЛА ҚҰНДЫЗ БОЛАТҚЫЗЫ</t>
  </si>
  <si>
    <t>77752041333 ,87752041333</t>
  </si>
  <si>
    <t>Г.СЕМЕЙ , улица Ахмета Байтурсынова, дом 31, кв. 23</t>
  </si>
  <si>
    <t>ГККП "ВЫСШИЙ ТЕХНИЧЕСКИЙ КОЛЛЕДЖ, ГОРОД ЩУЧИНСК, БУРАБАЙСКИЙ РАЙОН" ПРИ УПРАВЛЕНИИ ОБРАЗОВАНИЯ АКМОЛИНСКОЙ ОБЛАСТИ</t>
  </si>
  <si>
    <t>ТАБАКОВА МАРИНА АЛЕКСАНДРОВНА</t>
  </si>
  <si>
    <t>87163622282 ,87163644138</t>
  </si>
  <si>
    <t>Г.ЩУЧИНСК , улица Абылай хана, дом 50</t>
  </si>
  <si>
    <t>ТОО "ASI AGRO"</t>
  </si>
  <si>
    <t>СМАЙЛОВ ФАРХАТ ИБРАГИМОВИЧ</t>
  </si>
  <si>
    <t>АЛМАЛИНСКИЙ РАЙОН , УЛИЦА МУКАНОВА, 241, КВ 142</t>
  </si>
  <si>
    <t>ТОО "КАЗАГРОЭКСПОРТ 2030"</t>
  </si>
  <si>
    <t>АХАЕВ ЭЛЬВЕР ЗАРИЕВИЧ</t>
  </si>
  <si>
    <t>77777335033 ,87777335033</t>
  </si>
  <si>
    <t>С.МАЙБУЛАК , улица К.Алиханулы, дом 11</t>
  </si>
  <si>
    <t>ТОО "AGRORAMN" PV"</t>
  </si>
  <si>
    <t>МУСАЛИМОВА АЛИЯ ЕЛАМАНОВНА</t>
  </si>
  <si>
    <t>7 (777) 8683189 ,87474390635 ,87778683189</t>
  </si>
  <si>
    <t>Г.ПАВЛОДАР , УЛИЦА ЕСТАЯ, 90</t>
  </si>
  <si>
    <t>14.09.2026 не то направ</t>
  </si>
  <si>
    <t>"ТОВАРИЩЕСТВО С ОГРАНИЧЕННОЙ ОТВЕТСТВЕННОСТЬ "ЖОБАЛАЙ"</t>
  </si>
  <si>
    <t>ТЕМИРБУЛАТОВ МЕРЕКЕ АСЫЛБЕКУЛЫ</t>
  </si>
  <si>
    <t>С.АКСУАТ , улица Ақжайық, дом 29</t>
  </si>
  <si>
    <t>ТОО "QAINAR 9"</t>
  </si>
  <si>
    <t>ДЖАПЕКОВ ДАУРЕН КЕНЖЕТАЕВИЧ</t>
  </si>
  <si>
    <t>77089431299 ,87089431299</t>
  </si>
  <si>
    <t>С.КАЙНАР , УЛИЦА ӘКІМЖАН ЖАПЕКОВ, 3, кв 1</t>
  </si>
  <si>
    <t>23.10.2024 сбой</t>
  </si>
  <si>
    <t>ТОО КРЕСТЬЯНСКОЕ ХОЗЯЙСТВО «ШАРБАКТЫ АГРО» не верный номер</t>
  </si>
  <si>
    <t>ОМАРОВА АЙТЖАМАЛ КАЛЫМОВНА</t>
  </si>
  <si>
    <t>87182220244 ,8(7182)220244</t>
  </si>
  <si>
    <t>С.ЧЕРНОРЕЦК , улица 40 лет Победы, дом 18, кв. 2</t>
  </si>
  <si>
    <t>ТОО "АЛТАЙ ЖЕРІ"</t>
  </si>
  <si>
    <t>МЕЙМЕНБАЕВА АКГУЛЬ КАДЫРБЕКОВНА</t>
  </si>
  <si>
    <t>С.БЕРЕЗОВСКОЕ , ПЕРЕУЛОК СТРОИТЕЛЬНЫЙ, 5, кв 1</t>
  </si>
  <si>
    <t>13.05.2024 сами строят ангары</t>
  </si>
  <si>
    <t>СЕЛЬСКОХОЗЯЙСТВЕННЫЙ ПК "МҰСА - 2019"</t>
  </si>
  <si>
    <t>АБДИРОВ ЭРКИН МУСАЕВИЧ</t>
  </si>
  <si>
    <t>-----------</t>
  </si>
  <si>
    <t>С.БОЗАЙ , УЛИЦА ҚАЗЫБЕК БИ, Д.2</t>
  </si>
  <si>
    <t>08.08.2024 нет номера</t>
  </si>
  <si>
    <t>ТОО "OXYGENATOR"</t>
  </si>
  <si>
    <t>РЫСКАЛИЕВ МЕДЕТ НИКОЛАЕВИЧ</t>
  </si>
  <si>
    <t>77012220482 ,87012220482</t>
  </si>
  <si>
    <t>Деятельность по ликвидации загрязнений и прочие услуги в области удаления отходов</t>
  </si>
  <si>
    <t>Г.АТЫРАУ , Атырауская область город Атырау улица ҒИЗАТ ӘЛІПОВ, дом 2 кв. 26</t>
  </si>
  <si>
    <t>ГКП на ПХВ "КЕЛЕС АУДАНЫ СУ ШАРУАШЫЛЫҒЫ" ОТДЕЛА ПРЕДПРИНИМАТЕЛЬСТВА И СЕЛЬСКОГО ХОЗЯЙСТВА КЕЛЕССКОГО РАЙОНА.</t>
  </si>
  <si>
    <t>ҚЫЛЫШБАЕВ ЖАСҰЛАН БИЯНҰЛЫ</t>
  </si>
  <si>
    <t>С.АККУРГАН , улица Ынтымак, дом 35</t>
  </si>
  <si>
    <t>ТОО "АСЫЛ ТҰҚЫМ ИНВЕСТ"</t>
  </si>
  <si>
    <t>МУСАБЕКОВ РУСТЕМ САТУРИНОВИЧ</t>
  </si>
  <si>
    <t>АБАЙСКИЙ РАЙОН , Трасса Темирлановское, здание 43/7</t>
  </si>
  <si>
    <t>"SADA GROUP" ТОО не верный номер</t>
  </si>
  <si>
    <t>ЗЕКЕН АЛМАЗ САНАТҰЛЫ</t>
  </si>
  <si>
    <t>С.КУЛАНОТПЕС , улица Абай Құнанбаев, дом 12А</t>
  </si>
  <si>
    <t>21.09.2026 не верный номер</t>
  </si>
  <si>
    <t>ТОО "ASPIRE STROY"</t>
  </si>
  <si>
    <t>МАЛИК САЙРАНБЕК</t>
  </si>
  <si>
    <t>77013327643 ,87013327643</t>
  </si>
  <si>
    <t>С.БАЛПЫК БИ , улица Қаблиса Ақын, дом 67</t>
  </si>
  <si>
    <t>КХ "БАРАКАТ"</t>
  </si>
  <si>
    <t>АБАШОВА РАИСА ДАУЛЕТОВНА</t>
  </si>
  <si>
    <t>ТОО "ТУРАН АГРО КЗ"</t>
  </si>
  <si>
    <t>АТЕНОВА ТАТТИКУЛ БАЙДИЛЛАЕВНА</t>
  </si>
  <si>
    <t>ЕНБЕКШИНСКИЙ РАЙОН , Микрорайон 18, дом 8, кв. 34</t>
  </si>
  <si>
    <t>ТОО ""MARYAM - AGRICULTURE INDUSTRY""</t>
  </si>
  <si>
    <t>ИБРАГИМОВ ЭЛДАР АЛИСААБОВИЧ</t>
  </si>
  <si>
    <t>С.ЖАЛКАМЫС , УЛИЦА ҚАРАСАЙ БАТЫР, 23</t>
  </si>
  <si>
    <t>ТОО "FROSCO"</t>
  </si>
  <si>
    <t>АХМЕДОВ НАИМ НЕГМАТОВИЧ</t>
  </si>
  <si>
    <t>СЕЛЬСКОХОЗЯЙСТВЕННЫЙ ПК ""ҚАЗАЛЫ КЕЛБЕТІ-2019""</t>
  </si>
  <si>
    <t>МУСАЕВ САМАТ</t>
  </si>
  <si>
    <t>Г.КАЗАЛИНСК , УЛИЦА ҚОРҚЫТ АТА, 24Б</t>
  </si>
  <si>
    <t>ТОО "СЕРДӘЛІ"</t>
  </si>
  <si>
    <t>СЕРДАЛИЕВ МУРАТ КАПСАЛЫКОВИЧ</t>
  </si>
  <si>
    <t>С.ЫНТЫМАҚ , УЛИЦА ЫНТЫМАҚ, 20</t>
  </si>
  <si>
    <t>ТОО "GOLDEN EGG"</t>
  </si>
  <si>
    <t>ОРЫМБАЕВ ЕРМЕК ДАНАШЕВИЧ</t>
  </si>
  <si>
    <t>7(700)321-21-31 ,87003212131</t>
  </si>
  <si>
    <t>РАЙОН САРЫАРКА , ПРОСПЕКТ ЖЕҢІС, 26А, кв 295</t>
  </si>
  <si>
    <t>ТОО "QUNDYZDY AGRO"</t>
  </si>
  <si>
    <t>СОЛЮЛЁВ АЛЕКСАНДР АНАТОЛЬЕВИЧ</t>
  </si>
  <si>
    <t>77778828883 ,87778828883</t>
  </si>
  <si>
    <t>С.ШУНКЫРКОЛ , УЛИЦА ЦЕНТРАЛЬНАЯ, 4/2</t>
  </si>
  <si>
    <t>ТОО "БИОФАРМ ИРТЫШСК"</t>
  </si>
  <si>
    <t>КАБАЕВА МАХАББАТ ЖАНАТОВНА</t>
  </si>
  <si>
    <t>Розничная торговля медицинскими и ортопедическими товарами в специализированных магазинах, являющихся торговыми объектами, с торговой площадью менее 2000 кв.м</t>
  </si>
  <si>
    <t>С.ИРТЫШСК , УЛИЦА БОГЕНБАЯ, 91</t>
  </si>
  <si>
    <t>ТОО "НҰРАХМЕТ-2020"</t>
  </si>
  <si>
    <t>ДЖУМАНОВА НУРЖАМАЛ ЕРГАЛИЕВНА</t>
  </si>
  <si>
    <t>С.ШАУЛЬДЕР , УЛИЦА ТОКТАР АУБАКИРОВ, 38</t>
  </si>
  <si>
    <t>ТОО "N&amp;A AGRO-GROUP"</t>
  </si>
  <si>
    <t>УМИРБЕКОВА ЖУМАКУЛ КЕНЕСБЕКОВНА</t>
  </si>
  <si>
    <t>87055503444 ,8-705-5503444</t>
  </si>
  <si>
    <t>С.АККАЛА , УЛИЦА Т.ТАЖИБАЕВА, Д.16А</t>
  </si>
  <si>
    <t>08.08.2024 не работают</t>
  </si>
  <si>
    <t>КХ "СОВА"</t>
  </si>
  <si>
    <t>СОВА АНТОН МИХАЙЛОВИЧ</t>
  </si>
  <si>
    <t>С.ЗАБОРОВКА , ПАВЛОДАРСКАЯ ОБЛАСТЬ, ЩЕРБАКТИНСКИЙ РАЙОН, СОСНОВСКИЙ С.О., С.ЗАБОРОВКА</t>
  </si>
  <si>
    <t>14.09.2026 не верный номеп</t>
  </si>
  <si>
    <t>ТОО "АЛТЫН АСТЫК 2050"</t>
  </si>
  <si>
    <t>8(747)888-52-69</t>
  </si>
  <si>
    <t>01.09.2026 не работает там другая сфера</t>
  </si>
  <si>
    <t>ТОО "OTAN GREEN FOOD"</t>
  </si>
  <si>
    <t>БАРЛЫБАЕВ ЖАҚЫП МУРАТБЕКҰЛЫ</t>
  </si>
  <si>
    <t>С.ТИГЕРМЕНЬ , АЛМАТИНСКАЯ ОБЛАСТЬ, УЙГУРСКИЙ РАЙОН, ТИГЕРМЕНСКИЙ С.О., С.ТИГЕРМЕНЬ, Учетный квартал 051, сооружение 1</t>
  </si>
  <si>
    <t>23.10.2024 не дозвон ген директору жакып муратбкеулы</t>
  </si>
  <si>
    <t>ТОО "КАСЫМЖАН"</t>
  </si>
  <si>
    <t>САДЫКОВ МУРАТ БИДАХМЕТОВИЧ</t>
  </si>
  <si>
    <t>С.ТЕРЕКТЫ , улица Шәмші Қалдаяқов, дом 1</t>
  </si>
  <si>
    <t>ТОО "QAZ AGRO 2019"</t>
  </si>
  <si>
    <t>ЖАНИБЕКОВА МАРАЛ МЕИРБЕКОВНА</t>
  </si>
  <si>
    <t>С.КАУЫНШЫ , УЛИЦА Ш.УАЛИХАНОВ, Д.5</t>
  </si>
  <si>
    <t>ТОО "БАЛЫК АКШЫГАНАК-7"</t>
  </si>
  <si>
    <t>СУЛЕЙМЕНОВ ЕРКИН КАМБАРОВИЧ</t>
  </si>
  <si>
    <t>77768309478 ,87768309478</t>
  </si>
  <si>
    <t>С.АРЫС , УЛИЦА ЕГЕМЕНДИК, 8</t>
  </si>
  <si>
    <t>ТОО "СЕЛО ВОСТОЧНОЕ"</t>
  </si>
  <si>
    <t>ПОПОВА ТАТЬЯНА ВИКТОРОВНА</t>
  </si>
  <si>
    <t>Г.АРКАЛЫК , Костанайская область город Аркалык улица, дом 72</t>
  </si>
  <si>
    <t>ТОО "BARYSAGRO"</t>
  </si>
  <si>
    <t>ТОИМОВА УЛДАНАЙ ТЕМИРХОЖИНОВНА</t>
  </si>
  <si>
    <t>7(701)316-38-37</t>
  </si>
  <si>
    <t>С.ЖАНАКОРГАН , ПРОСПЕКТ ХОРАСАН АТА, 193Б</t>
  </si>
  <si>
    <t>СЕЛЬСКОХОЗЯЙСТВЕННЫЙ ПК "ДӘУЛЕТ-ЫРЫС"</t>
  </si>
  <si>
    <t>КАЙЫМОВ НУРЖАН ЖЕКСЕНОВИЧ</t>
  </si>
  <si>
    <t>77750008187 ,87750008187</t>
  </si>
  <si>
    <t>С.ДИХАНКУЛЬ , УЛИЦА БАЙТЕРЕК, 183</t>
  </si>
  <si>
    <t>ТОО "ПРОМОЛ-А" нет номера</t>
  </si>
  <si>
    <t>ТОМАНОВА ГУЛЬМИРА АШАНАЕВНА</t>
  </si>
  <si>
    <t>С.АЙДАБОЛ , улица Скуридина, дом 16</t>
  </si>
  <si>
    <t>ТОО "ОРИОН ГРУПП"</t>
  </si>
  <si>
    <t>УРЫНБАСОВ МАКСОТ КУСПАНОВИЧ</t>
  </si>
  <si>
    <t>Аренда легковых автомобилей и легких автотранспортных средств</t>
  </si>
  <si>
    <t>Г.АТЫРАУ , АТЫРАУСКАЯ ОБЛАСТЬ Г.АТЫРАУ Микрорайон БЕЗ НАЗВАНИЯ, к.Атырау, дом 19</t>
  </si>
  <si>
    <t>ТОО "ИДЕАЛЬНЫЙ ЧИСТЫЙ ДОМ"</t>
  </si>
  <si>
    <t>САНАТБАЕВ АРТУР АЙТКАЛИЕВИЧ</t>
  </si>
  <si>
    <t>Г.УРАЛЬСК , ПРОСПЕКТ ЕВРАЗИЯ, 102, кв 187</t>
  </si>
  <si>
    <t>ТОО "БЕКСАРТРЭЙД"</t>
  </si>
  <si>
    <t>ОЛЖАБАЕВ АЙДОС МУХАТАЕВИЧ</t>
  </si>
  <si>
    <t>С.КЕНЕН , улица Шолпанкул Сеитов, дом 37</t>
  </si>
  <si>
    <t>К/Х БАХЫТЖАН-06</t>
  </si>
  <si>
    <t>ГАЙБИШОВА САРА СЛЯМОВНА</t>
  </si>
  <si>
    <t>7 701 260 8489 ,87012608489</t>
  </si>
  <si>
    <t>ТОО "BOSTANDYQPV"</t>
  </si>
  <si>
    <t>СМАКАЕВ САЯТ АМАНЖОЛОВИЧ</t>
  </si>
  <si>
    <t>Г.ЭКИБАСТУЗ , ПРОЕЗД 13 СЕВЕРНЫЙ, 41</t>
  </si>
  <si>
    <t>11.02.2025 не дозвон</t>
  </si>
  <si>
    <t>ТОО "АЛТЫН КАЗАН И К"</t>
  </si>
  <si>
    <t>ТУРДИН НУРЛАН АСКАРОВИЧ</t>
  </si>
  <si>
    <t>77018777004 ,87018777004</t>
  </si>
  <si>
    <t>С.СУЛУСАРЫ , Абай область Жарминский район село Сулусары улица Достык дом 61</t>
  </si>
  <si>
    <t>ТОО "AKSU AGRO LTD"</t>
  </si>
  <si>
    <t>САПАРГАЛИЕВА КАРЛЫГАШ ДЖЕИНГАБУЛОВНА</t>
  </si>
  <si>
    <t>77012103387 ,87012103387</t>
  </si>
  <si>
    <t>Г.ПАВЛОДАР , улица Качирская, дом 18</t>
  </si>
  <si>
    <t>14.09.2027 не дозвон</t>
  </si>
  <si>
    <t>ТОО "JAS OIL"</t>
  </si>
  <si>
    <t>КАЛДЫБАЕВ ЖАНДОС СЕРИКБАЕВИЧ</t>
  </si>
  <si>
    <t>РАЙОН САРЫАРКА , Проспект Жеңіс, дом 1/3</t>
  </si>
  <si>
    <t>КХ "ДОСАЙ"</t>
  </si>
  <si>
    <t>АРГУМБАЕВ НУРЛАН АВАТОВИЧ</t>
  </si>
  <si>
    <t>С.ЖАРСАЙ , АКТЮБИНСКАЯ ОБЛАСТЬ, ХОБДИНСКИЙ РАЙОН, ЖАРСАЙСКИЙ С.О., С.ЖАРСАЙ</t>
  </si>
  <si>
    <t>19.02.2025  нет потреб</t>
  </si>
  <si>
    <t>ТОО "БАУБЕК КҰРЫЛЫС ШАРУА"</t>
  </si>
  <si>
    <t>ДЖУМАГАЗИЕВА АЛТЫН ЕРМЕКОВНА</t>
  </si>
  <si>
    <t>С.БОСТАНДЫК , УЛИЦА Т Бокина, 18, кв 2</t>
  </si>
  <si>
    <t>ТОО "POULTRY-AGRO" повтор не дозвон</t>
  </si>
  <si>
    <t>П.КАРАБАЛЫК , Костанайская область Карабалыкский район поселок Карабалык улица, дом 2</t>
  </si>
  <si>
    <t>ТОО "СОКОЛИНКИ И К" нет номера</t>
  </si>
  <si>
    <t>КАРМЕЛЮК ВЛАДИМИР ВАЛЕРЬЕВИЧ</t>
  </si>
  <si>
    <t>77757481990 ,87757481990</t>
  </si>
  <si>
    <t>С.ТУРГАЙ , УЛИЦА Юрия Гагарина, 20</t>
  </si>
  <si>
    <t>ТОО "QAMA-JEZ"</t>
  </si>
  <si>
    <t>ХАМЕТОВ АДИЛЕТ КУАНЫШЕВИЧ</t>
  </si>
  <si>
    <t>77776936122 ,87776936122</t>
  </si>
  <si>
    <t>Г.ЖЕЗКАЗГАН , УЛИЦА ЖЕЛЕЗНОДОРОЖНАЯ, 21, кв 75</t>
  </si>
  <si>
    <t>ТОО "ЕНДӘУЛЕТ-96"</t>
  </si>
  <si>
    <t>АМАН АЙШАКҮЛ УӘЗІРҚЫЗЫ</t>
  </si>
  <si>
    <t>С.КОКСАРАЙ , НЕТ</t>
  </si>
  <si>
    <t>ТОО "ТҮРГЕН-ЖЕМІС"</t>
  </si>
  <si>
    <t>АЛИБЕКОВ ЕРМЕК КУШЕРБАЕВИЧ</t>
  </si>
  <si>
    <t>С.ТУРГЕНЬ , улица Куланаян Кұлманбет, дом 105</t>
  </si>
  <si>
    <t>ТОО "GOLDEN MAN MEDIA"</t>
  </si>
  <si>
    <t>АКБАРОВ МАКСИМ ХАМИДОВИЧ</t>
  </si>
  <si>
    <t>Деятельность по производству кино-, видеофильмов и телевизионных программ</t>
  </si>
  <si>
    <t>БОСТАНДЫКСКИЙ РАЙОН , Микрорайон Ерменсай, Переулок 2, дом 21, кв. 8</t>
  </si>
  <si>
    <t>КХ "ДИДАР"</t>
  </si>
  <si>
    <t>БАЙМУРЗИН АСЫЛБЕК КАДИРЖАНОВИЧ</t>
  </si>
  <si>
    <t>С.ТАСОТКЕЛЬ , АКТЮБИНСКАЯ ОБЛАСТЬ, ХРОМТАУСКИЙ РАЙОН, ТАСОТКЕЛЬСКИЙ С.О., С.ТАСОТКЕЛЬ</t>
  </si>
  <si>
    <t>КГУ "УЛАНБЕЛЬСКОЕ УЧРЕЖДЕНИЕ ПО ОХРАНЕ ЛЕСОВ И ЖИВОТНОГО МИРА" УПРАВЛЕНИЯ ПРИРОДНЫХ РЕСУРСОВ И РЕГУЛИРОВАНИЯ ПРИРОДОПОЛЬЗОВАНИЯ АКИМАТА ЖАМБЫЛСКОЙ ОБЛАСТИ</t>
  </si>
  <si>
    <t>ШАЙШАЕВ БАУЫРЖАН САНДИБАЕВИЧ</t>
  </si>
  <si>
    <t>С.УЛАНБЕЛЬ , УЛИЦА САКЕН СЕЙФУЛЛИН, 31</t>
  </si>
  <si>
    <t>ТОО "РАЙХАН ФИШ"</t>
  </si>
  <si>
    <t>КУСМАНОВА АЙЖАН ШАЙМУРАТОВНА</t>
  </si>
  <si>
    <t>Г.СЕРЕБРЯНСК , УЛИЦА ВЕДЕНЕЕВА, 14</t>
  </si>
  <si>
    <t>ТОО "АЛМАТЫ ФУЛФИЛМЕНТ ЦЕНТР"</t>
  </si>
  <si>
    <t>БУКЕТОВА АДЕЛЯ РУБИНОВНА</t>
  </si>
  <si>
    <t>89727300046 ,89727)300-04-64</t>
  </si>
  <si>
    <t>ЖЕТЫСУСКИЙ РАЙОН , УЛИЦА БРОДСКОГО, 37Б, ЛИТЕР А, ОФ.05</t>
  </si>
  <si>
    <t>ТОО "BELASAR-777"</t>
  </si>
  <si>
    <t>ТАСЫБЕКОВ АСХАТ МҰРАТҰЛЫ</t>
  </si>
  <si>
    <t>7 (776) 957-00-88</t>
  </si>
  <si>
    <t>С.ШАУЛЬДЕР , улица Дусенкул Саркулов, дом 10</t>
  </si>
  <si>
    <t>ТОО "СТРОИТЕЛЬНАЯ КОМПАНИЯ ГЕРМЕС"</t>
  </si>
  <si>
    <t>ЗАДОРОЖНИЙ ОЛЕГ ВЛАДИМИРОВИЧ</t>
  </si>
  <si>
    <t>77777450392 ,87777450392</t>
  </si>
  <si>
    <t>С.СМАЙЛОВКА , Костанайская область район Беимбета Майлина Белинский сельский округ село Смайловка улица ЛЕНИНА, дом 11</t>
  </si>
  <si>
    <t>бескаркасники строит</t>
  </si>
  <si>
    <t>ТОО "ВОСТОК АГРО GROUP"</t>
  </si>
  <si>
    <t>ЖАКСЫЛЫКОВ НУРЖАН МАЖИТОВИЧ</t>
  </si>
  <si>
    <t>С.СОХНОВКА , улица Молодежная, дом 1</t>
  </si>
  <si>
    <t>ТОО "INVEST CORPARATION"</t>
  </si>
  <si>
    <t>ЗАТЫБЕК РЫСБЕК ӘНУАРБЕКҰЛЫ</t>
  </si>
  <si>
    <t>Г.ТАРАЗ , ПЕРЕУЛОК 4 ЫБЫРАЙЫМА СУЛЕЙМЕНОВА, 7</t>
  </si>
  <si>
    <t>ТОО "АСЕМГУЛЬ-АГРО"</t>
  </si>
  <si>
    <t>МҮСПЕН ДАНИЯР ТҰРЫМТАЙҰЛЫ</t>
  </si>
  <si>
    <t>С.ШАУЛЬДЕР , улица Рахманберды Абдираймов, дом 31</t>
  </si>
  <si>
    <t>ТОО "ПРИМА КУС"</t>
  </si>
  <si>
    <t>ЗАЛЕВСКИЙ АЛЕКСЕЙ НИКОЛАЕВИЧ</t>
  </si>
  <si>
    <t>77475706325 +77715046880</t>
  </si>
  <si>
    <t>С.ЧУНДЖА , Алматинская область Уйгурский район Шонжынский сельский округ село Шонжы улица, дом 107</t>
  </si>
  <si>
    <t>ТОО "RYBOLOVKZ"</t>
  </si>
  <si>
    <t>ГАРШИН АЛЕКСАНДР СЕРГЕЕВИЧ</t>
  </si>
  <si>
    <t>АЛМАЛИНСКИЙ РАЙОН , улица Панфилова, дом 98</t>
  </si>
  <si>
    <t>ТОО "ÖNIM LIFE"</t>
  </si>
  <si>
    <t>АЗАТОВ МАКСАТ КАЙРАТУЛЫ</t>
  </si>
  <si>
    <t>77029511168 ,87029511168</t>
  </si>
  <si>
    <t>Г.ЭКИБАСТУЗ , УЛИЦА МӘШҺҮР ЖҮСІП, 22, кв 82</t>
  </si>
  <si>
    <t>15.09.2026 не дозвон</t>
  </si>
  <si>
    <t>ТОО "SEMEI QUS"</t>
  </si>
  <si>
    <t>АНАЕВ МАРАТ МАУТКАНОВИЧ</t>
  </si>
  <si>
    <t>С.МАЛАЯ АКТОБЕ , ВОСТОЧНО-КАЗАХСТАНСКАЯ ОБЛАСТЬ СЕМЕЙ Г.А. ОЗЕРСКИЙ С.О. С.МАЛАЯ АКТОБЕ улица МАЛАЯ АКТОБЕ, к.ВКО Г.СЕМЕЙ УЛ.МӘҢГІЛІК ЕЛ 34 А, дом 45</t>
  </si>
  <si>
    <t>17.07.2024 откл</t>
  </si>
  <si>
    <t>ТОО "МОЛ-САР"</t>
  </si>
  <si>
    <t>ЕСБЕРГЕНОВА ГУЛЬЗАХИРА КАБЫЛБЕКОВНА</t>
  </si>
  <si>
    <t>С.КАБЫЛАНБЕК , УЛИЦА ТОЛЕ БИ, 11Б</t>
  </si>
  <si>
    <t>ТОО "ЛУЧ АГРОКУЛЬТУРА"</t>
  </si>
  <si>
    <t>ПШЕМБАЕВА АЙТЖАМАЛ НЫГМАНОВНА</t>
  </si>
  <si>
    <t>С.АКТОГАЙ , улица Махмета Каирбаева, дом 3</t>
  </si>
  <si>
    <t>ТОО "ПТФ ЖАНА КУС" не дозвон</t>
  </si>
  <si>
    <t>КУШЕРБАЕВ РАДИЙ СЕРИКОВИЧ</t>
  </si>
  <si>
    <t>С.НОВОКАМЕНКА , улица Центральная, здание 41</t>
  </si>
  <si>
    <t>ТОО "ENBEK INVEST" повтор не дозвон</t>
  </si>
  <si>
    <t>БУЛАТОВ АДИЛЬ АЛТАЕВИЧ</t>
  </si>
  <si>
    <t>С.ЗЕРЕНДА , улица Красноармейская, дом 37, кв. 1</t>
  </si>
  <si>
    <t>КХ "ЕГІМБАЙ"</t>
  </si>
  <si>
    <t>ҚҰЛНИЯЗОВ АЛМАТ ЖАЛҒАСҰЛЫ</t>
  </si>
  <si>
    <t>С.БЕГАЛЫ , АКТЮБИНСКАЯ ОБЛАСТЬ, ХОБДИНСКИЙ РАЙОН, С.О.ИМ.И.КУРМАНОВА, С.БЕГАЛЫ</t>
  </si>
  <si>
    <t>ТОО "V-CON"</t>
  </si>
  <si>
    <t>КУРМАНОВ БАУРЖАН АВГАНОВИЧ</t>
  </si>
  <si>
    <t>77779518181 ,87779518181</t>
  </si>
  <si>
    <t>РАЙОН АЛМАТЫ , УЛИЦА ҚАЖЫМҰКАН, 28, кв 82</t>
  </si>
  <si>
    <t>СЕЛЬСКОХОЗЯЙСТВЕННЫЙ ПК "САУДАКЕНТ-2019"</t>
  </si>
  <si>
    <t>АЙТБАЕВ БЕГАЙДАР БАКТИЯРОВИЧ</t>
  </si>
  <si>
    <t>А.САУДАКЕНТ , УЛИЦА УЗАКБАЙ СЫЗДЫКБАЕВ, 4</t>
  </si>
  <si>
    <t>СЕЛЬСКОХОЗЯЙСТВЕННЫЙ ПК ""ШЫГЫС АҚСУАТ""</t>
  </si>
  <si>
    <t>АКЫЛБЕКОВА ЖАНАТ МЫЙЗАЙБЕКОВНА</t>
  </si>
  <si>
    <t>7 (775) 133-63-24</t>
  </si>
  <si>
    <t>С.АКСУАТ , УЛИЦА ЖАНДОСОВА, 26</t>
  </si>
  <si>
    <t>17.07.2024 закрылись</t>
  </si>
  <si>
    <t>ТОО "АЛТЫН-АЛЕМ 777"</t>
  </si>
  <si>
    <t>ЖҰМАН ДИЛАРА СЕРІКБАЙҚЫЗЫ</t>
  </si>
  <si>
    <t>АЛЬ-ФАРАБИЙСКИЙ РАЙОН , Проспект Динмухамед Кунаев, дом 39, кв. 163</t>
  </si>
  <si>
    <t>ТОО "ALEM AGRO TASKON GROUP"</t>
  </si>
  <si>
    <t>ТАСМУРЗАЕВ АДИЛ КАСЫМБЕКОВИЧ</t>
  </si>
  <si>
    <t>РАЙОН САРЫАРКА , УЛИЦА Мұхтар Ауезов, 43/1, кв 6</t>
  </si>
  <si>
    <t>ТОО "РЕСУРС АГРО"</t>
  </si>
  <si>
    <t>САҚЫШОВ НУРШАТ МҰРАТҰЛЫ</t>
  </si>
  <si>
    <t>РАЙОН АСТАНА , улица Зои Космедемьянской, дом 11</t>
  </si>
  <si>
    <t>ТОО "KALDIBAY"</t>
  </si>
  <si>
    <t>КАМАЛОВА ГУЛБАЗАР</t>
  </si>
  <si>
    <t>77775103060 ,87775103060</t>
  </si>
  <si>
    <t>С.КОКСАРАЙ , УЛИЦА БЕЙСЕНБАЙ КАДИРБЕРДИЕВ, Д.10</t>
  </si>
  <si>
    <t>ТОО "ТПК ВОСТОК"</t>
  </si>
  <si>
    <t>ЖУМАБЕКОВ БАКЫТЖАН АМАНКЕЛЬДИНОВИЧ</t>
  </si>
  <si>
    <t>7 (701) 731-1422 ,87017311422</t>
  </si>
  <si>
    <t>Строительство водных сооружений</t>
  </si>
  <si>
    <t>С.ТЕРЕКТЫ , УЛИЦА ҚАСЫМ АМАНЖОЛОВ, 2</t>
  </si>
  <si>
    <t>ТОО "«ТАРБАҒАТАЙ АСЫЛ-Т»"</t>
  </si>
  <si>
    <t>ЖАКИЛИНА ГУЛЬНАР КАЙРАНОВНА</t>
  </si>
  <si>
    <t>С.КОКЖЫРА , КВАРТАЛ 2, 2</t>
  </si>
  <si>
    <t>ТОО "KAZAKHSTAN PALLET COMPANY"</t>
  </si>
  <si>
    <t>ХАЛИКОВА НУРИЯ САНДОСОВНА</t>
  </si>
  <si>
    <t>77052212444 ,87052212444</t>
  </si>
  <si>
    <t>С.ОТЕГЕН БАТЫРА , Алматинская область Илийский район Энергетический сельский округ село Отеген батыр улица С.СЕЙФУЛЛИН, дом 46А</t>
  </si>
  <si>
    <t>ТОО "БАЗАРБЕКОВ"</t>
  </si>
  <si>
    <t>БАЗАРБЕКОВ ДАСТАН АСҚАРҰЛЫ</t>
  </si>
  <si>
    <t>С.УЛКЕН НАРЫН , УЛИЦА АБЛАЙХАНА, 75, кв 14</t>
  </si>
  <si>
    <t>КРЕСТЬЯНСКОЕ ХОЗЯЙСТВО "ДАНИЯР"</t>
  </si>
  <si>
    <t>МЫЛТЫКБАЕВ АПСАМЕТ АБДУАЛИЕВИЧ</t>
  </si>
  <si>
    <t>ТОО "УЧЕБНО-ЭКСПЕРИМЕНТАЛЬНЫЙ ЦЕНТР "ШАРДАРА"</t>
  </si>
  <si>
    <t>ЕШЕНКУЛОВ ТАЛГАТ ЗЕЙЛБЕКОВИЧ</t>
  </si>
  <si>
    <t>С.УЗЫНАТА , УЛИЦА НАРТАЙ САПАРОВ, Д.21Б</t>
  </si>
  <si>
    <t xml:space="preserve">ТОО "БОЛАШАК АГРО 19" </t>
  </si>
  <si>
    <t>ШАРИПОВ ЖАНАЙДАР КЕБЕКОВИЧ</t>
  </si>
  <si>
    <t>С.15 ЛЕТ КАЗАХСТАНА , улица Школьная, дом 14</t>
  </si>
  <si>
    <t>ТОО "ГҮЛ ӘЛЕМІ"</t>
  </si>
  <si>
    <t>БОКЕНБАЕВ АЗАТ КУТТЫБЕКОВИЧ</t>
  </si>
  <si>
    <t>АЛМАЛИНСКИЙ РАЙОН , улица Муратбаева, дом 171</t>
  </si>
  <si>
    <t>ТОО "ALMATY AGRO INNOVATION"</t>
  </si>
  <si>
    <t>ХУСАИНОВ КИНЕБАЙ БАЯХМЕТОВИЧ</t>
  </si>
  <si>
    <t>АЛМАЛИНСКИЙ РАЙОН , улица Муканова, дом 104</t>
  </si>
  <si>
    <t>ТОО "SMART ADAM AGRO"</t>
  </si>
  <si>
    <t>ТОХТАРХАН АЙГЕРИМ РУСЛАНОВНА</t>
  </si>
  <si>
    <t>МЕДЕУСКИЙ РАЙОН , улица Игишева, дом 48</t>
  </si>
  <si>
    <t>ТОО "BIRLIK AGRO INVEST"</t>
  </si>
  <si>
    <t>МИХАЙЛОВ ПАВЕЛ ВЛАДИМИРОВИЧ</t>
  </si>
  <si>
    <t>77785830103 ,87785830103</t>
  </si>
  <si>
    <t>С.СЕНОКОСНОЕ , УЛИЦА ЦЕНТРАЛЬНАЯ, 4, кв 2</t>
  </si>
  <si>
    <t>21.09.2026 сбросил павел владимирович</t>
  </si>
  <si>
    <t>ТОО "AKKOILY AGRO"</t>
  </si>
  <si>
    <t>МАДИЕВ СЕЙЛХАН МАЖИТОВИЧ</t>
  </si>
  <si>
    <t>7 (775) 129-35-45 ,87751293545</t>
  </si>
  <si>
    <t>АЛЬ-ФАРАБИЙСКИЙ РАЙОН , улица Сарбаздар, здание 12А</t>
  </si>
  <si>
    <t>ТОО "DAULET PAVLODAR STROY"</t>
  </si>
  <si>
    <t>МУСАНОВ ДАУЛЕТ СЕРИКПАЕВИЧ</t>
  </si>
  <si>
    <t>С.БОТАБАС , улица Достық, дом 4</t>
  </si>
  <si>
    <t>ТОО "QASINA"</t>
  </si>
  <si>
    <t>НАШИРОВА ГУЛЗИНАТ НАРБУТАЕВНА</t>
  </si>
  <si>
    <t>С.КАСЫМБЕК , УЛИЦА ЖАМБЫЛ, 9Б</t>
  </si>
  <si>
    <t>ТОО "AB AGRO 2020"</t>
  </si>
  <si>
    <t>АШИРБЕКОВ НУРЛАН ЕРМАХАНОВИЧ</t>
  </si>
  <si>
    <t>Выращивание винограда</t>
  </si>
  <si>
    <t>Г.ЖЕТЫСАЙ , УЛИЦА ЖОБА, 34</t>
  </si>
  <si>
    <t>ТОО "PEST MOSQ TREATMENT"</t>
  </si>
  <si>
    <t>КУРБАНОВ АЙДАР АБСЕМЕТОВИЧ</t>
  </si>
  <si>
    <t>РАЙОН ЕСИЛЬ , Г.НУР-СУЛТАН РАЙОН ЕСИЛЬ улица САРАЙШЫҚ, дом 7/1</t>
  </si>
  <si>
    <t>ТОО "ЖЕМІСТІ-2050"</t>
  </si>
  <si>
    <t>БОРАНБАЕВ АБДИМАЛИК АБДИКАИМОВИЧ</t>
  </si>
  <si>
    <t>87763310574 ,87777853010</t>
  </si>
  <si>
    <t>АБАЙСКИЙ РАЙОН , МИКРОРАЙОН КАТЫН КОПР, Д.2, КВ 10</t>
  </si>
  <si>
    <t>ТОО "НҰР-АРГО ИНВЕСТ"</t>
  </si>
  <si>
    <t>КЕЛДЕБЕКОВ КАРАКУЛ РАИМОВИЧ</t>
  </si>
  <si>
    <t>С.ТЕНТЕКСАЙ , УЛИЦА Ы.АЛТЫНСАРИН, 3</t>
  </si>
  <si>
    <t>ТОО "ҚЫРМАНБАЙ"</t>
  </si>
  <si>
    <t>КУЛБАЕВА НУРЗИЯ ПАРАХАТҚЫЗЫ</t>
  </si>
  <si>
    <t>Г.АКТАУ , МИКРОРАЙОН 27, 79, кв 32</t>
  </si>
  <si>
    <t>ОО "ДОБРОВОЛЬНОЕ ОБЩЕСТВО ИНВАЛИДОВ "PROGRESS"</t>
  </si>
  <si>
    <t>МАХАНОВ БАЛДЫРГАН КАЙРОЛЛАУЛЫ</t>
  </si>
  <si>
    <t>РАЙОН САРЫАРКА , Жилой массив Көктал, Переулок Күршім, дом 15</t>
  </si>
  <si>
    <t>К/Х "ЖАКСАЛЫК"</t>
  </si>
  <si>
    <t>ЗУЛХАРНАЙ СЕРИКБОЛД</t>
  </si>
  <si>
    <t>77475600827 ,87475600827</t>
  </si>
  <si>
    <t>С.САРЫОЗЕК , КАРАГАНДИНСКАЯ ОБЛАСТЬ, ОСАКАРОВСКИЙ РАЙОН, С.О.САРЫОЗЕК, С.САРЫОЗЕК</t>
  </si>
  <si>
    <t>К/Х "ЖАҢА-ҒАСЫР"</t>
  </si>
  <si>
    <t>УСИПБЕКОВА БАЯН НУРМУХАМЕДКЫЗЫ</t>
  </si>
  <si>
    <t>С.УЗУНАРЫК , ТУРКЕСТАНСКАЯ ОБЛАСТЬ, ТОЛЕБИЙСКИЙ РАЙОН, КОГАЛИНСКИЙ С.О., С.УЗУНАРЫК</t>
  </si>
  <si>
    <t>ТОО "TURGEN ECO-FOOD"</t>
  </si>
  <si>
    <t>СТЕПАНЕНКО СЕРГЕЙ ИВАНОВИЧ</t>
  </si>
  <si>
    <t>Г.ЕСИК , УЛИЦА АЛТЫН АДАМ АЛЛЕЯСЫ, 128</t>
  </si>
  <si>
    <t>23.10.2024 не верный номер</t>
  </si>
  <si>
    <t>СЕЛЬСКОХОЗЯЙСТВЕННЫЙ ПК "БАСТАУ-ММ"</t>
  </si>
  <si>
    <t>БОЗЫМБЕКОВ МУРАТ САХАНОВИЧ</t>
  </si>
  <si>
    <t>С.САРЫОЗЕК , УЛИЦА Б.МОМЫШҰЛЫ</t>
  </si>
  <si>
    <t>25.07.2024 нет потреб</t>
  </si>
  <si>
    <t>ТОО "ADILDIK BIRLIK"</t>
  </si>
  <si>
    <t>СЕЙДРАСИЛОВ ГАЛЫМ СЕКСЕНБАЕВИЧ</t>
  </si>
  <si>
    <t>77054222323 ,87054222323</t>
  </si>
  <si>
    <t>С.КЫЗЫЛАГАШ , УЛИЦА ЖІБЕК ЖОЛЫ, 32</t>
  </si>
  <si>
    <t>25.07.2024 не существует</t>
  </si>
  <si>
    <t>ТОО "VECTOR VISION"</t>
  </si>
  <si>
    <t>ЖАНҰЗАҚ ДАНИЯР НҰРЛАНҰЛЫ</t>
  </si>
  <si>
    <t>87028600962 ,87782302178</t>
  </si>
  <si>
    <t>Прочая вспомогательная деятельность в области образования</t>
  </si>
  <si>
    <t>Г.ПАВЛОДАР , УЛИЦА КАТАЕВА, 12, КВ 41</t>
  </si>
  <si>
    <t>15.09.2026 не верный номер</t>
  </si>
  <si>
    <t>ТОО "АКЖОЛ КАЗЫНА КУРЛЫС"</t>
  </si>
  <si>
    <t>ТАСТАНОВА ДИАНА АМАНТАЙҚЫЗЫ</t>
  </si>
  <si>
    <t>7(778)6690351</t>
  </si>
  <si>
    <t>РАЙОН ИМ.КАЗЫБЕК БИ , ПРОСПЕКТ БУХАР ЖЫРАУ, 48, КВ 50</t>
  </si>
  <si>
    <t>К/Х "ЖУНУСОВ Д.Е."</t>
  </si>
  <si>
    <t>ЖУНУСОВ ДАУЛЕТ ЕРГАЛИЕВИЧ</t>
  </si>
  <si>
    <t>С.КРАСНАЯ ПОЛЯНА , КАРАГАНДИНСКАЯ ОБЛАСТЬ, ШЕТСКИЙ РАЙОН, КРАСНОПОЛЯНСКИЙ С.О., С.КРАСНАЯ ПОЛЯНА</t>
  </si>
  <si>
    <t>ТОО "NOMADKZ"</t>
  </si>
  <si>
    <t>КАМАЛ АКЫЛБЕК ЖЕТКЕРГЕНҰЛЫ</t>
  </si>
  <si>
    <t>РАЙОН ЕСИЛЬ , УЛИЦА 36, Д 29/2, КВ 96</t>
  </si>
  <si>
    <t>ТОО "IRON EAGLE"</t>
  </si>
  <si>
    <t>САГИДОЛДАЕВ ДАУРЕН КАНАТОВИЧ</t>
  </si>
  <si>
    <t>77759592228 ,87759592228</t>
  </si>
  <si>
    <t>Прочая вспомогательная деятельность сухопутного транспорта</t>
  </si>
  <si>
    <t>Г.КОКШЕТАУ , улица Бауыржана Момышулы, здание 41А</t>
  </si>
  <si>
    <t>ТОО "JET-2020"</t>
  </si>
  <si>
    <t>ЖУНУСОВ ЕРЛАТ ТУРЛЫБАЕВИЧ</t>
  </si>
  <si>
    <t>ТУРКСИБСКИЙ РАЙОН , МИКРОРАЙОН ЖАС ҚАНАТ, 1/53, кв 6</t>
  </si>
  <si>
    <t>ТОО "ЕЛДОСГРУПП"</t>
  </si>
  <si>
    <t>СӘБИТ ЕЛДОС ЖАСҚАЙРАТҰЛЫ</t>
  </si>
  <si>
    <t>7 (708) 300-43-79 ,87083004379</t>
  </si>
  <si>
    <t>С.НОВОЯМЫШЕВО , УЛИЦА ЦЕЛИННАЯ, 37</t>
  </si>
  <si>
    <t>ТОО "ELSAD"</t>
  </si>
  <si>
    <t>САДЫКОВА ЭЛЬМИРА ГАРИПОЛЛАЕВНА</t>
  </si>
  <si>
    <t>БОСТАНДЫКСКИЙ РАЙОН , МИКРОРАЙОН Нурлытау, 24</t>
  </si>
  <si>
    <t>ТОО "ТӨҢІРЕК" не верный номер</t>
  </si>
  <si>
    <t>СУЛТАНОВ НАЗЫМБЕК ЗЕЙНУЛОВИЧ</t>
  </si>
  <si>
    <t>С.КОРНЕКТЫ , улица Абая Кунанбаева, дом 17</t>
  </si>
  <si>
    <t>ТОО "6399"</t>
  </si>
  <si>
    <t>ИБРАЕВ АКЕЖАН АУЛИХАНОВИЧ</t>
  </si>
  <si>
    <t>87088925878 ,87753610151</t>
  </si>
  <si>
    <t>Г.ЖИТИКАРА , Микрорайон 11, дом 1А, кв. 6</t>
  </si>
  <si>
    <t>ТОО "ТАМЕРЛАН К"</t>
  </si>
  <si>
    <t>ШАРИПОВ ЕРБОЛАТ КАМБАРОВИЧ</t>
  </si>
  <si>
    <t>7(771)1132760</t>
  </si>
  <si>
    <t>С.УЛКЕН НАРЫН , улица Панфилова, дом 37</t>
  </si>
  <si>
    <t>ТОО "AZHGALIYEV"</t>
  </si>
  <si>
    <t>АЖГАЛИЕВ АРОН МЕЙРАМОВИЧ</t>
  </si>
  <si>
    <t>Г.УРАЛЬСК , МИКРОРАЙОН ИМЕНИ Д.А.КУНАЕВА, 53, кв 74</t>
  </si>
  <si>
    <t>23.05.2024 не дозвон</t>
  </si>
  <si>
    <t>ТОО "ТАБЫСКЕР ЛТД"</t>
  </si>
  <si>
    <t>НУРАДЫМБЕКОВ ДАУЛЕТ БАРАТОВИЧ</t>
  </si>
  <si>
    <t>7(705)703-40-83 ,87057034083</t>
  </si>
  <si>
    <t>Г.САРЫАГАШ , улица Туркистан, дом 106</t>
  </si>
  <si>
    <t>ТОО "ПК "АГРОМИР"" повтор не дозвон</t>
  </si>
  <si>
    <t>САУДЕГЕРОВ МУХАМЕДИЯР ЖУМАЖАНОВИЧ</t>
  </si>
  <si>
    <t>7(778)706-76-63</t>
  </si>
  <si>
    <t>С.АРНАСАЙ , АКМОЛИНСКАЯ ОБЛАСТЬ АРШАЛЫНСКИЙ РАЙОН С.О.АРНАСАЙ С.АРНАСАЙ улица И.РОЖДЕСТВЕНСКОГО, дом 36</t>
  </si>
  <si>
    <t>ТОО "ИШИМ2020"</t>
  </si>
  <si>
    <t>БИБАЛАЕВА ГУЛЬНУР МУРАТОВНА</t>
  </si>
  <si>
    <t>РАЙОН АЛМАТЫ , Жилой массив Интернациональный, Переулок Жылыбұлақ, дом 20</t>
  </si>
  <si>
    <t>СЕЛЬСКОХОЗЯЙСТВЕННЫЙ ПК "ТӨЛ-БЕРЕКЕ"</t>
  </si>
  <si>
    <t>77076783800 ,87076783800</t>
  </si>
  <si>
    <t>С.РАБАТ , УЛИЦА АКПАН БАТЫР, 102</t>
  </si>
  <si>
    <t>ТОО "TERRA ТРАК"</t>
  </si>
  <si>
    <t>КОЗЛОВ АЛЕКСАНДР ЮРЬЕВИЧ</t>
  </si>
  <si>
    <t>Розничная торговля прочими автотранспортными средствами в торговых объектах с торговой площадью менее 2000 кв.м</t>
  </si>
  <si>
    <t>АЛАТАУСКИЙ РАЙОН , Микрорайон Коккайнар, улица Азербайжан Мамбетова, дом 1/47</t>
  </si>
  <si>
    <t>ТОО "СПЕЦСЕРВИС НС"</t>
  </si>
  <si>
    <t>ЖАСКАЙРАТОВ ДОСАН ШЕКТЫБАЕВИЧ</t>
  </si>
  <si>
    <t>7(702)561-95-86 ,87025619586</t>
  </si>
  <si>
    <t>Г.ЭКИБАСТУЗ , УЛИЦА МУХТАРА АУЭЗОВА, 97, кв 16</t>
  </si>
  <si>
    <t>ТОО "ФОРТУНА-С" не верный номер не смог найти</t>
  </si>
  <si>
    <t>НУРГАЗИНА РАЙХАН УАЛИХАНОВНА</t>
  </si>
  <si>
    <t>77756911766 ,87756911766</t>
  </si>
  <si>
    <t>С.НОВОМАРКОВКА , УЛИЦА АМАНЖОЛА КАЛИКОВА, 19</t>
  </si>
  <si>
    <t>СЕЛЬСКОХОЗЯЙСТВЕННЫЙ ПК "ДАУРЕНБЕКОВ"</t>
  </si>
  <si>
    <t>ДАУРЕНБЕКОВ ДАНИЯР АЛДАБЕРГЕНОВИЧ</t>
  </si>
  <si>
    <t>А.ТЕРЕКТЫ , улица Бопау Батыр, дом 5А</t>
  </si>
  <si>
    <t>ТОО "ECO GREEN ZONE"</t>
  </si>
  <si>
    <t>МЫРЗАХАНОВ АСЫЛХАН ЖҮНІСХАНҰЛЫ</t>
  </si>
  <si>
    <t>77782958444 ,87782958444</t>
  </si>
  <si>
    <t>С.ШОЛАККОРГАН , УЛИЦА ЖІБЕК ЖОЛЫ, 1</t>
  </si>
  <si>
    <t>ТОО "ААСЫЛХАН"</t>
  </si>
  <si>
    <t>АЛЖАНОВ АСЫЛХАН СЕРИКБАЕВИЧ</t>
  </si>
  <si>
    <t>7 (776) 494-14-00 ,87764941400</t>
  </si>
  <si>
    <t>РАЙОН БАЙҚОҢЫР , ПРОСПЕКТ АБАЯ, 50, кв 36</t>
  </si>
  <si>
    <t>ТОО "ТРАСТ АГРО"</t>
  </si>
  <si>
    <t>КАСЫМГУЖИНОВ СЕРИК УСТЕНОВИЧ</t>
  </si>
  <si>
    <t>7 (777) 083 12 55</t>
  </si>
  <si>
    <t>РАЙОН САРЫАРКА , Проспект Сарыарқа, дом 31/2</t>
  </si>
  <si>
    <t>ТОО "ADAL AGRO GROUP"</t>
  </si>
  <si>
    <t>ЖАПАРОВ АЗАМАТ АДЫЛБЕКОВИЧ</t>
  </si>
  <si>
    <t>П. АСЫКАТА , улица А.Алимбетов, строение 2Б</t>
  </si>
  <si>
    <t>ТОО "РЕДМОН"</t>
  </si>
  <si>
    <t>ШУКЫЖАНОВ БАУЫРЖАН АКШАЙКОВИЧ</t>
  </si>
  <si>
    <t>МЕДЕУСКИЙ РАЙОН , УЛИЦА КУНАЕВА, 5</t>
  </si>
  <si>
    <t>ПК "TURIKBASTAU 1"</t>
  </si>
  <si>
    <t>77787681515 ,87787681515</t>
  </si>
  <si>
    <t>С.БАБАЙКУРГАН , УЛИЦА Ш.Калдаяков, 95</t>
  </si>
  <si>
    <t>08.08.2024 повтор не дозвон</t>
  </si>
  <si>
    <t>ТОО "АЙ-МЕД-АЙ"</t>
  </si>
  <si>
    <t>КАЛИКАНОВ АЛИ МАРАТОВИЧ</t>
  </si>
  <si>
    <t>7 7087595177 ,+7 775 299 8949 ,+77775833080 ,87752998949</t>
  </si>
  <si>
    <t>Г.СЕМЕЙ , улица Широкая, дом 127</t>
  </si>
  <si>
    <t>27.01.2025 не дозвон</t>
  </si>
  <si>
    <t>ТОО "ЖАНДАУLETS"</t>
  </si>
  <si>
    <t>АКЫЛБЕКОВ АРНУР КАЛДЫБЕКОВИЧ</t>
  </si>
  <si>
    <t>77013116692 ,+7 (701) 311-66-92 ,87013116692</t>
  </si>
  <si>
    <t>ЕНБЕКШИНСКИЙ РАЙОН , УЛИЦА СТАДИОН, Д.6, КВ 16</t>
  </si>
  <si>
    <t>ТОО "ШАҺАДУР"</t>
  </si>
  <si>
    <t>БЕЙБИТХАН ЕРКЕЖАН</t>
  </si>
  <si>
    <t>РАЙОН САРЫАРКА , УЛИЦА ПАВЛОВА, 29, кв 10</t>
  </si>
  <si>
    <t>ТОО "NUR BEREKE 2020"</t>
  </si>
  <si>
    <t>ЖАНБУЛАТОВ САДЫК АХАНОВИЧ</t>
  </si>
  <si>
    <t>С.АКЫРТОБЕ , УЛИЦА ТУРАР РЫСКУЛОВ, 4</t>
  </si>
  <si>
    <t>ТОО "HORECAS-17"</t>
  </si>
  <si>
    <t>КОНЫСБАЕВ БАЙМУХАН КАДИРХАНОВИЧ</t>
  </si>
  <si>
    <t>КАРАТАУСКИЙ РАЙОН , город Шымкент район Каратау Микрорайон АКЖАЙЫК, дом 4208</t>
  </si>
  <si>
    <t>СЕЛЬСКОХОЗЯЙСТВЕННЫЙ ПК "НҰР-БАЙТӨЛЕ"</t>
  </si>
  <si>
    <t>БЕГДЖАНОВА ГУЛЬЖАН КУВАТОВНА</t>
  </si>
  <si>
    <t>С.ШЕТПЕ , МИКРОРАЙОН СТАРЫЙ ШЕТПЕ, 209</t>
  </si>
  <si>
    <t>СЕЛЬСКОХОЗЯЙСТВЕННЫЙ ПК "КАУСАРБУЛАК -АКТАУ"</t>
  </si>
  <si>
    <t>СУЛЕЙМЕНОВ ТАЛГАТ КАЛБАЕВИЧ</t>
  </si>
  <si>
    <t>С.МАНГИСТАУ , Жилой массив Бесшоқы, строение 1500</t>
  </si>
  <si>
    <t>ТОО "ДЕ ЛЮКС АГРО"</t>
  </si>
  <si>
    <t>КУЛГАЛИЕВ ЕЛДОС САГИДОЛЛАЕВИЧ</t>
  </si>
  <si>
    <t>7 (778) 256 06 81</t>
  </si>
  <si>
    <t>П.ИНДЕРБОРСКИЙ , улица Чокан Валиханова, строение 30Б</t>
  </si>
  <si>
    <t>04.06.2024 перезвонить позже</t>
  </si>
  <si>
    <t>ТОО "KAZ INVEST DEVELOPMENT FUND"</t>
  </si>
  <si>
    <t>УӘЛИХАН ШЫНҒЫСХАН ӘЛМАХАНҰЛЫ</t>
  </si>
  <si>
    <t>АЛЬ-ФАРАБИЙСКИЙ РАЙОН , УЛИЦА РЫСКУЛОВА, Д.10А</t>
  </si>
  <si>
    <t xml:space="preserve">02.08.2024 </t>
  </si>
  <si>
    <t>ТОО "ADAL-TREND"</t>
  </si>
  <si>
    <t>ЖАНАБАЕВ БОЛАТ РАХИМКАНОВИЧ</t>
  </si>
  <si>
    <t>С.ИМ.Б.МОМЫШУЛЫ , УЛИЦА Аль-Фараби, 23</t>
  </si>
  <si>
    <t>ТОО "BILIM-PROJECT ЦЕНТР ИННОВАЦИОННЫХ ИССЛЕДОВАНИЙ"</t>
  </si>
  <si>
    <t>ИМАНБЕКОВ ДАНИЯР ҚҰДАЙБЕРГЕНҰЛЫ</t>
  </si>
  <si>
    <t>7 7752132100 ,87752132100</t>
  </si>
  <si>
    <t>АБАЙСКИЙ РАЙОН , улица Металлистов, дом 54</t>
  </si>
  <si>
    <t>02.08.2024 не потреб</t>
  </si>
  <si>
    <t>ТОО "SAT 2019"</t>
  </si>
  <si>
    <t>ШАРЫКБАЕВ СЕРИККАН ОРЫНХАНОВИЧ</t>
  </si>
  <si>
    <t>ТУРКСИБСКИЙ РАЙОН , УЛИЦА СПАРТАКА, 14/7, кв 4</t>
  </si>
  <si>
    <t>ТОО "АЛТЫН БАЛЫҚ 07"</t>
  </si>
  <si>
    <t>АЙДЖАНОВ МУСЛИМ ДЖУМАГАЛИЕВИЧ</t>
  </si>
  <si>
    <t>7 (711) 227 14 16</t>
  </si>
  <si>
    <t>С.МАХАМБЕТ , УЛИЦА БОЛАШАК, 47</t>
  </si>
  <si>
    <t>ТОО "ОРДАБАСЫ KZ GROUP"</t>
  </si>
  <si>
    <t>АСКАРОВ ИСЛАМ ИКРАМОВИЧ</t>
  </si>
  <si>
    <t>С.ТЕМИРЛАНОВКА , УЛИЦА К.МУСИРЕПОВА, 14</t>
  </si>
  <si>
    <t>ТОО "SANZHARAGRO TOURISM"</t>
  </si>
  <si>
    <t>ДЮСЕКОВ РАЙЫМБЕК ЖАНБОЛАТҰЛЫ</t>
  </si>
  <si>
    <t>С.ЖАНГАЛА , улица 1-Мая, дом 5, кв. 16</t>
  </si>
  <si>
    <t>08.10.2024 не дозвон  саламат серикович</t>
  </si>
  <si>
    <t>ТОО "МАН АЛИ"</t>
  </si>
  <si>
    <t>НУРМАНОВ РАХИМЖАН БАЙЗОЛЛАЕВИЧ</t>
  </si>
  <si>
    <t>С.ТЕМИРБЕКА ЖУРГЕНОВА , улица Отебая Канахина, дом 16А</t>
  </si>
  <si>
    <t>ТОО "GUSTERO"</t>
  </si>
  <si>
    <t>АЙРАНБАЕВ ДАРХАН МАКСУТХАНОВИЧ</t>
  </si>
  <si>
    <t>87015249425 ,8-701-5249425</t>
  </si>
  <si>
    <t>РАЙОН САРЫАРКА , Переулок Құрақты, дом 5А</t>
  </si>
  <si>
    <t>ТОО "САДУОВА Ж.Ж" не дозвон повтор</t>
  </si>
  <si>
    <t>САДУОВА ЖАНАР ЖУСУПБЕКОВНА</t>
  </si>
  <si>
    <t>С.МАКИНКА , улица Николая Моисеенко, строение 153</t>
  </si>
  <si>
    <t>07.09.2026 неверный номер</t>
  </si>
  <si>
    <t>ТОО "АЙ-СУ ТАРАЗ"</t>
  </si>
  <si>
    <t>СМЕТОВ НУРБОЛ ОРАЗБАЕВИЧ</t>
  </si>
  <si>
    <t>Г.ТАРАЗ , Микрорайон Кумшагал, улица Байконыр, дом 18</t>
  </si>
  <si>
    <t>ФХ "ДОСТЫК" не зарег</t>
  </si>
  <si>
    <t>МОЛДАБАЕВА БАГИЛЯ КУСАНОВНА</t>
  </si>
  <si>
    <t>ТОО "AYBAR.A"</t>
  </si>
  <si>
    <t>ҚАЙНАЗАР ЖАНАР АСАНҚЫЗЫ</t>
  </si>
  <si>
    <t>77018779993 ,87018779993</t>
  </si>
  <si>
    <t>С.КОГАМ , УЛИЦА К ҚАЙНАЗАРОВ, 8а</t>
  </si>
  <si>
    <t>ТОО "ИСТОК-АГРО"</t>
  </si>
  <si>
    <t>ЗЕЛЕНЫЙ АЛЕКСАНДР АНАТОЛЬЕВИЧ</t>
  </si>
  <si>
    <t>7 (701) 553 61 32</t>
  </si>
  <si>
    <t>С.АРНАСАЙ , УЛИЦА С.КАСЕНОВА, 6, кв 1</t>
  </si>
  <si>
    <t>07.09.2026  не верный номер</t>
  </si>
  <si>
    <t>ТОО "НУРАЙ-2015"</t>
  </si>
  <si>
    <t>БЕКЕНОВ АСЛАН ОРАЗХАНОВИЧ</t>
  </si>
  <si>
    <t>77051424847 ,87051424847</t>
  </si>
  <si>
    <t>С.КАРАМЕНДЫ , УЛИЦА АБАЯ, 59, кв 2</t>
  </si>
  <si>
    <t>ТОО "RANCHER"</t>
  </si>
  <si>
    <t>ЮНУСМЕТОВА ЛУИЗА ДЖАБРАИЛОВНА</t>
  </si>
  <si>
    <t>ЕНБЕКШИНСКИЙ РАЙОН , УЛИЦА АКНАЗАР ХАН, Д.52, КВ 8</t>
  </si>
  <si>
    <t>ТОО "ЛАД ГРАНАТ"</t>
  </si>
  <si>
    <t>АКБЕКОВА ЛЯЙЛА</t>
  </si>
  <si>
    <t>Г.САРКАНД , улица Атанов Алдаберген Ахметжанұлы, дом 51</t>
  </si>
  <si>
    <t>25.07.2024 нет потребность</t>
  </si>
  <si>
    <t>ТОО "АСЫЛЗАТ-АГРО"</t>
  </si>
  <si>
    <t>ЖУМАНБАЕВА ГҮЛІМ СЕРІКҚЫЗЫ</t>
  </si>
  <si>
    <t>С.БАКАНАС , УЛИЦА С СЕЙФУЛЛИН, 1</t>
  </si>
  <si>
    <t>"ДЕЛЬТА РЕКИ ИЛИ" ФИЛИАЛ РЕСПУБЛИКАНСКОГО ГУ "ГОСУДАРСТВЕННЫЙ ПРИРОДНЫЙ РЕЗЕРВАТ "ИЛЕ-БАЛХАШ" КОМИТЕТА ЛЕСНОГО ХОЗЯЙСТВА И ЖИВОТНОГО МИРА МИНИСТЕРСТВА ЭКОЛОГИИ, ГЕОЛОГИИ И ПРИРОДНЫХ РЕСУРСОВ РК</t>
  </si>
  <si>
    <t>ОКТЯБИРОВ НУРЖАН БИРЛИКБАЕВИЧ</t>
  </si>
  <si>
    <t>С.КОСКУМБЕЗ , улица Коскумбез, здание 7, н.п. 1</t>
  </si>
  <si>
    <t>КХ "ТАЙЛАҚ"</t>
  </si>
  <si>
    <t>ТАНАБАЕВА ЛЯЙЛЯ НУРГАЛИЕВНА</t>
  </si>
  <si>
    <t>С.СУЛУСАРЫ , ОБЛАСТЬ АБАЙ, ЖАРМИНСКИЙ РАЙОН, БИРЛИКШИЛЬСКИЙ С.О., С.СУЛУСАРЫ</t>
  </si>
  <si>
    <t>ТОО "НАДЕЖДА - УМІТ"</t>
  </si>
  <si>
    <t>МУТИЕВ ӘЛМҰХАМБЕД СЕРІКҰЛЫ</t>
  </si>
  <si>
    <t>С.КОЗДИКАРА , улица Енбекши, дом 13</t>
  </si>
  <si>
    <t>ТОО "АГРОФИРМА "АЗАМАТ"</t>
  </si>
  <si>
    <t>КОНДРАТ ИГОРЬ РОМАНОВИЧ</t>
  </si>
  <si>
    <t>7-701-729-40-92</t>
  </si>
  <si>
    <t>С.СТАРАЯ ТУЗДА , улица Озерная, дом 1Б</t>
  </si>
  <si>
    <t>21.09.2026 сам строит</t>
  </si>
  <si>
    <t>ТОО "RIZYQ GROUP"</t>
  </si>
  <si>
    <t>УАЛИЕВ МЕНДИБЕК СЕЙТКЕРЕЙУЛЫ</t>
  </si>
  <si>
    <t>77762777000 ,87762777000</t>
  </si>
  <si>
    <t>П.ЗАЧАГАНСК , улица Жангир Хана, строение 37/6</t>
  </si>
  <si>
    <t>ТОО "АМК НУР"</t>
  </si>
  <si>
    <t>КАЛИКОВ АЛЕМ МАРАТОВИЧ</t>
  </si>
  <si>
    <t>7 7752998949</t>
  </si>
  <si>
    <t>РАЙОН САРЫАРКА , ПРОСПЕКТ РЕСПУБЛИКИ, 56, кв 1</t>
  </si>
  <si>
    <t>ТОО "ЕКА-ГАРАНТ"</t>
  </si>
  <si>
    <t>СЕЙТКУЛОВ ГАЛЫМЖАН ЖАУХАРОВИЧ</t>
  </si>
  <si>
    <t>Г.ТАРАЗ , Проезд Студенческий, дом 4</t>
  </si>
  <si>
    <t>СЕЛЬСКОХОЗЯЙСТВЕННЫЙ ПК "КАЗАГРО-М"</t>
  </si>
  <si>
    <t>ОРЫНБАСАРОВ МАРАТ КУРУМБАЕВИЧ</t>
  </si>
  <si>
    <t>С.ЫНТАЛЫ , УЛИЦА МИМАНЖОРАЕВ, 7</t>
  </si>
  <si>
    <t>ТОО "AKBURA-CONTRACT"</t>
  </si>
  <si>
    <t>09.08.2024 не дозвон повтор</t>
  </si>
  <si>
    <t>КРЕСТЬЯНСКОЕ ХОЗЯЙСТВО "АҚПАН"</t>
  </si>
  <si>
    <t>ИГЕНБАЕВ ЕРСИН НУРШАЕВИЧ</t>
  </si>
  <si>
    <t>С.ЕРАЛИЕВО , ОБЛАСТЬ ҰЛЫТАУ, ЖАНААРКИНСКИЙ РАЙОН, ЕРАЛИЕВСКИЙ С.О., С.ЕРАЛИЕВО</t>
  </si>
  <si>
    <t>ТОО "AVENTUS GROUP"</t>
  </si>
  <si>
    <t>АСҚАРБЕКОВ АЙДЫН ҚАЙЫРБЕКҰЛЫ</t>
  </si>
  <si>
    <t>8 (777) 430 1060</t>
  </si>
  <si>
    <t>город Астана , УЛИЦА Казыбек би, 11/2, кв 32</t>
  </si>
  <si>
    <t>ТОО "ФУМЭКС-ТАРАЗ"</t>
  </si>
  <si>
    <t>БЕКСУЛТАНОВ СЕРИЖАН НУРМАДИЛОВИЧ</t>
  </si>
  <si>
    <t>Г.ТАРАЗ , Микрорайон Астана, дом 24, кв. 7</t>
  </si>
  <si>
    <t>ФЕДОРОВСКИЙ ЗЕРНОВОЙ ГОСУДАРСТВЕННЫЙ СОРТОИСПЫТАТЕЛЬНЫЙ УЧАСТОК ФИЛИАЛ РЕСПУБЛИКАНСКОГО ГУ «ГОСУДАРСТВЕННАЯ КОМИССИЯ ПО СОРТОИСПЫТАНИЮ СЕЛЬСКОХОЗЯЙСТВЕННЫХ КУЛЬТУР» МИНИСТЕРСТВА СЕЛЬСКОГО ХОЗЯЙСТВА РК</t>
  </si>
  <si>
    <t>УРАЗБАЕВ АМАНТАЙ ЖАНБЕКОВИЧ</t>
  </si>
  <si>
    <t>С.ЖАРКОЛЬ , улица Мира, строение 8А</t>
  </si>
  <si>
    <t>КАРКАРАЛИНСКИЙ ЗЕРНОВОЙ ГОСУДАРСТВЕННЫЙ СОРТОИСПЫТАТЕЛЬНЫЙ УЧАСТОК ФИЛИАЛ РЕСПУБЛИКАНСКОГО ГУ «ГОСУДАРСТВЕННАЯ КОМИССИЯ ПО СОРТОИСПЫТАНИЮ СЕЛЬСКОХОЗЯЙСТВЕННЫХ КУЛЬТУР» МИНИСТЕРСТВА СЕЛЬСКОГО ХОЗЯЙСТВА РК</t>
  </si>
  <si>
    <t>СЛАМБЕКОВ КАЙРАТ ТОКЕНОВИЧ</t>
  </si>
  <si>
    <t>С.КОКТАС , УЛИЦА АБАЯ, 8</t>
  </si>
  <si>
    <t>ТОО "9999 GOLD"</t>
  </si>
  <si>
    <t>КОКЧЕНОВ БАКЫТ ОКАНОВИЧ</t>
  </si>
  <si>
    <t>С.КАБЫРГА , УЧЕТНЫЙ КВАРТАЛ 027, 1</t>
  </si>
  <si>
    <t>ТОО "АУЫЛ АЛМА"</t>
  </si>
  <si>
    <t>АСАНБАЕВ ДАНИЯР АМАНГЕЛЬДЫЕВИЧ</t>
  </si>
  <si>
    <t>7 (702) 764 48 64</t>
  </si>
  <si>
    <t>С. БАЙДИБЕК БИ , улица Титова, дом 13А</t>
  </si>
  <si>
    <t>ТОО "ЕРСІН-АГРО"</t>
  </si>
  <si>
    <t>ЖАЛМУРЗАЕВ НАРТАЙ СРАЙЫЛҰЛЫ</t>
  </si>
  <si>
    <t>С.КОГАМ , улица Ынтымак, дом 6</t>
  </si>
  <si>
    <t>ТОВАРИЩЕСТВО С ОГРАНИЧЕННОЙ ОТВЕТСТВЕННОСТЬ «МИРАС-KZKZ»</t>
  </si>
  <si>
    <t>ТОЙЫМБЕТОВ БАУЫРЖАН КАРИМОВИЧ</t>
  </si>
  <si>
    <t>Г.КОСТАНАЙ , Жилой массив Дружба, квартал 9, дом 447</t>
  </si>
  <si>
    <t>РГУ "КИНОЛОГИЧЕСКИЙ ЦЕНТР АГЕНТСТВА РК ПО ФИНАНСОВОМУ МОНИТОРИНГУ"</t>
  </si>
  <si>
    <t>КУТКУЖИНОВА АЙСЛУ САМИГУЛЛАЕВНА</t>
  </si>
  <si>
    <t>87272903453 ,8-727-290-34-53</t>
  </si>
  <si>
    <t>ТУРКСИБСКИЙ РАЙОН , УЛИЦА КРАСНОГОРСКАЯ, 53</t>
  </si>
  <si>
    <t>ТОО "ВЕСТ ЭНЕРЖИ ГРУП"</t>
  </si>
  <si>
    <t>СПИРИДОНОВА АНЖЕЛИКА УТЕПБЕРГЕНОВНА</t>
  </si>
  <si>
    <t>87017877774 ,87026275897</t>
  </si>
  <si>
    <t>Г.УРАЛЬСК , ГАРАЖНЫЙ КООПЕРАТИВ ТЮЛЬПАН, 436</t>
  </si>
  <si>
    <t>ТОО ""SERIK-2021""</t>
  </si>
  <si>
    <t>КАНАТОВА АКМАРАЛ СЕРИКОВНА</t>
  </si>
  <si>
    <t>С.УЗЫНАГАШ , улица Мажитов, дом 6, кв. 4</t>
  </si>
  <si>
    <t>ТОО "ТООФО"</t>
  </si>
  <si>
    <t>ӘБДІКӘРІМОВА НҰРҒЫЗ НҰРЛАНҚЫЗЫ</t>
  </si>
  <si>
    <t>С.ЖАНАТАЛАП , Жамбылская область Жуалынский район село Жанаталап улица Акмолда дом 41</t>
  </si>
  <si>
    <t>ТОО "TOLEN89"</t>
  </si>
  <si>
    <t>АЛЬГОЖИН ТОЛЕНДЫ ОЛЖАБАЕВИЧ</t>
  </si>
  <si>
    <t>Г.КОСТАНАЙ , улица А.Бородина, дом 107, кв. 36</t>
  </si>
  <si>
    <t>ТОО "ASTYQKZ"</t>
  </si>
  <si>
    <t>АСҚАР ИНДИРА АСҚАРҚЫЗЫ</t>
  </si>
  <si>
    <t>Г.УСТЬ-КАМЕНОГОРСК , ПРОСПЕКТ Илияса Есенберлина, 13/2</t>
  </si>
  <si>
    <t>ТОО "NAURYZ AUTO"</t>
  </si>
  <si>
    <t>БАЗАРБЕК ЕРБОЛ</t>
  </si>
  <si>
    <t>АЛМАЛИНСКИЙ РАЙОН , улица Шафик Чокина, дом 189, кв. 42</t>
  </si>
  <si>
    <t>ТОО "АЛТЫН АУЛА"</t>
  </si>
  <si>
    <t>АУТАЕВ АЛМАС ЖАНАТОВИЧ</t>
  </si>
  <si>
    <t>П.СТАНЦИОННЫЙ , УЛИЦА АБАЯ, 2</t>
  </si>
  <si>
    <t>ТОО "НҰРАСЫЛ AGRO GRUP"</t>
  </si>
  <si>
    <t>КАЛДЕНОВ МЕДЕТ САГАТКАЛИЕВИЧ</t>
  </si>
  <si>
    <t>С.БАЙСЕРКЕ , УЛИЦА Ә.МАРҒҰЛАН, 51</t>
  </si>
  <si>
    <t>23.10.21024 не дозвон</t>
  </si>
  <si>
    <t>КХ "ТАУЕКЕЛ"</t>
  </si>
  <si>
    <t>ДУЙСЕБЕКОВ АЙБЕК ЕЛЕГЕНОВИЧ</t>
  </si>
  <si>
    <t>С.ШОРНАК , ТУРКЕСТАНСКАЯ ОБЛАСТЬ, РАЙОН САУРАН, С.О.ШОРНАК, С.ШОРНАК</t>
  </si>
  <si>
    <t>09.08.2024 не дозвон</t>
  </si>
  <si>
    <t>ТОО "AMIR CORPARATION"</t>
  </si>
  <si>
    <t>КЫРЫКБАЕВА АЙДАНА АБАЙЕВНА</t>
  </si>
  <si>
    <t>С.АСАН , УЛИЦА №1, 11</t>
  </si>
  <si>
    <t>ТОО "АЛЬЯНС И КО"</t>
  </si>
  <si>
    <t>МЕЙРХАНОВА ЛЯЙЛЯ СЕРИКОВНА</t>
  </si>
  <si>
    <t>РАЙОН САРЫАРКА , УЛИЦА ЖЕЛТОКСАН, 2/3, кв 41</t>
  </si>
  <si>
    <t>ТОО "МЕЖДУНАРОДНЫЙ ЦЕНТР БИОЛОГИЧЕСКОЙ БЕЗОПАСНОСТИ "NUR-KHAQ""</t>
  </si>
  <si>
    <t>БУЛЕКБАЕВА АКБОТА АМАНКЕЛДЫНОВНА</t>
  </si>
  <si>
    <t>РАЙОН САРЫАРКА , МИКРОРАЙОН САМАЛ, 3, кв 64</t>
  </si>
  <si>
    <t>ТОО "КАРАТОМАРСКИЙ РЫБОПИТОМНИК "FISH ESTATE"</t>
  </si>
  <si>
    <t>АЙТКУЖИН ДИАС ОРАЗБАЕВИЧ</t>
  </si>
  <si>
    <t>С.ПАВЛОВКА , улица Целинная, дом 97</t>
  </si>
  <si>
    <t>24.04.2024 не дозвон</t>
  </si>
  <si>
    <t>ТОО "SKYWORKER"</t>
  </si>
  <si>
    <t>ТҰРАРБЕК ЖАНМҰХАММЕД ІЛИЯСҰЛЫ</t>
  </si>
  <si>
    <t>город Астана , ПРОСПЕКТ ҚАБАНБАЙ БАТЫР, ДОМ 11, КВ 399</t>
  </si>
  <si>
    <t>ТОО "ЖИВАЯ ПРИРОДА КАЗАХСТАНА"</t>
  </si>
  <si>
    <t>ТЛЕКБАЕВ СЕРГЕЙ ВАЛЕРЬЕВИЧ</t>
  </si>
  <si>
    <t>Г.ТЕМИРТАУ , Микрорайон 6, дом 6</t>
  </si>
  <si>
    <t>ТОО "СРЕДИГОРНОЕ-2"</t>
  </si>
  <si>
    <t>ДЯГЛЕВ АЛЕКСАНДР ПЕТРОВИЧ</t>
  </si>
  <si>
    <t>С.СРЕДИГОРНОЕ , улица Центральная, дом 43</t>
  </si>
  <si>
    <t>13.05.2024 передаст мой номер</t>
  </si>
  <si>
    <t>ТОО "ЖЕЙЛАНД"</t>
  </si>
  <si>
    <t>АТЫМТАЕВ АСКАР ЗЕИЛБЕКОВИЧ</t>
  </si>
  <si>
    <t>С.АКАЛТЫН , улица Достык, дом 37</t>
  </si>
  <si>
    <t>09.08.2024 откл</t>
  </si>
  <si>
    <t>ТОО "TURKESTAN ET KOMBINATY"</t>
  </si>
  <si>
    <t>МАМБЕТАЛИЕВ БАХЫТ АБДЫМАНАПОВИЧ</t>
  </si>
  <si>
    <t>С.КЫЗЫЛКИЯ , улица Г.Муратбаев, дом 17</t>
  </si>
  <si>
    <t>09.08.2024 не верный номер</t>
  </si>
  <si>
    <t>ТОО "ASTYK PARTS SERVICE"</t>
  </si>
  <si>
    <t>АЖИБЕК МЕДЕТ КАЕРБЕКОВИЧ</t>
  </si>
  <si>
    <t>С.БОЗАЙГЫР , улица Тауелсиздик, дом 15/2</t>
  </si>
  <si>
    <t>ТОО "DAP AEROSERVICE GROUP"</t>
  </si>
  <si>
    <t>ВЕРЕТКОВ ДМИТРИЙ СЕРГЕЕВИЧ</t>
  </si>
  <si>
    <t>Г.ТАРАЗ , улица Улбике Акына, дом 130, кв. 11</t>
  </si>
  <si>
    <t>ТОО "AGROPROM-2021"</t>
  </si>
  <si>
    <t>ОСНОВИНА ЮЛИЯ ВИТАЛЬЕВНА</t>
  </si>
  <si>
    <t>А.АБДЫКАДЫР , Жамбылская область Жуалынский район Биликольский сельский округ село Абдикадыр Учетный квартал, дом 28</t>
  </si>
  <si>
    <t>ТОО "TINKER0140"</t>
  </si>
  <si>
    <t>ТУРДЫБЕК ӘДІЛЕТ АЛТЫНСАРЫҰЛЫ</t>
  </si>
  <si>
    <t>С.АКСУ , улица А.Байтурсынова, дом 21</t>
  </si>
  <si>
    <t>ТОО "NURS 2021" не дозвон повторный</t>
  </si>
  <si>
    <t>ДЮСЕНБАЕВ ГАБДОЛЛА БОЛАТОВИЧ</t>
  </si>
  <si>
    <t>С.УЛЬГА , улица Қаныш Сәтбаев, дом 14, кв. 1</t>
  </si>
  <si>
    <t>ТОО "AIBAR-R"</t>
  </si>
  <si>
    <t>ЖАЗЫКБАЕВА АЙСУЛУ АЯГАНОВНА</t>
  </si>
  <si>
    <t>С.ШАЯН , улица Е.Шокеев, дом 107</t>
  </si>
  <si>
    <t>ТОО "AMANBAEV PV"</t>
  </si>
  <si>
    <t>АМАНБАЕВ НУРЖАН КУАТОВИЧ</t>
  </si>
  <si>
    <t>С.ТАКЫР , улица Лермонтова, дом 21, кв. 1</t>
  </si>
  <si>
    <t>15.09.2026 закрылись</t>
  </si>
  <si>
    <t>ТОО "AI TOTAL KAZAKHSTAN (ЭЙ-АЙ ТОТАЛ КАЗАХСТАН)"</t>
  </si>
  <si>
    <t>ШЛЯКОВ ТАИР МИХАИЛОВИЧ</t>
  </si>
  <si>
    <t>МЕДЕУСКИЙ РАЙОН , Микрорайон Самал-2, дом 104, н.п. 13</t>
  </si>
  <si>
    <t>ТОО "LAKES OF QAZAQ LAND"</t>
  </si>
  <si>
    <t>ОШАНОВ ЕЛДОС ЖАНЫМХАНУЛЫ</t>
  </si>
  <si>
    <t>АУЭЗОВСКИЙ РАЙОН , Микрорайон 1, дом 35</t>
  </si>
  <si>
    <t>ТОО "AQKETIK BUSINESS GROUP"</t>
  </si>
  <si>
    <t>ҚАЙРАНБАЕВ МАХАМБЕТ ТАРҒЫНҰЛЫ</t>
  </si>
  <si>
    <t>Г.ФОРТ-ШЕВЧЕНКО , Микрорайон Жанакетик, квартал ІІа квартал, дом 50, кв. 38</t>
  </si>
  <si>
    <t>ТОО "FISH PRODEX"</t>
  </si>
  <si>
    <t>ИСМАИЛОВ ЕВГЕНИЙ ТАИРОВИЧ</t>
  </si>
  <si>
    <t>Г.ҚОНАЕВ , улица Сакена Сейфуллина, дом 18</t>
  </si>
  <si>
    <t>ТОО "ZM COMPANY"</t>
  </si>
  <si>
    <t>МУХАНОВ ЖАРАС ТАЙМАСОВИЧ</t>
  </si>
  <si>
    <t>Г.УРАЛЬСК , Микрорайон Жаңа Орда, дом 1, кв. 80</t>
  </si>
  <si>
    <t>ТОО "КАЗ-РАЗ"</t>
  </si>
  <si>
    <t>БЕИСЕНОВ БАКЫТЖАН ОРЫНБАЕВИЧ</t>
  </si>
  <si>
    <t>09.08.2024 не дозон</t>
  </si>
  <si>
    <t>ТОО "BARAKAT PRODUCT"</t>
  </si>
  <si>
    <t>ЖУМАГУЛОВ РУСТАМ АЛДАБЕРГЕНОВИЧ</t>
  </si>
  <si>
    <t>Г.КОСТАНАЙ , улица Н.С.Фролова, дом 47</t>
  </si>
  <si>
    <t>не интересно</t>
  </si>
  <si>
    <t>ТОО "САБЫР ОЛЖАС"</t>
  </si>
  <si>
    <t>ҚОШҚАР ОЛЖАС ЖОРАҰЛЫ</t>
  </si>
  <si>
    <t>КАРАТАУСКИЙ РАЙОН , Микрорайон Туран, улица Новостройки, дом 73А</t>
  </si>
  <si>
    <t>ТОО "АЛЬТА-РЕГИОН"</t>
  </si>
  <si>
    <t>ШЕЛЯКИНА ТАТЬЯНА ЮРЬЕВНА</t>
  </si>
  <si>
    <t>Г.АКСУ , улица Космонавтов, дом 12</t>
  </si>
  <si>
    <t>ТОО "КАРЛЫГАШ УЯСЫ"</t>
  </si>
  <si>
    <t>САРСЕНБАЕВ БОЛАТ КАБАЕВИЧ</t>
  </si>
  <si>
    <t>С.АУЕЛЬБЕК , улица Мира, дом 48</t>
  </si>
  <si>
    <t>ТОО "БАЙТЕРЕК 2021" не дозвон повторный</t>
  </si>
  <si>
    <t>АЛИН ЕРБОЛ ЕРМЕКОВИЧ</t>
  </si>
  <si>
    <t>С.НИКОЛАЕВКА , улица Надречная, дом 3</t>
  </si>
  <si>
    <t>21.09.2026 не доступен</t>
  </si>
  <si>
    <t>ТОО "АЙКЫНБАТЫР"</t>
  </si>
  <si>
    <t>МАЖИКЕНОВА ЖАННА ТЕМИРХАНОВНА</t>
  </si>
  <si>
    <t>С.КЫЗЫЛАГАШ , улица Алимбетова, дом 74</t>
  </si>
  <si>
    <t>ТОО "TSD FARMING"</t>
  </si>
  <si>
    <t>ШӨКЕЕВ ТІЛЕК ДАУЛЕТКЕЛДЫҰЛЫ</t>
  </si>
  <si>
    <t>С.САРЫТЕРЕК , улица Камчатка, дом 16</t>
  </si>
  <si>
    <t>13.05.2024 сбой</t>
  </si>
  <si>
    <t>ТОО "ATZ AGRO"</t>
  </si>
  <si>
    <t>БИСЕНБИЕВ БЕЙБИТ ЖУМАБАЕВИЧ</t>
  </si>
  <si>
    <t>7(705) 222-44-64</t>
  </si>
  <si>
    <t>Г.УРАЛЬСК , улица Кеменгер, дом 30/3</t>
  </si>
  <si>
    <t>ТОО "АКЕГРУПП"</t>
  </si>
  <si>
    <t>АЛПЫСБАЙ АБЫЛАЙХАН БАУРЖАНҰЛЫ</t>
  </si>
  <si>
    <t>7 (705) 303 8609</t>
  </si>
  <si>
    <t>РАЙОН ИМ.КАЗЫБЕК БИ , улица Мустафина, дом 7</t>
  </si>
  <si>
    <t>ТОО "ZED-INVEST"</t>
  </si>
  <si>
    <t>ИЛЬЯСОВ ЕРНАР НУРЛАНОВИЧ</t>
  </si>
  <si>
    <t>8-707-764-99-84</t>
  </si>
  <si>
    <t>Г.СЕМЕЙ , область Абай город Семей улица, дом 167</t>
  </si>
  <si>
    <t>ТОО "САМАЛ ИНДАСТРИС"</t>
  </si>
  <si>
    <t>ӘЛІМБАЕВ БАУЫРЖАН НҰРБАЙҰЛЫ</t>
  </si>
  <si>
    <t>7(778)540-30-74</t>
  </si>
  <si>
    <t>Г.САРЫАГАШ , НЕТ</t>
  </si>
  <si>
    <t>ТОО "НҰР АЛҒА"</t>
  </si>
  <si>
    <t>ТЕКЕБАЕВ БЕЙБИТ КОЖАКЕЛДИЕВИЧ</t>
  </si>
  <si>
    <t>РАЙОН САРЫАРКА , улица Ықылас Дүкенұлы, здание 17А</t>
  </si>
  <si>
    <t>ТОО "ЕСИЛЬ 2021"</t>
  </si>
  <si>
    <t>ТОО "JASYL DALA ECO"</t>
  </si>
  <si>
    <t>БЕКБОСЫНОВА АРАЙЛЫМ АЛТЫНБЕКҚЫЗЫ</t>
  </si>
  <si>
    <t>С.БУГУНЬ , улица М.Ауезов, дом 9/1</t>
  </si>
  <si>
    <t>09.08.2024 нет потреб</t>
  </si>
  <si>
    <t>ТОО "EURASIA CROP CARE"</t>
  </si>
  <si>
    <t>КИИКОВ АСКАР МЕЙРАМБЕКОВИЧ</t>
  </si>
  <si>
    <t>7 (778) 906-93-39</t>
  </si>
  <si>
    <t>Г.КОКШЕТАУ , Акмолинская область город Кокшетау улица ШОКАНА УАЛИХАНОВА, дом 228/66</t>
  </si>
  <si>
    <t>07.09.2026 не верный номер</t>
  </si>
  <si>
    <t>ТОО "НАЙМАН ВКО"</t>
  </si>
  <si>
    <t>БӨЖЕН АСЫЛ СЕРІКҚЫЗЫ</t>
  </si>
  <si>
    <t>С.ЖЫЛЫСАЙ , улица Әлмерек Абыз, дом 1</t>
  </si>
  <si>
    <t>ТОО "АЛТЕКЕ КОМПАНИ"</t>
  </si>
  <si>
    <t>КАЙРГАЛИЕВ НУРТЛЕК АЙГАЛИЕВИЧ</t>
  </si>
  <si>
    <t>С.ҘРКЕН , улица Еңбекшілер, дом 7</t>
  </si>
  <si>
    <t>ТОО "AQTOBE GREEN GARDEN"</t>
  </si>
  <si>
    <t>УТЕШОВ МУРАТ ГИЗАТУЛЛОВИЧ</t>
  </si>
  <si>
    <t>РАЙОН АЛМАТЫ , Жилой массив Жібек Жолы, дом 254</t>
  </si>
  <si>
    <t>ТОО "INNA AGRO"</t>
  </si>
  <si>
    <t>ОЛЕЩЕНКО ВИТАЛИЙ СЕРГЕЕВИЧ</t>
  </si>
  <si>
    <t>МЕДЕУСКИЙ РАЙОН ,</t>
  </si>
  <si>
    <t>ТОО "ТЛЕКҚАБЫЛ"</t>
  </si>
  <si>
    <t>ТЛЕККАБУЛОВ АЛИХАН УЛУБЕКОВИЧ</t>
  </si>
  <si>
    <t>С.ЖЫМПИТЫ , улица Сагирбаева, дом 20</t>
  </si>
  <si>
    <t>ТОО "TOORAN"</t>
  </si>
  <si>
    <t>АБДИХАНОВ АЗАМАТ ЗЕИНУЛЛАЕВИЧ</t>
  </si>
  <si>
    <t>Г.АРАЛЬСК , улица Косарал, здание 6Б</t>
  </si>
  <si>
    <t>ТОО "АЛТАЙСКАЯ ФОРЕЛЬ"</t>
  </si>
  <si>
    <t>МЕДВЕДЕВ СЕРГЕЙ НИКОЛАЕВИЧ</t>
  </si>
  <si>
    <t>Г.УСТЬ-КАМЕНОГОРСК , Проспект Каныша Сатпаева, здание 1</t>
  </si>
  <si>
    <t>13.05.2024 нет потреб боьше не звонить</t>
  </si>
  <si>
    <t>ТОО "NURA AGRO FOOD"</t>
  </si>
  <si>
    <t>ДОСАНОВ ЕРБОЛАТ КАЛМУХАМБЕТОВИЧ</t>
  </si>
  <si>
    <t>С.НУРА , улица 8-Марта, дом 36, кв. 2</t>
  </si>
  <si>
    <t>ТОО "QANAPIA"</t>
  </si>
  <si>
    <t>ОЗАТБЕКҰЛЫ АМАНБЕК</t>
  </si>
  <si>
    <t>7(777)986-96-07</t>
  </si>
  <si>
    <t>С.ЖАНТИКЕЙ , квартал 10, дом 286</t>
  </si>
  <si>
    <t>ТОО "АМАНАТ 2022ТМ"</t>
  </si>
  <si>
    <t>ТУРЕЖАНОВ МАРАТ АУБАКИРОВИЧ</t>
  </si>
  <si>
    <t>П.ОСАКАРОВКА , улица Шәкәрім, дом 52</t>
  </si>
  <si>
    <t>21.09.2026 не дозвон бухг</t>
  </si>
  <si>
    <t>ТОО "ТЫНЫС ТАЛ"</t>
  </si>
  <si>
    <t>ЖАДРАСЫНОВ АБЛАЙ АМАНҰЛЫ</t>
  </si>
  <si>
    <t>7 (708) 816 81 41</t>
  </si>
  <si>
    <t>РАЙОН АЛМАТЫ , Жилой массив Жарық, Жилой массив НОВЫЙ ЯСНОЕ, дом 163А</t>
  </si>
  <si>
    <t>ТОО "ЖАКСЫЛЫК ГРУПП"</t>
  </si>
  <si>
    <t>ШЫНАСЫЛ ЖАҚСЫЛЫҚ ӨСКЕНБАЙҰЛЫ</t>
  </si>
  <si>
    <t>Г.АРЫСЬ , улица Казыбек Би, дом 18А</t>
  </si>
  <si>
    <t>ТОО "1LIK"</t>
  </si>
  <si>
    <t>АЛЕНОВ НУРМОЛДА ЕРКИНОВИЧ</t>
  </si>
  <si>
    <t>7(705)199-56-86</t>
  </si>
  <si>
    <t>РАЙОН ЕСИЛЬ , Жилой массив Шұбар, улица Жанатая Шарденова, дом 4</t>
  </si>
  <si>
    <t>ТОО "ADAL GROUP ATYRAU"</t>
  </si>
  <si>
    <t>БАҚТЫҒАЛИЕВ АЙБАТ МАРАТҰЛЫ</t>
  </si>
  <si>
    <t>Доставка готовой пищи на заказ</t>
  </si>
  <si>
    <t>Г.АТЫРАУ , улица Тәрен Білялов, дом 56</t>
  </si>
  <si>
    <t>СЕЛЬСКОХОЗЯЙСТВЕННЫЙ ПК "ASYL AGRO-22"</t>
  </si>
  <si>
    <t>С.ДИХАНКУЛЬ , улица Байтерек, дом 183</t>
  </si>
  <si>
    <t>ТОО "NUR-DALA COMPANI"</t>
  </si>
  <si>
    <t>КОШАМЕТОВ БАУЫРЖАН ИЛЬЯСОВИЧ</t>
  </si>
  <si>
    <t>РАЙОН ЕСИЛЬ , улица Алматы, здание 3</t>
  </si>
  <si>
    <t>ТОО "ELLEVE QAZ ECO"</t>
  </si>
  <si>
    <t>ХАРИТОНОВА КРИСТИНА АНДРЕЕВНА</t>
  </si>
  <si>
    <t>МЕДЕУСКИЙ РАЙОН , улица Чаплина, дом 71/66</t>
  </si>
  <si>
    <t>ТОО "RR AGRO"</t>
  </si>
  <si>
    <t>КУТТУБАЕВ ДУЛАТ ЖАНАТАЕВИЧ</t>
  </si>
  <si>
    <t>7 (707) 830 83 19</t>
  </si>
  <si>
    <t>С.БАУМАНСКОЕ , улица Аблайхана, строение 3</t>
  </si>
  <si>
    <t>11.12.2024 не верный номер</t>
  </si>
  <si>
    <t>ТОО "ZHER SHAR NS"</t>
  </si>
  <si>
    <t>ХАЛИ ДАУРИЯ РЫСБАЙҚЫЗЫ</t>
  </si>
  <si>
    <t>РАЙОН АЛМАТЫ , Проспект Бауыржан Момышұлы, дом 18, кв. 104</t>
  </si>
  <si>
    <t>ТОО "GEN GROUP KAZAKHSTAN"</t>
  </si>
  <si>
    <t>УТЕШЕВ САБЫРЖАН АДИЛОВИЧ</t>
  </si>
  <si>
    <t>Выращивание тропических и субтропических плодов</t>
  </si>
  <si>
    <t>МЕДЕУСКИЙ РАЙОН , город Алматы Медеуский район улица БЕГАЛИНА, дом 11</t>
  </si>
  <si>
    <t>ТОО "TABIGAT - TANU"</t>
  </si>
  <si>
    <t>ХАЛИ АҚБОТА РЫСБАЙҚЫЗЫ</t>
  </si>
  <si>
    <t>РАЙОН АЛМАТЫ , Микрорайон Аль-Фараби, улица Кайрата Рыскулбекова, дом 7, кв. 65</t>
  </si>
  <si>
    <t>ТОО "АГРОКОМПЛЕКС АРСЕН"</t>
  </si>
  <si>
    <t>АХМЕТОВ ЕРЖАН МУХТАРОВИЧ</t>
  </si>
  <si>
    <t>С.ЖАНИБЕК , улица М.Иксанова, дом 28</t>
  </si>
  <si>
    <t>ТОО "AGROGEODRONE"</t>
  </si>
  <si>
    <t>БАЛТАБАЕВА ГУЛЬМИРА ОМИРБЕКОВНА</t>
  </si>
  <si>
    <t>АЛМАЛИНСКИЙ РАЙОН , улица Шевченко, дом 162/7</t>
  </si>
  <si>
    <t>ТОО "CITY FLOWERS" повторный не дозвон</t>
  </si>
  <si>
    <t>ПОЗДНЯКОВ АНДРЕЙ ВЛАДИМИРОВИЧ</t>
  </si>
  <si>
    <t>8-771-526-80-17</t>
  </si>
  <si>
    <t>П.НОВОДОЛИНСКИЙ , улица Центральная, дом 10</t>
  </si>
  <si>
    <t>ГУ "УПРАВЛЕНИЕ ПРИРОДНЫХ РЕСУРСОВ И РЕГУЛИРОВАНИЯ ПРИРОДОПОЛЬЗОВАНИЯ ОБЛАСТИ ЖЕТІСУ"</t>
  </si>
  <si>
    <t>МЫРЗАБЕК ЕЛДОС СӘКЕНҰЛЫ</t>
  </si>
  <si>
    <t>Г.ТАЛДЫКОРГАН , УЛИЦА КАБАНБАЙ БАТЫРА, 26</t>
  </si>
  <si>
    <t>ТОО "RICH AZAMAT"</t>
  </si>
  <si>
    <t>МАЛИКОВ ДУЛАТ МЕЛДЕХАНОВИЧ</t>
  </si>
  <si>
    <t>7 702 983 4150</t>
  </si>
  <si>
    <t>С.АКСУ , улица А.Жумабекова, дом 22</t>
  </si>
  <si>
    <t>ТОО "TJT CORPARATION"</t>
  </si>
  <si>
    <t>ТУЛЕГЕНОВ ТАУКЕ ЖУМАТАЕВИЧ</t>
  </si>
  <si>
    <t>РАЙОН АЛМАТЫ , Проспект Рақымжан Қошқарбаев, дом 37</t>
  </si>
  <si>
    <t>СЕЛЬСКОХОЗЯЙСТВЕННЫЙ ПК "АЛАТАУ ӨНІМДЕРІ - 2"</t>
  </si>
  <si>
    <t>АНАРБАЕВА РАУШАН МОМБЕКОВНА</t>
  </si>
  <si>
    <t>АБАЙСКИЙ РАЙОН , Микрорайон Жайлау, улица Токкожа, дом 27</t>
  </si>
  <si>
    <t>02.08.2024 повтор нет потреб</t>
  </si>
  <si>
    <t>ТОО "QAZYGURT CITY"</t>
  </si>
  <si>
    <t>ЖУМАЕВ КАНАТ ДУЙСЕНБЕКОВИЧ</t>
  </si>
  <si>
    <t>Микрорайон Казыгурт, улица Ермексу, дом 18</t>
  </si>
  <si>
    <t>ТОО "БАЙНАЗАР 2030"</t>
  </si>
  <si>
    <t>ТОЛЕУБЕКОВ ДЮСЕНБАЙ СЕРИКБАЕВИЧ</t>
  </si>
  <si>
    <t>РАЙОН АЛМАТЫ , улица Манас, дом 20/1</t>
  </si>
  <si>
    <t>ТОО "АСЫЛ АЛТАЙ"</t>
  </si>
  <si>
    <t>УРДАБАЕВА НАФИСА ХАКИМЬЯНОВНА</t>
  </si>
  <si>
    <t>8 (771) 431 5929</t>
  </si>
  <si>
    <t>Г.ЖИТИКАРА , Микрорайон 5а, дом 7А</t>
  </si>
  <si>
    <t>17.12.2024 не дозвон</t>
  </si>
  <si>
    <t>нет потр, имеется свое</t>
  </si>
  <si>
    <t>ТОО "НҰРАЙ С.С"</t>
  </si>
  <si>
    <t>САУРБАЕВ СЕРЫК САГАТБЕКУЛЫ</t>
  </si>
  <si>
    <t>С.КАРАБУЛАК , улица Шакарима Кудайбердиулы, дом 5</t>
  </si>
  <si>
    <t>ТОО ""АГРО ЛЕС""</t>
  </si>
  <si>
    <t>КОШКИНБАЕВ ЕРЛАН КАНАТОВИЧ</t>
  </si>
  <si>
    <t>Г.МАКИНСК , улица Шокана Уалиханова, дом 10А, кв. 7</t>
  </si>
  <si>
    <t>СЕЛЬСКОХОЗЯЙСТВЕННЫЙ ПК "ТИЛЕМИСОВ"</t>
  </si>
  <si>
    <t>ЕСЕТОВ МЕЙРАМБЕК АСЫЛБЕКҰЛЫ</t>
  </si>
  <si>
    <t>7 (777) 114-1940</t>
  </si>
  <si>
    <t>С.АКЖАИК , ТАЙЫР ЖАРОКОВ, ДОМ 12</t>
  </si>
  <si>
    <t>ТОО "AGROTECH SNAB"</t>
  </si>
  <si>
    <t>МАРАСУЛОВ АЛИШЕР АБДУМАЛИКОВИЧ</t>
  </si>
  <si>
    <t>АУЭЗОВСКИЙ РАЙОН , город Алматы Ауэзовский район Микрорайон Таугуль-1 дом 85 к. 66</t>
  </si>
  <si>
    <t>ТОО "СТАНДАРТ СЕРВИС 2050"</t>
  </si>
  <si>
    <t>УСЕНБАЕВА АЙНУР ТАСБОЛАТОВНА</t>
  </si>
  <si>
    <t>7 (705) 914-9687</t>
  </si>
  <si>
    <t>ЕНБЕКШИНСКИЙ РАЙОН , город Шымкент Енбекшинский район улица Ж.КАМБАРУЛЫ, дом 153</t>
  </si>
  <si>
    <t>ТОО "TI GROUP GROCUS"</t>
  </si>
  <si>
    <t>НУРБАЕВА НАЗЫМ АКМАХАМБЕТОВНА</t>
  </si>
  <si>
    <t>С.САРЫКЕМЕР , Жамбылская область Байзакский район Сарыкемерский сельский округ село Сарыкемер Учетный квартал УЧЕТНЫЙ КВАРТАЛ 091, дом 94</t>
  </si>
  <si>
    <t>ГКП на ПХВ «АЛМАТЫОБЛВОДХОЗ» ГУ «УПРАВЛЕНИЕ СЕЛЬСКОГО ХОЗЯЙСТВА АЛМАТИНСКОЙ ОБЛАСТИ»</t>
  </si>
  <si>
    <t>ОЙШЫНОВ БАУЫРЖАН</t>
  </si>
  <si>
    <t>87011075410 ,8 705 732 61 66</t>
  </si>
  <si>
    <t>Г.ҚОНАЕВ , Алматинская область город Қонаев улица САКЕНА СЕЙФУЛЛИНА, дом 36</t>
  </si>
  <si>
    <t>NAIZA</t>
  </si>
  <si>
    <t>СУАЙБЕКОВА ХАИМХАН</t>
  </si>
  <si>
    <t>8 705 107 88 74</t>
  </si>
  <si>
    <t>С.АВАТ , АЛМАТИНСКАЯ ОБЛАСТЬ, УЙГУРСКИЙ РАЙОН, АВАТСКИЙ С.О., С.АВАТ</t>
  </si>
  <si>
    <t>11.12.2024 не дозвон</t>
  </si>
  <si>
    <t>ТОО "GOLDTEMIR"</t>
  </si>
  <si>
    <t>ДАУЛЕТБЕКҚЫЗЫ РИЗАГУЛЬ</t>
  </si>
  <si>
    <t>РАЙОН АЛМАТЫ , город Астана район Алматы Переулок КӨКІЛ, дом 17/2</t>
  </si>
  <si>
    <t>КРЕСТЬЯНСКОЕ ХОЗЯЙСТВО "НУРКЕ"</t>
  </si>
  <si>
    <t>АЙТБАЛАЕВА САРА АБДУАЗИЕВНА</t>
  </si>
  <si>
    <t>ИП "202"</t>
  </si>
  <si>
    <t>БИШИКОВ МУСКЕН</t>
  </si>
  <si>
    <t>77183891932 ,87183891932</t>
  </si>
  <si>
    <t>КХ "ҮСЕН" МУСАИНОВ КАПБАС</t>
  </si>
  <si>
    <t>МУСАИНОВ КАПБАС</t>
  </si>
  <si>
    <t>КРЕСТЬЯНСКОЕ ХОЗЯЙСТВА " ТОБАШЕВ Б.К "</t>
  </si>
  <si>
    <t>ТОБАШЕВ КУРМАНГАЛИ</t>
  </si>
  <si>
    <t>28.02.2025 не сущ</t>
  </si>
  <si>
    <t>К/Х "АЯН АЯТ"</t>
  </si>
  <si>
    <t>21.09.2026  нет потреб</t>
  </si>
  <si>
    <t>К/Х "НУРЗАТ"</t>
  </si>
  <si>
    <t>ТУРЫСБЕКОВ ТУРАР</t>
  </si>
  <si>
    <t>КРЕСТЬЯНСКОЕ ХОЗЯЙСТВО"ӨРДЕК"</t>
  </si>
  <si>
    <t>ЖУНБАСОВ ТЕМИРХАН</t>
  </si>
  <si>
    <t>77775855434 ,87775855434</t>
  </si>
  <si>
    <t>С.15 БЕКЕТ , МАНГИСТАУСКАЯ ОБЛАСТЬ, МАНГИСТАУСКИЙ РАЙОН, С.О.ОТПАН, С.15 БЕКЕТ</t>
  </si>
  <si>
    <t>К.Х "ДУМАН"</t>
  </si>
  <si>
    <t>ТУРАРОВ АРЫНТАЙ</t>
  </si>
  <si>
    <t>77783398439 ,87783398439</t>
  </si>
  <si>
    <t>С.АКТУБЕК , ОБЛАСТЬ ЖЕТІСУ, АЛАКОЛЬСКИЙ РАЙОН, АКТУБЕКСКИЙ С.О., С.АКТУБЕК</t>
  </si>
  <si>
    <t>25.07.2024 откл</t>
  </si>
  <si>
    <t>"АУЫЛ" ШАРУА ҚОЖАЛЫҒЫ</t>
  </si>
  <si>
    <t>КӨКЕТАЙ ТЕМІРҒАЛИ ӘБІЛДАҰЛЫ</t>
  </si>
  <si>
    <t>С.ИНТЫМАК , ОБЛАСТЬ ҰЛЫТАУ, ЖАНААРКИНСКИЙ РАЙОН, СЕЙФУЛЛИНСКИЙ С.О., С.ИНТЫМАК</t>
  </si>
  <si>
    <t>КРЕСТЬЯНСКОЕ ХОЗЯЙСТВО "ЖАС-ҰЛАН"</t>
  </si>
  <si>
    <t>СЕЙТЕНОВА АКЗИЯ</t>
  </si>
  <si>
    <t>ИП ӘБУ ХАНИФА</t>
  </si>
  <si>
    <t>СЕРМАНИЗОВ ҚҰТТЫБАЙ</t>
  </si>
  <si>
    <t>87016018629 ,8(701)6018629</t>
  </si>
  <si>
    <t>К/Х "ЕРСИН"</t>
  </si>
  <si>
    <t>АРИШОВ АБИЛЖАН НУРГАБЫЛОВИЧ</t>
  </si>
  <si>
    <t>С.КЕГЕН , АЛМАТИНСКАЯ ОБЛАСТЬ, КЕГЕНСКИЙ РАЙОН, КЕГЕНСКИЙ С.О., С.КЕГЕН</t>
  </si>
  <si>
    <t>К/Х "МӨЛДИР"</t>
  </si>
  <si>
    <t>ЖАКЫПБЕКОВА КУЛЬЖАМАЛ</t>
  </si>
  <si>
    <t>77773538121 ,87773538121</t>
  </si>
  <si>
    <t>8.12.2023 не зарег</t>
  </si>
  <si>
    <t>ИП КӘУСАР</t>
  </si>
  <si>
    <t>БЕРКИМБАЕВ ОРАЛБЕК</t>
  </si>
  <si>
    <t>С.ОРНЕК , ЖАМБЫЛСКАЯ ОБЛАСТЬ, ЖАМБЫЛСКИЙ РАЙОН, ОРНЕКСКИЙ С.О., С.ОРНЕК</t>
  </si>
  <si>
    <t>АҚБОТА</t>
  </si>
  <si>
    <t>КАРАБАЛИНА ГУЛЬЖАН</t>
  </si>
  <si>
    <t>С.ХАН ОРДАСЫ , БОКЕЙОРДИНСКИЙ РАЙОН, ОРДИНСКИЙ С.О., С.ХАН ОРДАСЫ</t>
  </si>
  <si>
    <t xml:space="preserve">08.10.2024 нет потреб </t>
  </si>
  <si>
    <t>КХ "НҰР -ТІЛЕК"</t>
  </si>
  <si>
    <t>КАЙРХОМОВ НАСИПКАЛИ КАИРХОМ ҰЛЫ</t>
  </si>
  <si>
    <t>С.БУДАРИНО , АКЖАИКСКИЙ РАЙОН, БУДАРИНСКИЙ С.О., С.БУДАРИНО</t>
  </si>
  <si>
    <t>КХ АБДРАХИМОВА КУЛЯЙХАН</t>
  </si>
  <si>
    <t>АБДРАХИМОВА КУЛЯЙХАН</t>
  </si>
  <si>
    <t>МОМБОЛОВ КАСЫМГАЛИ СЫДЫКОВИЧ</t>
  </si>
  <si>
    <t>7 (771) 133-32-50</t>
  </si>
  <si>
    <t>"АННЕР" ШАРУА ҚОЖАЛЫҒЫ</t>
  </si>
  <si>
    <t>КАСЫМЖАНОВА КУЛИЯ</t>
  </si>
  <si>
    <t>К/Х "ШАБАМБАЕВ"</t>
  </si>
  <si>
    <t>ШАБАМБАЕВ САПАР БАИЛЬДИНОВИЧ</t>
  </si>
  <si>
    <t>С.ЖАНА КАЛА , ПАВЛОДАРСКАЯ ОБЛАСТЬ, ПАВЛОДАРСКИЙ РАЙОН, ГРИГОРЬЕВСКИЙ С.О., С.ЖАНА КАЛА</t>
  </si>
  <si>
    <t>К/Х "МОЛДАЖАНОВА ЖАНЫЛ"</t>
  </si>
  <si>
    <t>МОЛДАЖАНОВА ЖАНЫЛ</t>
  </si>
  <si>
    <t>С.АЛТЫУЙ , ОБЛАСТЬ ЖЕТІСУ, ПАНФИЛОВСКИЙ РАЙОН, БИРЛИКСКИЙ С.О., С.АЛТЫУЙ</t>
  </si>
  <si>
    <t>25.07.2024 не верный номер</t>
  </si>
  <si>
    <t>К/Х АҒАЙЫНДЫЛАР</t>
  </si>
  <si>
    <t>БИСМИЛЬДИН ДОСЫМЖАН БИСМИЛЬДИНОВИЧ</t>
  </si>
  <si>
    <t>С.БОЛЬШОЙ АКЖАР , ПАВЛОДАРСКАЯ ОБЛАСТЬ, МАЙСКИЙ РАЙОН, АКЖАРСКИЙ С.О., С.БОЛЬШОЙ АКЖАР</t>
  </si>
  <si>
    <t>ОМБАЕВА ЖУМАХАН ЖУНИСБЕКОВНА</t>
  </si>
  <si>
    <t>КХ "БАГРАТИОН-2"</t>
  </si>
  <si>
    <t>ВОРОПАЙ ВАСИЛИЙ ГРИГОРЬЕВИЧ</t>
  </si>
  <si>
    <t>13.05.2024 багратионов вав тоже их</t>
  </si>
  <si>
    <t>КРЕСТЬЯНСКОЕ ХОЗЯЙСТВО"РЫСПАЕВ А К"</t>
  </si>
  <si>
    <t>РЫСПАЕВ АМАНТАЙ КАБЫЛМАНОВИЧ</t>
  </si>
  <si>
    <t>21.09.2026 изъяли земли закрылись</t>
  </si>
  <si>
    <t>ЕСПЕНБЕТОВА АКЖОЛТАЙ НУКАНОВНА</t>
  </si>
  <si>
    <t>С.БЕСКАЙНАР , ОБЛАСТЬ ЖЕТІСУ, КОКСУСКИЙ РАЙОН, ЕНБЕКШИНСКИЙ С.О., С.БЕСКАЙНАР</t>
  </si>
  <si>
    <t>ШАЛОВА КУЛЬТАЙ</t>
  </si>
  <si>
    <t>77017508909 ,87017508909</t>
  </si>
  <si>
    <t>С.СТАРАЯ ЖАНАМА , ОБЛАСТЬ ЖЕТІСУ, АЛАКОЛЬСКИЙ РАЙОН, ЖАНАМИНСКИЙ С.О., С.СТАРАЯ ЖАНАМА</t>
  </si>
  <si>
    <t>МАРОВ ИСХАР ХИВАЕВИЧ</t>
  </si>
  <si>
    <t>А.АУХАТТЫ , ЖАМБЫЛСКАЯ ОБЛАСТЬ, КОРДАЙСКИЙ РАЙОН, АУХАТТИНСКИЙ С.О., А.АУХАТТЫ</t>
  </si>
  <si>
    <t>КХ "ӘЛІҚҰЛОВ ЖӘНЕ К"</t>
  </si>
  <si>
    <t>АЛИКУЛОВ ТЫНЫСБАЙ</t>
  </si>
  <si>
    <t>С.КАМЕНКА , ЖАМБЫЛСКАЯ ОБЛАСТЬ, РАЙОН ТУРАРА РЫСКУЛОВА, КАРАКЫСТАКСКИЙ С.О., С.КАМЕНКА</t>
  </si>
  <si>
    <t>К/Х "ЖАРМЕНКЕ"</t>
  </si>
  <si>
    <t>ОМАРОВ АЙТМУХАММЕД КАЛТАЕВИЧ</t>
  </si>
  <si>
    <t>77771094114 ,87771094114</t>
  </si>
  <si>
    <t>С.КОЯНДЫ , КАРАГАНДИНСКАЯ ОБЛАСТЬ, КАРКАРАЛИНСКИЙ РАЙОН, С.О. КОЯНДЫ, С.КОЯНДЫ</t>
  </si>
  <si>
    <t>21.09.2026 не верный номер незнает как связаться с ними</t>
  </si>
  <si>
    <t>ИП</t>
  </si>
  <si>
    <t>ОМАРОВА ТОИЖАН</t>
  </si>
  <si>
    <t>ИП "СКАКОВА КУАНХАН"</t>
  </si>
  <si>
    <t>СКАКОВА КУАНХАН</t>
  </si>
  <si>
    <t>77053670808 ,87053670808</t>
  </si>
  <si>
    <t>С.АЛГАБАС , ТУРКЕСТАНСКАЯ ОБЛАСТЬ, РАЙОН БАЙДИБЕКА, АГЫБЕТСКИЙ С.О., С.АЛГАБАС</t>
  </si>
  <si>
    <t>К/Х "АДИЛ"</t>
  </si>
  <si>
    <t>КЕНЕТАЕВ ШАРИП</t>
  </si>
  <si>
    <t>7(707) 227 00 22 ,87072270022</t>
  </si>
  <si>
    <t>ИП АЙДАРБАЕВ Ж.</t>
  </si>
  <si>
    <t>АЙДАРБАЕВ ЖОЛАМАН</t>
  </si>
  <si>
    <t>С.БОСТАН , МАНГИСТАУСКАЯ ОБЛАСТЬ, КАРАКИЯНСКИЙ РАЙОН, БОСТАНСКИЙ С.О., С.БОСТАН</t>
  </si>
  <si>
    <t>КРЕСТЬЯНСКОЕ ХОЗЯЙСТВО "РАУАН"</t>
  </si>
  <si>
    <t>ЖУЗБАЕВА БИБЫГАЙЫН</t>
  </si>
  <si>
    <t>87023601067 ,87214652002 ,87214652002, 87023601067</t>
  </si>
  <si>
    <t>КХ ФИЛИППОВ В.А.</t>
  </si>
  <si>
    <t>ФИЛИППОВ ВЛАДИМИР АЛЕКСАНДРОВИЧ</t>
  </si>
  <si>
    <t>С.ДАРЬИНСКОЕ , ЗАПАДНО-КАЗАХСТАНСКАЯ ОБЛАСТЬ, РАЙОН БӘЙТЕРЕК, ДАРЬИНСКИЙ С.О., С.ДАРЬИНСКОЕ</t>
  </si>
  <si>
    <t>"ӘСЕМ" ШАРУА ҚОЖАЛЫҒЫ</t>
  </si>
  <si>
    <t>БАЙМБЕТОВ МЕЙРХАН</t>
  </si>
  <si>
    <t>А.ТАТТИБАЯ ДУЙСЕБАЙУЛЫ , ЖАМБЫЛСКАЯ ОБЛАСТЬ, ЖУАЛЫНСКИЙ РАЙОН, ШАКПАКСКИЙ С.О., А.ТАТТИБАЯ ДУЙСЕБАЙУЛЫ</t>
  </si>
  <si>
    <t>ИП МУХАМЕДОВ ЖАНЕБЕРГЕН</t>
  </si>
  <si>
    <t>МУХАМЕДОВ ЖАНЕБЕРГАН</t>
  </si>
  <si>
    <t>ИП ХАЛИЕВ М.Х.</t>
  </si>
  <si>
    <t>ХАЛИЕВ МУРАТ ХАЛИЕВИЧ</t>
  </si>
  <si>
    <t>КХ ИП АМИРДИНОВ.Н</t>
  </si>
  <si>
    <t>АМИРДИНОВ НАВИРДИН</t>
  </si>
  <si>
    <t>АЛАТАУСКИЙ РАЙОН , АЛАТАУСКИЙ РАЙОН</t>
  </si>
  <si>
    <t>ХАЗОВ</t>
  </si>
  <si>
    <t>ХАЗОВ РОСТИСЛАВ АЛЕКСАНДРОВИЧ</t>
  </si>
  <si>
    <t>87051865500 ,8 705 186 55 00</t>
  </si>
  <si>
    <t>К/ Х "ДОСКАЙРОВ Ж"</t>
  </si>
  <si>
    <t>ДОСКАЙРОВ ЖЕНИСБАЙ ДОСКАЙРОВИЧ</t>
  </si>
  <si>
    <t>77011962232 ,87011962232</t>
  </si>
  <si>
    <t>С.КЕНОРИС , АТЫРАУСКАЯ ОБЛАСТЬ, МАХАМБЕТСКИЙ РАЙОН, АКТОГАЙСКИЙ С.О., С.КЕНОРИС</t>
  </si>
  <si>
    <t>КРЕСТЬЯНСКОЕ ХОЗЯЙСТВА "ҚАЙНАР"</t>
  </si>
  <si>
    <t>КАЙНАРБЕКОВ ТОРЕХАН</t>
  </si>
  <si>
    <t>С.ТОГЫЗТАРАУ , ЖАМБЫЛСКАЯ ОБЛАСТЬ, ЖАМБЫЛСКИЙ РАЙОН, ТОГЫЗТАРАУСКИЙ С.О., С.ТОГЫЗТАРАУ</t>
  </si>
  <si>
    <t>НИЯЗОВ ЕРМЕК</t>
  </si>
  <si>
    <t>87020003323 ,870200033232</t>
  </si>
  <si>
    <t>К\Х АЙ-ШОЛПАН</t>
  </si>
  <si>
    <t>ТЕМИРБАЕВ СЕРИКЖАН МОЛДАШОВИЧ</t>
  </si>
  <si>
    <t>С.ШОЛПАН , УРДЖАРСКИЙ РАЙОН, ШОЛПАНСКИЙ С.О., С.ШОЛПАН</t>
  </si>
  <si>
    <t>13.05.2024 откл</t>
  </si>
  <si>
    <t>КХ "АЯН"</t>
  </si>
  <si>
    <t>УМБЕТКАЛИЕВ МАДИЯР</t>
  </si>
  <si>
    <t>П.ДОССОР , АТЫРАУСКАЯ ОБЛАСТЬ, МАКАТСКИЙ РАЙОН, ДОССОРСКАЯ П.А., П.ДОССОР</t>
  </si>
  <si>
    <t>ИП "SKIF "</t>
  </si>
  <si>
    <t>НУГМАНОВ МУРАТ САПАРОВИЧ</t>
  </si>
  <si>
    <t>С.КАЗАХСТАН , АЛМАТИНСКАЯ ОБЛАСТЬ, ЕНБЕКШИКАЗАХСКИЙ РАЙОН, КАЗАХСТАНСКИЙ С.О., С.КАЗАХСТАН</t>
  </si>
  <si>
    <t>КХ "ТУРСЫНХАН"</t>
  </si>
  <si>
    <t>МУСАХАНОВА ТЛЕУХАН БАЯХМЕТОВНА</t>
  </si>
  <si>
    <t>С.БАХТЫ , ОБЛАСТЬ АБАЙ, УРДЖАРСКИЙ РАЙОН, БАХТИНСКИЙ С.О., С.БАХТЫ</t>
  </si>
  <si>
    <t>ИП "ХАЖЕНОВ А.З."</t>
  </si>
  <si>
    <t>ХАЖЕНОВ АБАЙ ЗАЙРОВИЧ</t>
  </si>
  <si>
    <t>ИП САУЫР</t>
  </si>
  <si>
    <t>ЖҮНІСҰЛЫ ТЫНЫШБЕК</t>
  </si>
  <si>
    <t>77234021000 ,87234021000</t>
  </si>
  <si>
    <t>Управление недвижимостью за вознаграждение или на договорной основе</t>
  </si>
  <si>
    <t>Г.ЗАЙСАН , ЗАЙСАНСКИЙ РАЙОН, ЗАЙСАНСКАЯ Г.А., Г.ЗАЙСАН</t>
  </si>
  <si>
    <t>ИНДИВИДУАЛЬНЫЙ ПРЕДПРИНИМАТЕЛЬ АППАЗОВ ОСПАН АППАЗОВИЧ</t>
  </si>
  <si>
    <t>АППАЗОВ ОСПАН АППАЗОВИЧ</t>
  </si>
  <si>
    <t>77756770721 ,87756770721</t>
  </si>
  <si>
    <t>09.08.2024 занято</t>
  </si>
  <si>
    <t>KAHARMAN</t>
  </si>
  <si>
    <t>МУХАМЕТКАЛИЕВА ЗУБУНУН ФАТКУЛЛИНОВНА</t>
  </si>
  <si>
    <t>КУДАЙКУЛОВ ТУРДАКЫН ИБРАИМОВИЧ</t>
  </si>
  <si>
    <t>С.ИМ.ГОЛОВАЦКОГО , ОБЛАСТЬ ЖЕТІСУ, ПАНФИЛОВСКИЙ РАЙОН, ЖАСКЕНТСКИЙ С.О., С.ИМ.ГОЛОВАЦКОГО</t>
  </si>
  <si>
    <t>ИП КАЙШИБЕКОВ МЫРЗАГАЛИ</t>
  </si>
  <si>
    <t>КАЙШИБЕКОВ МЫРЗАГАЛИ</t>
  </si>
  <si>
    <t>К/Х "АЙ БИБI"</t>
  </si>
  <si>
    <t>ИБРАГИМОВ МУХАДИ КАЛИАСКАРОВИЧ</t>
  </si>
  <si>
    <t>7(727)2657359 ,87017777313 ,87272657359</t>
  </si>
  <si>
    <t>С.ШЕЛЕК , АЛМАТИНСКАЯ ОБЛАСТЬ, ЕНБЕКШИКАЗАХСКИЙ РАЙОН, ШЕЛЕКСКИЙ С.О., С.ШЕЛЕК</t>
  </si>
  <si>
    <t>ИП "ЫНТЫМАҚ"</t>
  </si>
  <si>
    <t>БЕКМАНОВА ЗЛИХА</t>
  </si>
  <si>
    <t>С.БИРИНШИ МАМЫР , ТУРКЕСТАНСКАЯ ОБЛАСТЬ, ТОЛЕБИЙСКИЙ РАЙОН, С.О.БИРИНШИ МАМЫР, С.БИРИНШИ МАМЫР</t>
  </si>
  <si>
    <t>К/Х "САМЕР"</t>
  </si>
  <si>
    <t>ИМАНГАЗИН ЕРЖАН ШАЛАБАЕВИЧ</t>
  </si>
  <si>
    <t>С.КУРСАЙ , АКТЮБИНСКАЯ ОБЛАСТЬ, ХОБДИНСКИЙ РАЙОН, КОБДИНСКИЙ С.О., С.КУРСАЙ</t>
  </si>
  <si>
    <t>К/Х "ИГІЛІК"</t>
  </si>
  <si>
    <t>ТАНАБАЕВ КАБДЕШ АМИРОВИЧ</t>
  </si>
  <si>
    <t>КРЕСТЪЯНСКОЕ (ФЕРМЕРСКОЕ) ХОЗЯЙСТВО "ТОКБЕРГЕН"</t>
  </si>
  <si>
    <t>ТОКБЕРГЕНОВ ДОСКОЖА</t>
  </si>
  <si>
    <t>С.КАРАКЕМЕР , ЖАМБЫЛСКАЯ ОБЛАСТЬ, ЖАМБЫЛСКИЙ РАЙОН, КАРАКЕМЕРСКИЙ С.О., С.КАРАКЕМЕР</t>
  </si>
  <si>
    <t>КРЕСТЬЯНСКОЕ ХОЗЯЙСТВО "ҒАНИ ҚАЛҒҰТЫ"</t>
  </si>
  <si>
    <t>КАРАКУШИКОВ РГАЛБЕК</t>
  </si>
  <si>
    <t>С.АЛГА , ЖАМБЫЛСКАЯ ОБЛАСТЬ, КОРДАЙСКИЙ РАЙОН, АЛГИНСКИЙ С.О., С.АЛГА</t>
  </si>
  <si>
    <t>КХ ОНИЩЕНКО Н.И.</t>
  </si>
  <si>
    <t>ОНИЩЕНКО НИКОЛАЙ ИВАНОВИЧ</t>
  </si>
  <si>
    <t>77233566272 ,87233566272</t>
  </si>
  <si>
    <t>С.ПАРЫГИНО , ВОСТОЧНО-КАЗАХСТАНСКАЯ ОБЛАСТЬ, РАЙОН АЛТАЙ, ПАРЫГИНСКИЙ С.О., С.ПАРЫГИНО</t>
  </si>
  <si>
    <t>КХ "КЕНЖЕҒАЛИЕВА М"</t>
  </si>
  <si>
    <t>КЕНЖЕҒАЛИЕВА МАХФУЗА</t>
  </si>
  <si>
    <t>87017171438 ,87021240207</t>
  </si>
  <si>
    <t>С.МАХАМБЕТ , АТЫРАУСКАЯ ОБЛАСТЬ, МАХАМБЕТСКИЙ РАЙОН, МАХАМБЕТСКИЙ С.О., С.МАХАМБЕТ</t>
  </si>
  <si>
    <t>04.06.2024 болеет набрать через две недели</t>
  </si>
  <si>
    <t>КХ " БАТТАЛ "</t>
  </si>
  <si>
    <t>МАНСУРОВА ГУЛЬБАХАР НАСИРДИНОВНА</t>
  </si>
  <si>
    <t>77772785910 ,87772785910</t>
  </si>
  <si>
    <t>С.КАРАТУРЫК , АЛМАТИНСКАЯ ОБЛАСТЬ, ЕНБЕКШИКАЗАХСКИЙ РАЙОН, КАРАТУРЫКСКИЙ С.О., С.КАРАТУРЫК</t>
  </si>
  <si>
    <t>КХ "ӘМІР"</t>
  </si>
  <si>
    <t>КУРМАНГАЛИЕВА АЙТЖАМАЛ</t>
  </si>
  <si>
    <t>87476131114 ,87786844568</t>
  </si>
  <si>
    <t>ЕСІМ ҒАРИФОЛЛА</t>
  </si>
  <si>
    <t>7 (708) 504-15-15 ,87085041515</t>
  </si>
  <si>
    <t>КХ "АЙДЫН"</t>
  </si>
  <si>
    <t>ЕРЕЖЕПОВ НУРТАЙ</t>
  </si>
  <si>
    <t>КХ "БААС"</t>
  </si>
  <si>
    <t>САХАНОВ ЖУМАБАЙ</t>
  </si>
  <si>
    <t>29.05.2025 не верный номер</t>
  </si>
  <si>
    <t>Ш/Қ"ҚАРАЖАНСАЙ"</t>
  </si>
  <si>
    <t>КОСБАЕВ ЕСЕНГЕЛЬДЫ ИСКАХОВИЧ</t>
  </si>
  <si>
    <t>К\Х " УЗАН "</t>
  </si>
  <si>
    <t>КОРГАСБАЕВА НУРГАЙША</t>
  </si>
  <si>
    <t>7 (702) 664-64-05</t>
  </si>
  <si>
    <t>КХ РАХЫМБАЕВА АСЫЛХАН</t>
  </si>
  <si>
    <t>РАХЫМБАЕВА АСЫЛХАН</t>
  </si>
  <si>
    <t>КРЕСТЬЯНСКОЕ ХОЗЯЙСТВО "ШОПАН АТА"</t>
  </si>
  <si>
    <t>СУНДЕТБАЕВ ИБРАЙЫМ</t>
  </si>
  <si>
    <t>С.СЕНЕК , МАНГИСТАУСКАЯ ОБЛАСТЬ, КАРАКИЯНСКИЙ РАЙОН, СЕНЕКСКИЙ С.О., С.СЕНЕК</t>
  </si>
  <si>
    <t>КУБЕЙСИНОВ МАЛИК КУСПАНОВИЧ</t>
  </si>
  <si>
    <t>77112510925 ,87112510925 ,87785511156</t>
  </si>
  <si>
    <t>ИП "ХРЕНОВА М.В."</t>
  </si>
  <si>
    <t>ХРЕНОВА МАРИЯ ВАСИЛЬЕВНА</t>
  </si>
  <si>
    <t>КРЕСТЬЯНСКОЕ ХОЗЯЙСТВО "БАЛКАНТАУ"</t>
  </si>
  <si>
    <t>КУТТИНА МАНИЗА</t>
  </si>
  <si>
    <t>87214653688 ,87214653688, 87756128083 ,87756128083</t>
  </si>
  <si>
    <t>С.КАРАБУЛАК , КАРКАРАЛИНСКИЙ РАЙОН, С.О.БАЛКАНТАУ, С.КАРАБУЛАК</t>
  </si>
  <si>
    <t>21.09.2026 ие дозвон</t>
  </si>
  <si>
    <t>ИП ШАБДАРБАЕВА</t>
  </si>
  <si>
    <t>ШАБДАРБАЕВА АЛТЫН СМАГУЛОВНА</t>
  </si>
  <si>
    <t>МУСТАПАЕВА НУРБИКЕ</t>
  </si>
  <si>
    <t>С.НАРЫНКОЛ , АЛМАТИНСКАЯ ОБЛАСТЬ, РАЙЫМБЕКСКИЙ РАЙОН, НАРЫНКОЛЬСКИЙ С.О., С.НАРЫНКОЛ</t>
  </si>
  <si>
    <t>02.02.2024 не верный номер</t>
  </si>
  <si>
    <t>ИП "ЖҮНІС"</t>
  </si>
  <si>
    <t>ЖҮНІС ЖАНӘЛІ ПІРНАЗАРҰЛЫ</t>
  </si>
  <si>
    <t>77011405000 ,+7 7011405000 ,87011405000 ,87701140500</t>
  </si>
  <si>
    <t>К/Х "ДУРНЕВ А.Ф."</t>
  </si>
  <si>
    <t>ДУРНЕВ АНАТОЛИЙ ФЕДОРОВИЧ</t>
  </si>
  <si>
    <t>С.ТУРГЕН , АКМОЛИНСКАЯ ОБЛАСТЬ, АРШАЛЫНСКИЙ РАЙОН, С.О.ТУРГЕН, С.ТУРГЕН</t>
  </si>
  <si>
    <t>07.09.2026 откл</t>
  </si>
  <si>
    <t>ИП КУРМАНБЕКОВА А .</t>
  </si>
  <si>
    <t>КУРМАНБЕКОВА АЛИЯ</t>
  </si>
  <si>
    <t>ИП АДИЗБАЕВ БАХАДЫР ЖОРАБАЕВИЧ</t>
  </si>
  <si>
    <t>АДИЗБАЕВ БАХАДЫР ЖОРАБАЕВИЧ</t>
  </si>
  <si>
    <t>С.МЕРКЕ , ЖАМБЫЛСКАЯ ОБЛАСТЬ, МЕРКЕНСКИЙ РАЙОН, МЕРКЕНСКИЙ С.О., С.МЕРКЕ</t>
  </si>
  <si>
    <t>"АЛАТАУ" ШАРУА ҚОЖАЛЫҒЫ</t>
  </si>
  <si>
    <t>МУРСАЛИМОВ ДАУТБЕК</t>
  </si>
  <si>
    <t>87013420725 ,8-701-342-07-25 ,87781379694</t>
  </si>
  <si>
    <t>С.КЫЗЫЛКЕСЕК , ОБЛАСТЬ АБАЙ, РАЙОН АҚСУАТ, КЫЗЫЛКЕСЕКСКИЙ С.О., С.КЫЗЫЛКЕСЕК</t>
  </si>
  <si>
    <t>ИМАНБАЕВА СУЛТАНКУЛЬ</t>
  </si>
  <si>
    <t>77711926060 ,87711926060</t>
  </si>
  <si>
    <t>С.ЖЫЛАНДЫ , ОБЛАСТЬ ҰЛЫТАУ, УЛЫТАУСКИЙ РАЙОН, САРЫСУСКИЙ С.О., С.ЖЫЛАНДЫ</t>
  </si>
  <si>
    <t>КХ АБДУСАДЫК</t>
  </si>
  <si>
    <t>АБДУРАЗАКОВ АБДУСАДЫК</t>
  </si>
  <si>
    <t>87059740147 ,87059740147 . 87016447137</t>
  </si>
  <si>
    <t>К/Х РУСЛАН</t>
  </si>
  <si>
    <t>АЛДАБЕРГЕНОВА БАГДАТ ДЖОЛДАСБЕКОВНА</t>
  </si>
  <si>
    <t>С.КРАСИВОЕ , АКМОЛИНСКАЯ ОБЛАСТЬ, ЕСИЛЬСКИЙ РАЙОН, КРАСИВИНСКИЙ С.О., С.КРАСИВОЕ</t>
  </si>
  <si>
    <t>07.09.2026 не дозвон</t>
  </si>
  <si>
    <t>КРЕСТЬЯНСКОЕ ХОЗЯЙСТВО "ДАУЛЕТ"</t>
  </si>
  <si>
    <t>БЕИЛКАНОВ САТЫЛКАН</t>
  </si>
  <si>
    <t>7 (707) 354-51-60</t>
  </si>
  <si>
    <t>С.ЖАНАЛЫК , ОБЛАСТЬ ЖЕТІСУ, КЕРБУЛАКСКИЙ РАЙОН, ЖАЙНАК БАТЫРСКИЙ С.О., С.ЖАНАЛЫК</t>
  </si>
  <si>
    <t>ШАРУА ҚОЖАЛЫҚ "НҰРДӘУЛЕТ"</t>
  </si>
  <si>
    <t>ЗАУРБЕКОВА МЕНСУЛУ</t>
  </si>
  <si>
    <t>С.ОРНЕК , ЖАМБЫЛСКАЯ ОБЛАСТЬ, РАЙОН ТУРАРА РЫСКУЛОВА, ОРНЕКСКИЙ С.О., С.ОРНЕК</t>
  </si>
  <si>
    <t>КРЕСТЬЯНСКОЕ ХОЗЯЙСТВО "ТҰЛПАР"</t>
  </si>
  <si>
    <t>АХМЕТОВ РЫМБЕК</t>
  </si>
  <si>
    <t>С.КАРАКОЛЬ , КАРАГАНДИНСКАЯ ОБЛАСТЬ, КАРКАРАЛИНСКИЙ РАЙОН, КАРАКОЛЬСКИЙ С.О., С.КАРАКОЛЬ</t>
  </si>
  <si>
    <t>КХ "ҚАЙСЕДЕНОВ П.Қ."</t>
  </si>
  <si>
    <t>НАРИМБАЕВА ХАЛЕШ МУГАЛИМАЕВНА</t>
  </si>
  <si>
    <t>С.ЖУМЕКЕН , АТЫРАУСКАЯ ОБЛАСТЬ, КУРМАНГАЗИНСКИЙ РАЙОН, ЕНБЕКШИНСКИЙ С.О., С.ЖУМЕКЕН</t>
  </si>
  <si>
    <t>К/Х "СЫРЫМБЕТ"</t>
  </si>
  <si>
    <t>НУСИПКОЖАЕВ БАЙЖАН</t>
  </si>
  <si>
    <t>С.ЕЛАМАН , АЛМАТИНСКАЯ ОБЛАСТЬ, ТАЛГАРСКИЙ РАЙОН, КАЙНАРСКИЙ С.О., С.ЕЛАМАН</t>
  </si>
  <si>
    <t>23.10.2024  не зарег</t>
  </si>
  <si>
    <t>ИП ТОЛКУНОВА Ж.</t>
  </si>
  <si>
    <t>ТОЛКУНОВА ЖАНЫЛХАН ВУАЗИРОВНА</t>
  </si>
  <si>
    <t xml:space="preserve">23.10.2024 не дозвон </t>
  </si>
  <si>
    <t>АШИКБАЕВ ТЛЕУКАБАК</t>
  </si>
  <si>
    <t>77758664837 ,87758664837</t>
  </si>
  <si>
    <t>С.БАСТОБЕ , ОБЛАСТЬ ЖЕТІСУ, КАРАТАЛЬСКИЙ РАЙОН, БАСТОБИНСКИЙ А.О., С.БАСТОБЕ</t>
  </si>
  <si>
    <t>КРЕСТЬЯНСКОЕ ХОЗЯЙСТВО "ГАЛЫМ"</t>
  </si>
  <si>
    <t>БАЖАНОВА КУЛЬДАРИЯ</t>
  </si>
  <si>
    <t>С.САРЫБУЛАК , ЖАМБЫЛСКАЯ ОБЛАСТЬ, КОРДАЙСКИЙ РАЙОН, САРЫБУЛАКСКИЙ С.О., С.САРЫБУЛАК</t>
  </si>
  <si>
    <t>ИП КИШКЕНЕБАЕВ ТУРЕМУРАТ</t>
  </si>
  <si>
    <t>КИШКЕНЕБАЕВ ТУРЕМУРАТ</t>
  </si>
  <si>
    <t>С.ЖАНГЕЛЬДИНО , АТЫРАУСКАЯ ОБЛАСТЬ, КЗЫЛКОГИНСКИЙ РАЙОН, ДЖАНГЕЛЬДИНСКИЙ С.О., С.ЖАНГЕЛЬДИНО</t>
  </si>
  <si>
    <t>АБИКЕНОВ КАНЫБЕК АЙДАРХАНОВИЧ</t>
  </si>
  <si>
    <t>С.ЖАЛАНАШ , ТАРБАГАТАЙСКИЙ РАЙОН, КУЙГАНСКИЙ С.О., С.ЖАЛАНАШ</t>
  </si>
  <si>
    <t>ИП "САНЖАР"</t>
  </si>
  <si>
    <t>КИНДИКБАЕВА ЖАКИЯ ЖУМАБАЕВНА</t>
  </si>
  <si>
    <t>77012515506 ,87012515506</t>
  </si>
  <si>
    <t>С.АЛМАЛЫ , АЛМАТИНСКАЯ ОБЛАСТЬ, ЕНБЕКШИКАЗАХСКИЙ РАЙОН, КОКТОБИНСКИЙ С.О., С.АЛМАЛЫ</t>
  </si>
  <si>
    <t>К/Х "МАКПАЛ"</t>
  </si>
  <si>
    <t>МОЛБОСЫНОВ СЕРИКХАН ЖУНУСОВИЧ</t>
  </si>
  <si>
    <t>С.ЖОГАРГЫ ЕГИНСУ , ОБЛАСТЬ АБАЙ, УРДЖАРСКИЙ РАЙОН, ЖОГАРГЫ ЕГИНСУСКИЙ С.О., С.ЖОГАРГЫ ЕГИНСУ</t>
  </si>
  <si>
    <t>ИП " САКПАНБАЕВ "</t>
  </si>
  <si>
    <t>САКПАНБАЕВ НАЙМАНГАЗЫ</t>
  </si>
  <si>
    <t>77753660999 ,87753660999</t>
  </si>
  <si>
    <t xml:space="preserve">17.07.2024 хозяин умер </t>
  </si>
  <si>
    <t>КРЕСТЬЯНСКОЕ ХОЗЯЙСТВО "ЖІГЕР"</t>
  </si>
  <si>
    <t>ХАСАН ГИБРАТ</t>
  </si>
  <si>
    <t>7-705-812-21-89 ,87058122189</t>
  </si>
  <si>
    <t>ИП ИСРАИЛОВ НИШАНТАЙ</t>
  </si>
  <si>
    <t>ИСРАИЛОВ НИШАНТАЙ</t>
  </si>
  <si>
    <t>С.КАРАБУЛАК , ТУРКЕСТАНСКАЯ ОБЛАСТЬ, САЙРАМСКИЙ РАЙОН, КАРАБУЛАКСКИЙ С.О., С.КАРАБУЛАК</t>
  </si>
  <si>
    <t>Ф/Х "ЕРБОЛ"</t>
  </si>
  <si>
    <t>СУЛТАНГАЗИНОВА КУЛИМА БИЛИСПЕКОВНА</t>
  </si>
  <si>
    <t>С.РАВНОПОЛЬ , ПАВЛОДАРСКАЯ ОБЛАСТЬ, УСПЕНСКИЙ РАЙОН, РАВНОПОЛЬСКИЙ С.О., С.РАВНОПОЛЬ</t>
  </si>
  <si>
    <t>КХ</t>
  </si>
  <si>
    <t>БАЙТУМАКОВА РАИХАН ЗАМАНБЕКОВНА</t>
  </si>
  <si>
    <t>К/Х "КАТОН-КАРАГАЙСКИЙ ОЛЕНИЙ ПАРК"</t>
  </si>
  <si>
    <t>ТОКТАРОВ НУРЛАН ЗЕЙНЕЛЬЕВИЧ</t>
  </si>
  <si>
    <t>87232240413 ,8-7232-240-413</t>
  </si>
  <si>
    <t>С.АКМАРАЛ , ВОСТОЧНО-КАЗАХСТАНСКАЯ ОБЛАСТЬ, КАТОН-КАРАГАЙСКИЙ РАЙОН, АККАЙНАРСКИЙ С.О., С.АКМАРАЛ</t>
  </si>
  <si>
    <t>13.05.2024 не зарег</t>
  </si>
  <si>
    <t>КГУ «АГРАРНЫЙ КОЛЛЕДЖ АККАЙЫНСКОГО РАЙОНА» КГУ «УПРАВЛЕНИЕ ОБРАЗОВАНИЯ АКИМАТА СЕВЕРО-КАЗАХСТАНСКОЙ ОБЛАСТИ»</t>
  </si>
  <si>
    <t>СЕЛЕЗНЁВА НАТАЛЬЯ АЛЕКСАНДРОВНА</t>
  </si>
  <si>
    <t>С.КИЯЛЫ , УЛИЦА ЮЖНАЯ, ДОМ 1</t>
  </si>
  <si>
    <t>КХ "КАРА"</t>
  </si>
  <si>
    <t>УКСУМБАЕВ КАЗМУХАН КАЛИОЛЛИЕВИЧ</t>
  </si>
  <si>
    <t>"БОЛАШАҚ" ШАРУА ҚОЖАЛЫҒЫ</t>
  </si>
  <si>
    <t>ЕРЖИГИТОВА ХАЛИСА ОСПАНТАЕВНА</t>
  </si>
  <si>
    <t>87029006894 ,87123821249 ,87123821249,87029006894</t>
  </si>
  <si>
    <t>ДУЗЖАСАРОВ АЛПЫСБАЙ КИТАРОВИЧ</t>
  </si>
  <si>
    <t>7771-432-40-60 ,87714324060</t>
  </si>
  <si>
    <t>КХ "ЗАРЫКПАЕВ О.Т."</t>
  </si>
  <si>
    <t>ЗАРЫКПАЕВ ОСЕРБАЙ ТУРУКПАЕВИЧ</t>
  </si>
  <si>
    <t>С.ЖАЛГЫЗАГАШ , ОБЛАСТЬ ЖЕТІСУ, ЕСКЕЛЬДИНСКИЙ РАЙОН, ЖАЛГЫЗАГАШСКИЙ С.О., С.ЖАЛГЫЗАГАШ</t>
  </si>
  <si>
    <t xml:space="preserve">25.07.2024 нет потреб на пенсийй </t>
  </si>
  <si>
    <t>КХ ТЕМЕРЛАН</t>
  </si>
  <si>
    <t>ИМАНГАЛИЕВА КУЛЬЖАМАЛ ТЛЯШЕВНА</t>
  </si>
  <si>
    <t>С.ЧАЙКОВСКОЕ , КОСТАНАЙСКАЯ ОБЛАСТЬ, ЖИТИКАРИНСКИЙ РАЙОН, ЧАЙКОВСКАЯ С.А., С.ЧАЙКОВСКОЕ</t>
  </si>
  <si>
    <t>К\Х ЕЛЬТАЙ</t>
  </si>
  <si>
    <t>КАБДУЛДИНОВ МУРАТ</t>
  </si>
  <si>
    <t>С.КЫЗЫЛКАЙЫН , ОБЛАСТЬ ЖЕТІСУ, АЛАКОЛЬСКИЙ РАЙОН, КОЛЬБАЙСКИЙ С.О., С.КЫЗЫЛКАЙЫН</t>
  </si>
  <si>
    <t>ИП "ТИМАШОВ НИКОЛАЙ ФЕДОРОВИЧ" повтор не дозвон</t>
  </si>
  <si>
    <t>ТИМАШОВ НИКОЛАЙ ФЕДОРОВИЧ</t>
  </si>
  <si>
    <t>К/Х ЖАСКАНАТ</t>
  </si>
  <si>
    <t>ЖАНЫБЕКОВА АЛТЫН ЖАНЫБЕКОВНА</t>
  </si>
  <si>
    <t>77756668508 ,87756668508</t>
  </si>
  <si>
    <t>С.АКОРЕ , БУХАР-ЖЫРАУСКИЙ РАЙОН, АКОРИНСКАЯ С.А., С.АКОРЕ</t>
  </si>
  <si>
    <t>К\Х САБИРОВ ХАМИТ ТАИРОВИЧ</t>
  </si>
  <si>
    <t>САБИРОВ ХАМИТ ТАИРОВИЧ</t>
  </si>
  <si>
    <t>С.БАЙТЕРЕК , АЛМАТИНСКАЯ ОБЛАСТЬ, ЕНБЕКШИКАЗАХСКИЙ РАЙОН, БАЙТЕРЕКСКИЙ С.О., С.БАЙТЕРЕК</t>
  </si>
  <si>
    <t>КРЕСТЬЯНСКОЕ ХОЗЯЙСТВО "УСА"</t>
  </si>
  <si>
    <t>АЛШЕКЕНОВ МЕРАЛЫ УДРЕЕВИЧ</t>
  </si>
  <si>
    <t>87778726860 ,8777-872-68-60</t>
  </si>
  <si>
    <t>08.10.2024 сам строит</t>
  </si>
  <si>
    <t>ИП "ҮСЕН СМАЙЛ"</t>
  </si>
  <si>
    <t>СМАЙЛ ҮСЕН АМАНҰЛЫ</t>
  </si>
  <si>
    <t>К Х САЗАНБАЕВ С М</t>
  </si>
  <si>
    <t>САЗАНБАЕВ СЛЯМ МУХАМЕТОВИЧ</t>
  </si>
  <si>
    <t>77026218180 ,87026218180</t>
  </si>
  <si>
    <t>Г.УШАРАЛ , АЛАКОЛЬСКИЙ РАЙОН, УШАРАЛЬСКАЯ Г.А., Г.УШАРАЛ</t>
  </si>
  <si>
    <t>02.02.2024 занят</t>
  </si>
  <si>
    <t>ИП АЙСҰЛТАН</t>
  </si>
  <si>
    <t>ДАУТБАЕВА МЫРЗАХАН АБИЛЬМАЖИНОВНА</t>
  </si>
  <si>
    <t>(775)148-44-87</t>
  </si>
  <si>
    <t>С.СЕГИЗБАЙ , ОБЛАСТЬ АБАЙ, УРДЖАРСКИЙ РАЙОН, САЛКЫНБЕЛЬСКИЙ С.О., С.СЕГИЗБАЙ</t>
  </si>
  <si>
    <t>КХ "АГРО-БАМ"</t>
  </si>
  <si>
    <t>КАСЕНОВ ЖАКСЫЛЫК ЖАПАРХАНОВИЧ</t>
  </si>
  <si>
    <t>С.ОТРАДНОЕ , ВОСТОЧНО-КАЗАХСТАНСКАЯ ОБЛАСТЬ, УЛАНСКИЙ РАЙОН, САРАТОВСКИЙ С.О., С.ОТРАДНОЕ</t>
  </si>
  <si>
    <t>КХ БЕКМҰХАМЕТ</t>
  </si>
  <si>
    <t>БЕКМҰХАМЕТ СОВЕТХАН ЖАРМҰХАМЕТҰЛЫ</t>
  </si>
  <si>
    <t>С.БАСТОБЕ , КАРАТАЛЬСКИЙ РАЙОН, БАСТОБИНСКИЙ А.О., С.БАСТОБЕ</t>
  </si>
  <si>
    <t>К/Х "АБІЛХАН "</t>
  </si>
  <si>
    <t>КОЖАБЕКОВА ЖАНЫЛХАН СМАГУЛОВНА</t>
  </si>
  <si>
    <t>С.ЕНБЕК , ОБЛАСТЬ ЖЕТІСУ, АКСУСКИЙ РАЙОН, КАРАСУСКИЙ С.О., С.ЕНБЕК</t>
  </si>
  <si>
    <t>КХ "ШЫҒЫС"</t>
  </si>
  <si>
    <t>АЛЬМЕНБАЕВ БОЛЕК АБДИЕВИЧ</t>
  </si>
  <si>
    <t>С.ЖЕТЫГЕН , ИЛИЙСКИЙ РАЙОН, ЖЕТЫГЕНСКИЙ С.О., С.ЖЕТЫГЕН</t>
  </si>
  <si>
    <t>08.02.2024 не дозвон</t>
  </si>
  <si>
    <t>ИП "ТУЙМАБАЕВ А.Г."</t>
  </si>
  <si>
    <t>ТУЙМАБАЕВ АЛИМХОН ГАФАРОВИЧ</t>
  </si>
  <si>
    <t>09.08.2024  не дозвон</t>
  </si>
  <si>
    <t>К/Х "ЕЛТАЙ"</t>
  </si>
  <si>
    <t>САТЫМБЕКОВ ЖАКЫПБЕК</t>
  </si>
  <si>
    <t>С.КАРАШОКЫ , ОБЛАСТЬ ЖЕТІСУ, КЕРБУЛАКСКИЙ РАЙОН, КАРАШОКИНСКИЙ С.О., С.КАРАШОКЫ</t>
  </si>
  <si>
    <t>ИП ERTIS SU</t>
  </si>
  <si>
    <t>ДЕМЧЕНКО ВАСИЛИЙ ГРИГОРЬЕВИЧ</t>
  </si>
  <si>
    <t>7(777)600-39-97</t>
  </si>
  <si>
    <t>КРЕСТЬЯНСКОЕ ХОЗЯЙСТВО "СУЛУТОР"</t>
  </si>
  <si>
    <t>ЕРМЕКОВ СЕРИК АЙТБАЕВИЧ</t>
  </si>
  <si>
    <t>С.УЛКЕНСУЛУТОР , ЖАМБЫЛСКАЯ ОБЛАСТЬ, КОРДАЙСКИЙ РАЙОН, УЛКЕНСУЛУТОРСКИЙ С.О., С.УЛКЕНСУЛУТОР</t>
  </si>
  <si>
    <t>МЕРЖАН ШАРУА ҚОЖАЛЫҒЫ</t>
  </si>
  <si>
    <t>МАИРОВ ЖАНСЕРИК</t>
  </si>
  <si>
    <t>С.ТОГЫЗКЕНТ , ЖАМБЫЛСКАЯ ОБЛАСТЬ, САРЫСУСКИЙ РАЙОН, ТОГЫЗКЕНТСКИЙ С.О., С.ТОГЫЗКЕНТ</t>
  </si>
  <si>
    <t>КФХ СУНКАР</t>
  </si>
  <si>
    <t>ТУЛЕБАЕВА КУЛЬПАН УСЕНОВНА</t>
  </si>
  <si>
    <t>7 701 999 3199</t>
  </si>
  <si>
    <t>С.РЕЧНОЕ , АКМОЛИНСКАЯ ОБЛАСТЬ, ЕСИЛЬСКИЙ РАЙОН, КАРАКОЛЬСКИЙ С.О., С.РЕЧНОЕ</t>
  </si>
  <si>
    <t>КХ "ФАЙЗУЛЛА"</t>
  </si>
  <si>
    <t>ФАЙЗУЛЛА БУРКИТБАЙ</t>
  </si>
  <si>
    <t>7 (705)-993-90-72 ,87013017291</t>
  </si>
  <si>
    <t>25.07.2024 скинет номер</t>
  </si>
  <si>
    <t>ШАЙХИЕВ УРАЗТАЙ МУХИТОВИЧ</t>
  </si>
  <si>
    <t>С.БОЗОБА , ЗАПАДНО-КАЗАХСТАНСКАЯ ОБЛАСТЬ, КАЗТАЛОВСКИЙ РАЙОН, КАЗТАЛОВСКИЙ С.О., С.БОЗОБА</t>
  </si>
  <si>
    <t>ЖАИРБАЕВ ЗЕКЕН</t>
  </si>
  <si>
    <t>С.КАРАСУ , ВОСТОЧНО-КАЗАХСТАНСКАЯ ОБЛАСТЬ, ТАРБАГАТАЙСКИЙ РАЙОН, КАРАСУСКИЙ С.О., С.КАРАСУ</t>
  </si>
  <si>
    <t>13.05.2024 занято</t>
  </si>
  <si>
    <t>К/Х "ДИДАР"</t>
  </si>
  <si>
    <t>БАЙСЕИТОВ ШАРЫМБАЙ БАЙМУХАНБЕТОВИЧ</t>
  </si>
  <si>
    <t>ТУЗЕЛОВА МАСТУРА ОМИРШЕЕВНА</t>
  </si>
  <si>
    <t>С.ЖЕТЫГЕН , АЛМАТИНСКАЯ ОБЛАСТЬ, ИЛИЙСКИЙ РАЙОН, ЖЕТЫГЕНСКИЙ С.О., С.ЖЕТЫГЕН</t>
  </si>
  <si>
    <t>К Х "К-ДЕН"</t>
  </si>
  <si>
    <t>КИМ АФРИКАН КОНСТАНТИНОВИЧ</t>
  </si>
  <si>
    <t>77013205320 87283743408 ,87013205320</t>
  </si>
  <si>
    <t>С.ЫНТАЛЫ , АЛАКОЛЬСКИЙ РАЙОН, ЫНТАЛИНСКИЙ С.О., С.ЫНТАЛЫ</t>
  </si>
  <si>
    <t>К/Х "БАЙКАТОВ Ж.Е."</t>
  </si>
  <si>
    <t>БАЙКАТОВ ЖАУИМБАИ ЕСЕНОВИЧ</t>
  </si>
  <si>
    <t>87016226767 ,8-701-622-67-67</t>
  </si>
  <si>
    <t>С.АКШАТ , ЧИНГИРЛАУСКИЙ РАЙОН, АКШАТСКИЙ С.О., С.АКШАТ</t>
  </si>
  <si>
    <t>24.05.2024 нет потреб</t>
  </si>
  <si>
    <t>ИП "СЛОБОДЧИКОВ"</t>
  </si>
  <si>
    <t>СЛОБОДЧИКОВ АЛЕКСЕЙ ВИКТОРОВИЧ</t>
  </si>
  <si>
    <t>77076047375 ,87076047375</t>
  </si>
  <si>
    <t>Ремонт и техническое обслуживание электродвигателей, генераторов и трансформаторов</t>
  </si>
  <si>
    <t>Г.ШУ , ЖАМБЫЛСКАЯ ОБЛАСТЬ, ШУСКИЙ РАЙОН, ШУСКАЯ Г.А., Г.ШУ</t>
  </si>
  <si>
    <t>К/Х "ТАЙЛАҚ" не зарегистр</t>
  </si>
  <si>
    <t>МАНАШЕВА БАКИТЖАН ОСПАНОВНА</t>
  </si>
  <si>
    <t>ИП БАРАТОВА Р.- КРЕСТЬЯНСКОЕ ХОЗЯЙСТВО "РОЗА"</t>
  </si>
  <si>
    <t>БАРАТОВА РОЗА ТЕМИРТАЕВНА</t>
  </si>
  <si>
    <t>77277823353 ,87277823353</t>
  </si>
  <si>
    <t>С.БАХАР , УЙГУРСКИЙ РАЙОН, БАХАРСКИЙ С.О., С.БАХАР</t>
  </si>
  <si>
    <t>КХ "ЖАЛДЫБАЕВ"</t>
  </si>
  <si>
    <t>ЖАЛДЫБАЕВ ОРАЗГАЛИ АБАКОВИЧ</t>
  </si>
  <si>
    <t>Г.УШТОБЕ , ОБЛАСТЬ ЖЕТІСУ, КАРАТАЛЬСКИЙ РАЙОН, УШТОБИНСКАЯ Г.А., Г.УШТОБЕ</t>
  </si>
  <si>
    <t>ДЖУНУСОВА ЛЕСКУЛЬ</t>
  </si>
  <si>
    <t>С.АКБУЛЫМ , ЖАМБЫЛСКАЯ ОБЛАСТЬ, ЖАМБЫЛСКИЙ РАЙОН, АКБУЛЫМСКИЙ С.О., С.АКБУЛЫМ</t>
  </si>
  <si>
    <t>АМАНБЕКОВ МАНАРБЕК</t>
  </si>
  <si>
    <t>С.НУРКЕН , КАРАГАНДИНСКАЯ ОБЛАСТЬ, АКТОГАЙСКИЙ РАЙОН, НУРКЕНСКИЙ С.О., С.НУРКЕН</t>
  </si>
  <si>
    <t>К/Х ТАЯШЕВА С.</t>
  </si>
  <si>
    <t>ТАЯШЕВА САУЛЕ</t>
  </si>
  <si>
    <t>КАБДУЛЛИН МУРАТБЕК</t>
  </si>
  <si>
    <t>77074479897 ,87074479897</t>
  </si>
  <si>
    <t>17.07.2024 умер хозяин</t>
  </si>
  <si>
    <t>ИП НАУШАБАЕВА КАДИША УЛЖАБАЕВНА</t>
  </si>
  <si>
    <t>НАУШАБАЕВА КАДИША УЛЖАБАЕВНА</t>
  </si>
  <si>
    <t>К/Х " ҚАРПАШ "</t>
  </si>
  <si>
    <t>АЯПБЕРГЕНОВ КАЛАМГАЛИ КАРПАШЕВИЧ</t>
  </si>
  <si>
    <t>С.ЕСБОЛ , АТЫРАУСКАЯ ОБЛАСТЬ, ИНДЕРСКИЙ РАЙОН, С.О. ЕСБОЛ, С.ЕСБОЛ</t>
  </si>
  <si>
    <t>04.06.2021 не дозвон</t>
  </si>
  <si>
    <t>КОШЕРОВА БЕКЗАДА</t>
  </si>
  <si>
    <t>ИП "KAZAKH HOUSE"</t>
  </si>
  <si>
    <t>АРЫСТАНОВА АКЗАТ КАРЕНОВНА</t>
  </si>
  <si>
    <t>МИЗЕНБАЕВ МАРКАШ МОЙЫНБАЕВИЧ</t>
  </si>
  <si>
    <t>С.ЖАНАТАЛАП , ЖАМБЫЛСКАЯ ОБЛАСТЬ, САРЫСУСКИЙ РАЙОН, ЖАНАТАЛАПСКИЙ С.О., С.ЖАНАТАЛАП</t>
  </si>
  <si>
    <t>ИП ABDULLAH</t>
  </si>
  <si>
    <t>ИСКАНДЕРОВ НУРАХМЕТ ХОДЖАЕВИЧ</t>
  </si>
  <si>
    <t>77018444635 ,87018444635</t>
  </si>
  <si>
    <t>С.КЫРЫККУДЫК , ОБЛАСТЬ ЖЕТІСУ, ПАНФИЛОВСКИЙ РАЙОН, УЛЬКЕНШЫГАНСКИЙ С.О., С.КЫРЫККУДЫК</t>
  </si>
  <si>
    <t>25.07.2024 строят своими силами</t>
  </si>
  <si>
    <t>АЛПЫСБАЕВА ТАМАРА АЛЕКСАНДРОВНА</t>
  </si>
  <si>
    <t>Г.АТБАСАР , АТБАСАРСКИЙ РАЙОН, Г.АТБАСАР</t>
  </si>
  <si>
    <t>07.09.2026  не дозвон</t>
  </si>
  <si>
    <t>УТЕЕВА ДУЙСЕКУЛЬ</t>
  </si>
  <si>
    <t>С.ШЫНБУЛАК , ЖАМБЫЛСКАЯ ОБЛАСТЬ, ЖУАЛЫНСКИЙ РАЙОН, ЖЕТИТОБИНСКИЙ С.О., С.ШЫНБУЛАК</t>
  </si>
  <si>
    <t>К/Х "НУРТАС"</t>
  </si>
  <si>
    <t>АХМЕТБЕКОВ АМИРГАЗЫ АХМЕРУЛЫ</t>
  </si>
  <si>
    <t>87075114950 ,87752996554 ,87752996554; 87075114950;</t>
  </si>
  <si>
    <t>17.07.2024 не звонить никогда</t>
  </si>
  <si>
    <t>КХ "РАМЗАН" - ИП АППАЗОВА М.</t>
  </si>
  <si>
    <t>АППАЗОВА МЕРВАНАМ</t>
  </si>
  <si>
    <t>77071771734 ,87071771734</t>
  </si>
  <si>
    <t>ДЮСЕМБАЕВА</t>
  </si>
  <si>
    <t>ДЮСЕМБАЕВА БАГИРА САГИТОВНА</t>
  </si>
  <si>
    <t>С.МАЙКӨБЕ , ПАВЛОДАРСКАЯ ОБЛАСТЬ, БАЯНАУЛЬСКИЙ РАЙОН, МАЙКАИНСКАЯ П.А., С.МАЙКӨБЕ</t>
  </si>
  <si>
    <t>КХ "АКЖАЛ"</t>
  </si>
  <si>
    <t>КАРИБЖАНОВ ДОСАЙ КАРИБЖАНОВИЧ</t>
  </si>
  <si>
    <t>СТ.АЙНАБУЛАК , ОБЛАСТЬ ЖЕТІСУ, КОКСУСКИЙ РАЙОН, АЙНАБУЛАКСКИЙ С.О., СТ.АЙНАБУЛАК</t>
  </si>
  <si>
    <t>25.07.2024 ангар хотел на 10-15 тонн) 5*5</t>
  </si>
  <si>
    <t>КХ "СЕРЖАН"</t>
  </si>
  <si>
    <t>УМУРЗАКОВ САЙЛАУ</t>
  </si>
  <si>
    <t>КХ "ҚАНАТ"</t>
  </si>
  <si>
    <t>СЕЙТБЕКОВ АЛЕН АЛИМХОДЖАЕВИЧ</t>
  </si>
  <si>
    <t>С.АКЫРТОБЕ , ЖАМБЫЛСКАЯ ОБЛАСТЬ, РАЙОН ТУРАРА РЫСКУЛОВА, АКЫРТОБИНСКИЙ С.О., С.АКЫРТОБЕ</t>
  </si>
  <si>
    <t>ИБРАЕВ НАЙМАНГАЗЫ</t>
  </si>
  <si>
    <t>С.ТОПКАИН , КАТОН-КАРАГАЙСКИЙ РАЙОН, БЕЛКАРАГАЙСКИЙ С.О., С.ТОПКАИН</t>
  </si>
  <si>
    <t>КХ "ГЛУБОЧАНКА"</t>
  </si>
  <si>
    <t>ИП ПУЗАНОВА В.И.</t>
  </si>
  <si>
    <t>ПУЗАНОВА ВАЛЕНТИНА ИВАНОВНА</t>
  </si>
  <si>
    <t>Розничная торговля рыбой, ракообразными и моллюсками в специализированных магазинах, являющихся торговыми объектами, с торговой площадью менее 2000 кв.м</t>
  </si>
  <si>
    <t>КРЕСТЬЯНСКОЕ ХОЗЯЙСТВО ТИМУР</t>
  </si>
  <si>
    <t>ДЕКЕЖАНОВА ШОЛПАН АЗАМАТОВНА</t>
  </si>
  <si>
    <t>С.КОКЖЫРА , ВОСТОЧНО-КАЗАХСТАНСКАЯ ОБЛАСТЬ, РАЙОН САМАР, КУЛЫНЖОНСКИЙ С.О., С.КОКЖЫРА</t>
  </si>
  <si>
    <t>КХ "ИСКАКОВ КАХАРМАН "</t>
  </si>
  <si>
    <t>ИСКАКОВ КАХАРМАН</t>
  </si>
  <si>
    <t>КХ " ТУЛЕГЕНОВ"</t>
  </si>
  <si>
    <t>ТУЛЕГЕНОВ САБИТ</t>
  </si>
  <si>
    <t>С.БАЯГИЗ , АКМОЛИНСКАЯ ОБЛАСТЬ, ЖАКСЫНСКИЙ РАЙОН, КЫЗЫЛСАЙСКИЙ С.О., С.БАЯГИЗ</t>
  </si>
  <si>
    <t>ИП БАЙМУХАНБЕТОВ Т.А.</t>
  </si>
  <si>
    <t>БАЙМУХАНБЕТОВ ТЕПШИБАЙ АЛЬДИБАЕВИЧ</t>
  </si>
  <si>
    <t>КХ "ДАУЛЕТ"</t>
  </si>
  <si>
    <t>ЖАҚСЫМБЕТОВА КҮЛДАРИЯ МАСЕЛБЕКҚЫЗЫ</t>
  </si>
  <si>
    <t>К/Х "ЖУНУСОВА"</t>
  </si>
  <si>
    <t>ЖУНУСОВА НУРЖАМАЛ ШАРАПАТОВНА</t>
  </si>
  <si>
    <t>С.АКСАН , ПАВЛОДАРСКАЯ ОБЛАСТЬ, БАЯНАУЛЬСКИЙ РАЙОН, АКСАНСКИЙ С.О., С.АКСАН</t>
  </si>
  <si>
    <t>К/Х " ЕРАСЫЛ "</t>
  </si>
  <si>
    <t>ЖУМЖУМАНОВА КУЛБАРШЫН</t>
  </si>
  <si>
    <t>77013654205 ,87013654205</t>
  </si>
  <si>
    <t>С.БУЛАКТЫ , ОБЛАСТЬ ЖЕТІСУ, АЛАКОЛЬСКИЙ РАЙОН, БЕСКОЛЬСКИЙ С.О., С.БУЛАКТЫ</t>
  </si>
  <si>
    <t>ФЕРМЕРСКОЕ ХОЗЯЙСТВО "БОЛАШАҚ"</t>
  </si>
  <si>
    <t>НАКЫПБЕКОВА НИНА НАКЫПБЕКОВНА</t>
  </si>
  <si>
    <t>КХ КУАТБЕК не верный номер</t>
  </si>
  <si>
    <t>САДЫКОВА КУЛМАЙ</t>
  </si>
  <si>
    <t>МИР</t>
  </si>
  <si>
    <t>МИФТАХУТДИНОВА ГАЛИНА АМИРОВНА</t>
  </si>
  <si>
    <t>КХ ГАЛИЕВ У.М. не верный номер</t>
  </si>
  <si>
    <t>ГАЛИЕВ УРЫНТАЙ МУХАМЕДЖАНОВИЧ</t>
  </si>
  <si>
    <t>77651234567 ,87651234567</t>
  </si>
  <si>
    <t>С.ЖАРКОЛЬ , ФЕДОРОВСКИЙ РАЙОН, ФЕДОРОВСКИЙ С.О., С.ЖАРКОЛЬ</t>
  </si>
  <si>
    <t>АБДУЛИН КАЗБЕК ШАМИЕВИЧ</t>
  </si>
  <si>
    <t>С.КЫЗЫЛТОБЕ , МАНГИСТАУСКАЯ ОБЛАСТЬ, МУНАЙЛИНСКИЙ РАЙОН, КЫЗЫЛТОБИНСКИЙ С.О., С.КЫЗЫЛТОБЕ</t>
  </si>
  <si>
    <t>ЫБЫРАЙ ШАРУА ҚОЖАЛЫҒЫ</t>
  </si>
  <si>
    <t>ДУТБАЕВА ФАТИМА БОРАМБАЕВНА</t>
  </si>
  <si>
    <t>С.САТПАЕВ , ОБЛАСТЬ АБАЙ, РАЙОН АҚСУАТ, САТПАЕВСКИЙ С.О., С.САТПАЕВ</t>
  </si>
  <si>
    <t>ЖДАНОВ ВАЛЕРИЙ МИХАЙЛОВИЧ</t>
  </si>
  <si>
    <t>7(71640)93003 ,87164091065 ,87164093003</t>
  </si>
  <si>
    <t>КХ АНДАС</t>
  </si>
  <si>
    <t>САЛЬМЕНБАЕВА ТАМАРА ГЕОРГИЕВНА</t>
  </si>
  <si>
    <t>С.НАБЕРЕЖНОЕ , ПАВЛОДАРСКАЯ ОБЛАСТЬ, ПАВЛОДАРСКИЙ РАЙОН, ГРИГОРЬЕВСКИЙ С.О., С.НАБЕРЕЖНОЕ</t>
  </si>
  <si>
    <t>КХ "АЙБАРЫС"</t>
  </si>
  <si>
    <t>АБУГАЛИЕВ САРСЕМБЕК КУРМАНБАЕВИЧ</t>
  </si>
  <si>
    <t>77013213484 ,87013213484</t>
  </si>
  <si>
    <t>С.КУДРЯШЕВО , АТЫРАУСКАЯ ОБЛАСТЬ, КУРМАНГАЗИНСКИЙ РАЙОН, КУДРЯШОВСКИЙ С.О., С.КУДРЯШЕВО</t>
  </si>
  <si>
    <t>КХ МЫРЗА</t>
  </si>
  <si>
    <t>ГАЙБУЛЛАЕВА РИСКИ АБДРАХМАНОВНА</t>
  </si>
  <si>
    <t>ГЕЙСТ СЕРГЕЙ АНДРЕЕВИЧ</t>
  </si>
  <si>
    <t>МАРЖАН</t>
  </si>
  <si>
    <t>ЖЫЛГЕЛДИЕВ СЕРГАЛИ</t>
  </si>
  <si>
    <t>С.КАРКАРА , КЕГЕНСКИЙ РАЙОН, КАРКАРИНСКИЙ С.О., С.КАРКАРА</t>
  </si>
  <si>
    <t>КХ "БЕРЕКЕ"</t>
  </si>
  <si>
    <t>ШЕГЕЕВА ЖИДЕ</t>
  </si>
  <si>
    <t>87783350620 ,8 778 335 06 20</t>
  </si>
  <si>
    <t>С.ТЕРИС , ЖАМБЫЛСКАЯ ОБЛАСТЬ, ЖУАЛЫНСКИЙ РАЙОН, КОКБАСТАУСКИЙ С.О., С.ТЕРИС</t>
  </si>
  <si>
    <t>ИП "САЙХАДЕНОВА У.И."</t>
  </si>
  <si>
    <t>САЙХАДЕНОВА УТИГАНЫМ ИБРАГИМОВНА</t>
  </si>
  <si>
    <t>КХ "КАБИЕВ"</t>
  </si>
  <si>
    <t>КАБИЕВ АМАНГЕЛЬДЫ БИМЫРЗАЕВИЧ</t>
  </si>
  <si>
    <t>ЖОЛДАСБАЕВА ЖАНЫЛКУЛ</t>
  </si>
  <si>
    <t>С.ШЫНБУЛАК , ЖУАЛЫНСКИЙ РАЙОН, ЖЕТИТОБИНСКИЙ С.О., С.ШЫНБУЛАК</t>
  </si>
  <si>
    <t>МЕЕРМАНОВА РАЯ ТАНАТАРОВНА</t>
  </si>
  <si>
    <t>ИП САЛИМАНОВ</t>
  </si>
  <si>
    <t>САЛИМАНОВ БАБАТАЙ ҚОҢЫРҰЛЫ</t>
  </si>
  <si>
    <t>П.ШУБАРКУДУК , АКТЮБИНСКАЯ ОБЛАСТЬ, ТЕМИРСКИЙ РАЙОН, ШУБАРКУДУКСКИЙ С.О., П.ШУБАРКУДУК</t>
  </si>
  <si>
    <t>КОЙБАЕВА МАЙРА ЧАГУНБАЕВНА КХ "АҚАН"</t>
  </si>
  <si>
    <t>КОЙБАЕВА МАЙРА ЧАГУНБАЕВНА</t>
  </si>
  <si>
    <t>С.КОККАЙНАР , АЛМАТИНСКАЯ ОБЛАСТЬ, ЖАМБЫЛСКИЙ РАЙОН, УНГУРТАССКИЙ С.О., С.КОККАЙНАР</t>
  </si>
  <si>
    <t>САРИЕВА НАСИПТЕ</t>
  </si>
  <si>
    <t>К/Х "АДАМ АУЫЛЫ"</t>
  </si>
  <si>
    <t>АУСАРОВ ЖУМАЖАН АДАМОВИЧ</t>
  </si>
  <si>
    <t>С.КУЛАКОЛЬ , ПАВЛОДАРСКАЯ ОБЛАСТЬ, ЭКИБАСТУЗ Г.А., ЖЕЛЕЗНОДОРОЖНЫЙ С.О., С.КУЛАКОЛЬ</t>
  </si>
  <si>
    <t>ИП "ШАРИПОВ А."</t>
  </si>
  <si>
    <t>ШАРИПОВ АБДУЛХАДИ</t>
  </si>
  <si>
    <t xml:space="preserve">7765056118 ,87765056118 </t>
  </si>
  <si>
    <t>С.БУРМА , КАРАГАНДИНСКАЯ ОБЛАСТЬ, ШЕТСКИЙ РАЙОН, БУРМИНСКИЙ С.О., С.БУРМА</t>
  </si>
  <si>
    <t>К/Х "АДИЕТ"</t>
  </si>
  <si>
    <t>ЖАГПАРОВА САГИЛА САРМАКОВНА</t>
  </si>
  <si>
    <t>7-777-566-41-15 ,87775664115</t>
  </si>
  <si>
    <t>С.АЖИБАЙ , ЗАПАДНО-КАЗАХСТАНСКАЯ ОБЛАСТЬ, КАЗТАЛОВСКИЙ РАЙОН, БИРИКСКИЙ С.О., С.АЖИБАЙ</t>
  </si>
  <si>
    <t>ИП ҚОСАЙ</t>
  </si>
  <si>
    <t>МИРОВ ТОЙЛЫ</t>
  </si>
  <si>
    <t>С.МАНГИСТАУ , МУНАЙЛИНСКИЙ РАЙОН, МАНГИСТАУСКИЙ С.О., С.МАНГИСТАУ</t>
  </si>
  <si>
    <t>ИП "БЕКНАР"</t>
  </si>
  <si>
    <t>ДАНИЯСОВА САРА ДЖУМАБЕКОВНА</t>
  </si>
  <si>
    <t>ФХ "АКЖАН"</t>
  </si>
  <si>
    <t>САМЫРАТ САБИРА</t>
  </si>
  <si>
    <t>С.ДОЛОНЬ , ОБЛАСТЬ АБАЙ, БЕСКАРАГАЙСКИЙ РАЙОН, ДОЛОНСКИЙ С.О., С.ДОЛОНЬ</t>
  </si>
  <si>
    <t>АБДРАХМАНОВА ЗЛИХА АБДРАХМАНОВНА</t>
  </si>
  <si>
    <t>С.КАРАГАШ , ОБЛАСТЬ ЖЕТІСУ, КЕРБУЛАКСКИЙ РАЙОН, САРЫБУЛАКСКИЙ С.О., С.КАРАГАШ</t>
  </si>
  <si>
    <t>ИП "КОНКАБАЕВ Ж"</t>
  </si>
  <si>
    <t>КОНКАБАЕВ ЖУМАГУЛ</t>
  </si>
  <si>
    <t>77021540191 ,87021540191</t>
  </si>
  <si>
    <t>С.БУРГАН , ЖАМБЫЛСКИЙ РАЙОН, КАРАКАСТЕКСКИЙ С.О., С.БУРГАН</t>
  </si>
  <si>
    <t>02.02.2024 откл</t>
  </si>
  <si>
    <t>БЕРДАЛЫ САРСЕНКҮЛ БЕРДАЛЫҚЫЗЫ</t>
  </si>
  <si>
    <t>Разведение и выращивание ослов, мулов или лошаков</t>
  </si>
  <si>
    <t>КХ "ХИЛЬНИЧЕНКО В.П."</t>
  </si>
  <si>
    <t>ХИЛЬНИЧЕНКО ВИКТОР ПЕТРОВИЧ</t>
  </si>
  <si>
    <t>С.КАРАБУЛАК , ОБЛАСТЬ ЖЕТІСУ, ЕСКЕЛЬДИНСКИЙ РАЙОН, КАРАБУЛАКСКИЙ С.О., С.КАРАБУЛАК</t>
  </si>
  <si>
    <t>К/Х "ЖІБЕК"</t>
  </si>
  <si>
    <t>МЕДОВА ТАТЬЯНА АНДРЕЕВНА</t>
  </si>
  <si>
    <t>15.09.2026 продали якобы</t>
  </si>
  <si>
    <t>КХ "ТӨЛЕГЕН ТЕГІ"</t>
  </si>
  <si>
    <t>ТУЛЕГЕНОВ ИСА</t>
  </si>
  <si>
    <t>С.КЫЗЫЛШАРУА , ЖАМБЫЛСКАЯ ОБЛАСТЬ, РАЙОН ТУРАРА РЫСКУЛОВА, АКБУЛАКСКИЙ С.О., С.КЫЗЫЛШАРУА</t>
  </si>
  <si>
    <t>ИП АНОЯТОВА</t>
  </si>
  <si>
    <t>АНОЯТОВА ЭЛЛА</t>
  </si>
  <si>
    <t>К/Х "АБИ"</t>
  </si>
  <si>
    <t>ЕЛЕМЕСОВ САГАДАТ ТУЛЕНТАЕВИЧ</t>
  </si>
  <si>
    <t>15.09.2026 не работат там контактов нет</t>
  </si>
  <si>
    <t>К/Х "ДЕМЕТРА" не зарег</t>
  </si>
  <si>
    <t>ЛИ ГЕОРГИЙ</t>
  </si>
  <si>
    <t>ЦЕНТР СНАБЖЕНИЯ</t>
  </si>
  <si>
    <t>БАЙБОРИЕВ ЕРГАЛИ</t>
  </si>
  <si>
    <t>С.АВАТ , АЛМАТИНСКАЯ ОБЛАСТЬ, ЕНБЕКШИКАЗАХСКИЙ РАЙОН, АВАТСКИЙ С.О., С.АВАТ</t>
  </si>
  <si>
    <t>МАТАЕВ ТОЛЕГЕН СЕИТОВИЧ</t>
  </si>
  <si>
    <t>С.ТАЛДЫБУЛАК , ОБЛАСТЬ ЖЕТІСУ, КЕРБУЛАКСКИЙ РАЙОН, ТАЛДЫБУЛАКСКИЙ С.О., С.ТАЛДЫБУЛАК</t>
  </si>
  <si>
    <t>ИП МАХАНОВА</t>
  </si>
  <si>
    <t>МАХАНОВА БАЗАРКҮЛ СӘРСЕНҚЫЗЫ</t>
  </si>
  <si>
    <t>7 (700) 245-27-84</t>
  </si>
  <si>
    <t>С.ТАРТОГАЙ , КЫЗЫЛОРДИНСКАЯ ОБЛАСТЬ, ЧИИЛИЙСКИЙ РАЙОН, ТАРТОГАЙСКИЙ С.О., С.ТАРТОГАЙ</t>
  </si>
  <si>
    <t>КРЕСТЬЯНСКОЕ ХОЗЯЙСТВО "ДАРХАН", ИП МУСТАФИНА ГУЛНАЗАТ</t>
  </si>
  <si>
    <t>МУСТАФИНА ГУЛНАЗАТ</t>
  </si>
  <si>
    <t>87225291539 ,8(72252)91539</t>
  </si>
  <si>
    <t>КРЕСТЬЯНСКОЕ ХОЗЯЙСТВО "АЗ-АЛИ"</t>
  </si>
  <si>
    <t>МАКАДЖАНОВА КУЛЬЖАХАН САДЫКОВНА</t>
  </si>
  <si>
    <t>КХ "ЖАНАТАЛАП"</t>
  </si>
  <si>
    <t>СЕИЛХАНОВ ДУЙСЕНБАЙ СЕИЛХАНОВИЧ</t>
  </si>
  <si>
    <t>87184141169 ,87771318907</t>
  </si>
  <si>
    <t>С.ШУГА , ПАВЛОДАРСКАЯ ОБЛАСТЬ, АКТОГАЙСКИЙ РАЙОН, ЖОЛБОЛДИНСКИЙ С.О., С.ШУГА</t>
  </si>
  <si>
    <t>15.09.2026 сбросил</t>
  </si>
  <si>
    <t>ИП АЙТКАЛИЕВ</t>
  </si>
  <si>
    <t>АЙТКАЛИЕВ АЯТБЕК</t>
  </si>
  <si>
    <t>aytkaliev.aytkaliev@mail.ru</t>
  </si>
  <si>
    <t>С.КУРАКСУ , ОБЛАСТЬ ЖЕТІСУ, АКСУСКИЙ РАЙОН, МАТАЙСКИЙ С.О., С.КУРАКСУ</t>
  </si>
  <si>
    <t>25.07.2024 нет номера</t>
  </si>
  <si>
    <t>ИП СЫЗДЫКОВ Ф. К.</t>
  </si>
  <si>
    <t>СЫЗДЫКОВ ФАЙЗУЛЛА КАЖИГАЛИЕВИЧ</t>
  </si>
  <si>
    <t>С.РАЕВКА , ШОРТАНДИНСКИЙ РАЙОН, РАЕВСКИЙ С.О., С.РАЕВКА</t>
  </si>
  <si>
    <t>БӘЗІЛЖАН Ш/Қ</t>
  </si>
  <si>
    <t>ДЖУМАДИЛОВ БАКЫТЖАН БАЗЕНОВИЧ</t>
  </si>
  <si>
    <t>17.07.2024 занято</t>
  </si>
  <si>
    <t>ЖК ИМАНАЛИЕВ СУЙЕНДИК МАХАНГАЛИЕВИЧ</t>
  </si>
  <si>
    <t>ИМАНАЛИЕВ СУЙЕНДИК МАХАНГАЛИЕВИЧ</t>
  </si>
  <si>
    <t>С.МАМАЙ , ЖАМБЫЛСКАЯ ОБЛАСТЬ, РАЙОН ТУРАРА РЫСКУЛОВА, КАЙЫНДИНСКИЙ С.О., С.МАМАЙ</t>
  </si>
  <si>
    <t>КУРМАНАЛИЕВА Д</t>
  </si>
  <si>
    <t>КУРМАНАЛИЕВА ДАРИХА</t>
  </si>
  <si>
    <t>К/Х"ТЛЕУЖАН СЕРБАЕВ"</t>
  </si>
  <si>
    <t>СЕРБАЕВ ТЛЕУЖАН КЕНЖЕБАЕВИЧ</t>
  </si>
  <si>
    <t>К/Х "Е.ЗАЙТЕНОВ" ЗАЙТЕНОВ ЕРЛАН АМИРБЕКОВИЧ</t>
  </si>
  <si>
    <t>ЗАЙТЕНОВ ЕРЛАН АМИРБЕКОВИЧ</t>
  </si>
  <si>
    <t>ИП КИЦЕНКО В.А. повтор не дозвон</t>
  </si>
  <si>
    <t>КИЦЕНКО ВЛАДИМИР АЛЕКСАНДРОВИЧ</t>
  </si>
  <si>
    <t>87051424854 ,87144221382</t>
  </si>
  <si>
    <t>ИП "САЙРАМБЕКОВ Д"</t>
  </si>
  <si>
    <t>САЙРАМБЕКОВ ДЕМОКРАТ</t>
  </si>
  <si>
    <t>25.07.2024 на пенсии</t>
  </si>
  <si>
    <t>СӘКЕНБЕК ШАРУА ҚОЖАЛЫҒЫ</t>
  </si>
  <si>
    <t>ЖУНУСОВА БАХЫТЖАН</t>
  </si>
  <si>
    <t>ЖК АДАБАШЕВА К.И.</t>
  </si>
  <si>
    <t>АДАБАШЕВА КАЛДИКУЛЬ ИСРАФИЛОВНА</t>
  </si>
  <si>
    <t>С.АБАЙ , ТУРКЕСТАНСКАЯ ОБЛАСТЬ, КЕЛЕССКИЙ РАЙОН, АБАЙСКИЙ С.О., С.АБАЙ</t>
  </si>
  <si>
    <t>АРАПОВА ДИНА САПАЕВНА</t>
  </si>
  <si>
    <t>КРЕСТЬЯНСКОЕ ХОЗЯЙСТВО "БИРЛИК" не верный номер</t>
  </si>
  <si>
    <t>ЖУМАСЕЙТОВ ЖУМАБАЙ</t>
  </si>
  <si>
    <t>7102020200 ,87102020200</t>
  </si>
  <si>
    <t>С.АЛГАБАС , ЖАНААРКИНСКИЙ РАЙОН, ТАЛДЫБУЛАКСКИЙ С.О., С.АЛГАБАС</t>
  </si>
  <si>
    <t>КХ "АЙБЕК"</t>
  </si>
  <si>
    <t>МУЗДЫБАЕВ СЕЙТКАЗЫ КАПАСОВИЧ</t>
  </si>
  <si>
    <t>С.КАРАБУТА , ОБЛАСТЬ АБАЙ, УРДЖАРСКИЙ РАЙОН, КАРАБУТИНСКИЙ С.О., С.КАРАБУТА</t>
  </si>
  <si>
    <t>К/Х "БАУЫРЖАН"</t>
  </si>
  <si>
    <t>КОЖАМСЕИТОВ СУЛТАН КУДУШЕВИЧ</t>
  </si>
  <si>
    <t>7 (702) 517-05-90</t>
  </si>
  <si>
    <t>ЕЛИБАЙ</t>
  </si>
  <si>
    <t>МУХАМБЕТАЛИНА АКЗУРА РЗАШОВНА</t>
  </si>
  <si>
    <t>77770881920 ,+7 (777) 088-19-20 ,87770881920</t>
  </si>
  <si>
    <t>ИП ОРАЗБАЕВ</t>
  </si>
  <si>
    <t>ОРАЗБАЕВ ХУДАЙБЕРГЕН</t>
  </si>
  <si>
    <t>С.БАЯНДЫ , МАНГИСТАУСКАЯ ОБЛАСТЬ, МУНАЙЛИНСКИЙ РАЙОН, БАЯНДИНСКИЙ С.О., С.БАЯНДЫ</t>
  </si>
  <si>
    <t>ИП СЕРИКБАЕВА УАЗИФА</t>
  </si>
  <si>
    <t>СЕРИКБАЕВА УАЗИФА</t>
  </si>
  <si>
    <t>87714919800 ,87773936363</t>
  </si>
  <si>
    <t>С.КАЙНАЗАР , АЛМАТИНСКАЯ ОБЛАСТЬ, ЕНБЕКШИКАЗАХСКИЙ РАЙОН, РАХАТСКИЙ С.О., С.КАЙНАЗАР</t>
  </si>
  <si>
    <t>"ДАУЛЕТ" ШАРУА ҚОЖАЛЫҒЫ</t>
  </si>
  <si>
    <t>УМИРБЕКОВА САРКИТ</t>
  </si>
  <si>
    <t>ИП "АҒЫСАЙ"</t>
  </si>
  <si>
    <t>ТҰРҒАНБАЙ ҮРЛАШ АРЫСТАНБЕКҚЫЗЫ</t>
  </si>
  <si>
    <t>77775562104 ,87775562104</t>
  </si>
  <si>
    <t>Ремонт швейных изделий, головных уборов и изделий текстильной галантереи</t>
  </si>
  <si>
    <t>С.ШАУЛЬДЕР , ОТРАРСКИЙ РАЙОН, ШАУЛЬДЕРСКИЙ С.О., С.ШАУЛЬДЕР</t>
  </si>
  <si>
    <t>К/Х "КАМБАРОВА"</t>
  </si>
  <si>
    <t>КАМБАРОВА МЕЙРАМКУЛ</t>
  </si>
  <si>
    <t>87253145810 ,8-72531-45-810</t>
  </si>
  <si>
    <t>С.АКСУ , САЙРАМСКИЙ РАЙОН, АКСУКЕНТСКИЙ С.О., С.АКСУ</t>
  </si>
  <si>
    <t>КРХ "АЛТЫНБЕК"</t>
  </si>
  <si>
    <t>ТУЛЕГЕНОВ АЛТЫНБЕК ЖУМАБАЕВИЧ</t>
  </si>
  <si>
    <t>С.САРКЫРАМА , ТУРКЕСТАНСКАЯ ОБЛАСТЬ, ЖЕТЫСАЙСКИЙ РАЙОН, МАКТАЛИНСКИЙ С.О., С.САРКЫРАМА</t>
  </si>
  <si>
    <t>"ӘШІМ АТА" ШАРУА ҚОЖАЛЫҒЫ</t>
  </si>
  <si>
    <t>АШИМОВ ЖАНЫСБЕК</t>
  </si>
  <si>
    <t>А.ШАХАН , ЖАМБЫЛСКАЯ ОБЛАСТЬ, БАЙЗАКСКИЙ РАЙОН, ТЕМИРБЕКСКИЙ С.О., А.ШАХАН</t>
  </si>
  <si>
    <t>КХ ТВЕРДОХЛЕБ А.В.</t>
  </si>
  <si>
    <t>ТВЕРДОХЛЕБ АЛЕКСАНДР ВЛАДИМИРОВИЧ</t>
  </si>
  <si>
    <t>7(771) 166 88 24, 8705595 11 47 Директор</t>
  </si>
  <si>
    <t>С.ЕСЕНГЕЛЬДЫ , АКМОЛИНСКАЯ ОБЛАСТЬ, АТБАСАРСКИЙ РАЙОН, СЕПЕЕВСКИЙ С.О., С.ЕСЕНГЕЛЬДЫ</t>
  </si>
  <si>
    <t>07.09.2026  не дозворн</t>
  </si>
  <si>
    <t>К/Х "ОСПАНОВА ДАНЕГУЛЬ БОТАШЕВНА "</t>
  </si>
  <si>
    <t>ОСПАНОВА ДАНЕГУЛЬ БОТАШЕВНА</t>
  </si>
  <si>
    <t>77089772036 ,+77756448852 ,87756448852</t>
  </si>
  <si>
    <t>С.АККУДЫК , ОБЛАСТЬ ЖЕТІСУ, ПАНФИЛОВСКИЙ РАЙОН, КОКТАЛЬСКИЙ С.О., С.АККУДЫК</t>
  </si>
  <si>
    <t>КАРИМОВ НУРЛАН КАРИМУЛЫ</t>
  </si>
  <si>
    <t>С.ДАУЛЕТКЕРЕЙ , АТЫРАУСКАЯ ОБЛАСТЬ, КУРМАНГАЗИНСКИЙ РАЙОН, ЕНБЕКШИНСКИЙ С.О., С.ДАУЛЕТКЕРЕЙ</t>
  </si>
  <si>
    <t>ИП "ДЖУМАХМЕТОВ"</t>
  </si>
  <si>
    <t>ДЖУМАХМЕТОВ ОРЫНГАЛИ МЫРЗАГАЛИЕВИЧ</t>
  </si>
  <si>
    <t>КХ "АТАМЕКЕН"</t>
  </si>
  <si>
    <t>МОМЫНОВА РАЙХАН</t>
  </si>
  <si>
    <t>С.АЙШАБИБИ , ЖАМБЫЛСКАЯ ОБЛАСТЬ, ЖАМБЫЛСКИЙ РАЙОН, АЙШАБИБИНСКИЙ С.О., С.АЙШАБИБИ</t>
  </si>
  <si>
    <t>KРЕСТЬЯНСКОЕ ФЕРМЕРСКОЕ ХОЗЯЙСТВО "БАЙЕЛИ"</t>
  </si>
  <si>
    <t>КИМ СЕРГЕЙ</t>
  </si>
  <si>
    <t>ИП "ЖАБАЕВА"</t>
  </si>
  <si>
    <t>ЖАБАЕВА НУРГИЗА ТУСИПБЕКОВНА</t>
  </si>
  <si>
    <t>КХ ДИМАШ</t>
  </si>
  <si>
    <t>ОТАРОВ АСАНГЕЛЬДЫ</t>
  </si>
  <si>
    <t>КРЕСТЬЯНСКОЕ ХОЗЯЙСТВО "ДУНМИ"</t>
  </si>
  <si>
    <t>ЧОНТЕЙ ХИЗИР ГУЙЛИНОВИЧ</t>
  </si>
  <si>
    <t>С.МАСАНЧИ , ЖАМБЫЛСКАЯ ОБЛАСТЬ, КОРДАЙСКИЙ РАЙОН, МАСАНЧИНСКИЙ С.О., С.МАСАНЧИ</t>
  </si>
  <si>
    <t>"НУР-ЖОЛ-С" ШАРУА ҚОЖАЛЫҒЫ</t>
  </si>
  <si>
    <t>СОЛТАНАЕВ УЗБЕК САРСЕХАНОВИЧ</t>
  </si>
  <si>
    <t>С.ЖАМБЫЛ , МЕРКЕНСКИЙ РАЙОН, ЖАМБЫЛСКИЙ С.О., С.ЖАМБЫЛ</t>
  </si>
  <si>
    <t>КРЕСТЬЯНСКОЕ ХОЗЯЙСТВО АЯУЛЫМ</t>
  </si>
  <si>
    <t>ГАПУОВА НАДЯ УМИРАЛИЕВНА</t>
  </si>
  <si>
    <t>7 (778) 2457300 ,87015167447 ,87782457300</t>
  </si>
  <si>
    <t>С.ТАЛКАЙРАН , АТЫРАУСКАЯ ОБЛАСТЬ, АТЫРАУ Г.А., КАИРШАХТИНСКИЙ С.О., С.ТАЛКАЙРАН</t>
  </si>
  <si>
    <t>К/Х "НУРГАЛИЕВ А"</t>
  </si>
  <si>
    <t>НУРГАЛИЕВ АБДРАХМАН</t>
  </si>
  <si>
    <t>П.ЖЕЗДЫ , УЛЫТАУСКИЙ РАЙОН, ЖЕЗДИНСКАЯ П.А., П.ЖЕЗДЫ</t>
  </si>
  <si>
    <t>КХ "ЛУГОВОЕ"</t>
  </si>
  <si>
    <t>КУЦ ВАСИЛИЙ АНАТОЛЬЕВИЧ</t>
  </si>
  <si>
    <t>77051324897 ,87051324897</t>
  </si>
  <si>
    <t>С.АЙСАРЫ , КОСТАНАЙСКАЯ ОБЛАСТЬ, КОСТАНАЙСКИЙ РАЙОН, АЙСАРИНСКИЙ С.О., С.АЙСАРЫ</t>
  </si>
  <si>
    <t>ИП ВИДЛЕР В.О.</t>
  </si>
  <si>
    <t>ВИДЛЕР ВЛАДИМИР ОТТОВИЧ</t>
  </si>
  <si>
    <t>ИП " ОСПАНОВА Г.Н."</t>
  </si>
  <si>
    <t>ОСПАНОВА ГУЛЬПАРА НУРГАЛИЕВНА</t>
  </si>
  <si>
    <t>КРХ ЕСНҰР</t>
  </si>
  <si>
    <t>АБИЛХАНОВА ЛЮБОВЬ</t>
  </si>
  <si>
    <t>С.МУСАБЕК , ОБЛАСТЬ ЖЕТІСУ, КОКСУСКИЙ РАЙОН, С.О. МУСАБЕК, С.МУСАБЕК</t>
  </si>
  <si>
    <t>ИП ТУЛУКБАЕВ С.У.</t>
  </si>
  <si>
    <t>ТУЛУКБАЕВ САБИРЖАН УРАЛБАЕВИЧ</t>
  </si>
  <si>
    <t>К/Х</t>
  </si>
  <si>
    <t>АБУЛКАСЫНОВ ТУРСЫНБАЙ НУРБАЙОВИЧ</t>
  </si>
  <si>
    <t>77023574247 ,87023574247</t>
  </si>
  <si>
    <t>С.КОКТАЛ , ОБЛАСТЬ ЖЕТІСУ, ПАНФИЛОВСКИЙ РАЙОН, КОКТАЛЬСКИЙ С.О., С.КОКТАЛ</t>
  </si>
  <si>
    <t>" НУР БЕРЕКЕ" СЕРВИС</t>
  </si>
  <si>
    <t>ДАУРЕНБЕКОВ НУҒАЙБЕК ХАСЕНҰЛЫ</t>
  </si>
  <si>
    <t>ИП "КОНАРБАЕВ"</t>
  </si>
  <si>
    <t>КОНАРБАЕВ ЖАНАБАЙ</t>
  </si>
  <si>
    <t>77053296527 ,87053296527</t>
  </si>
  <si>
    <t>С.БОРАЛДАЙ , ТУРКЕСТАНСКАЯ ОБЛАСТЬ, РАЙОН БАЙДИБЕКА, БОРАЛДАЙСКИЙ С.О., С.БОРАЛДАЙ</t>
  </si>
  <si>
    <t xml:space="preserve">09.08.2024 не дозвон </t>
  </si>
  <si>
    <t>ИП "АБДАЛИЕВ К"</t>
  </si>
  <si>
    <t>АБДАЛИЕВ КУАНТХАН</t>
  </si>
  <si>
    <t>Г.ҚОНАЕВ , АЛМАТИНСКАЯ ОБЛАСТЬ, ҚОНАЕВ Г.А., Г.ҚОНАЕВ</t>
  </si>
  <si>
    <t>КХ "МУРЗАБЕКОВА Г.М."</t>
  </si>
  <si>
    <t>МУРЗАБЕКОВА ГАЛИЯ МОЛДАБОЛАТОВНА</t>
  </si>
  <si>
    <t>8707 212 574</t>
  </si>
  <si>
    <t>С.ИМ.БАКТЫБАЯ ЖОЛБАРЫСУЛЫ , ОБЛАСТЬ ЖЕТІСУ, ЕСКЕЛЬДИНСКИЙ РАЙОН, С.О.ИМ.БАКТЫБАЯ ЖОЛБАРЫСУЛЫ, С.ИМ.БАКТЫБАЯ ЖОЛБАРЫСУЛЫ</t>
  </si>
  <si>
    <t>КХ "МАНАС"</t>
  </si>
  <si>
    <t>КУАНЫШКАЛИЕВА МУНИРА</t>
  </si>
  <si>
    <t>77058046804 ,87058046804</t>
  </si>
  <si>
    <t>С.БОРСЫ , ЗАПАДНО-КАЗАХСТАНСКАЯ ОБЛАСТЬ, ЖАНИБЕКСКИЙ РАЙОН, БОРСЫНСКИЙ С.О., С.БОРСЫ</t>
  </si>
  <si>
    <t>07.10.2024 нет потреб</t>
  </si>
  <si>
    <t>КРЕСТЬЯНСКОЕ ХОЗЯЙСТВО "КАЙРАТ"</t>
  </si>
  <si>
    <t>БАЙБОСЫНОВ ТУРСЫН</t>
  </si>
  <si>
    <t>ЖК САРЫАҒАШ ТАМШЫЛАРЫ</t>
  </si>
  <si>
    <t>77014820220 ,87014820220</t>
  </si>
  <si>
    <t>С.АЛИМТАУ , ТУРКЕСТАНСКАЯ ОБЛАСТЬ, САРЫАГАШСКИЙ РАЙОН, АЛИМТАУСКИЙ С.О., С.АЛИМТАУ</t>
  </si>
  <si>
    <t>12.08.2024 не дозвон</t>
  </si>
  <si>
    <t>АДИЛХАНОВ КАЙДАР</t>
  </si>
  <si>
    <t>К/Х "ДАМИР"</t>
  </si>
  <si>
    <t>ИБИЯТОВ ВАЛЕРИЙ МИЖИГАРЕЕВИЧ</t>
  </si>
  <si>
    <t>87234765501 ,8(72347)65501</t>
  </si>
  <si>
    <t>К/Х "САЯТ"</t>
  </si>
  <si>
    <t>ТУЛЕГЕНОВ САМЕДЖАН АХМЕТЖАНОВИЧ</t>
  </si>
  <si>
    <t>С.ДОНЕНБАЙ , АЯГОЗСКИЙ РАЙОН, АКШАТАУСКИЙ С.О., С.ДОНЕНБАЙ</t>
  </si>
  <si>
    <t>ИП АЛИЕВА Б.М.</t>
  </si>
  <si>
    <t>АЛИЕВА БАКЫТКУЛЬ МАЖИТОВНА</t>
  </si>
  <si>
    <t>КРЕСТЬЯНСКОЕ ХОЗЯЙСТВО " АРЗУ "</t>
  </si>
  <si>
    <t>ДУГАНОВА НИЯЗБИБИ УСАИНОВНА</t>
  </si>
  <si>
    <t>ИП АКМАГАМБЕТОВА</t>
  </si>
  <si>
    <t>АКМАГАМБЕТОВА ТАМАРА</t>
  </si>
  <si>
    <t>КХ "КАНАТ"</t>
  </si>
  <si>
    <t>АБРАИМОВ КАНАТ АБДУАКАСОВИЧ</t>
  </si>
  <si>
    <t>7(777)501-50-10 ,87775015010</t>
  </si>
  <si>
    <t>С.УНГУРТАС , АЛМАТИНСКАЯ ОБЛАСТЬ, ЖАМБЫЛСКИЙ РАЙОН, УНГУРТАССКИЙ С.О., С.УНГУРТАС</t>
  </si>
  <si>
    <t>КРЕСТЬЯНСКОЕ ХОЗЯЙСТВО "ДЮСУПОВА"</t>
  </si>
  <si>
    <t>ДЮСУПОВ ЕРЖАН КАБДУГАЛИЕВИЧ</t>
  </si>
  <si>
    <t>77051580620 ,87051580620 ,87779864889</t>
  </si>
  <si>
    <t>С.САМАРСКОЕ , ВОСТОЧНО-КАЗАХСТАНСКАЯ ОБЛАСТЬ, РАЙОН САМАР, САМАРСКИЙ С.О., С.САМАРСКОЕ</t>
  </si>
  <si>
    <t>АЙТМАМБЕТОВА КУЛЯШ</t>
  </si>
  <si>
    <t>АЙТМАМБЕТОВА КУЛЯШ МАДРЕЙМОВНА</t>
  </si>
  <si>
    <t>77027891949 ,87027891949</t>
  </si>
  <si>
    <t>К/Х "ЧАЛМАТАЕВ"</t>
  </si>
  <si>
    <t>ЧАЛМАТАЕВ НУРСЛАН АЙТМУХАНБЕТОВИЧ</t>
  </si>
  <si>
    <t>С.КАПАЛ , ОБЛАСТЬ ЖЕТІСУ, АКСУСКИЙ РАЙОН, КАПАЛЬСКИЙ С.О, С.КАПАЛ</t>
  </si>
  <si>
    <t>КХ "НҰРАСЫЛ"</t>
  </si>
  <si>
    <t>ТУЛЕБАЕВА ПЕРДЕКУЛЬ КАНТУРСУНОВНА</t>
  </si>
  <si>
    <t>ШУАТАЕВА</t>
  </si>
  <si>
    <t>ШУАТАЕВА ТОЛЕШ РАМАЗАНКЫЗЫ</t>
  </si>
  <si>
    <t>07.09.2026 не та сфера нет потреб</t>
  </si>
  <si>
    <t>КУРМАНБАЕВ БАКИТ МУНАЙТБАСОВИЧ</t>
  </si>
  <si>
    <t>ИП "ДДД"</t>
  </si>
  <si>
    <t>БЕКБУЛАТОВ ЕРЛИК ДЖУКАШОВИЧ</t>
  </si>
  <si>
    <t>ЖОЛДАСОВА КУЛСИН</t>
  </si>
  <si>
    <t>87264451141 ,87264451141.+77470832620</t>
  </si>
  <si>
    <t>С.ТАМДЫ , ЖАМБЫЛСКАЯ ОБЛАСТЬ, ТАЛАССКИЙ РАЙОН, ТАМДИНСКИЙ С.О., С.ТАМДЫ</t>
  </si>
  <si>
    <t>К/Х "ЕРГЕН"</t>
  </si>
  <si>
    <t>АБДРАХМАНОВ РАХЫМЖАН</t>
  </si>
  <si>
    <t>77053087171 ,87053087171</t>
  </si>
  <si>
    <t>С.АКТАСТЫ , АЛМАТИНСКАЯ ОБЛАСТЬ, КЕГЕНСКИЙ РАЙОН, ТАСАШИНСКИЙ С.О., С.АКТАСТЫ</t>
  </si>
  <si>
    <t>23.10.2024 не существует</t>
  </si>
  <si>
    <t>КХ "БАЙБОЛАТ"</t>
  </si>
  <si>
    <t>ИЗТУРОВА ТАЖИХАН СОБАЛАКОВНА</t>
  </si>
  <si>
    <t>87014554562 ,87024554562</t>
  </si>
  <si>
    <t>С.АКШУКУР , МАНГИСТАУСКАЯ ОБЛАСТЬ, ТУПКАРАГАНСКИЙ РАЙОН, АКШУКУРСКИЙ С.О., С.АКШУКУР</t>
  </si>
  <si>
    <t>ИП KAISAR</t>
  </si>
  <si>
    <t>ИМАНГАЗИНОВ САГИТ БАЙМУХАНОВИЧ</t>
  </si>
  <si>
    <t>7 702 184 54 71</t>
  </si>
  <si>
    <t>ИП "АНАРКУЛ"</t>
  </si>
  <si>
    <t>БЕЙСЕБАЕВА АНАРКУЛ</t>
  </si>
  <si>
    <t>ИП МОРОЗ ГЕННАДИЙ НИКИФОРОВИЧ КХ "СОГРА"</t>
  </si>
  <si>
    <t>МОРОЗ ГЕННАДИЙ НИКИФОРОВИЧ</t>
  </si>
  <si>
    <t>С.СТАРАЯ КРЕПОСТЬ , ОБЛАСТЬ АБАЙ, БЕСКАРАГАЙСКИЙ РАЙОН, ГЛУХОВСКИЙ С.О., С.СТАРАЯ КРЕПОСТЬ</t>
  </si>
  <si>
    <t>КРЕСТЬЯНСКОЕ ХОЗЯЙСТВО "СЫРБАЗ"</t>
  </si>
  <si>
    <t>МАНАПОВ ДЖЕНИСБЕК ИСРАИЛОВИЧ</t>
  </si>
  <si>
    <t>С.ЖАМБЫЛ , ЖАМБЫЛСКАЯ ОБЛАСТЬ, МЕРКЕНСКИЙ РАЙОН, ЖАМБЫЛСКИЙ С.О., С.ЖАМБЫЛ</t>
  </si>
  <si>
    <t>КРЕСТЬЯНСКОЕ ХОЗЯЙСТВО "ВЕРБОВАЯ Р.И." НЕ ЗВОНИТЬ</t>
  </si>
  <si>
    <t>ВЕРБОВАЯ РИММА ИВАНОВНА</t>
  </si>
  <si>
    <t>7-71444-2-20-31 +7-71444-2-14-30 ,87144422031</t>
  </si>
  <si>
    <t>С.УЗУНКОЛЬ , КОСТАНАЙСКАЯ ОБЛАСТЬ, УЗУНКОЛЬСКИЙ РАЙОН, УЗУНКОЛЬСКИЙ С.О., С.УЗУНКОЛЬ</t>
  </si>
  <si>
    <t>ИП "КАРИБАЕВ М.Д."</t>
  </si>
  <si>
    <t>КАРИБАЕВ МАДЕНИЕТ ДАРИБАЕВИЧ</t>
  </si>
  <si>
    <t>С.ЖАРЫК , ОБЛАСТЬ АБАЙ, ЖАРМИНСКИЙ РАЙОН, ЖАРЫКСКИЙ С.О., С.ЖАРЫК</t>
  </si>
  <si>
    <t>И/П "КУАНДЫКОВ Т."</t>
  </si>
  <si>
    <t>КУАНДЫКОВ ТЕМИРХАН</t>
  </si>
  <si>
    <t>7(72547)-61029 ,87026961528 ,87254761029</t>
  </si>
  <si>
    <t>Г.ЛЕНГЕР , ТОЛЕБИЙСКИЙ РАЙОН, Г.ЛЕНГЕР</t>
  </si>
  <si>
    <t>12.08.2024 нет потреб</t>
  </si>
  <si>
    <t>ИП "ЕСИМБЕКОВ Е.У"</t>
  </si>
  <si>
    <t>ЕСИМБЕКОВ ЕРКЕБАЙ УАЛИБЕКОВИЧ</t>
  </si>
  <si>
    <t>ИП УСЕН</t>
  </si>
  <si>
    <t>МЫНЖАСАРОВ УСЕН</t>
  </si>
  <si>
    <t>12.08.2024 не верный номер</t>
  </si>
  <si>
    <t>КХ "РАМАЗАН"</t>
  </si>
  <si>
    <t>ЕСЕНКУЛОВ ТУРСУНБЕК АБДУСАМАТОВИЧ</t>
  </si>
  <si>
    <t>К/Х "НҰР-ЖАНДОС"</t>
  </si>
  <si>
    <t>АЙТКАЗИЕВ МЕДЕРБЕК</t>
  </si>
  <si>
    <t>С.АКАРАЛ , ЖАМБЫЛСКАЯ ОБЛАСТЬ, МЕРКЕНСКИЙ РАЙОН, АКАРАЛСКИЙ С.О., С.АКАРАЛ</t>
  </si>
  <si>
    <t>ИНДИВИДУАЛЬНЫЙ ПРЕДПРИНИМАТЕЛЬ " МЕЙСТР "</t>
  </si>
  <si>
    <t>НАСИРОВ РОЗАХУН КАБЛАХУНОВИЧ</t>
  </si>
  <si>
    <t>Посреднические услуги при купле-продаже и сдаче внаем жилья и другого недвижимого имущества непроизводственного назначения</t>
  </si>
  <si>
    <t>ИП "УСЕРБАЕВА Р. А."</t>
  </si>
  <si>
    <t>УСЕРБАЕВА РАЯ АМИРБЕКОВНА</t>
  </si>
  <si>
    <t>ИП "САРМАНОВ Р."</t>
  </si>
  <si>
    <t>САРМАНОВ РАЙЫМБЕК</t>
  </si>
  <si>
    <t>12.08.2024 перезвонить позже</t>
  </si>
  <si>
    <t>КРЕСТЬЯНСКОЕ ХОЗЯЙСТВО "АХМЕТБЕК"</t>
  </si>
  <si>
    <t>АРИНОВ МЕЙРАМ АХМЕТБЕКОВИЧ</t>
  </si>
  <si>
    <t>21.09.2026 сбой</t>
  </si>
  <si>
    <t>КХ " АРМАН - БАТУР "</t>
  </si>
  <si>
    <t>БАКИЕВ БАТОР</t>
  </si>
  <si>
    <t>НУРМУХАМБЕТОВ НУРБЕРГЕН ГАБДЕЛНАСЫРОВИЧ</t>
  </si>
  <si>
    <t>КХ "ТОКТАРБАЕВ А.А."</t>
  </si>
  <si>
    <t>ТОКТАРБАЕВ АБИЛХАН АБУГАЛИЕВИЧ</t>
  </si>
  <si>
    <t>77012038963 ,+77714512983 ,87017656595 ,87714512983</t>
  </si>
  <si>
    <t>К/Х ДЖАРМУХАМБЕТОВ А.Б.</t>
  </si>
  <si>
    <t>ДЖАРМУХАМБЕТОВ АЛИМЖАН БИСЕМБАЕВИЧ</t>
  </si>
  <si>
    <t>77016499799 ,87016499799</t>
  </si>
  <si>
    <t>К/Х КАДЫРОВ Н</t>
  </si>
  <si>
    <t>КАДЫРОВ НУРЛЫГАЛИМ</t>
  </si>
  <si>
    <t>КРЕСТЬЯНСКОЕ ХОЗЯЙСТВО "САМАТ"</t>
  </si>
  <si>
    <t>ТУНГАТБАЕВА КАНЧАЙМЫ АЙТЫШЕВНА</t>
  </si>
  <si>
    <t>С.КИШИ КАРАСУ , ОБЛАСТЬ АБАЙ, ЖАРМИНСКИЙ РАЙОН, КАРАСУСКИЙ С.О., С.КИШИ КАРАСУ</t>
  </si>
  <si>
    <t>КХ "БОЛАТ"</t>
  </si>
  <si>
    <t>С.БУРСАК , ВОСТОЧНО-КАЗАХСТАНСКАЯ ОБЛАСТЬ, УЛАНСКИЙ РАЙОН, ЕГИНСУСКИЙ С.О., С.БУРСАК</t>
  </si>
  <si>
    <t>ИП"ЖУСИПОВ С"</t>
  </si>
  <si>
    <t>ЖУСИПОВ СЫРЫМ МУСРЕПОВИЧ</t>
  </si>
  <si>
    <t>87017401244 ,87017401244/ 87079230161</t>
  </si>
  <si>
    <t>П. МЫРЗАКЕНТ , ТУРКЕСТАНСКАЯ ОБЛАСТЬ, МАКТААРАЛЬСКИЙ РАЙОН, МЫРЗАКЕНТСАЯ П.А., П. МЫРЗАКЕНТ</t>
  </si>
  <si>
    <t>12.08.2024  не дозвон</t>
  </si>
  <si>
    <t>К/Х "АРНУР"</t>
  </si>
  <si>
    <t>БОТЕБАЕВ БЕДЕЛХАН АЛИМГАЗИНОВИЧ</t>
  </si>
  <si>
    <t>77755322607 ,87755322607</t>
  </si>
  <si>
    <t>С.БЕЛТЕРЕК , ОБЛАСТЬ АБАЙ, ЖАРМИНСКИЙ РАЙОН, БЕЛЬТЕРЕКСКИЙ С.О., С.БЕЛТЕРЕК</t>
  </si>
  <si>
    <t>КРЕСТЬЯНСКОЕ ХОЗЯЙСТВО КАСЕНОВ Д.М.</t>
  </si>
  <si>
    <t>КАСЕНОВ ДАУЛЕТ МАНАШОВИЧ</t>
  </si>
  <si>
    <t>77771530808 ,87771530808</t>
  </si>
  <si>
    <t>ИП ТУЛЕМИСОВА М.С.</t>
  </si>
  <si>
    <t>ТУЛЕМИСОВА МАРУСЯ САЛАХИДЕНОВНА</t>
  </si>
  <si>
    <t>87756904456 ,87789427872</t>
  </si>
  <si>
    <t>КХ "АСЕЛ"</t>
  </si>
  <si>
    <t>ГАБДУЛЛИН СЕРIККАЛИ</t>
  </si>
  <si>
    <t>С.БЕЙБАРЫС , АТЫРАУСКАЯ ОБЛАСТЬ, МАХАМБЕТСКИЙ РАЙОН, С.О. БЕЙБАРЫС, С.БЕЙБАРЫС</t>
  </si>
  <si>
    <t>ИП "НҰРЛЫ"</t>
  </si>
  <si>
    <t>АХМЕТОВА АСЕМКУЛЬ</t>
  </si>
  <si>
    <t>HRZ</t>
  </si>
  <si>
    <t>МАМИРОВ АНВАРБЕК СОНУРОВИЧ</t>
  </si>
  <si>
    <t>ИП "МЕРУЕРТ"</t>
  </si>
  <si>
    <t>УЛЬЯРОВ САГИТКАЛЕЙ АЙГАЛИЕВИЧ</t>
  </si>
  <si>
    <t>24.05.2024 сбой</t>
  </si>
  <si>
    <t>КРЕСТЬЯНСКОЕ ХОЗЯЙСТВО "ШЫНТЕМИР"</t>
  </si>
  <si>
    <t>МУСТАФИН АМАНГЕЛЬДЫ ШАКЕНОВИЧ</t>
  </si>
  <si>
    <t>87223732747 ,8(72237)32747</t>
  </si>
  <si>
    <t>С.АЙ , АЯГОЗСКИЙ РАЙОН, МЫНБУЛАКСКИЙ С.О., С.АЙ</t>
  </si>
  <si>
    <t>К/Х ОСПАНБЕКОВА УМКУЛСИМ АЛИЯСОВНА</t>
  </si>
  <si>
    <t>ОСПАНБЕКОВА УМКУЛСИМ АЛИЯСОВНА</t>
  </si>
  <si>
    <t>КХ "МЫСЛЬ"</t>
  </si>
  <si>
    <t>ОТТЕВ АЛЕКСАНДР ГРИГОРЬЕВИЧ</t>
  </si>
  <si>
    <t>С.КЫЗЫЛЖАР , ПАВЛОДАРСКАЯ ОБЛАСТЬ, ИРТЫШСКИЙ РАЙОН, КЫЗЫЛЖАРСКИЙ С.О., С.КЫЗЫЛЖАР</t>
  </si>
  <si>
    <t>15.09.2026 григорий александрович в тел звонить пока нет потреб</t>
  </si>
  <si>
    <t>КРХ АЙДОС</t>
  </si>
  <si>
    <t>ЖАКАНОВ ЖЕБЕГЕН</t>
  </si>
  <si>
    <t>С.10 ЛЕТ КАЗАХСТАНА , ОБЛАСТЬ ЖЕТІСУ, КОКСУСКИЙ РАЙОН, МУКРИНСКИЙ С.О., С.10 ЛЕТ КАЗАХСТАНА</t>
  </si>
  <si>
    <t>ЖЕКЕ КӘСІПКЕР КАЛАБАЕВ КАДИРБЕК КОЙШМАНОВИЧ не верный номер</t>
  </si>
  <si>
    <t>КАЛАБАЕВ КАДИРБЕК КОЙШМАНОВИЧ</t>
  </si>
  <si>
    <t>К/ Х "ШАМШАРОВА Л.Ш"</t>
  </si>
  <si>
    <t>ШАМШАРОВА ЛИЗИГІ ШАМШАРҚЫЗЫ</t>
  </si>
  <si>
    <t>77026532853 ,87026532853</t>
  </si>
  <si>
    <t>С.ОРТАКШЫЛ , АТЫРАУСКАЯ ОБЛАСТЬ, МАХАМБЕТСКИЙ РАЙОН, ЕСБОЛЬСКИЙ С.О., С.ОРТАКШЫЛ</t>
  </si>
  <si>
    <t>К/Х " ЖАН-ДОС"</t>
  </si>
  <si>
    <t>БУЛАТОВ КУАНЫШГАЛЕЙ ИКСАНОВИЧ</t>
  </si>
  <si>
    <t>С.КУШУМ , ЗАПАДНО-КАЗАХСТАНСКАЯ ОБЛАСТЬ, РАЙОН БӘЙТЕРЕК, КУШУМСКИЙ С.О., С.КУШУМ</t>
  </si>
  <si>
    <t>АЙНАБЕКОВА БЕРИКУЛЬ</t>
  </si>
  <si>
    <t>С.КОСБОЛТЕК , ЖАМБЫЛСКАЯ ОБЛАСТЬ, ЖУАЛЫНСКИЙ РАЙОН, КОКБАСТАУСКИЙ С.О., С.КОСБОЛТЕК</t>
  </si>
  <si>
    <t>"АБИЛГАЗИН КОНЫС" КРЕСТЬЯНСКОЕ ХОЗЯЙСТВО</t>
  </si>
  <si>
    <t>АБИЛГАЗИН КОНЫС</t>
  </si>
  <si>
    <t>С.ТЕРСАККАН , ОБЛАСТЬ ҰЛЫТАУ, УЛЫТАУСКИЙ РАЙОН, ТЕРСАККАНСКИЙ С.О., С.ТЕРСАККАН</t>
  </si>
  <si>
    <t>ИП "САНАЕВА Р."</t>
  </si>
  <si>
    <t>САНАЕВА РАЙСА</t>
  </si>
  <si>
    <t>КХ "НҰРҒАЛИ"</t>
  </si>
  <si>
    <t>ОМАРОВ НУРТАЗА НУРГАЛИЕВИЧ</t>
  </si>
  <si>
    <t>А.КАРАСАЗ , ЖАМБЫЛСКАЯ ОБЛАСТЬ, ЖУАЛЫНСКИЙ РАЙОН, КАРАСАЗСКИЙ С.О., А.КАРАСАЗ</t>
  </si>
  <si>
    <t>Ш/Қ "АСЫЛ-АЯТ" К/Х</t>
  </si>
  <si>
    <t>БИРБАЕВ БЕКБОЛАТ ИБРАИМОВИЧ</t>
  </si>
  <si>
    <t>77013489007 ,87013489007</t>
  </si>
  <si>
    <t>22.10.2024 не дозвон</t>
  </si>
  <si>
    <t>ИП КОВАЛЕВ А.А.</t>
  </si>
  <si>
    <t>КОВАЛЕВ АЛЕКСАНДР АЛЕКСАНДРОВИЧ</t>
  </si>
  <si>
    <t>Ремонт бытовых приборов, домашнего и садового оборудования</t>
  </si>
  <si>
    <t>07.10.2024 не дозвон</t>
  </si>
  <si>
    <t>КРЕСТЬЯНСКОЕ ХОЗЯЙСТВО "АЯН"</t>
  </si>
  <si>
    <t>ОНАЛБАЕВ АКЕРКИН АБДЫКЕРИМОВИЧ</t>
  </si>
  <si>
    <t>К/Х "ШАЙЗАДА"</t>
  </si>
  <si>
    <t>ЖУМЕКЕНОВ ШАЙЗАДА КАЙРИДЕНОВИЧ</t>
  </si>
  <si>
    <t>АЙДОС ШАРУА ҚОЖАЛЫҒЫ</t>
  </si>
  <si>
    <t>КУТТЫБАЕВ АМИРСАНА</t>
  </si>
  <si>
    <t>С.БАЙКОШКАР , ОБЛАСТЬ АБАЙ, АЯГОЗСКИЙ РАЙОН, БАЙКОШКАРСКИЙ С.О., С.БАЙКОШКАР</t>
  </si>
  <si>
    <t>ИП "ЖАРЫМБЕТ Ә.Ә"</t>
  </si>
  <si>
    <t>ЖАРЫМБЕТ ӘБІЛҚАСЫМ ӘБУТӘЛІПҰЛЫ</t>
  </si>
  <si>
    <t>Г.АРЫСЬ , АРЫСЬ Г.А., Г.АРЫСЬ</t>
  </si>
  <si>
    <t>К/ Х "ХАМЗАҰЛЫ"</t>
  </si>
  <si>
    <t>ХАМЗАҰЛЫ ҚОРҒАН</t>
  </si>
  <si>
    <t>77016208224 ,87016208224</t>
  </si>
  <si>
    <t>ИП "БУЙЕНБАЕВА Л. А."</t>
  </si>
  <si>
    <t>БУЙЕНБАЕВА ЛЕЗАТ АЛИМОВНА</t>
  </si>
  <si>
    <t>77072834511 ,87072834511</t>
  </si>
  <si>
    <t>КРЕСТЬЯНСКОЕ ХОЗЯЙСТВО "МАДИНА" БАЙУАКОВА ДАМЕТКЕН МЫРЗАХМЕТОВНА</t>
  </si>
  <si>
    <t>БАЙУАКОВА ДАМЕТКЕН МЫРЗАХМЕТОВНА</t>
  </si>
  <si>
    <t>ИП ОМАРОВА ГУЛДАРХАН</t>
  </si>
  <si>
    <t>ОМАРОВА ГУЛДАРХАН</t>
  </si>
  <si>
    <t>ЖК КАЛАБАЕВА РЫСТЫ АБДРАХМАНОВНА</t>
  </si>
  <si>
    <t>КАЛАБАЕВА РЫСТЫ АБДРАХМАНОВНА</t>
  </si>
  <si>
    <t>Ж/К "ЕСЖАН М А"</t>
  </si>
  <si>
    <t>ЕСЖАН МУХАМЕДЖАН АХАТАЙҰЛЫ</t>
  </si>
  <si>
    <t>С.БУГУНЬ , ТУРКЕСТАНСКАЯ ОБЛАСТЬ, ОРДАБАСЫНСКИЙ РАЙОН, БУГУНСКИЙ С.О., С.БУГУНЬ</t>
  </si>
  <si>
    <t>ЖК «ЖИЕНБАЕВ М.Т.»</t>
  </si>
  <si>
    <t>ЖИЕНБАЕВ МҰРАТБЕК ТӨРЕМҰРАТҰЛЫ</t>
  </si>
  <si>
    <t>К/Х "МЕШКОВ"</t>
  </si>
  <si>
    <t>МЕШКОВ ИГОРЬ ИВАНОВИЧ</t>
  </si>
  <si>
    <t>87057129167 , 87057129167</t>
  </si>
  <si>
    <t>С.МАХАМБЕТ , ЗАПАДНО-КАЗАХСТАНСКАЯ ОБЛАСТЬ, РАЙОН БӘЙТЕРЕК, МАХАМБЕТСКИЙ С.О., С.МАХАМБЕТ</t>
  </si>
  <si>
    <t>К/Х "ЖАҢА АУЫЛ"</t>
  </si>
  <si>
    <t>ТОКЫЖАНОВ ЖУМАГАЗЫ АМИРГАЛИЕВИЧ</t>
  </si>
  <si>
    <t>77789380858 ,87789380858</t>
  </si>
  <si>
    <t>3 ТОЧКА , ОБЛАСТЬ АБАЙ, АЯГОЗСКИЙ РАЙОН, МЫНБУЛАКСКИЙ С.О., С.ЕСКЕНЕБУЛАГЫ, 3 ТОЧКА</t>
  </si>
  <si>
    <t>КРЕСТЬЯНСКОЕ ХОЗЯЙСТВО "ОРАЗБЕКОВА"</t>
  </si>
  <si>
    <t>ОРАЗБЕКОВА АЙША</t>
  </si>
  <si>
    <t>К/ Х АРАЛБАЕВА Л. В.</t>
  </si>
  <si>
    <t>АРАЛБАЕВА ЛИДИЯ ВАСИЛЬЕВНА</t>
  </si>
  <si>
    <t>ИП "Ж.РЫСКАЛИЕВА" не зарег</t>
  </si>
  <si>
    <t>РЫСКАЛИЕВА ЖАЗГУЛЬ КУДАШЕВНА</t>
  </si>
  <si>
    <t>С.ХАН ОРДАСЫ , ЗАПАДНО-КАЗАХСТАНСКАЯ ОБЛАСТЬ, БОКЕЙОРДИНСКИЙ РАЙОН, ОРДИНСКИЙ С.О., С.ХАН ОРДАСЫ</t>
  </si>
  <si>
    <t>07.10.2024 не зарег</t>
  </si>
  <si>
    <t>ИП "ҚАШҚЫМБАЕВ Е.М."</t>
  </si>
  <si>
    <t>ҚАШҚЫМБАЕВ ЕРБОЛҒАН МЕТІРБАЙҰЛЫ</t>
  </si>
  <si>
    <t>С.КОГАЛЫ , ОБЛАСТЬ ЖЕТІСУ, КЕРБУЛАКСКИЙ РАЙОН, КОГАЛИНСКИЙ С.О., С.КОГАЛЫ</t>
  </si>
  <si>
    <t>И/П "БАЙМУРЗАЕВ У"</t>
  </si>
  <si>
    <t>БАЙМУРЗАЕВ УМИРБЕК</t>
  </si>
  <si>
    <t>С.ЕКПИНДИ , ТУРКЕСТАНСКАЯ ОБЛАСТЬ, ТОЛЕБИЙСКИЙ РАЙОН, АЛАТАУСКИЙ С.О., С.ЕКПИНДИ</t>
  </si>
  <si>
    <t>КРЕСТЬЯНСКОЕ ХОЗЯЙСТВО "НҰРТАС"</t>
  </si>
  <si>
    <t>ЖУМАДИЛОВ ЖЕТПИСБАЙ</t>
  </si>
  <si>
    <t>ИП Ж\К "КАНАЕВ К.К."</t>
  </si>
  <si>
    <t>КАНАЕВ КАБЫЛ КАЙМБЕКОВИЧ</t>
  </si>
  <si>
    <t>77051268713 ,87051268713</t>
  </si>
  <si>
    <t>С.АЩЫСАЙ , АЛМАТИНСКАЯ ОБЛАСТЬ, ЕНБЕКШИКАЗАХСКИЙ РАЙОН, КАРАТУРЫКСКИЙ С.О., С.АЩЫСАЙ</t>
  </si>
  <si>
    <t>КУЗНЕЦОВА Т.О.</t>
  </si>
  <si>
    <t>КУЗНЕЦОВА ТАТЬЯНА ОРЕСТОВНА</t>
  </si>
  <si>
    <t>8(705)5050475</t>
  </si>
  <si>
    <t>КХ "ЖЕТІ ҚАЗЫНА"</t>
  </si>
  <si>
    <t>БАКТЫБАЕВ ЖУМАБАЙ БАХТЫБАЕВИЧ</t>
  </si>
  <si>
    <t>С.ШЕКЕРБУЛАК , ТУРКЕСТАНСКАЯ ОБЛАСТЬ, РАЙОН САУРАН, С.О.ЖУЙНЕК, С.ШЕКЕРБУЛАК</t>
  </si>
  <si>
    <t>ИП "КОМХОЗ"</t>
  </si>
  <si>
    <t>ИСАБАЕВ СЕРИККАЛИ БАШИРОВИЧ</t>
  </si>
  <si>
    <t>7778517108 ,87778517108</t>
  </si>
  <si>
    <t>"ХАН ТӘНІРІ" ШАРУА ҚОЖАЛЫҒЫ</t>
  </si>
  <si>
    <t>БАЙЖИГИТОВ МАХСАТБЕК КЕРЕЙКУЛОВИЧ</t>
  </si>
  <si>
    <t>С.ЖАРЛЫСУ , ЖАМБЫЛСКАЯ ОБЛАСТЬ, РАЙОН ТУРАРА РЫСКУЛОВА, ОРНЕКСКИЙ С.О., С.ЖАРЛЫСУ</t>
  </si>
  <si>
    <t>ИП ЛЕЙБЕРТ ВИКТОР ДАВЫДОВИЧ</t>
  </si>
  <si>
    <t>ЛЕЙБЕРТ ВИКТОР ДАВЫДОВИЧ</t>
  </si>
  <si>
    <t>87142222091 ,87772761663</t>
  </si>
  <si>
    <t>КРЕСТЬЯНСКОЕ ХОЗЯЙСТВО РАХМЕТОВА</t>
  </si>
  <si>
    <t>РАХМЕТОВА АЛМА ДЮСЕНБАЕВНА</t>
  </si>
  <si>
    <t>ИП "КАКИШЕВ Б.Б."</t>
  </si>
  <si>
    <t>КАКИШЕВ БАХТИЯР БИЗАКОВИЧ</t>
  </si>
  <si>
    <t>С.МУХАМЕТЖАН ТУЙМЕБАЕВА , АЛМАТИНСКАЯ ОБЛАСТЬ, ИЛИЙСКИЙ РАЙОН, АЩИБУЛАКСКИЙ С.О., С.МУХАМЕТЖАН ТУЙМЕБАЕВА</t>
  </si>
  <si>
    <t>22.10.2024 нет потреб</t>
  </si>
  <si>
    <t>ФХ "ТАЛПЫН-АГРО"</t>
  </si>
  <si>
    <t>МОЛДАХМЕТУЛЫ ТОЛЕУБАЙ</t>
  </si>
  <si>
    <t>akzhar-stroi1@mail.ru</t>
  </si>
  <si>
    <t>С.ДАУИТ , СЕВЕРО-КАЗАХСТАНСКАЯ ОБЛАСТЬ, АКЖАРСКИЙ РАЙОН, ЛЕНИНГРАДСКИЙ С.О., С.ДАУИТ</t>
  </si>
  <si>
    <t>01.09.2026 нет номера</t>
  </si>
  <si>
    <t>ИП ЗЕМЛЯНАЯ ЛЮДМИЛА ДМИТРИЕВНА</t>
  </si>
  <si>
    <t>ЗЕМЛЯНАЯ ЛЮДМИЛА ДМИТРИЕВНА</t>
  </si>
  <si>
    <t>7-777-709-66-67 ,87777096667</t>
  </si>
  <si>
    <t>С.УКРАИНКА , ВОСТОЧНО-КАЗАХСТАНСКАЯ ОБЛАСТЬ, УЛАНСКИЙ РАЙОН, ТОЛЕГЕН ТОХТАРОВСКИЙ С.О., С.УКРАИНКА</t>
  </si>
  <si>
    <t>К/Х "СВЕТЛАНА" НАЗАРЕНКО А И</t>
  </si>
  <si>
    <t>НАЗАРЕНКО АЛЕКСАНДР НИКОЛАЕВИЧ</t>
  </si>
  <si>
    <t>КХ "АНВАР"</t>
  </si>
  <si>
    <t>БАЗЫЛБАЕВ МУРАТ АНВАРОВИЧ</t>
  </si>
  <si>
    <t>ИП "МАМБЕТАЛИЕВ С.Д."</t>
  </si>
  <si>
    <t>МАМБЕТАЛИЕВ СЕРЖАН ДОСАЛИЕВИЧ</t>
  </si>
  <si>
    <t>КХ АЛГАЯЗОВ УРАЗГАЛИ</t>
  </si>
  <si>
    <t>АЛГАЯЗОВ УРАЗГАЛИ</t>
  </si>
  <si>
    <t>С.НУРЖАУ , АТЫРАУСКАЯ ОБЛАСТЬ, КУРМАНГАЗИНСКИЙ РАЙОН, НУРЖАУСКИЙ С.О., С.НУРЖАУ</t>
  </si>
  <si>
    <t>ИП ХАДЖИБАЕВ К</t>
  </si>
  <si>
    <t>ХАДЖИБАЕВ КАРИМЖАН</t>
  </si>
  <si>
    <t xml:space="preserve">12.08.2024 не дозаон </t>
  </si>
  <si>
    <t>К/Х "ТУГЕЛБАЕВ И"</t>
  </si>
  <si>
    <t>ТУГЕЛБАЕВ ИСАГАЛИ ИЛИЯСОВИЧ</t>
  </si>
  <si>
    <t>С.КУРЫК , МАНГИСТАУСКАЯ ОБЛАСТЬ, КАРАКИЯНСКИЙ РАЙОН, КУРЫКСКИЙ С.О., С.КУРЫК</t>
  </si>
  <si>
    <t>КХ" УСПЕНОВСКОЕ"</t>
  </si>
  <si>
    <t>СЕРГЕЕВ АНАТОЛИЙ КОНСТАНТИНОВИЧ</t>
  </si>
  <si>
    <t>С.УСПЕНОВКА , КОСТАНАЙСКАЯ ОБЛАСТЬ, ФЕДОРОВСКИЙ РАЙОН, ВОРОНЕЖСКИЙ С.О., С.УСПЕНОВКА</t>
  </si>
  <si>
    <t>11.12.2024 нет потреь</t>
  </si>
  <si>
    <t>ИП АПЕКОВ Е.Н</t>
  </si>
  <si>
    <t>АПЕКОВ ЕРЛАТ НУРМУХАНОВИЧ</t>
  </si>
  <si>
    <t>77773784524 ,87773784524</t>
  </si>
  <si>
    <t>Розничная торговля фармацевтическими товарами в специализированных магазинах, являющихся торговыми объектами, с торговой площадью менее 2000 кв.м</t>
  </si>
  <si>
    <t>К/Х " КОЛОС "</t>
  </si>
  <si>
    <t>РОМАНЕНКО НИКОЛАЙ АЛЕКСАНДРОВИЧ</t>
  </si>
  <si>
    <t>87002869937 ,8-700286-99-37</t>
  </si>
  <si>
    <t>С.БАРКЫТБЕЛ , ОБЛАСТЬ АБАЙ, УРДЖАРСКИЙ РАЙОН, БАРКЫТБЕЛЬСКИЙ С.О., С.БАРКЫТБЕЛ</t>
  </si>
  <si>
    <t>КХ АГАЙЫН</t>
  </si>
  <si>
    <t>ИБРАЕВА САГЫНТАЙ ТОЛЕУТАЕВНА</t>
  </si>
  <si>
    <t>7 (775) 247-63-73</t>
  </si>
  <si>
    <t>ИП " АХМЕТОВА АВАСКУЛЬ ДЖАРТАЕВНА "</t>
  </si>
  <si>
    <t>АХМЕТОВА АВАСКУЛЬ ДЖАРТАЕВНА</t>
  </si>
  <si>
    <t>Розничная торговля цветами в специализированных магазинах, являющихся торговыми объектами, с торговой площадью менее 2000 кв.м</t>
  </si>
  <si>
    <t>С.ОЙТАЛ , ЖАМБЫЛСКАЯ ОБЛАСТЬ, МЕРКЕНСКИЙ РАЙОН, ОЙТАЛСКИЙ С.О, С.ОЙТАЛ</t>
  </si>
  <si>
    <t>КАРАМАЛАЕВ ТЛЕКҚАБЫЛ</t>
  </si>
  <si>
    <t>С.ХИУАЗ , КУРМАНГАЗИНСКИЙ РАЙОН, С.О.ЖАҢАТАЛАП, С.ХИУАЗ</t>
  </si>
  <si>
    <t>КХ "СТИМУЛ " не дозвон</t>
  </si>
  <si>
    <t>ПАФОВ ВЛАДИМИР ИСМАИЛОВИЧ</t>
  </si>
  <si>
    <t>Г.СЕРГЕЕВКА , СЕВЕРО-КАЗАХСТАНСКАЯ ОБЛАСТЬ, РАЙОН ШАЛ АКЫНА, СЕРГЕЕВСКАЯ Г.А., Г.СЕРГЕЕВКА</t>
  </si>
  <si>
    <t>ИП ПИРОГ АНАТОЛИЙ ЯКОВЛЕВИЧ</t>
  </si>
  <si>
    <t>ПИРОГ АНАТОЛИЙ ЯКОВЛЕВИЧ</t>
  </si>
  <si>
    <t>ТУРСЫНБЕКОВА АКЛИМА ТУРСЫНБЕКОВНА</t>
  </si>
  <si>
    <t>С.МАНАТ , ВОСТОЧНО-КАЗАХСТАНСКАЯ ОБЛАСТЬ, УЛАНСКИЙ РАЙОН, ТАРГЫНСКИЙ С.О., С.МАНАТ</t>
  </si>
  <si>
    <t>"ЕР-НҰР-КӨБЕЙ"</t>
  </si>
  <si>
    <t>АБДРАСИЛОВ ЕРКИН</t>
  </si>
  <si>
    <t>ФҚ "НҰРАСЫЛ"</t>
  </si>
  <si>
    <t>АРУНОВ АЛМАСБЕК</t>
  </si>
  <si>
    <t>С.СЕЙФУЛЛИН , КЫЗЫЛОРДИНСКАЯ ОБЛАСТЬ, СЫРДАРЬИНСКИЙ РАЙОН, СЕЙФУЛЛИНСКИЙ С.О., С.СЕЙФУЛЛИН</t>
  </si>
  <si>
    <t>ИП ЕХСОРУ</t>
  </si>
  <si>
    <t>ТАИПОВ БАХИТЖАН РЕЛАХУНОВИЧ</t>
  </si>
  <si>
    <t>77079073131 ,87079073131</t>
  </si>
  <si>
    <t>С.ТИГЕРМЕНЬ , АЛМАТИНСКАЯ ОБЛАСТЬ, УЙГУРСКИЙ РАЙОН, ТИГЕРМЕНСКИЙ С.О., С.ТИГЕРМЕНЬ</t>
  </si>
  <si>
    <t>КРЕСТЬЯНСКОЕ ХОЗЯЙСТВО "БЕРІКХАН"</t>
  </si>
  <si>
    <t>ТЛЕУЖАНОВ БАКЫТХАН ДАЛАБАЕВИЧ</t>
  </si>
  <si>
    <t>С.ДАЙЫР , ВОСТОЧНО-КАЗАХСТАНСКАЯ ОБЛАСТЬ, ЗАЙСАНСКИЙ РАЙОН, ДАИРОВСКИЙ С.О, С.ДАЙЫР</t>
  </si>
  <si>
    <t>К/Х" АНУАРБЕК"</t>
  </si>
  <si>
    <t>БАЗАРБАЕВА КУЛЬСЫМ КАДЫРБАЕВНА</t>
  </si>
  <si>
    <t>77014433009 ,87014433009</t>
  </si>
  <si>
    <t>С.КАРАТУМА , ОБЛАСТЬ АБАЙ, УРДЖАРСКИЙ РАЙОН, КАРАТУМИНСКИЙ С.О., С.КАРАТУМА</t>
  </si>
  <si>
    <t>ЖК "ДИАНА"</t>
  </si>
  <si>
    <t>ИБРАГИМОВ САГИН</t>
  </si>
  <si>
    <t>С.КОКСУ , ТУРКЕСТАНСКАЯ ОБЛАСТЬ, ШАРДАРИНСКИЙ РАЙОН, КОКСУСКИЙ С.О., С.КОКСУ</t>
  </si>
  <si>
    <t>АГРО ШАХ</t>
  </si>
  <si>
    <t>КОШАНОВА ГУЛЬЧЕХРА МУСАНТАЕВНА</t>
  </si>
  <si>
    <t>77253124455 ,87253124455</t>
  </si>
  <si>
    <t>С.БАЙТЕРЕК , ТУРКЕСТАНСКАЯ ОБЛАСТЬ, САЙРАМСКИЙ РАЙОН, АКСУКЕНТСКИЙ С.О., С.БАЙТЕРЕК</t>
  </si>
  <si>
    <t>Ш/Қ " ЖАНҒАЗЫ"</t>
  </si>
  <si>
    <t>КАРЫБЕКОВ БЕКБОСЫН</t>
  </si>
  <si>
    <t>С. ЖАРЫЛГАП БАТЫР , КАРАГАНДИНСКАЯ ОБЛАСТЬ, ШЕТСКИЙ РАЙОН, АКЧАТАУСКИЙ С.О., С. ЖАРЫЛГАП БАТЫР</t>
  </si>
  <si>
    <t>КРЕСТЬЯНСКОЕ ХОЗЯЙСТВО "МЕДЕТ"</t>
  </si>
  <si>
    <t>БАЕТОВА ОРЫНША БАЙГАЗИЕВНА</t>
  </si>
  <si>
    <t>7(702)842-82-54 ,87028428254 ,87028428255</t>
  </si>
  <si>
    <t>С.БОДЕНЕ , АТЫРАУСКАЯ ОБЛАСТЬ, ИНДЕРСКИЙ РАЙОН, БОДЕНЕВСКИЙ С.О., С.БОДЕНЕ</t>
  </si>
  <si>
    <t>04.06.2024 паводки зацепили их</t>
  </si>
  <si>
    <t>ИП "КУСПАНОВА"</t>
  </si>
  <si>
    <t>КУСПАНОВА КУЛЯШ ИБРАЕВНА</t>
  </si>
  <si>
    <t>"ЕСЕН" ШАРУА ШАРУАШЫЛЫҒЫ.</t>
  </si>
  <si>
    <t>ОКСИКБАЕВ БОЛАТБАЙ</t>
  </si>
  <si>
    <t>С.БЕЙНЕУ , МАНГИСТАУСКАЯ ОБЛАСТЬ, БЕЙНЕУСКИЙ РАЙОН, БЕЙНЕУСКИЙ С.О., С.БЕЙНЕУ</t>
  </si>
  <si>
    <t>КХ ДЖАГЫПАРОВА ЖАНЫЛ</t>
  </si>
  <si>
    <t>ДЖАГЫПАРОВА ЖАНЫЛ</t>
  </si>
  <si>
    <t>ИП "ГАЛИМОВА Б.Т."</t>
  </si>
  <si>
    <t>ГАЛИМОВА БАТИМА ТУРСУНОВНА</t>
  </si>
  <si>
    <t>77754792571 ,87754792571</t>
  </si>
  <si>
    <t>КХ ИЛИЯС-СУЛТАН</t>
  </si>
  <si>
    <t>КОНЫСБАЕВ АЛДАБЕРГЕН АМИРОВИЧ</t>
  </si>
  <si>
    <t>С.ЖАРЛЫОЗЕК , ОБЛАСТЬ ЖЕТІСУ, КОКСУСКИЙ РАЙОН, ЖАРЛЫОЗЕКСКИЙ С.О., С.ЖАРЛЫОЗЕК</t>
  </si>
  <si>
    <t>КРЕСТЬЯНСКОЕ ХОЗЯЙСТВО "ЕРЖАНАТ"</t>
  </si>
  <si>
    <t>НУРМАГАНБЕТОВА БАЛКЕН СЕЙСЕНОВНА</t>
  </si>
  <si>
    <t>КХ "ТУЛПАР - АТ"</t>
  </si>
  <si>
    <t>САКИМБАЕВА АЛТЫН</t>
  </si>
  <si>
    <t>77054069199 ,87054069199</t>
  </si>
  <si>
    <t>С.БАЙЕТ , ПАВЛОДАРСКАЯ ОБЛАСТЬ, ЭКИБАСТУЗ Г.А., БАЙЕТСКИЙ С.О., С.БАЙЕТ</t>
  </si>
  <si>
    <t>15.09.2026 не работает там номеров нет</t>
  </si>
  <si>
    <t>КРЕСТЬЯНСКОЕ ХОЗЯЙСТВО "КЕНЖЕБАЙ" ИБРАЕВ САРКЫТКАЗЫ КЕНЖЕБАЕВИЧ</t>
  </si>
  <si>
    <t>ИБРАЕВ САРКЫТКАЗЫ КЕНЖЕБАЕВИЧ</t>
  </si>
  <si>
    <t>87771146255 ,8 777 114 62 55</t>
  </si>
  <si>
    <t>ИП ЖАЙЛАУ</t>
  </si>
  <si>
    <t>КАРАЖАНОВ САГАДАТ КАСЫМОВИЧ</t>
  </si>
  <si>
    <t>87172289561 ,8(7172)289561</t>
  </si>
  <si>
    <t>КРЕСТЬЯНСКОЕ ХОЗЯЙСТВО "КАРАБАЛИН"</t>
  </si>
  <si>
    <t>КАРАБАЛИН АМАНГЕЛ ЗАРКЫМХАНОВИЧ</t>
  </si>
  <si>
    <t>С.УРЫЛЬ , ВОСТОЧНО-КАЗАХСТАНСКАЯ ОБЛАСТЬ, КАТОН-КАРАГАЙСКИЙ РАЙОН, УРЫЛЬСКИЙ С.О., С.УРЫЛЬ</t>
  </si>
  <si>
    <t>КХ "БЕКЕТОВ Ж.Д"</t>
  </si>
  <si>
    <t>БЕКЕТОВ ЖАКСЛЫК ДЮЗЕНОВИЧ</t>
  </si>
  <si>
    <t>77778596220 ,87778596220</t>
  </si>
  <si>
    <t>С.АКБУЛАК , ЗАПАДНО-КАЗАХСТАНСКАЯ ОБЛАСТЬ, БУРЛИНСКИЙ РАЙОН, АКБУЛАКСКИЙ С.О., С.АКБУЛАК</t>
  </si>
  <si>
    <t>ИНДИВИДУАЛЬНЫЙ ПРЕДПРИНИМАТЕЛЬ ЖОЛМУРАТОВ ОРЫНБАЙ</t>
  </si>
  <si>
    <t>ЖОЛМҰРАТ ОРЫНБАЙ</t>
  </si>
  <si>
    <t>С.АКТАСТЫ , АКТЮБИНСКАЯ ОБЛАСТЬ, АЙТЕКЕБИЙСКИЙ РАЙОН, АКТАСТЫНСКИЙ С.О., С.АКТАСТЫ</t>
  </si>
  <si>
    <t>КХ "ОРКЕН"</t>
  </si>
  <si>
    <t>РАИМБЕКОВ ДЮСЕМБЕК АБЕУБАКИРОВИЧ</t>
  </si>
  <si>
    <t>ТОЛУБАЕВА КУЛМАКИРА САЙМОСАЕВНА</t>
  </si>
  <si>
    <t>С.КАРАСУ , САЙРАМСКИЙ РАЙОН, КАРАСУСКИЙ С.О., С.КАРАСУ</t>
  </si>
  <si>
    <t>КРЕСТЬЯНСКОЕ ХОЗЯЙСТВО "ДРЕГЕР ВИКТОР ВЛАДИМИРОВИЧ" не дозвон</t>
  </si>
  <si>
    <t>ДРЕГЕР ВИКТОР ВЛАДИМИРОВИЧ</t>
  </si>
  <si>
    <t>С.ЦЕЛИННОЕ , СЕВЕРО-КАЗАХСТАНСКАЯ ОБЛАСТЬ, ТИМИРЯЗЕВСКИЙ РАЙОН, ЦЕЛИННЫЙ С.О., С.ЦЕЛИННОЕ</t>
  </si>
  <si>
    <t>1.09.2026 не дозвон</t>
  </si>
  <si>
    <t>ИП "ШЫНАР"</t>
  </si>
  <si>
    <t>САДВАКАСОВА ШИНАРКУЛ ЕРБАЕВНА</t>
  </si>
  <si>
    <t>ШҚ " ПЕРИЗАТ "</t>
  </si>
  <si>
    <t>КАБДЕНОВ ТАЛГАТ</t>
  </si>
  <si>
    <t>КХ " АРТУР "</t>
  </si>
  <si>
    <t>РЫСКАЛИЕВ БАУРЖАН КАЗИЕВИЧ</t>
  </si>
  <si>
    <t>77053871128 ,87053871128</t>
  </si>
  <si>
    <t>КРЕСТЬЯНСКОЕ (ФЕРМЕРСКОЕ) ХОЗЯЙСТВО "ТИМОФЕЕВ"</t>
  </si>
  <si>
    <t>ТИМОФЕЕВ АНДРЕЙ НИКОЛАЕВИЧ</t>
  </si>
  <si>
    <t>С.ЖАЛПАК-ТОБЕ , ЖАМБЫЛСКАЯ ОБЛАСТЬ, ЖАМБЫЛСКИЙ РАЙОН, ПОЛАТКОШИНСКИЙ С.О., С.ЖАЛПАК-ТОБЕ</t>
  </si>
  <si>
    <t>ИП АКАШОВА</t>
  </si>
  <si>
    <t>АКАШОВА ТУРСЫН АЛТЫНБЕКОВНА</t>
  </si>
  <si>
    <t>КРЕСТЬЯНСКОЕ ХОЗЯЙСТВО "РЫСМАГАНБЕТОВ"</t>
  </si>
  <si>
    <t>РЫСМАГАНБЕТОВ ИСЛАМ КАЗИЗОЛОВИЧ</t>
  </si>
  <si>
    <t>ИП "АУАН"</t>
  </si>
  <si>
    <t>АУАН БАҚЫТЖАН ӘЗІМХАНҰЛЫ</t>
  </si>
  <si>
    <t>С.АКМАЯ , КЫЗЫЛОРДИНСКАЯ ОБЛАСТЬ, ШИЕЛИЙСКИЙ РАЙОН, АКМАЯНСКИЙ С.О., С.АКМАЯ</t>
  </si>
  <si>
    <t>КРЕСТЬЯНСКОЕ ХОЗЯЙСТВО "АЛИХАН" ЖАКУПОВ ЕРЛАН АЛИХАНОВИЧ</t>
  </si>
  <si>
    <t>ЖАКУПОВ ЕРЛАН АЛИХАНОВИЧ</t>
  </si>
  <si>
    <t>НУГМАНОВ</t>
  </si>
  <si>
    <t>НУГМАНОВ КОШЕРБАЙ МЫРЗАБЕКОВИЧ</t>
  </si>
  <si>
    <t>ОРЛОВ ЮРИЙ БОРИСОВИЧ</t>
  </si>
  <si>
    <t>С.БАЙТЕРЕК , ЕНБЕКШИКАЗАХСКИЙ РАЙОН, БАЙТЕРЕКСКИЙ С.О., С.БАЙТЕРЕК</t>
  </si>
  <si>
    <t>22.10.2024 не сущ</t>
  </si>
  <si>
    <t>КАШКУЛИ ЗЕЙНАП АЛИЕВНА</t>
  </si>
  <si>
    <t>Прочие виды организации питания вне населенных пунктов</t>
  </si>
  <si>
    <t>К/Х "ЖАРЫЛКАСЫН"</t>
  </si>
  <si>
    <t>САДВАКАСОВА КЕНЖЕТАЙ ТУСУПКАНОВНА</t>
  </si>
  <si>
    <t>КРЕСТЬЯНСКОЕ ХОЗЯЙСТВО "МӘДИ"</t>
  </si>
  <si>
    <t>ТУРСЫНБЕКОВА НАГИЯ НУРЛАНБЕКОВНА</t>
  </si>
  <si>
    <t>346700, 87784245747 ,346700, 87784245747, 87772481424 ,87772481424 ,87784245747</t>
  </si>
  <si>
    <t>С.САРЫЖАЛ , ОБЛАСТЬ АБАЙ, АБАЙСКИЙ РАЙОН, САРЫЖАЛСКИЙ С.О., С.САРЫЖАЛ</t>
  </si>
  <si>
    <t>ИП "МАШАНЛО Р.Х"</t>
  </si>
  <si>
    <t>МАШАНЛО РАМАЗАН ХУСЕЕВИЧ</t>
  </si>
  <si>
    <t>ИП "АҒАЙЫН"</t>
  </si>
  <si>
    <t>БЕРДАЛИЕВА ЖАНИМ</t>
  </si>
  <si>
    <t>ИП "РОСЛИК Ш.В."</t>
  </si>
  <si>
    <t>РОСЛИК ШАКИР ВЛАДИМИРОВИЧ</t>
  </si>
  <si>
    <t>С.АРШАЛЫ , КОСТАНАЙСКАЯ ОБЛАСТЬ, ДЕНИСОВСКИЙ РАЙОН, АРШАЛИНСКИЙ С.О., С.АРШАЛЫ</t>
  </si>
  <si>
    <t>11.12.2024 откл</t>
  </si>
  <si>
    <t>К/Х "ДАСТАН", ИП "СЕИЛХАНОВ А"</t>
  </si>
  <si>
    <t>СЕИЛХАНОВ АДИЛКАН АЛИМАНОВИЧ</t>
  </si>
  <si>
    <t>77756237209 ,87756237209</t>
  </si>
  <si>
    <t>К/Х ШОМАН</t>
  </si>
  <si>
    <t>РАМАЗАНОВА ЖАНИЯ АДИЯТОВНА</t>
  </si>
  <si>
    <t>С.КОШАНКОЛЬ , КАЗТАЛОВСКИЙ РАЙОН, КОШАНКОЛСКИЙ С.О., С.КОШАНКОЛЬ</t>
  </si>
  <si>
    <t>24.05.2024 не дозвон</t>
  </si>
  <si>
    <t>ИП ГЕРМАШ В.Ф</t>
  </si>
  <si>
    <t>ГЕРМАШ ВИКТОР ФЁДОРОВИЧ</t>
  </si>
  <si>
    <t>7 701 422 6191</t>
  </si>
  <si>
    <t>С.КОКПЕКТЫ , КАРАГАНДИНСКАЯ ОБЛАСТЬ, БУХАР-ЖЫРАУСКИЙ РАЙОН, КОКПЕКТИНСКИЙ С.О., С.КОКПЕКТЫ</t>
  </si>
  <si>
    <t>ИП" ТУЧНОЕ"</t>
  </si>
  <si>
    <t>ДОСЫМБЕКОВ МАХАМБЕТ</t>
  </si>
  <si>
    <t>87719020510 ,8-771-902-05-10</t>
  </si>
  <si>
    <t>С.ТУЧНОЕ , АКМОЛИНСКАЯ ОБЛАСТЬ, САНДЫКТАУСКИЙ РАЙОН, ВАСИЛЬЕВСКИЙ С.О., С.ТУЧНОЕ</t>
  </si>
  <si>
    <t>07.09.2026 на пенсии</t>
  </si>
  <si>
    <t>АБЕНОВ ЕРГАЛИ</t>
  </si>
  <si>
    <t>С.МАДЕНИЕТ , КЫЗЫЛОРДИНСКАЯ ОБЛАСТЬ, ЖАЛАГАШСКИЙ РАЙОН, МАДЕНИЕТСКИЙ С.О., С.МАДЕНИЕТ</t>
  </si>
  <si>
    <t>МУХАНОВ КАДИРБЕК МАНАПОВИЧ</t>
  </si>
  <si>
    <t>К/Х "АУЕЛБЕК-ДИМАНХАН"</t>
  </si>
  <si>
    <t>ЖАКСЫЛЫКОВ АУЕЛБЕК КАМАЛБЕКОВИЧ</t>
  </si>
  <si>
    <t>77051835927 ,87051835927</t>
  </si>
  <si>
    <t>С.КЕНЖЫРА , ОБЛАСТЬ ЖЕТІСУ, АКСУСКИЙ РАЙОН, КАРАСУСКИЙ С.О., С.КЕНЖЫРА</t>
  </si>
  <si>
    <t>КРЕСТЬЯНСКОЕ ХОЗЯЙСТВО "ДАНИЯЛ"</t>
  </si>
  <si>
    <t>КУШАНОВА КУЛАН САПАРБЕКОВНА</t>
  </si>
  <si>
    <t>А.КОЛЬБАСТАУ , ЖАМБЫЛСКАЯ ОБЛАСТЬ, ЖУАЛЫНСКИЙ РАЙОН, МЫНБУЛАКСКИЙ С.О., А.КОЛЬБАСТАУ</t>
  </si>
  <si>
    <t>КАДЫРКУЛОВ МУРАТ ГАББАСОВИЧ</t>
  </si>
  <si>
    <t>С.АҚКҮТІР , ЗАПАДНО-КАЗАХСТАНСКАЯ ОБЛАСТЬ, ТАСКАЛИНСКИЙ РАЙОН, АКТАУСКИЙ С.О., С.АҚКҮТІР</t>
  </si>
  <si>
    <t>ИСПАЕВ ЕРСАИН РАХИМОВИЧ</t>
  </si>
  <si>
    <t>С.ШАЛКАР , ЗАПАДНО-КАЗАХСТАНСКАЯ ОБЛАСТЬ, ТЕРЕКТИНСКИЙ РАЙОН, ШАЛКАРСКИЙ С.О., С.ШАЛКАР</t>
  </si>
  <si>
    <t>КХ ЖАКУПОВА А.С.</t>
  </si>
  <si>
    <t>ЖАКУПОВА АЖАР СЕРИКПАЕВНА</t>
  </si>
  <si>
    <t>С.СОРОЧИНКА , КОСТАНАЙСКАЯ ОБЛАСТЬ, САРЫКОЛЬСКИЙ РАЙОН, СОРОЧИНСКИЙ С.О., С.СОРОЧИНКА</t>
  </si>
  <si>
    <t>ИП "ҚУАНЫШ"</t>
  </si>
  <si>
    <t>КУЗЕМБАЕВА САРСЕНКУЛ ИСКАКОВНА</t>
  </si>
  <si>
    <t>ФХ "МАХАМБЕТИЯРОВ Б"</t>
  </si>
  <si>
    <t>МАХАМБЕТИЯРОВ БАХМУРАТ</t>
  </si>
  <si>
    <t>С.ЖАНАТАЛАП , КЫЗЫЛОРДИНСКАЯ ОБЛАСТЬ, ЖАЛАГАШСКИЙ РАЙОН, ЖАНАТАЛАПСКИЙ С.О., С.ЖАНАТАЛАП</t>
  </si>
  <si>
    <t>17.03.2025 не дозхвон</t>
  </si>
  <si>
    <t>ЖАННА</t>
  </si>
  <si>
    <t>АХМЕТОВА ЖАНАГУЛЬ МЕРЕКИНОВА</t>
  </si>
  <si>
    <t>КРЕСТЬЯНСКОЕ ХОЗЯЙСТВО "АЕС"</t>
  </si>
  <si>
    <t>АМАНБЕКОВ СЕРИК СЕГИЗБАЕВИЧ</t>
  </si>
  <si>
    <t>87262340299 ,8(7262) 34 02 99 (основной), 8 777 768 03 08 (сот.) ,87777680308</t>
  </si>
  <si>
    <t>ДИАНА ШАРУА ҚОЖАЛЫҒЫ</t>
  </si>
  <si>
    <t>ЖАЗЫКБАЕВА ОРЫНКУЛЬ</t>
  </si>
  <si>
    <t>ИП КОЖАБЕКОВ АЙТМУХАМБЕТ БОРАШЕВИЧ</t>
  </si>
  <si>
    <t>КОЖАБЕКОВ АЙТМУХАМБЕТ БОРАШЕВИЧ</t>
  </si>
  <si>
    <t>77182329846 ,87182329846</t>
  </si>
  <si>
    <t>"ЖАҢАТАЛАП" ШАРУА ҚОЖАЛЫҒЫ</t>
  </si>
  <si>
    <t>ОСПАНАЛИЕВА РАУШАН ХАЛИМОВНА</t>
  </si>
  <si>
    <t>ИП "ТЛЕУБЕРДИЕВА Ф.С."</t>
  </si>
  <si>
    <t>ТЛЕУБЕРДИЕВА ФАТИМА СМАНОВНА</t>
  </si>
  <si>
    <t>77055743860 ,87055743860</t>
  </si>
  <si>
    <t>ДК "БОРАНБАЙ"</t>
  </si>
  <si>
    <t>КИРДАНОВ БОРАНБАЙ СУЛТАНОВИЧ</t>
  </si>
  <si>
    <t>С.КОГАЛЫКОЛЬ , СЫРДАРЬИНСКИЙ РАЙОН, КОГАЛЫКОЛЬСКИЙ С.О., С.КОГАЛЫКОЛЬ</t>
  </si>
  <si>
    <t>КРЕСТЬЯНСКОЕ ХОЗЯЙСТВО "АРАЙ"</t>
  </si>
  <si>
    <t>ПШЕМБАЕВА РОЗА МАУЕВНА</t>
  </si>
  <si>
    <t>С.ЖАНАТАЛАП , КАРАГАНДИНСКАЯ ОБЛАСТЬ, БУХАР-ЖЫРАУСКИЙ РАЙОН, МОЛОДЕЦКАЯ С.А., С.ЖАНАТАЛАП</t>
  </si>
  <si>
    <t>ИП ДАУРЕН</t>
  </si>
  <si>
    <t>КУЗЕРБАЕВ СЮЕНБАЙ КОПЖАСАРОВИЧ</t>
  </si>
  <si>
    <t>ИП ҚЫРҚЫНБАЙҰЛЫ ЖҰМАҒАЛИ</t>
  </si>
  <si>
    <t>ҚЫРҚЫНБАЙҰЛЫ ЖҰМАҒАЛИ</t>
  </si>
  <si>
    <t>ФЕРМЕРСКОЕ КРЕСТЬЯНСКОЕ ХОЗЯЙСТВО "КУЛАЙ-АПА"</t>
  </si>
  <si>
    <t>ТАЙТАЛИЕВА САПАРКУЛ БЕГИМОВНА</t>
  </si>
  <si>
    <t>87075531986 ,87770955256</t>
  </si>
  <si>
    <t>С.КАСЫМБЕК ДАТКА , ТУРКЕСТАНСКАЯ ОБЛАСТЬ, САЙРАМСКИЙ РАЙОН, КАЙНАРБУЛАКСКИЙ С.О., С.КАСЫМБЕК ДАТКА</t>
  </si>
  <si>
    <t>КРЕСТЬЯНСКОЕ ХОЗЯЙСТВО "КҮМІС"</t>
  </si>
  <si>
    <t>САТЕМИРОВА ЗЕБЕРКУЛ ТУРСУНБАЕВНА</t>
  </si>
  <si>
    <t>ДЖАННАЗАРОВ АБАТ КЫДЫРБАЕВИЧ</t>
  </si>
  <si>
    <t>77113221747 ,87113221747</t>
  </si>
  <si>
    <t>С.ТЕРЕКТІ , ЗАПАДНО-КАЗАХСТАНСКАЯ ОБЛАСТЬ, ТЕРЕКТИНСКИЙ РАЙОН, С.О.ТЕРЕКТІ, С.ТЕРЕКТІ</t>
  </si>
  <si>
    <t>АРЛАН</t>
  </si>
  <si>
    <t>БАЙШИГАШЕВ АКЖОЛ ДУКЕНБЕКОВИЧ</t>
  </si>
  <si>
    <t>77074367871 ,87074367871</t>
  </si>
  <si>
    <t>С.КЫРБАЛТАБАЙ , АЛМАТИНСКАЯ ОБЛАСТЬ, ЕНБЕКШИКАЗАХСКИЙ РАЙОН, КЫРБАЛТАБАЙСКИЙ С.О., С.КЫРБАЛТАБАЙ</t>
  </si>
  <si>
    <t>22.10.2024 не зарег</t>
  </si>
  <si>
    <t>КХ КАДЫРОВ</t>
  </si>
  <si>
    <t>КАДЫРОВ МУХАМЕТ АКИМОВИЧ</t>
  </si>
  <si>
    <t>7 701 507 0008</t>
  </si>
  <si>
    <t>С.УМТУЛ , ОБЛАСТЬ ЖЕТІСУ, КАРАТАЛЬСКИЙ РАЙОН, БАЛПЫКСКИЙ С.О., С.УМТУЛ</t>
  </si>
  <si>
    <t>К/ Х " ЖАҢА -ТАҢ "</t>
  </si>
  <si>
    <t>АХМАДИЕВА ДАРИЯ АХМЕТОВНА</t>
  </si>
  <si>
    <t>КХ "ТОЛҚЫН-М.С."</t>
  </si>
  <si>
    <t>БАЗАРОВ МУХТАР СЛЯМГАЛИЕВИЧ</t>
  </si>
  <si>
    <t>77012090022 ,87012090022</t>
  </si>
  <si>
    <t>ИП "РАМИР" КОНЫСПАЕВ ЕСКАЙР ТАШУОВИЧ</t>
  </si>
  <si>
    <t>КОНЫСПАЕВ ЕСКАЙР ТАШУОВИЧ</t>
  </si>
  <si>
    <t>И/П РЕНАТА</t>
  </si>
  <si>
    <t>АХМЕТОВ АЛХАН ОРЫНБАЕВИЧ</t>
  </si>
  <si>
    <t>87026000348 ,87087080691</t>
  </si>
  <si>
    <t>Деятельность веб-порталов</t>
  </si>
  <si>
    <t>С.СПАТАЕВО , ТУРКЕСТАНСКАЯ ОБЛАСТЬ, ОРДАБАСЫНСКИЙ РАЙОН, С.О.ТОРТКУЛЬ, С.СПАТАЕВО</t>
  </si>
  <si>
    <t>ИП "УМАРГАЛИЕВА АЛМАГУЛ"</t>
  </si>
  <si>
    <t>УМАРГАЛИЕВА АЛМАГУЛ ДОСКАЛИЕВНА</t>
  </si>
  <si>
    <t>ЖК "СӘРСЕМБЕК"</t>
  </si>
  <si>
    <t>РАНОВ СӘРСЕМБЕК АЛДАХИЯРҰЛЫ</t>
  </si>
  <si>
    <t>С.АКМАЯ , КЫЗЫЛОРДИНСКАЯ ОБЛАСТЬ, ЧИИЛИЙСКИЙ РАЙОН, АКМАЯНСКИЙ С.О., С.АКМАЯ</t>
  </si>
  <si>
    <t>ИП ЖАНБИРБАЕВА</t>
  </si>
  <si>
    <t>ЖАНБИРБАЕВА АЛМАЖАН</t>
  </si>
  <si>
    <t>С.БАТЫР , МАНГИСТАУСКАЯ ОБЛАСТЬ, МУНАЙЛИНСКИЙ РАЙОН, С.О.БАТЫР, С.БАТЫР</t>
  </si>
  <si>
    <t>КХ АМИР</t>
  </si>
  <si>
    <t>ТОЛЕГЕНОВ ИМАНГЕЛДЫ ТУРСЫНОВИЧ</t>
  </si>
  <si>
    <t>С.КОКПЕКТИ , ОБЛАСТЬ ЖЕТІСУ, КАРАТАЛЬСКИЙ РАЙОН, С.О.АЙТУ БИ, С.КОКПЕКТИ</t>
  </si>
  <si>
    <t>ИП ЕСЕНТАЙ ЖАЛҒАСБАЙ АРЫҚҰЛЫ</t>
  </si>
  <si>
    <t>ЕСЕНТАЙ ЖАЛҒАСБАЙ АРЫҚҰЛЫ</t>
  </si>
  <si>
    <t>ИП "НИГМАТОВ"</t>
  </si>
  <si>
    <t>НИГМАТОВ ЕЛУБАЙ САДЕНОВИЧ</t>
  </si>
  <si>
    <t>77154651069 ,87154651069</t>
  </si>
  <si>
    <t>С.КАРАШИЛИК , СЕВЕРО-КАЗАХСТАНСКАЯ ОБЛАСТЬ, АКЖАРСКИЙ РАЙОН, КУЛЫКОЛЬСКИЙ С.О., С.КАРАШИЛИК</t>
  </si>
  <si>
    <t>КХ " АЛМАС "</t>
  </si>
  <si>
    <t>ИДРИСОВ ДЖАСКАЙРАТ АШИМОВИЧ</t>
  </si>
  <si>
    <t>77273962340 ,87273962340</t>
  </si>
  <si>
    <t>С.КАЗТАЯ УЛТАРАКОВА , АЛМАТИНСКАЯ ОБЛАСТЬ, ЕНБЕКШИКАЗАХСКИЙ РАЙОН, МАСАКСКИЙ С.О., С.КАЗТАЯ УЛТАРАКОВА</t>
  </si>
  <si>
    <t>КХ "ТУРСУМБАЕВА Р.А"</t>
  </si>
  <si>
    <t>ТУРСУМБАЕВА РЫМЖАН АМУРЗАКОВНА</t>
  </si>
  <si>
    <t>77016812110 ,87016812110</t>
  </si>
  <si>
    <t>С.ЧЕРКАССК , ОБЛАСТЬ ЖЕТІСУ, САРКАНДСКИЙ РАЙОН, ЧЕРКАССКИЙ С.О., С.ЧЕРКАССК</t>
  </si>
  <si>
    <t>КХ "АБДУГАФУР-АТА"</t>
  </si>
  <si>
    <t>ШАРАПОВА АЯДЖАН</t>
  </si>
  <si>
    <t>С.СТАРОИКАН , ТУРКЕСТАНСКАЯ ОБЛАСТЬ, РАЙОН САУРАН, С.О.ЕСКИ ИКАН, С.СТАРОИКАН</t>
  </si>
  <si>
    <t>КАРКУЛА ВАЛЕНТИНА НИКОЛАЕВНА</t>
  </si>
  <si>
    <t>С.ЗЕЛЕНОЕ , ЗАПАДНО-КАЗАХСТАНСКАЯ ОБЛАСТЬ, РАЙОН БӘЙТЕРЕК, ЗЕЛЕНОВСКИЙ С.О., С.ЗЕЛЕНОЕ</t>
  </si>
  <si>
    <t>КХ ЖОЛДИН Ж.Н.</t>
  </si>
  <si>
    <t>ЖОЛДИН ЖЕКСЕНБАЙ НУРЫМСЕИТОВИЧ</t>
  </si>
  <si>
    <t>77761770324 ,87761770324</t>
  </si>
  <si>
    <t>С.ВИКТОРОВКА , АКМОЛИНСКАЯ ОБЛАСТЬ, ЗЕРЕНДИНСКИЙ РАЙОН, ВИКТОРОВСКИЙ С.О., С.ВИКТОРОВКА</t>
  </si>
  <si>
    <t>КХ "ТУРАН"</t>
  </si>
  <si>
    <t>АЗИМОВ ХАБИБУЛЛА АЗИМОВИЧ</t>
  </si>
  <si>
    <t>7(778)343-58-88 ,87783435888</t>
  </si>
  <si>
    <t>12.08.2024 нет дозвон</t>
  </si>
  <si>
    <t>К/Х АХМЕТКАЛИЕВ М.</t>
  </si>
  <si>
    <t>АХМЕТКАЛИЕВ МУБАРАК</t>
  </si>
  <si>
    <t>С.БӨКЕЙХАН , АТЫРАУСКАЯ ОБЛАСТЬ, КУРМАНГАЗИНСКИЙ РАЙОН, С.О.БӨКЕЙХАН, С.БӨКЕЙХАН</t>
  </si>
  <si>
    <t>КАРМЕНБАЕВ АСКАР НУРХАСИМОВИЧ</t>
  </si>
  <si>
    <t>С.ОЙШИЛИК , ТАРБАГАТАЙСКИЙ РАЙОН, ОЙШИЛИКСКИЙ С.О., С.ОЙШИЛИК</t>
  </si>
  <si>
    <t>15.03.2024 не дозвон</t>
  </si>
  <si>
    <t>ДК "РАМАЗАН"</t>
  </si>
  <si>
    <t>БЕГМАНОВ ЕРМАГАНБЕТ СЕЙТОВИЧ</t>
  </si>
  <si>
    <t>С.КОЖАКЕНТ , ЖАНАКОРГАНСКИЙ РАЙОН, КОЖАКЕНТСКИЙ С.О., С.КОЖАКЕНТ</t>
  </si>
  <si>
    <t>КРЕСТЬЯНСКОЕ ХОЗЯЙСТВО "БЕК"</t>
  </si>
  <si>
    <t>МАДИБЕКОВ АБСАТАР МУСАБАЕВИЧ</t>
  </si>
  <si>
    <t>К/Х "М. БАЙГУЖАНОВ"</t>
  </si>
  <si>
    <t>БАЙГУЖАНОВ МУРАТ КАСЫМОВИЧ</t>
  </si>
  <si>
    <t>77011729144 ,87011729144</t>
  </si>
  <si>
    <t>А.БИБАКАН , ОБЛАСТЬ ЖЕТІСУ, АЛАКОЛЬСКИЙ РАЙОН, С.О.САПАК, А.БИБАКАН</t>
  </si>
  <si>
    <t>ИП "СӘБДЕНОВ Ә.М."</t>
  </si>
  <si>
    <t>СӘБДЕНОВ ӘКІМЖАН МУСАҰЛЫ</t>
  </si>
  <si>
    <t>С.ШОЛАККОРГАН , ТУРКЕСТАНСКАЯ ОБЛАСТЬ, СУЗАКСКИЙ РАЙОН, ШОЛАККОРГАНСКИЙ С.О., С.ШОЛАККОРГАН</t>
  </si>
  <si>
    <t>КРЕСТЬЯНСКОЕ ХОЗЯЙСТВО "ӘЛТАЙ"</t>
  </si>
  <si>
    <t>АЛТАЕВ АТЫМТАЙ БЕДЕЛЬБАЕВИЧ</t>
  </si>
  <si>
    <t>87026641945 ,8-702-664-19-45</t>
  </si>
  <si>
    <t>А.КУМАРЫК , ЖАМБЫЛСКАЯ ОБЛАСТЬ, РАЙОН ТУРАРА РЫСКУЛОВА, КУМАРЫКСКИЙ С.О., А.КУМАРЫК</t>
  </si>
  <si>
    <t>КРЕСТЬЯНСКОЕ ХОЗЯЙСТВО " ЖІБЕК ЖОЛЫ "</t>
  </si>
  <si>
    <t>НҰРАЛЫ ОРЫНБАСАР АҚШАЛҰЛЫ</t>
  </si>
  <si>
    <t>А.ШАКПАК АТА , ЖАМБЫЛСКАЯ ОБЛАСТЬ, ЖУАЛЫНСКИЙ РАЙОН, ШАКПАКСКИЙ С.О., А.ШАКПАК АТА</t>
  </si>
  <si>
    <t>ИП БЕРКАЛИЕВ К</t>
  </si>
  <si>
    <t>БЕРКАЛИЕВ КУАНЫШ МУХАТОВИЧ</t>
  </si>
  <si>
    <t>С.ТУЩЫКУДЫК , АТЫРАУСКАЯ ОБЛАСТЬ, ИСАТАЙСКИЙ РАЙОН, ТУЩЫКУДЫКСКИЙ С.О., С.ТУЩЫКУДЫК</t>
  </si>
  <si>
    <t>КХ "КАЖГАЛИ"</t>
  </si>
  <si>
    <t>БАТЫРХАНОВ МҰХТАР ТАПАШҰЛЫ</t>
  </si>
  <si>
    <t>77026824357 ,87026824357</t>
  </si>
  <si>
    <t>07.10.2024 не верный номер</t>
  </si>
  <si>
    <t>КХ"ТУЛЕШОВ С.Т."</t>
  </si>
  <si>
    <t>ТУЛЕШОВ СУРАМЫС ТУЛЕГЕНОВИЧ</t>
  </si>
  <si>
    <t>К/Х "ӘБІЛӘКІМ"</t>
  </si>
  <si>
    <t>АНАПИЯНОВ АДИЛХАН АБИЛАКИМОВИЧ</t>
  </si>
  <si>
    <t>С.КЫЗЫЛЖАР , ОБЛАСТЬ ЖЕТІСУ, КЕРБУЛАКСКИЙ РАЙОН, КЫЗЫЛЖАРСКИЙ С.О., С.КЫЗЫЛЖАР</t>
  </si>
  <si>
    <t>25.07.2024 отклл</t>
  </si>
  <si>
    <t>К/Х"БАШАР"</t>
  </si>
  <si>
    <t>ДЖУРАБЕКОВ БАУРЖАН</t>
  </si>
  <si>
    <t>С.БАБАЙКУРГАН , ТУРКЕСТАНСКАЯ ОБЛАСТЬ, РАЙОН САУРАН, С.О.БАБАЙКОРГАН, С.БАБАЙКУРГАН</t>
  </si>
  <si>
    <t>" ШЫҢҒЫС " ШАРУА ҚОЖАЛЫҒЫ</t>
  </si>
  <si>
    <t>К/Х "АКТОРЕ"</t>
  </si>
  <si>
    <t>АБДИКАРИМОВ МАЛИБЕК</t>
  </si>
  <si>
    <t>С.КЫЗЫЛШЕКАРА , АЛМАТИНСКАЯ ОБЛАСТЬ, РАЙЫМБЕКСКИЙ РАЙОН, СУМБИНСКИЙ С.О., С.КЫЗЫЛШЕКАРА</t>
  </si>
  <si>
    <t>КХ "З.РУСЛАН" не зарегестр</t>
  </si>
  <si>
    <t>ЗАЛИЕВ БАКЫТКЕРЕЙ</t>
  </si>
  <si>
    <t>БЕКБОЛАТОВА ГУЛЬНАР АБДУЛЛАЕВНА</t>
  </si>
  <si>
    <t>12.08.2024 дала номер нового бух не дозвон</t>
  </si>
  <si>
    <t>КХ "ШАРАФУТДИН"</t>
  </si>
  <si>
    <t>ШАРАФУТДИН СЕРІК ГАЙНЕДЕНҰЛЫ</t>
  </si>
  <si>
    <t>ШҚ "КӘУСАР"</t>
  </si>
  <si>
    <t>ТАЙЫМБЕТОВ ШАКУАДИН</t>
  </si>
  <si>
    <t>АРДАБАЕВА РОЗА КАШКЕНБАЕВНА</t>
  </si>
  <si>
    <t>ТУСУПБАЕВ БАКЫТБЕК</t>
  </si>
  <si>
    <t>С.ШИЛИКТЫ , ВОСТОЧНО-КАЗАХСТАНСКАЯ ОБЛАСТЬ, ЗАЙСАНСКИЙ РАЙОН, ШИЛИКТИНСКИЙ С.О., С.ШИЛИКТЫ</t>
  </si>
  <si>
    <t>КХ "КЕРІМ"</t>
  </si>
  <si>
    <t>УКИБАСОВ СЕРИК КЕРИМОВИЧ</t>
  </si>
  <si>
    <t>С.БОСТАНДЫК , ЖАМБЫЛСКАЯ ОБЛАСТЬ, ТАЛАССКИЙ РАЙОН, БОСТАНДЫКСКИЙ С.О., С.БОСТАНДЫК</t>
  </si>
  <si>
    <t>КРЕСТЬЯНСКОЕ ХОЗЯЙСТВО "ГЛУШКОВ С. А."</t>
  </si>
  <si>
    <t>ГЛУШКОВ СЕРГЕЙ АЛЕКСЕЕВИЧ</t>
  </si>
  <si>
    <t>7(777)618-10-01 ,87776181001</t>
  </si>
  <si>
    <t>С.ПЕРВОМАЙСКИЙ , ВОСТОЧНО-КАЗАХСТАНСКАЯ ОБЛАСТЬ, ШЕМОНАИХИНСКИЙ РАЙОН, ПЕРВОМАЙСКАЯ С.О., С.ПЕРВОМАЙСКИЙ</t>
  </si>
  <si>
    <t xml:space="preserve">13.05.2024 олег юрьевич и михаил геннадьевич не берут </t>
  </si>
  <si>
    <t>КХ "МАКАРЕНКО В.П" не верный номер</t>
  </si>
  <si>
    <t>МАКАРЕНКО ВИКТОР ПЕТРОВИЧ</t>
  </si>
  <si>
    <t>С.ЕФИМОВКА , СЕВЕРО-КАЗАХСТАНСКАЯ ОБЛАСТЬ, РАЙОН ИМ.ГАБИТА МУСРЕПОВА, НЕЖИНСКИЙ С.О., С.ЕФИМОВКА</t>
  </si>
  <si>
    <t>"АСХАР"</t>
  </si>
  <si>
    <t>ТУРГАНБЕКОВ ШАХИЗНДА АМАНКУЛОВИЧ</t>
  </si>
  <si>
    <t>С.ЕГИЗКАРА , ТУРКЕСТАНСКАЯ ОБЛАСТЬ, РАЙОН САУРАН, С.О.МАЙДАНТАЛ, С.ЕГИЗКАРА</t>
  </si>
  <si>
    <t>ДҮЗІМБЕТОВ БОЛАТ ОСПАНҰЛЫ</t>
  </si>
  <si>
    <t>87243630441 ,872436-30-4-41</t>
  </si>
  <si>
    <t>НИЛЬДИБАЕВ КУАТБЕК ХАРМАНОВИЧ</t>
  </si>
  <si>
    <t>А.МАДИМАР , ЖАМБЫЛСКАЯ ОБЛАСТЬ, БАЙЗАКСКИЙ РАЙОН, ЫНТЫМАКСКИЙ С.О., А.МАДИМАР</t>
  </si>
  <si>
    <t>"ЖАСҰЛАН" ШАРУА ҚОЖАЛЫҒЫ</t>
  </si>
  <si>
    <t>87012710577 ,8701-271-05-77</t>
  </si>
  <si>
    <t>СОКЫРОВ ТОКТАСЫН</t>
  </si>
  <si>
    <t>С.ЖАМБЫЛ , ВОСТОЧНО-КАЗАХСТАНСКАЯ ОБЛАСТЬ, ТАРБАГАТАЙСКИЙ РАЙОН, КУЙГАНСКИЙ С.О., С.ЖАМБЫЛ</t>
  </si>
  <si>
    <t>КХ "КОНУРБАЙ"</t>
  </si>
  <si>
    <t>САДЫКОВ ПЕРДА-УЗИ КАЙДАРОВИЧ</t>
  </si>
  <si>
    <t>77055007222 ,87055007222</t>
  </si>
  <si>
    <t>С.ЖАНА ТИЛЕК , ОБЛАСТЬ АБАЙ, УРДЖАРСКИЙ РАЙОН, ЖАНА ТИЛЕКСКИЙ С.О., С.ЖАНА ТИЛЕК</t>
  </si>
  <si>
    <t>17.07.2024  не дозвон</t>
  </si>
  <si>
    <t>КХ "П В Е"</t>
  </si>
  <si>
    <t>ПОПП ВЛАДИМИР ЕГОРОВИЧ</t>
  </si>
  <si>
    <t>С.КОСАГАШ , ПАВЛОДАРСКАЯ ОБЛАСТЬ, ИРТЫШСКИЙ РАЙОН, ПАНФИЛОВСКИЙ С.О., С.КОСАГАШ</t>
  </si>
  <si>
    <t>15.09.2026 не зарег</t>
  </si>
  <si>
    <t>МАЙШЕВА С.Х.</t>
  </si>
  <si>
    <t>МАЙШЕВА САПУРА ХУСАИНОВНА</t>
  </si>
  <si>
    <t>77013125720 ,87013125720 ,87474757001</t>
  </si>
  <si>
    <t>БАТЫРБАЕВ УЛХПАНГАЛИ</t>
  </si>
  <si>
    <t>С.ЖАНБАЙ , АТЫРАУСКАЯ ОБЛАСТЬ, ИСАТАЙСКИЙ РАЙОН, ЖАНБАЙСКИЙ С.О., С.ЖАНБАЙ</t>
  </si>
  <si>
    <t>К/Х"АСЫЛХАНОВ К"</t>
  </si>
  <si>
    <t>АСЫЛХАНОВ КАСЫМБЕК АСЫЛХАНОВИЧ</t>
  </si>
  <si>
    <t>77073560323 ,87073560323</t>
  </si>
  <si>
    <t>ИП "БЕГИМСАЛОВА К,"</t>
  </si>
  <si>
    <t>БЕГИМСАЛОВА КУЛЬНАР УСЕРОВНА</t>
  </si>
  <si>
    <t>ИП РАЙХАН</t>
  </si>
  <si>
    <t>АЛИПБАЕВА РАЙХАН ОРШЫБЕКОВНА</t>
  </si>
  <si>
    <t>КХ "ҚАЗАҚ СҰЛТАНДАРЫ"</t>
  </si>
  <si>
    <t>БЕРДЫХОЖАЕВА САГАТКУЛЬ ИЗБАСАРОВНА</t>
  </si>
  <si>
    <t>ФХ ADK AGRO откл</t>
  </si>
  <si>
    <t>БЫТЫШЕВ СЕРИКБАЙ ОРЫНБАЕВИЧ</t>
  </si>
  <si>
    <t>С.КУЛЫКОЛЬ , СЕВЕРО-КАЗАХСТАНСКАЯ ОБЛАСТЬ, АКЖАРСКИЙ РАЙОН, КУЛЫКОЛЬСКИЙ С.О., С.КУЛЫКОЛЬ</t>
  </si>
  <si>
    <t>ИП "КАНАТ"</t>
  </si>
  <si>
    <t>УДЕРБАЕВ РЫСКЕЛЬДЫ ШАЙХИЕВИЧ</t>
  </si>
  <si>
    <t>ШАРУА ҚОЖАЛЫҒЫ "АҚТАН"</t>
  </si>
  <si>
    <t>БЕКСАРИН АЛПЫСБАЙ РАХМЕТУЛЛАЕВИЧ</t>
  </si>
  <si>
    <t>77712250056 ,87712250056</t>
  </si>
  <si>
    <t>С.ДОН , АКТЮБИНСКАЯ ОБЛАСТЬ, ХРОМТАУСКИЙ РАЙОН, С.О.ДОН, С.ДОН</t>
  </si>
  <si>
    <t>20.02.2025 не дозвон</t>
  </si>
  <si>
    <t>К/Х "ҚАРА-ӨЗЕК"</t>
  </si>
  <si>
    <t>КЫЛЫШБЕКОВА БАХЫТ БАЗЫЛКЫЗЫ</t>
  </si>
  <si>
    <t>С.КОШКАРБАЙ , КАРАГАНДИНСКАЯ ОБЛАСТЬ, ШЕТСКИЙ РАЙОН, НУРАТАЛДИНСКИЙ С.О., С.КОШКАРБАЙ</t>
  </si>
  <si>
    <t>EFFULGENCE</t>
  </si>
  <si>
    <t>УНЕРБАЕВА ШИРАЙКУЛ</t>
  </si>
  <si>
    <t>КРЕСТЬЯНСКОЕ ХОЗЯЙСТВО "БЕЛОЕ"</t>
  </si>
  <si>
    <t>НУРПЕИСОВ САУЛЕБЕК РИЗХАНОВИЧ</t>
  </si>
  <si>
    <t>ИП "АКЫЛОВА Б.Р."</t>
  </si>
  <si>
    <t>АКЫЛОВА БАТИКА РАКИМБЕКОВНА</t>
  </si>
  <si>
    <t>25.07.2024 не зарег</t>
  </si>
  <si>
    <t>КРЕСТЬЯНСКОЕ ХОЗЯЙСТВО "ЖАКЫП"</t>
  </si>
  <si>
    <t>ЖЕКСЕМБИЕВ ЖАКЫП ТУЗЕЛБАЕВИЧ</t>
  </si>
  <si>
    <t>ИП МУХАМЕТКАИРОВА САУЛЕ БАЙДУЙСЕНОВНА</t>
  </si>
  <si>
    <t>МУХАМЕТКАИРОВА САУЛЕ БАЙДУЙСЕНОВНА</t>
  </si>
  <si>
    <t>77751305919 ,87751305919</t>
  </si>
  <si>
    <t>С.НОВО-ХАЙРУЗОВКА , КАТОН-КАРАГАЙСКИЙ РАЙОН, НОВОХАЙРУЗОВСКИЙ С.О., С.НОВО-ХАЙРУЗОВКА</t>
  </si>
  <si>
    <t>КХ ДАДАХАН</t>
  </si>
  <si>
    <t>АЛИШЕРОВ ДАДАХАН</t>
  </si>
  <si>
    <t>77763820004 ,87763820004</t>
  </si>
  <si>
    <t>ИП ИБРАГИМОВА МИНУАР ЖУМАТАЕВНА</t>
  </si>
  <si>
    <t>ИБРАГИМОВА МИНУАР ЖУМАТАЕВНА</t>
  </si>
  <si>
    <t>КРЕСТЬЯНСКОЕ ХОЗЯЙСТВО "БАЙЫМБЕТ БАБА"</t>
  </si>
  <si>
    <t>БЕРИКБАЕВ АБДИХАЛИ МЫРЗАТАЕВИЧ</t>
  </si>
  <si>
    <t>С.УШАРАЛ , ЖАМБЫЛСКАЯ ОБЛАСТЬ, ТАЛАССКИЙ РАЙОН, УШАРАЛСКИЙ С.О., С.УШАРАЛ</t>
  </si>
  <si>
    <t>ИП "BMT"</t>
  </si>
  <si>
    <t>БАШИРОВА МАКИРА ТУРГАМБАЕВНА</t>
  </si>
  <si>
    <t>87019415521 ,87473762174</t>
  </si>
  <si>
    <t>ВЕРА</t>
  </si>
  <si>
    <t>ГЕРАСИМОВА ВЕРА ЛЕОНИДОВНА</t>
  </si>
  <si>
    <t>7 (776) 7378577</t>
  </si>
  <si>
    <t>21.09.2026  не дозвон</t>
  </si>
  <si>
    <t>ЖК "МАХАМБЕТОВА Д.Д."</t>
  </si>
  <si>
    <t>МАХАМБЕТОВА ДЖАНАКУЛЬ ДЖАМБЕКОВНА</t>
  </si>
  <si>
    <t>А.САУДАКЕНТ , ЖАМБЫЛСКАЯ ОБЛАСТЬ, САРЫСУСКИЙ РАЙОН, БАЙКАДАМСКИЙ С.О., А.САУДАКЕНТ</t>
  </si>
  <si>
    <t>КРЕСТЬЯНСКОЕ ХОЗЯЙСТВО "ШАРАПАТ"</t>
  </si>
  <si>
    <t>АБАЕВА НУРСАУЛЕ МУБЕРЕКОВНА</t>
  </si>
  <si>
    <t>ИП "БОЛАШАҚ"</t>
  </si>
  <si>
    <t>ЕРМУХАНОВА ОРЫНША ГИЗЗАТОВНА</t>
  </si>
  <si>
    <t>АСЫЛХАН</t>
  </si>
  <si>
    <t>ОРЫНБАЕВ САЙФУЛЛА ИЗАТУЛЛАҰЛЫ</t>
  </si>
  <si>
    <t>ИП БЕГМАНОВА АЙСУЛУ ТАСБАЛТАЕВНА</t>
  </si>
  <si>
    <t>БЕГМАНОВА АЙСУЛУ ТАСБАЛТАЕВНА</t>
  </si>
  <si>
    <t>7 701 332 82 44 ,87013328244</t>
  </si>
  <si>
    <t>С.МАНКЕНТ , ТУРКЕСТАНСКАЯ ОБЛАСТЬ, САЙРАМСКИЙ РАЙОН, МАНКЕНТСКИЙ С.О., С.МАНКЕНТ</t>
  </si>
  <si>
    <t>КРЕСТЬЯНСКОЕ ХОЗЯЙСТВО " ШЫҢҒЫС "</t>
  </si>
  <si>
    <t>МАМЫТОВ АКЫЛТАЙ</t>
  </si>
  <si>
    <t>С.ТАЛАПТЫ , ЖАМБЫЛСКАЯ ОБЛАСТЬ, ЖУАЛЫНСКИЙ РАЙОН, МЫНБУЛАКСКИЙ С.О., С.ТАЛАПТЫ</t>
  </si>
  <si>
    <t>БЕКМУРАТОВА РАЙХАН АБДУЛЛАКЫЗЫ</t>
  </si>
  <si>
    <t>С.КОСАГАШ , ТУРКЕСТАНСКАЯ ОБЛАСТЬ, ТОЛЕБИЙСКИЙ РАЙОН, АЛАТАУСКИЙ С.О., С.КОСАГАШ</t>
  </si>
  <si>
    <t>ИП ТАЖ-МИРАС</t>
  </si>
  <si>
    <t>ВАЛИЕВ ЕРСІНБЕК ТӘЖІМҰХАНҰЛЫ</t>
  </si>
  <si>
    <t>ИП УРБАНОВИЧ</t>
  </si>
  <si>
    <t>УРБАНОВИЧ ПАВЕЛ СТАНИСЛАВОВИЧ</t>
  </si>
  <si>
    <t>87776946607 ,8-777-694-66-07</t>
  </si>
  <si>
    <t>С.КРАСНЫЙ КОРДОН , АЛТЫНСАРИНСКИЙ РАЙОН, С.О.КРАСНЫЙ КОРДОН, С.КРАСНЫЙ КОРДОН</t>
  </si>
  <si>
    <t>ИП КАЛДЫБАЕВА САЛТАНАТ</t>
  </si>
  <si>
    <t>КАЛДЫБАЕВА САЛТАНАТ МОНТИЕВНА</t>
  </si>
  <si>
    <t>С.КОШАНКОЛЬ , ЗАПАДНО-КАЗАХСТАНСКАЯ ОБЛАСТЬ, КАЗТАЛОВСКИЙ РАЙОН, КОШАНКОЛСКИЙ С.О., С.КОШАНКОЛЬ</t>
  </si>
  <si>
    <t>07.10.2024 не дохзон</t>
  </si>
  <si>
    <t>С.ШОКАЙ , ЖАМБЫЛСКАЯ ОБЛАСТЬ, ЖАМБЫЛСКИЙ РАЙОН, АКБАСТАУСКИЙ С.О., С.ШОКАЙ</t>
  </si>
  <si>
    <t>ИП "ШОЛПАН А.Б."</t>
  </si>
  <si>
    <t>АЛАГУЗОВА ШОЛПАН БУРАНБАЕВНА</t>
  </si>
  <si>
    <t>77713456531 ,87713456531</t>
  </si>
  <si>
    <t>КХ АРМАН</t>
  </si>
  <si>
    <t>БАЙБУЛОВ НУРЛАН КЛАНОВИЧ</t>
  </si>
  <si>
    <t>С.КОРОБИХА , ВОСТОЧНО-КАЗАХСТАНСКАЯ ОБЛАСТЬ, КАТОН-КАРАГАЙСКИЙ РАЙОН, КОРОБИХИНСКИЙ С.О., С.КОРОБИХА</t>
  </si>
  <si>
    <t>К/Х "ЖОМАРТ"</t>
  </si>
  <si>
    <t>БОЛЖАЕВ ТАЛГАТ УАПОВИЧ</t>
  </si>
  <si>
    <t>С.КАРАТОБЕ , ОБЛАСТЬ АБАЙ, ЖАРМИНСКИЙ РАЙОН, КАРАТОБИНСКИЙ С.О., С.КАРАТОБЕ</t>
  </si>
  <si>
    <t>КХ МУРАТ 2</t>
  </si>
  <si>
    <t>АЛЬМЕНЕВ МУРАТКАН ДЖУМАШЕВИЧ</t>
  </si>
  <si>
    <t>ИП "ЭЛЕКТРОНИК-ФОРС"</t>
  </si>
  <si>
    <t>РОМАЩЕНКО ВАЛЕРИЙ ФЁДОРОВИЧ</t>
  </si>
  <si>
    <t>87263622064 ,8(72636)22064</t>
  </si>
  <si>
    <t>К/Х "М. ШАКЕРБАЙ"</t>
  </si>
  <si>
    <t>ШАКЕРБАЕВ МУРАТ</t>
  </si>
  <si>
    <t>С.ТЕРИСТАНБАЛЫ , ОБЛАСТЬ АБАЙ, ЖАРМИНСКИЙ РАЙОН, СУЫКБУЛАКСКИЙ С.О., С.ТЕРИСТАНБАЛЫ</t>
  </si>
  <si>
    <t>17.07.2024 сбой</t>
  </si>
  <si>
    <t>ИП МАЛ ДӘРІГЕР</t>
  </si>
  <si>
    <t>ДУЙСЕНБАЕВА БАЗАРКУЛЬ ЕЛЕУБАЕВНА</t>
  </si>
  <si>
    <t>МЕЙРКУЛОВ САЙЛАУБЕК САЛМАРБЕКОВИЧ</t>
  </si>
  <si>
    <t>С.БИРЛИК , ЖАМБЫЛСКАЯ ОБЛАСТЬ, МОЙЫНКУМСКИЙ РАЙОН, БИРЛИКСКИЙ С.О., С.БИРЛИК</t>
  </si>
  <si>
    <t>"ҚОСБАСТАУ" ШАРУА ҚОЖАЛЫҒЫ</t>
  </si>
  <si>
    <t>МАМЫРАЛИЕВ ТАЛГАТ БАТЫРШАЕВИЧ</t>
  </si>
  <si>
    <t>С.ТУКТИБАЙ , ЖАМБЫЛСКАЯ ОБЛАСТЬ, ЖУАЛЫНСКИЙ РАЙОН, НУРЛЫКЕНТ С.О., С.ТУКТИБАЙ</t>
  </si>
  <si>
    <t>К/Х "ЕГЕНБЕРДЫ"</t>
  </si>
  <si>
    <t>АБДРАИМОВ ЕГЕНБЕРДЫ САРЫКУЛУЛЫ</t>
  </si>
  <si>
    <t>С.БЕЙНЕТКЕШ , ТУРКЕСТАНСКАЯ ОБЛАСТЬ, ТОЛЕБИЙСКИЙ РАЙОН, С.О.БИРИНШИ МАМЫР, С.БЕЙНЕТКЕШ</t>
  </si>
  <si>
    <t>КХ "АКЖОЛОВА"</t>
  </si>
  <si>
    <t>АКЖОЛОВА КУЛЬСУМХАН АЙСАЕВНА</t>
  </si>
  <si>
    <t>ИП "САРАМСАКОВА Г.Ж."</t>
  </si>
  <si>
    <t>САРАМСАКОВА ГУЛЬНАР ЖИЯНШАВНА</t>
  </si>
  <si>
    <t>С.КОКПЕКТЫ , ОБЛАСТЬ АБАЙ, КОКПЕКТИНСКИЙ РАЙОН, КОКПЕКТИНСКИЙ С.О., С.КОКПЕКТЫ</t>
  </si>
  <si>
    <t>КРЕСТЬЯНСКОЕ ХОЗЯЙСТВО " ХАН "</t>
  </si>
  <si>
    <t>ХАН СЕРАФИМ ЕННАМОВИЧ</t>
  </si>
  <si>
    <t>77232578958 ,87232578958</t>
  </si>
  <si>
    <t>КОКЫМБАЕВ КЫДЫРАЛЫ КУЛЖАБАЕВИЧ</t>
  </si>
  <si>
    <t>НУРГИСАНОВА УЛБИКЕ КОНАРОВНА</t>
  </si>
  <si>
    <t>К/Х ТУНГУШАЛИЕВ Е</t>
  </si>
  <si>
    <t>ТУНГУШАЛИЕВ ЕЛЕМЕС</t>
  </si>
  <si>
    <t>С.КОПТОГАЙ , АТЫРАУСКАЯ ОБЛАСТЬ, КУРМАНГАЗИНСКИЙ РАЙОН, КОПТОГАЙСКИЙ С.О., С.КОПТОГАЙ</t>
  </si>
  <si>
    <t>04.06.2024 пока нет потреб</t>
  </si>
  <si>
    <t>ИП"ОМАРӘЛІ"</t>
  </si>
  <si>
    <t>АРЫСТАНБЕКОВ МЕЙРАМ АЛЬКЕЕВИЧ</t>
  </si>
  <si>
    <t>77775746699 ,87014512117</t>
  </si>
  <si>
    <t>И/П "ТАШТАНОВА Б.Р."</t>
  </si>
  <si>
    <t>ТАШТАНОВА БАЯН РЫСПЕККЫЗЫ</t>
  </si>
  <si>
    <t>КРЕСТЬЯНСКОЕ (ФЕРМЕРСКОЕ) ХОЗЯЙСТВО "ВОСТОК"</t>
  </si>
  <si>
    <t>772332-78463</t>
  </si>
  <si>
    <t>С.ВОЛЧАНКА , ВОСТОЧНО-КАЗАХСТАНСКАЯ ОБЛАСТЬ, ШЕМОНАИХИНСКИЙ РАЙОН, ВОЛЧАНСКИЙ С.О., С.ВОЛЧАНКА</t>
  </si>
  <si>
    <t>ИП КАИРКАНОВ Н.М.</t>
  </si>
  <si>
    <t>КАИРКАНОВ НУРЛАНБЕК МАДИЕВИЧ</t>
  </si>
  <si>
    <t>АКНУРОВ АЙТМУХАМБЕТ</t>
  </si>
  <si>
    <t>КХ "ИСИН" откл</t>
  </si>
  <si>
    <t>ИСИН АЙТКОЖА ЕСЕНГУЛОВИЧ</t>
  </si>
  <si>
    <t>С.КРАСНОКАМЕНКА , СЕВЕРО-КАЗАХСТАНСКАЯ ОБЛАСТЬ, ТАЙЫНШИНСКИЙ РАЙОН, ЛЕТОВОЧНЫЙ С.О., С.КРАСНОКАМЕНКА</t>
  </si>
  <si>
    <t>ИП КИБАТБАЕВ МАРАТ АСКАРОВИЧ</t>
  </si>
  <si>
    <t>КИБАТБАЕВ МАРАТ АСКАРОВИЧ</t>
  </si>
  <si>
    <t>И/П "АБДУКАРИМОВ А"</t>
  </si>
  <si>
    <t>АБДУКАРИМОВ АНУАР САХОВИЧ</t>
  </si>
  <si>
    <t>НУРСЕИТОВ АЙТКАЗЫ НЕСИПБАЕВИЧ</t>
  </si>
  <si>
    <t>С.АКЖАЙДАК , КАРАГАНДИНСКАЯ ОБЛАСТЬ, АКТОГАЙСКИЙ РАЙОН, ОРТАДЕРЕСИНСКИЙ С.О., С.АКЖАЙДАК</t>
  </si>
  <si>
    <t>К/Х "БАЗАРБАЙ"</t>
  </si>
  <si>
    <t>АЙБАСОВ ЗАЙЖОЛЛА БАЗАРБАЕВИЧ</t>
  </si>
  <si>
    <t>КХ "ЖАЗ"</t>
  </si>
  <si>
    <t>АЗИМБАЕВ ЖАНАТ ЗАЙНОЛДАБЕКОВИЧ</t>
  </si>
  <si>
    <t>ИП НАЗАРХАНОВ</t>
  </si>
  <si>
    <t>НАЗАРХАНОВ МАХСЕТБАЙ</t>
  </si>
  <si>
    <t>87273047616 ,8(727)3047616 87021198004</t>
  </si>
  <si>
    <t>С.РАЙЫМБЕК , АЛМАТИНСКАЯ ОБЛАСТЬ, КАРАСАЙСКИЙ РАЙОН, РАЙЫМБЕКСКИЙ С.О., С.РАЙЫМБЕК</t>
  </si>
  <si>
    <t>22.10.2024 на пенсии</t>
  </si>
  <si>
    <t>КРЕСТЬЯНСКОЕ ХОЗЯЙСТВО "ШЫРДАЙ"</t>
  </si>
  <si>
    <t>АҢШЫБАЙ АБАЙ КЕНЖЕТАЙҰЛЫ</t>
  </si>
  <si>
    <t>С.ТАЛДЫБУЛАК , ЗАПАДНО-КАЗАХСТАНСКАЯ ОБЛАСТЬ, СЫРЫМСКИЙ РАЙОН, ТАЛДЫБУЛАКСКИЙ С.О., С.ТАЛДЫБУЛАК</t>
  </si>
  <si>
    <t>К/Х "КОК-БУХТА"</t>
  </si>
  <si>
    <t>ШАБАРОВ БЕКМУРАТ КАРАТАЕВИЧ</t>
  </si>
  <si>
    <t>ИП" "МКУЛЖАНОВА М "</t>
  </si>
  <si>
    <t>МАКУЛЖАНОВА МАЙРА МУСАЕВНА</t>
  </si>
  <si>
    <t>К/Х "БЕЙБІТ "</t>
  </si>
  <si>
    <t>ТУРАПБАЕВ АЗИМ ЖУСИПУЛЫ</t>
  </si>
  <si>
    <t>С.ЖАМБЫЛ , ТУРКЕСТАНСКАЯ ОБЛАСТЬ, ТОЛЕБИЙСКИЙ РАЙОН, ТАСАРЫКСКИЙ С.О., С.ЖАМБЫЛ</t>
  </si>
  <si>
    <t>КХ "КОЦОЕВ"</t>
  </si>
  <si>
    <t>КОЦОЕВ ОЛЕГ НИКОЛАЕВИЧ</t>
  </si>
  <si>
    <t>С.НОВОУЗЕНКА , КАРАГАНДИНСКАЯ ОБЛАСТЬ, БУХАР-ЖЫРАУСКИЙ РАЙОН, НОВОУЗЕНСКИЙ С.О., С.НОВОУЗЕНКА</t>
  </si>
  <si>
    <t>КОЖАСОВ КАИРБЕК КОЖГАЛИЕВИЧ</t>
  </si>
  <si>
    <t>С.ЕНБЕК , ЕСИЛЬСКИЙ РАЙОН, ПОКРОВСКИЙ С.О., С.ЕНБЕК</t>
  </si>
  <si>
    <t>ИП"КАУСАР"</t>
  </si>
  <si>
    <t>АЛЖАНОВ БАКТИЯР НУРМАГАНБЕТОВИЧ</t>
  </si>
  <si>
    <t>Деятельность по обеспечению физического комфорта</t>
  </si>
  <si>
    <t>С.БЕСТАМ , КЫЗЫЛОРДИНСКАЯ ОБЛАСТЬ, ЧИИЛИЙСКИЙ РАЙОН, БЕСТАМСКИЙ С.О., С.БЕСТАМ</t>
  </si>
  <si>
    <t>КХ МАДЕНОВА КУЛЬЯШ ШАЙСУЛТАНОВНА</t>
  </si>
  <si>
    <t>МАДЕНОВА КУЛЬЯШ ШАЙСУЛТАНОВНА</t>
  </si>
  <si>
    <t>77754111403 ,7776266989 ,87754111403 ,87776266989</t>
  </si>
  <si>
    <t>С.ТАГИЛЬСКОЕ , КОСТАНАЙСКАЯ ОБЛАСТЬ, САРЫКОЛЬСКИЙ РАЙОН, ТАГИЛЬСКИЙ С.О., С.ТАГИЛЬСКОЕ</t>
  </si>
  <si>
    <t>КХ " АЛИЕР"</t>
  </si>
  <si>
    <t>ТОКТАБАЕВ НУРЛАНБЕК ТОЛЕГЕНОВИЧ</t>
  </si>
  <si>
    <t>С.ТАРБАГАТАЙ , АЯГОЗСКИЙ РАЙОН, ТАРБАГАТАЙСКИЙ С.О, С.ТАРБАГАТАЙ</t>
  </si>
  <si>
    <t>ДК "АСЛАН"</t>
  </si>
  <si>
    <t>ЖУМАНОВ АБСАТТАР АПБАСОВИЧ</t>
  </si>
  <si>
    <t>САЗАНБАЕВА АЙКУН</t>
  </si>
  <si>
    <t>АЛТЫНАЗАРОВ ЗЫМЫРЫК АЛТЫНАЗАРОВИЧ</t>
  </si>
  <si>
    <t>С.ШЕБИР , МАНГИСТАУСКАЯ ОБЛАСТЬ, МАНГИСТАУСКИЙ РАЙОН, ШЕБИРСКИЙ С.О., С.ШЕБИР</t>
  </si>
  <si>
    <t>КРЕСТЬЯНСКОЕ ХОЗЯЙСТВО "ТҰЛПАР" СЕРІКБЕКҚЫЗЫ САЛТАНАТ</t>
  </si>
  <si>
    <t>СЕРІКБЕКҚЫЗЫ САЛТАНАТ</t>
  </si>
  <si>
    <t>С.АРХАТ , ОБЛАСТЬ АБАЙ, АБАЙСКИЙ РАЙОН, АРХАТСКИЙ С.О., С.АРХАТ</t>
  </si>
  <si>
    <t>КРЕСТЬЯНСКОЕ ХОЗЯЙСТВО "АҚМАРАЛ"</t>
  </si>
  <si>
    <t>АРИНОВ АМИРЕ АРИНОВИЧ</t>
  </si>
  <si>
    <t>С.АЛМАЛЫ , ОБЛАСТЬ ЖЕТІСУ, КАРАТАЛЬСКИЙ РАЙОН, БАЙШЕГИРСКИЙ С.О., С.АЛМАЛЫ</t>
  </si>
  <si>
    <t>ИП "BERDALIEVA"</t>
  </si>
  <si>
    <t>БЕРДАЛИЕВА ОРЫНКУЛ МАКУЛБЕКОВНА</t>
  </si>
  <si>
    <t>87477414844 ,8 747 741 48 44</t>
  </si>
  <si>
    <t>Г.ЖЕТЫСАЙ , ТУРКЕСТАНСКАЯ ОБЛАСТЬ, ЖЕТЫСАЙСКИЙ РАЙОН, Г.ЖЕТЫСАЙ</t>
  </si>
  <si>
    <t>13.11.2024 откл</t>
  </si>
  <si>
    <t>К/Х КУРБАТОВ</t>
  </si>
  <si>
    <t>КУРБАТОВ ВАСИЛИЙ АЛЕКСАНДРОВИЧ</t>
  </si>
  <si>
    <t>К/Х "ЮР-ЖЕН" не нашел номер</t>
  </si>
  <si>
    <t>МЫЗГИН ВАСИЛИЙ ЯКОВЛЕВИЧ</t>
  </si>
  <si>
    <t>С.ДОМБЫРАЛЫ , АКМОЛИНСКАЯ ОБЛАСТЬ, АККОЛЬСКИЙ РАЙОН, КЕНЕССКИЙ С.О., С.ДОМБЫРАЛЫ</t>
  </si>
  <si>
    <t>БАҚТИЯР ШАРУА ҚОЖАЛЫҒЫ</t>
  </si>
  <si>
    <t>БАЙДУЛДАЕВ БАКТИЯР</t>
  </si>
  <si>
    <t>77773626195 ,87773626195</t>
  </si>
  <si>
    <t>С.ШАГАН , КЫЗЫЛОРДИНСКАЯ ОБЛАСТЬ, СЫРДАРЬИНСКИЙ РАЙОН, ШАГАНСКИЙ С.О., С.ШАГАН</t>
  </si>
  <si>
    <t>ИП AMIR</t>
  </si>
  <si>
    <t>СУИНОВА КАРЛЫГАШ МАНАШОВНА</t>
  </si>
  <si>
    <t>ИП "БЕКМУРАТОВ"</t>
  </si>
  <si>
    <t>БЕКМУРАТОВ РАХИМБЕК САХПЕКОВИЧ</t>
  </si>
  <si>
    <t>С.ПОГРАНИЧНИК , ОБЛАСТЬ ЖЕТІСУ, САРКАНДСКИЙ РАЙОН, АМАНГЕЛЬДИНСКИЙ С.О., С.ПОГРАНИЧНИК</t>
  </si>
  <si>
    <t>К/Х ЖУРАВЛЁВ А.И.</t>
  </si>
  <si>
    <t>ЖУРАВЛЁВ АЛЕКСАНДР ИВАНОВИЧ</t>
  </si>
  <si>
    <t>ЖК "НҰРАЙ"</t>
  </si>
  <si>
    <t>КАШАГАНОВА ГУЛЬЗАГИРА БАЙТУРЕЕВНА</t>
  </si>
  <si>
    <t>АЛИЕВА ЖАКСЫГУЛ НОГАЕВНА</t>
  </si>
  <si>
    <t>13.11.2024 не дозвон</t>
  </si>
  <si>
    <t>К/Х КУСАЙЫНОВ МУРАТКАН АСИКЕНОВИЧ</t>
  </si>
  <si>
    <t>КУСАЙЫНОВ МУРАТКАН АСИКЕНОВИЧ</t>
  </si>
  <si>
    <t>77755041984 ,87755041984</t>
  </si>
  <si>
    <t>Г.УШАРАЛ , ОБЛАСТЬ ЖЕТІСУ, АЛАКОЛЬСКИЙ РАЙОН, УШАРАЛЬСКАЯ Г.А., Г.УШАРАЛ</t>
  </si>
  <si>
    <t>25.07.2024 лежит в больнице</t>
  </si>
  <si>
    <t>POWER SR</t>
  </si>
  <si>
    <t>КАДИРБЕРЛИНА РОЗА МУСРАЛИЕВНА</t>
  </si>
  <si>
    <t>КХ СЕРІК-Б</t>
  </si>
  <si>
    <t>КАЗИЕВА ЖАМАЛ МАКСУТОВНА</t>
  </si>
  <si>
    <t>С.КАРЫНСАЛДЫ , КОСТАНАЙСКАЯ ОБЛАСТЬ, АМАНГЕЛЬДИНСКИЙ РАЙОН, ТАСТИНСКИЙ С.О., С.КАРЫНСАЛДЫ</t>
  </si>
  <si>
    <t>КХ "НҰРАЙ"</t>
  </si>
  <si>
    <t>ТУРГАНБАЕВ ТУСТИКБАЙ СЕЙДАХМЕТОВИЧ</t>
  </si>
  <si>
    <t>87079179106 ,8 707 9179106</t>
  </si>
  <si>
    <t xml:space="preserve">25.07.2024 не дозвон </t>
  </si>
  <si>
    <t>К/Х "БАТНИЯЗ"</t>
  </si>
  <si>
    <t>АСАНОВ БИЙБЫТ БАТНИЯЗОВИЧ</t>
  </si>
  <si>
    <t>С.БЕЙБІТШІЛІК , ЗАПАДНО-КАЗАХСТАНСКАЯ ОБЛАСТЬ, РАЙОН БӘЙТЕРЕК, С.О.БЕЙБІТШІЛІК , С.БЕЙБІТШІЛІК</t>
  </si>
  <si>
    <t>ИП "МАЙРА"</t>
  </si>
  <si>
    <t>ДЕРБІСОВА МАЙРА ОРЫНБЕКҚЫЗЫ</t>
  </si>
  <si>
    <t>13.11.2024 нет потреб</t>
  </si>
  <si>
    <t>ИП ВОЛЬХИНА О.Г.</t>
  </si>
  <si>
    <t>ВОЛЬХИНА ОЛЬГА ГЕННАДЬЕВНА</t>
  </si>
  <si>
    <t>87233563924 ,8(72335)63924</t>
  </si>
  <si>
    <t>Ремонт прочих предметов личного потребления и бытовых товаров, не включенных в другие группировки</t>
  </si>
  <si>
    <t>К/ Х "КАЙШЫБАЙ"</t>
  </si>
  <si>
    <t>КАРАМЫСОВ АУЕСКАН КАЙЧЕБАЕВИЧ</t>
  </si>
  <si>
    <t>С.КАБАНБАЙ , ОБЛАСТЬ АБАЙ, УРДЖАРСКИЙ РАЙОН, КАБАНБАЙСКИЙ С.О., С.КАБАНБАЙ</t>
  </si>
  <si>
    <t>ИП " ДАВЛЕТКУЛОВА П.М "</t>
  </si>
  <si>
    <t>ДАВЛЕТКУЛОВА ПАТИМА МЕЙРХАНОВНА</t>
  </si>
  <si>
    <t>ИП "БАКЫТБЕК"</t>
  </si>
  <si>
    <t>КАЖИАХМЕТОВ ОРЫНБАСАР ЖАНБЫРБАЕВИЧ</t>
  </si>
  <si>
    <t>ИП "АЛЬЯНС-СЕРВИС"</t>
  </si>
  <si>
    <t>БИМУХАМБЕТОВ САЯСАТ БИСЕНБАЕВИЧ</t>
  </si>
  <si>
    <t>ИП ФЕКЛИСТОВ И.М.</t>
  </si>
  <si>
    <t>ФЕКЛИСТОВ ИВАН МИХАЙЛОВИЧ</t>
  </si>
  <si>
    <t>С.МАЛОУБИНКА , ВОСТОЧНО-КАЗАХСТАНСКАЯ ОБЛАСТЬ, ГЛУБОКОВСКИЙ РАЙОН, МАЛОУБИНСКИЙ С.О., С.МАЛОУБИНКА</t>
  </si>
  <si>
    <t>11.12.2023 не дозвон</t>
  </si>
  <si>
    <t>МУХТАРОВ Н.Н. не зарегестр</t>
  </si>
  <si>
    <t>МУХТАРОВ НАСИМУЛЛА НУРХАЕВИЧ</t>
  </si>
  <si>
    <t>С.АТАМЕКЕН , ЗАПАДНО-КАЗАХСТАНСКАЯ ОБЛАСТЬ, РАЙОН БӘЙТЕРЕК, С.О.АТАМЕКЕН, С.АТАМЕКЕН</t>
  </si>
  <si>
    <t>ЖК "КУЛЗЕЙНЕП"</t>
  </si>
  <si>
    <t>МЫНБАТЫРОВА КУЛЗЕЙНЕП ЕСКЕНДЕРОВНА</t>
  </si>
  <si>
    <t>И/П "МАМЫРБЕКОВ О."</t>
  </si>
  <si>
    <t>МАМЫРБЕКОВ ОТЕБАЙ</t>
  </si>
  <si>
    <t>С.САРКЫРАМА , ТУРКЕСТАНСКАЯ ОБЛАСТЬ, ТОЛЕБИЙСКИЙ РАЙОН, ЖОГАРГЫ АКСУССКИЙ С.О., С.САРКЫРАМА</t>
  </si>
  <si>
    <t>ИП " КАДЫРЧАЕВ.М.К "</t>
  </si>
  <si>
    <t>КАДЫРЧАЕВ МЕРГЕНБАЙ КАСАЕВИЧ</t>
  </si>
  <si>
    <t>К/Х ДЮСЕМБЕКОВА</t>
  </si>
  <si>
    <t>ДЮСЕМБЕКОВА БАКТЫБАЛА УАЛИЕВНА</t>
  </si>
  <si>
    <t>ИП ЖУБАНОВА АДЕПХАН</t>
  </si>
  <si>
    <t>ЖУБАНОВА АДЕПХАН</t>
  </si>
  <si>
    <t>К/Х "СЕМЕНА МАСЛИЧНЫХ"</t>
  </si>
  <si>
    <t>ЦЫБЕНКО ЛЮДМИЛА ПЕТРОВНА</t>
  </si>
  <si>
    <t>77057959414 ,87057959414</t>
  </si>
  <si>
    <t>С.ТАРХАНКА , ВОСТОЧНО-КАЗАХСТАНСКАЯ ОБЛАСТЬ, ГЛУБОКОВСКИЙ РАЙОН, ТАРХАНСКИЙ С.О., С.ТАРХАНКА</t>
  </si>
  <si>
    <t>КРЕСТЬЯН. ХОЗ</t>
  </si>
  <si>
    <t>ДЕМЕСИНОВ ЖУМАГАЛИН АДИЛБЕКОВИЧ</t>
  </si>
  <si>
    <t>КХ "БОРОДУЛИХИНСКОЕ"</t>
  </si>
  <si>
    <t>ЖАКСЫЛЫКОВА САМАЛ КАЖГАЛИЕВНА</t>
  </si>
  <si>
    <t>С.АНДРОНОВКА , ОБЛАСТЬ АБАЙ, БОРОДУЛИХИНСКИЙ РАЙОН, ПЕРЕМЕНОВСКИЙ С.О., С.АНДРОНОВКА</t>
  </si>
  <si>
    <t>КРЕСТЬЯНСКОЕ ХОЗЯЙСТВО "ДАРХАН"</t>
  </si>
  <si>
    <t>АУМАДИЕВ АГЛАМБЕК АСЫЛГАЗИНОВИЧ</t>
  </si>
  <si>
    <t>87079709007 ,8707-970-90-07</t>
  </si>
  <si>
    <t>С.САГЫР , ВОСТОЧНО-КАЗАХСТАНСКАЯ ОБЛАСТЬ, УЛАНСКИЙ РАЙОН, АБЛАКЕТСКИЙ С.О., С.САГЫР</t>
  </si>
  <si>
    <t>11.12.2023 казахскогооворящий</t>
  </si>
  <si>
    <t>ГЛАВА КРЕСТЬЯНСКОГО ХОЗЯЙСТВА</t>
  </si>
  <si>
    <t>САТТЫБАЕВ КАНАТ ЕСМАГАМБЕТОВИЧ</t>
  </si>
  <si>
    <t>П.ГАБИДЕНА МУСТАФИНА , КАРАГАНДИНСКАЯ ОБЛАСТЬ, БУХАР-ЖЫРАУСКИЙ РАЙОН, ГАБИДЕН МУСТАФИНСКАЯ П.А., П.ГАБИДЕНА МУСТАФИНА</t>
  </si>
  <si>
    <t>КРЕСТЬЯНСКОЕ ХОЗЯЙСТВО "ШҰҒЫЛА"</t>
  </si>
  <si>
    <t>МУКАНОВ МАРАТ МУКАНОВИЧ</t>
  </si>
  <si>
    <t>77017057522 ,87017057522</t>
  </si>
  <si>
    <t>С.КАРАЖАР , КАРАГАНДИНСКАЯ ОБЛАСТЬ, БУХАР-ЖЫРАУСКИЙ РАЙОН, КАРАЖАРСКИЙ С.О., С.КАРАЖАР</t>
  </si>
  <si>
    <t>21.09.2026 не дохзвон</t>
  </si>
  <si>
    <t>ИП ДАРХАН</t>
  </si>
  <si>
    <t>РЫСКЕЛДИЕВА НАЗИРА КАХАРОВНА</t>
  </si>
  <si>
    <t>К\Х " АВАТ "</t>
  </si>
  <si>
    <t>АБДУКАРИМОВ МАХМУТ МАХАМЕТОВИЧ</t>
  </si>
  <si>
    <t>КХ "МУКИНОВ"</t>
  </si>
  <si>
    <t>МУКИНОВ ХАБИДУЛЛА КАБДУЛОВИЧ</t>
  </si>
  <si>
    <t>С.ЕРНАЗАР , ОБЛАСТЬ АБАЙ, БЕСКАРАГАЙСКИЙ РАЙОН, ЕРНАЗАРОВСКИЙ С.О., С.ЕРНАЗАР</t>
  </si>
  <si>
    <t>ШҚ "ЖІБЕК" ИГЕНБАЕВ Ж</t>
  </si>
  <si>
    <t>ИГЕНБАЕВ ЖУМАГАЛИ</t>
  </si>
  <si>
    <t>ҚАДЫРОВ БЕРДІБЕК</t>
  </si>
  <si>
    <t>"НУРХАН" ШАРУА ҚОЖАЛЫҒЫ</t>
  </si>
  <si>
    <t>РАХЫМБЕРДИЕВ КРЫКБАЙ БОТБАЕВИЧ</t>
  </si>
  <si>
    <t>КХ "ЖАНИБЕК"</t>
  </si>
  <si>
    <t>ЕРМЕККАЛИЕВ ЖАНИБЕК ИЗИМГАЛИЕВИЧ</t>
  </si>
  <si>
    <t>77114121953 ,87114121953</t>
  </si>
  <si>
    <t>А.КЫРКОПА , ЗАПАДНО-КАЗАХСТАНСКАЯ ОБЛАСТЬ, ЖАНГАЛИНСКИЙ РАЙОН, МЕНДЕШЕВСКИЙ С.О., А.КЫРКОПА</t>
  </si>
  <si>
    <t>К/Х "ТЕМИРЛАН"</t>
  </si>
  <si>
    <t>ЗАЙНАБУЛАЕВ ТАГИР ДИНЕЛЬБЕКОВИЧ</t>
  </si>
  <si>
    <t>С.ЖАЛГЫЗКАРАГАЙ , АКМОЛИНСКАЯ ОБЛАСТЬ, АККОЛЬСКИЙ РАЙОН, ЖАЛГЫЗКАРАГАЙСКИЙ С.О., С.ЖАЛГЫЗКАРАГАЙ</t>
  </si>
  <si>
    <t>ИП АЛЕКСЕЕВ АНАТОЛИЙ ВЛАДИМИРОВИЧ</t>
  </si>
  <si>
    <t>АЛЕКСЕЕВ АНАТОЛИЙ ВЛАДИМИРОВИЧ</t>
  </si>
  <si>
    <t>77771559898 ,87771559898</t>
  </si>
  <si>
    <t>ИП СОЛТАНАЛИНА</t>
  </si>
  <si>
    <t>СОЛТАНАЛИНА МАНЗЕЛЯ ГАЗИЗОВНА</t>
  </si>
  <si>
    <t>С.КОКТОБЕ , МАЙСКИЙ РАЙОН, КОКТОБИНСКИЙ С.О., С.КОКТЮБЕ</t>
  </si>
  <si>
    <t>КХ "РАМИЛЬ"</t>
  </si>
  <si>
    <t>ВАЙСБРОТ ИВАН ИВАНОВИЧ</t>
  </si>
  <si>
    <t>С.НОВОРЫБИНКА , АКМОЛИНСКАЯ ОБЛАСТЬ, АККОЛЬСКИЙ РАЙОН, НОВОРЫБИНСКИЙ С.О., С.НОВОРЫБИНКА</t>
  </si>
  <si>
    <t>ИП ОМАР САМҰРАТ</t>
  </si>
  <si>
    <t>ОМАР САМҰРАТ ШЕРМАҚАНҰЛЫ</t>
  </si>
  <si>
    <t>77051317950; +77473002030 ,87051317950 ,87473002030</t>
  </si>
  <si>
    <t>С.ШУБАРСУ , ТУРКЕСТАНСКАЯ ОБЛАСТЬ, ОРДАБАСЫНСКИЙ РАЙОН, С.О.ШУБАРСУ, С.ШУБАРСУ</t>
  </si>
  <si>
    <t>ИП КАРАШ</t>
  </si>
  <si>
    <t>ТЛЕПОВА РОЗА ДЖАМАНКУЛОВНА</t>
  </si>
  <si>
    <t>Г.АКТАУ , АКТАУ Г.А., Г.АКТАУ</t>
  </si>
  <si>
    <t>КХ АУБАКИРОВ М.К</t>
  </si>
  <si>
    <t>АУБАКИРОВ МУРАТ КАРИМОВИЧ</t>
  </si>
  <si>
    <t>С.АКСУАТ , ЗАПАДНО-КАЗАХСТАНСКАЯ ОБЛАСТЬ, ТЕРЕКТИНСКИЙ РАЙОН, АКСУАТСКИЙ С.О., С.АКСУАТ</t>
  </si>
  <si>
    <t>ФХ "КУАНДЫК"</t>
  </si>
  <si>
    <t>САЙД МАНАТ</t>
  </si>
  <si>
    <t>С.САРЫКАМЫС , ПАВЛОДАРСКАЯ ОБЛАСТЬ, ЭКИБАСТУЗ Г.А., САРЫКАМЫССКИЙ С.О., С.САРЫКАМЫС</t>
  </si>
  <si>
    <t>15.09.2026 откл</t>
  </si>
  <si>
    <t>ИП "ВАЛИХАНОВА Ф. М."</t>
  </si>
  <si>
    <t>ВАЛИХАНОВА ФАРИЗА МАХМУТЖАНОВНА</t>
  </si>
  <si>
    <t>К/Х ."ДОСХАНА" не верный номер</t>
  </si>
  <si>
    <t>ШАЙМЕРДЕНОВА ЕРКЕН СЕРИКОВНА</t>
  </si>
  <si>
    <t>30.05.2025 не верный номер</t>
  </si>
  <si>
    <t>КХ " АЙГЕРИМ " откл</t>
  </si>
  <si>
    <t>ХАМЗИН КАБДУЛЬРАХИМ САДАКАНОВИЧ</t>
  </si>
  <si>
    <t>87053205701 ,8705-320-57-01</t>
  </si>
  <si>
    <t xml:space="preserve">01.09.2026  не дозвон </t>
  </si>
  <si>
    <t>"АЙБАТЫР" ШАРУА ҚОЖАЛЫҚ</t>
  </si>
  <si>
    <t>НУРШАЕВ НУРЛЫХАН РАШХАНОВИЧ</t>
  </si>
  <si>
    <t>К/Х "АТАМҰРА"</t>
  </si>
  <si>
    <t>КЕНЕНБАЕВ МУРАТ КАКЕНОВИЧ</t>
  </si>
  <si>
    <t>77054656735 ,87054656735</t>
  </si>
  <si>
    <t>С.БОКЕ , ОБЛАСТЬ АБАЙ, ЖАРМИНСКИЙ РАЙОН, АКЖАЛЬСКИЙ С.О., С.АКЖАЛ, С.БОКЕ</t>
  </si>
  <si>
    <t>КХ "ДОСТЫҚ"</t>
  </si>
  <si>
    <t>КАТАНОВА ФАРИЗА КОЛХОЗБЕКОВНА</t>
  </si>
  <si>
    <t>С.САРЫОЛЕН , ВОСТОЧНО-КАЗАХСТАНСКАЯ ОБЛАСТЬ, КУРЧУМСКИЙ РАЙОН, САРЫОЛЕНСКИЙ С.О., С.САРЫОЛЕН</t>
  </si>
  <si>
    <t>11.12.2023 нет необ</t>
  </si>
  <si>
    <t>КХ "АРАЙ"</t>
  </si>
  <si>
    <t>ТАСКЕНОВ ТЕМИРБАЙ ЖУМАБАЕВИЧ</t>
  </si>
  <si>
    <t>КХ " МАМИЕВ С.С. "</t>
  </si>
  <si>
    <t>МАМИЕВ САБИР СЕЙПАТОВИЧ</t>
  </si>
  <si>
    <t>77024813721 ,87024813721</t>
  </si>
  <si>
    <t>С.ТОЛЕ БИ , АЛМАТИНСКАЯ ОБЛАСТЬ, ЕНБЕКШИКАЗАХСКИЙ РАЙОН, КОКТОБИНСКИЙ С.О., С.ТОЛЕ БИ</t>
  </si>
  <si>
    <t>ИП "ІНЖУ"</t>
  </si>
  <si>
    <t>БОРАНБАЕВА КУМИСКУЛЬ КАЛИБАЕВНА</t>
  </si>
  <si>
    <t>87772753804 ,87772753804</t>
  </si>
  <si>
    <t>ИП СИДИКОВ О.Д.</t>
  </si>
  <si>
    <t>СИДИКОВ ОТГОНБАЙ ДАУЛЕТЯРОВИЧ</t>
  </si>
  <si>
    <t>КХ "САРТАЙ"</t>
  </si>
  <si>
    <t>ЖУНУСОВ СУЛЕЙМЕН ШАЙХСЛЯМОВИЧ</t>
  </si>
  <si>
    <t>93sei93@mail.ru</t>
  </si>
  <si>
    <t>15.09.2026 нет номера</t>
  </si>
  <si>
    <t>ҚУАНЫШ</t>
  </si>
  <si>
    <t>ЖУБАНЫШОВА КУЛЬМАРАМ ОНБОСЫНОВНА</t>
  </si>
  <si>
    <t>77756054186 ,+77757214007</t>
  </si>
  <si>
    <t>ИП САЙЛАУ</t>
  </si>
  <si>
    <t>ИМАНБЕКОВ САЙЛАУ АБДИБАЕВИЧ</t>
  </si>
  <si>
    <t>77774509717 ,87774509717</t>
  </si>
  <si>
    <t>С.БОГОДАРОВКА , ПАВЛОДАРСКАЯ ОБЛАСТЬ, ЩЕРБАКТИНСКИЙ РАЙОН, ШАРБАКТИНСКИЙ С.О., С.БОГОДАРОВКА</t>
  </si>
  <si>
    <t>БАЗИЛЬБЕКОВА СЫМБАТ ФАЗЫЛОВНА</t>
  </si>
  <si>
    <t>С.АККАЙНАР , ВОСТОЧНО-КАЗАХСТАНСКАЯ ОБЛАСТЬ, КАТОН-КАРАГАЙСКИЙ РАЙОН, АККАЙНАРСКИЙ С.О., С.АККАЙНАР</t>
  </si>
  <si>
    <t>КХ "МАХАМБЕТ"</t>
  </si>
  <si>
    <t>КУЛЬБЕКОВ ТУЛЕГЕН ЗЕЙНУЛЛИЕВИЧ</t>
  </si>
  <si>
    <t>С.ШОПТЫКОЛЬ , ЗАПАДНО-КАЗАХСТАНСКАЯ ОБЛАСТЬ, КАРАТОБИНСКИЙ РАЙОН, КАРАТОБИНСКИЙ С.О., С.ШОПТЫКОЛЬ</t>
  </si>
  <si>
    <t>КХ "АЛҒА 79"</t>
  </si>
  <si>
    <t>СУЛТАНОВА ЗАУРЕ СЕДЕНОВНА</t>
  </si>
  <si>
    <t>7114132617 ,87114132617</t>
  </si>
  <si>
    <t>К/Х "САГИМБЕКОВ ОРАЗАЛЫ ДЖАМБЫРБАЕВИЧ "</t>
  </si>
  <si>
    <t>САГИМБЕКОВ ОРАЗАЛЫ ДЖАМБЫРБАЕВИЧ</t>
  </si>
  <si>
    <t>77023354386 ,87023354386</t>
  </si>
  <si>
    <t>С.УШАРАЛ , ОБЛАСТЬ ЖЕТІСУ, ПАНФИЛОВСКИЙ РАЙОН, УШАРАЛСКИЙ С.О., С.УШАРАЛ</t>
  </si>
  <si>
    <t>ИП ЯСМИН</t>
  </si>
  <si>
    <t>ПОДГОРНАЯ ЛЮДМИЛА ПАВЛОВНА</t>
  </si>
  <si>
    <t>15.09.2026 повтор</t>
  </si>
  <si>
    <t>Ш/Қ ЕЛДОС</t>
  </si>
  <si>
    <t>АБЕУОВ МУРАТБЕК КАНАЙБЕКОВИЧ</t>
  </si>
  <si>
    <t>77771887662 ,87771887662</t>
  </si>
  <si>
    <t xml:space="preserve">22.10.2024 нет </t>
  </si>
  <si>
    <t>КРЕСТЬЯНСКОЕ ХОЗЯЙСТВО КОБКА Б.П</t>
  </si>
  <si>
    <t>КОБКА БОРИС ПЕТРОВИЧ</t>
  </si>
  <si>
    <t>77023842333 ,87023842333</t>
  </si>
  <si>
    <t>С.СТАРЫЙ КОЛУТОН , АКМОЛИНСКАЯ ОБЛАСТЬ, АСТРАХАНСКИЙ РАЙОН, СТАРОКОЛУТОНСКИЙ С.О., С.СТАРЫЙ КОЛУТОН</t>
  </si>
  <si>
    <t>КХ "АДИЛ"</t>
  </si>
  <si>
    <t>ТЕЛЕУОВ ОРАЗАЛЫ ТЕЛЕУОВИЧ</t>
  </si>
  <si>
    <t>ИП "САНЬКОВА В .П" К/Х "ТАТЬЯНА "</t>
  </si>
  <si>
    <t>САНЬКОВА ВЕРА ПЕТРОВНА</t>
  </si>
  <si>
    <t>87771365505 ,87785854342</t>
  </si>
  <si>
    <t>КРЕСТЬЯНСКОЕ ХОЗЯЙСТВО "ГУЛМАЙРА"</t>
  </si>
  <si>
    <t>7 771891 85 55 ,87718918555</t>
  </si>
  <si>
    <t>С.АККУМ , ТУРКЕСТАНСКАЯ ОБЛАСТЬ, ОТРАРСКИЙ РАЙОН, С.О.АККУМ , С.АККУМ</t>
  </si>
  <si>
    <t>13.11.2024 лежит на операции</t>
  </si>
  <si>
    <t>ЖК "МАДЕЛИМОВА М.К."</t>
  </si>
  <si>
    <t>МАДЕЛИМОВА МАРЖАНКУЛЬ КЫДРАЛИЕВНА</t>
  </si>
  <si>
    <t>С.ИМ.Б.МОМЫШУЛЫ , ЖУАЛЫНСКИЙ РАЙОН, Б.МОМЫШУЛЫ С.О., С.ИМ.Б.МОМЫШУЛЫ</t>
  </si>
  <si>
    <t>ИП КАЙСАР</t>
  </si>
  <si>
    <t>СЕМБАЕВ ДУРДЫБАЙ</t>
  </si>
  <si>
    <t>АМАНБАЕВ АСЕТ ШАЯХМЕТОВИЧ</t>
  </si>
  <si>
    <t>ИП "А ШАЙХОВ"</t>
  </si>
  <si>
    <t>ШАИКОВ АБДИХАН</t>
  </si>
  <si>
    <t>87016198427 ,87026853985</t>
  </si>
  <si>
    <t>"ТҰЛПАР" ШАРУА ҚОЖАЛЫҒЫ</t>
  </si>
  <si>
    <t>ТОХТАРОВ АЛИ ТАЛГАТБЕКОВИЧ</t>
  </si>
  <si>
    <t>С.ОЙШИЛИК , ОБЛАСТЬ АБАЙ, РАЙОН АҚСУАТ, ОЙШИЛИКСКИЙ С.О., С.ОЙШИЛИК</t>
  </si>
  <si>
    <t>ИП "ГАЗОН - СЕРВИС"</t>
  </si>
  <si>
    <t>ИРГУСАЕВ БАХИТ БУКАЕВИЧ</t>
  </si>
  <si>
    <t>К/Х "МЕРГЕН"</t>
  </si>
  <si>
    <t>ИСКАКОВ МУРАТ БУЛАТКАЛИЕВИЧ</t>
  </si>
  <si>
    <t>СЕЙСЕМБАЕВ ЕРЕНСИЗ АРЫСТАНБЕКОВИЧ</t>
  </si>
  <si>
    <t>ЖК КЕНЖЕБАЕВА Г.К.</t>
  </si>
  <si>
    <t>КЕНЖЕБАЕВА ГУЛЬЗАДА КЕРИМСАЛОВНА</t>
  </si>
  <si>
    <t>С.АҚЖОЛ , ТУРКЕСТАНСКАЯ ОБЛАСТЬ, КЕЛЕССКИЙ РАЙОН, АЛПАМЫС БАТЫРА С.О., С.АҚЖОЛ</t>
  </si>
  <si>
    <t>К\ Х " ШАЛХАР" , ИП "ХАБИДУЛЬДИН Т "</t>
  </si>
  <si>
    <t>ХАБИДУЛЬДИН ТАЛГАТ БАЯХМЕТОВИЧ</t>
  </si>
  <si>
    <t>К/Х РОСЛЯКОВ Н.И.</t>
  </si>
  <si>
    <t>РОСЛЯКОВ НИКОЛАЙ ИВАНОВИЧ</t>
  </si>
  <si>
    <t>С.СЕМИПАЛАТНОЕ , СЕВЕРО-КАЗАХСТАНСКАЯ ОБЛАСТЬ, КЫЗЫЛЖАРСКИЙ РАЙОН, РАССВЕТСКИЙ С.О., С.СЕМИПАЛАТНОЕ</t>
  </si>
  <si>
    <t>К/Х "ЖАҚСЫЛЫҚ"</t>
  </si>
  <si>
    <t>МҰСАХАНОВА КҮМІСАЙ АХМЕТХАНҚЫЗЫ</t>
  </si>
  <si>
    <t>С.ЖУРЕКАДЫР , ОБЛАСТЬ АБАЙ, АБАЙСКИЙ РАЙОН, КУНДЫЗДИНСКИЙ С.О., С.ЖУРЕКАДЫР</t>
  </si>
  <si>
    <t>К.Х" ЛЮДМИЛА" откл</t>
  </si>
  <si>
    <t>ЕГОРОВ ЮРИЙ НИКОЛАЕВИЧ</t>
  </si>
  <si>
    <t>87153553480 ,8-715-35-53-480</t>
  </si>
  <si>
    <t>02.09.2026 нет ответ</t>
  </si>
  <si>
    <t>КХ "САНЖАНОВ С.Б."</t>
  </si>
  <si>
    <t>САНЖАНОВ СМАИЛ БОЛЫСХАНУЛЫ</t>
  </si>
  <si>
    <t>С.БИГАШ , ОБЛАСТЬ ЖЕТІСУ, ЕСКЕЛЬДИНСКИЙ РАЙОН, ЖАЛГЫЗАГАШСКИЙ С.О., С.БИГАШ</t>
  </si>
  <si>
    <t>ИП "ЖАНАБЕКОВ Б.С." откл</t>
  </si>
  <si>
    <t>ЖАНАБЕКОВ БАКТЫБАЙ СИМБАЕВИЧ</t>
  </si>
  <si>
    <t>С.НИКОЛАЕВКА , СЕВЕРО-КАЗАХСТАНСКАЯ ОБЛАСТЬ, ЕСИЛЬСКИЙ РАЙОН, НИКОЛАЕВСКИЙ С.О., С.НИКОЛАЕВКА</t>
  </si>
  <si>
    <t>ИП СЕРИКБАЕВА РОЗА НИГМЕТОВНА</t>
  </si>
  <si>
    <t>СЕРИКБАЕВА РОЗА НИГМЕТОВНА</t>
  </si>
  <si>
    <t>7(3132)412230 ,83132412230 ,87132412230</t>
  </si>
  <si>
    <t>Прочие виды печатного производства</t>
  </si>
  <si>
    <t>РАЙОН АСТАНА , АКТОБЕ Г.А., Г.АКТОБЕ, РАЙОН АСТАНА</t>
  </si>
  <si>
    <t>20.02.2025 отклл</t>
  </si>
  <si>
    <t>ИП "ЯСМИН"</t>
  </si>
  <si>
    <t>СОСАЕВ ХАМЗАТ СОСЛАНБЕКОВИЧ</t>
  </si>
  <si>
    <t>77079357377 ,87079357377</t>
  </si>
  <si>
    <t>Образование в области спорта и отдыха</t>
  </si>
  <si>
    <t>С.ЫНТЫМАК , ТУРКЕСТАНСКАЯ ОБЛАСТЬ, ТЮЛЬКУБАССКИЙ РАЙОН, САСТОБЕНСКИЙ С.О., С.ЫНТЫМАК</t>
  </si>
  <si>
    <t>КРЕСТЬЯНСКОЕ ХОЗЯЙСТВО ФОМИН ВЛАДИМИР МИХАЙЛОВИЧ повто не дозвон</t>
  </si>
  <si>
    <t>ФОМИН ВЛАДИМИР МИХАЙЛОВИЧ</t>
  </si>
  <si>
    <t>С.САДОВОЕ , КОСТАНАЙСКАЯ ОБЛАСТЬ, КОСТАНАЙСКИЙ РАЙОН, МИЧУРИНСКИЙ С.О., С.САДОВОЕ</t>
  </si>
  <si>
    <t>11.12.2024 сдал все в аренду строить не планиует больше ничего</t>
  </si>
  <si>
    <t>К/Х "ЛУШПА ЛЮДМИЛА ВАСИЛЬЕВНА"</t>
  </si>
  <si>
    <t>ЛУШПА ЛЮДМИЛА ВАСИЛЬЕВНА</t>
  </si>
  <si>
    <t>ИП АХМЕТОВ СУЛТАН-МУРАТ</t>
  </si>
  <si>
    <t>АХМЕТОВ СУЛТАН-МУРАТ КУДАЙБЕРГЕНОВИЧ</t>
  </si>
  <si>
    <t>К/Х "ҚАНАҒАТ"</t>
  </si>
  <si>
    <t>СЕЙТПЕКОВА МАЙДАШ</t>
  </si>
  <si>
    <t>К/Х"АЙГУЛЬ"</t>
  </si>
  <si>
    <t>ДЮСЕКЕЕВ РЫСБЕК МЕДЕЛЬХАНОВИЧ</t>
  </si>
  <si>
    <t>7(72237)30099 ,87223730099 ,87223753100 ,8(72237)5-31-00</t>
  </si>
  <si>
    <t>С.ДОНЕНБАЙ , ОБЛАСТЬ АБАЙ, АЯГОЗСКИЙ РАЙОН, АКШАТАУСКИЙ С.О., С.ДОНЕНБАЙ</t>
  </si>
  <si>
    <t>КРХ "ЖЫЛЫ - КҮНГЕЙ"</t>
  </si>
  <si>
    <t>АРТЫКОВ АУЕЛБЕК АБИЛАКИМОВИЧ</t>
  </si>
  <si>
    <t>7 (777) 022 7042</t>
  </si>
  <si>
    <t>С.АЛГАБАС , ОБЛАСТЬ ЖЕТІСУ, КОКСУСКИЙ РАЙОН, АЛГАБАССКИЙ С.О., С.АЛГАБАС</t>
  </si>
  <si>
    <t>Ж/К САДЕНОВ Б.А</t>
  </si>
  <si>
    <t>САДЕНОВ БАЛТАБАЙ АБДРАМАНОВИЧ</t>
  </si>
  <si>
    <t>АЙДЫН ШАРУА ҚОЖАЛЫҒЫ</t>
  </si>
  <si>
    <t>ТОХТАРОВ ОНДАСЫН БЕРИККАЛИЕВИЧ</t>
  </si>
  <si>
    <t>ИП DAMELI LTD</t>
  </si>
  <si>
    <t>МУСТАФИН КАЙРБЕК МУХАМЕТГАЛИЕВИЧ</t>
  </si>
  <si>
    <t>КХ "АМЕТ-АТА"</t>
  </si>
  <si>
    <t>КОШКАРБАЕВ САПАРХАН АМЕТОВИЧ</t>
  </si>
  <si>
    <t>7 (725) 33 41331 ,87253341331</t>
  </si>
  <si>
    <t>К/Х "АЯЗБЕКОВА РЫСБУБИ МУКАШЕВНА"</t>
  </si>
  <si>
    <t>АЯЗБЕКОВА РЫСБУБИ МУКАШЕВНА</t>
  </si>
  <si>
    <t>С.УЛКЕН ШЫГАН , ОБЛАСТЬ ЖЕТІСУ, ПАНФИЛОВСКИЙ РАЙОН, УЛЬКЕНШЫГАНСКИЙ С.О., С.УЛКЕН ШЫГАН</t>
  </si>
  <si>
    <t>25.07.2024 казахскоговорящий</t>
  </si>
  <si>
    <t>КХ "МАЙЛЫБАЙ-ТОҚТАҒАН"</t>
  </si>
  <si>
    <t>МАЙЛЫБАЕВ СЕРИКХАН ТОКТАГАНОВИЧ</t>
  </si>
  <si>
    <t>77023549045 ,87023549045</t>
  </si>
  <si>
    <t>С.ЖАМБЫЛ , АЛМАТИНСКАЯ ОБЛАСТЬ, ЖАМБЫЛСКИЙ РАЙОН, ЖАМБЫЛСКИЙ С.О., С.ЖАМБЫЛ</t>
  </si>
  <si>
    <t>КХ "КАРИНА С "</t>
  </si>
  <si>
    <t>ОМАРОВ САБИРБЕК</t>
  </si>
  <si>
    <t>С.ФУРМАНОВО , КОСТАНАЙСКАЯ ОБЛАСТЬ, АРКАЛЫК Г.А., ФУРМАНОВСКИЙ С.О., С.ФУРМАНОВО</t>
  </si>
  <si>
    <t>К/Х "САЛТАНАТ"</t>
  </si>
  <si>
    <t>ТУРТБАЕВ ТУРАР ГАЛИМОВИЧ</t>
  </si>
  <si>
    <t>С.АКСУ , ЗАПАДНО-КАЗАХСТАНСКАЯ ОБЛАСТЬ, БУРЛИНСКИЙ РАЙОН, АКСУСКИЙ С.О., С.АКСУ</t>
  </si>
  <si>
    <t>САГИМБЕКОВА РАХАТ</t>
  </si>
  <si>
    <t>ИП "САБИНА"</t>
  </si>
  <si>
    <t>НУГМАНОВА АЛИЯ МУКАНОВНА</t>
  </si>
  <si>
    <t>77775678989 ,87775678989</t>
  </si>
  <si>
    <t>К/Х "КАНИЩЕВ В".</t>
  </si>
  <si>
    <t>КАНИЩЕВ ВИКТОР АЛЕКСАНДРОВИЧ</t>
  </si>
  <si>
    <t>77751076957 ,87751076957</t>
  </si>
  <si>
    <t>КХ "ИЗМУХАН"</t>
  </si>
  <si>
    <t>БЕТЕКЕНОВА РИМА САЛИХОВНА</t>
  </si>
  <si>
    <t>С.ЖЫЛАНДЫ , АТЫРАУСКАЯ ОБЛАСТЬ, КУРМАНГАЗИНСКИЙ РАЙОН, ДЫНГЫЗЫЛСКИЙ С.О., С.ЖЫЛАНДЫ</t>
  </si>
  <si>
    <t>"МАРАТ + К" КРЕСЬЯНСКОЕ ХОЗЯЙСТВО</t>
  </si>
  <si>
    <t>УТАРАЛИНА ТАТЬЯНА НИКОЛАЕВНА</t>
  </si>
  <si>
    <t>С.ВОЗНЕСЕНОВКА , АКТЮБИНСКАЯ ОБЛАСТЬ, МАРТУКСКИЙ РАЙОН, АККУДЫКСКИЙ С.О., С.ВОЗНЕСЕНОВКА</t>
  </si>
  <si>
    <t>20.02.2025 нет потреб</t>
  </si>
  <si>
    <t>ИП "БИБАТЫРОВ К. К."</t>
  </si>
  <si>
    <t>БИБАТЫРОВ КОНЫСБЕК КОСАЕВИЧ</t>
  </si>
  <si>
    <t>77013176848 ,87013176848</t>
  </si>
  <si>
    <t>К/Х "АЛЕКС"</t>
  </si>
  <si>
    <t>ПОДКОРЫТОВ АЛЕКСАНДР АЛЕКСАНДРОВИЧ</t>
  </si>
  <si>
    <t>КРЕСТЬЯНСКОЕ ХОЗЯЙСТВО "КОК ЖИЕК"</t>
  </si>
  <si>
    <t>САТЫБАЛДИЕВА ГАЛИЯ РАИМБЕКОВНА</t>
  </si>
  <si>
    <t>ЖШҚ "АЙ-БАТЫР"</t>
  </si>
  <si>
    <t>НУРАХМЕТОВА ШАРА БЕЙСЕНБАЕВНА</t>
  </si>
  <si>
    <t>77075058236 ,87075058236</t>
  </si>
  <si>
    <t>С.ЖАНСУГУРОВ , АКСУСКИЙ РАЙОН, ЖАНСУГУРОВСКИЙ С.О., С.ЖАНСУГУРОВ</t>
  </si>
  <si>
    <t>КРЕСТЬЯНСКОЕ ХОЗЯЙСТВО "КУАНЫШБАЕВ АХМЕДЖАН АХМЕТОВИЧ" не верный номер</t>
  </si>
  <si>
    <t>КУАНЫШБАЕВ АХМЕДЖАН АХМЕТОВИЧ</t>
  </si>
  <si>
    <t>С.ЮЛЬЕВКА , КОСТАНАЙСКАЯ ОБЛАСТЬ, АУЛИЕКОЛЬСКИЙ РАЙОН, СУЛЫКОЛЬСКИЙ С.О., С.ЮЛЬЕВКА</t>
  </si>
  <si>
    <t>ИП "КАЙПАЕВ Д." повтор не дозвон</t>
  </si>
  <si>
    <t>КАЙПАЕВ ДЖАБИБАЙ</t>
  </si>
  <si>
    <t>К/Х "КОСПАНОВ Б."</t>
  </si>
  <si>
    <t>КОСПАНОВ БОЛАТБЕК ЖУМАГАЛИЕВИЧ</t>
  </si>
  <si>
    <t>77478242446 ,87478242446</t>
  </si>
  <si>
    <t>ИП АЙБОЛҒАН</t>
  </si>
  <si>
    <t>МУСРАЛИЕВА АКБОЛГАН ЖАЙЖАНОВНА</t>
  </si>
  <si>
    <t>87253921208 ,8 72539 2 12 08</t>
  </si>
  <si>
    <t>ТАБИҒАТ</t>
  </si>
  <si>
    <t>ДАВЛЕТЖАНОВ АМАНГЕЛЬДИ МЕДХАТОВИЧ</t>
  </si>
  <si>
    <t>КХ "САМАЛ"</t>
  </si>
  <si>
    <t>СМАГУЛОВ ЖАНАЙДАР КАЙДАРОВИЧ</t>
  </si>
  <si>
    <t>С.КАРАМЫС , КАРАГАНДИНСКАЯ ОБЛАСТЬ, ШЕТСКИЙ РАЙОН, ШЕТСКИЙ С.О., С.КАРАМЫС</t>
  </si>
  <si>
    <t>ИП "УМРАЛИЕВА А.Д."</t>
  </si>
  <si>
    <t>УМРАЛИЕВА АЛИЯ ДОЛДАШЕВНА</t>
  </si>
  <si>
    <t>КРЕСТЬЯНСКОЕ ХОЗЯЙСТВО "БАУЫРЖАН-К"</t>
  </si>
  <si>
    <t>ПАЗЫЛБЕКОВА УЛПАТША БАЙТЕНОВНА</t>
  </si>
  <si>
    <t>ИП ТОКУМБЕТОВ С.К.</t>
  </si>
  <si>
    <t>ТОКУМБЕТОВ САБИТ КУМЕКОВИЧ</t>
  </si>
  <si>
    <t>87015936458 ,87088291276</t>
  </si>
  <si>
    <t>КХ "КОКТОБЕ"</t>
  </si>
  <si>
    <t>РАХЫМЖАНОВ БЕЙСЕНБАЙ КУЛБЕНОВИЧ</t>
  </si>
  <si>
    <t>С.КАРАКЕМЕР , КОРДАЙСКИЙ РАЙОН, КАРАКЕМЕРСКИЙ С.О., С.КАРАКЕМЕР</t>
  </si>
  <si>
    <t>ИП " БАДАЕВА О.А "</t>
  </si>
  <si>
    <t>БАДАЕВА ОЛЬГА АЛЕКСЕЕВНА</t>
  </si>
  <si>
    <t>ИП АБДРАХМАНОВ Н.К"БАЙҚОҢЫР"ШАРУА ҚОЖАЛЫҒЫ</t>
  </si>
  <si>
    <t>АБДРАХМАНОВ НЫГМЕТ КАППАСОВИЧ</t>
  </si>
  <si>
    <t>КХ "БУРСАК"</t>
  </si>
  <si>
    <t>СУЛЕЙМЕНОВ МЫРЗАХАН ТЕМИРХАНОВИЧ</t>
  </si>
  <si>
    <t>КХ ДАСТАН</t>
  </si>
  <si>
    <t>МУХАМЕТКАЛИЕВ МУРАТ КАЙДАРОВИЧ</t>
  </si>
  <si>
    <t>77777350805 ,87777350805</t>
  </si>
  <si>
    <t>Г.ШАР , ОБЛАСТЬ АБАЙ, ЖАРМИНСКИЙ РАЙОН, ШАРСКАЯ Г.А., Г.ШАР</t>
  </si>
  <si>
    <t>18.07.2024 откл</t>
  </si>
  <si>
    <t>КХ ИСПУСИНОВ</t>
  </si>
  <si>
    <t>ИСПУСИНОВ РАШИТ КУСПАНОВИЧ</t>
  </si>
  <si>
    <t>ИНДИВИДУАЛЬНЫЙ ПРЕДПРИНИМАТЕЛЬ "НАРБАЙ"</t>
  </si>
  <si>
    <t>МАКУЛБАЕВ АЗИМХАН БАБИХАНОВИЧ</t>
  </si>
  <si>
    <t>ИП "ТУЛЕПБЕКОВ С. Д."</t>
  </si>
  <si>
    <t>ТУЛЕПБЕКОВ СПАБЕК ДУЙСЕНБЕКОВИЧ</t>
  </si>
  <si>
    <t>С.МАШАТ , ТУРКЕСТАНСКАЯ ОБЛАСТЬ, ТЮЛЬКУБАССКИЙ РАЙОН, МАШАТСКИЙ С.О., С.МАШАТ</t>
  </si>
  <si>
    <t>ДК ЖУМАГУЛОВ САРСЕНБАЙ ЕЛЕУСИЗОВИЧ</t>
  </si>
  <si>
    <t>ЖУМАГУЛОВ САРСЕНБАЙ ЕЛЕУСИЗОВИЧ</t>
  </si>
  <si>
    <t>87786865431 ,87786865431 87022634758 87013824326</t>
  </si>
  <si>
    <t>ИП НАБИЕВ М.А.</t>
  </si>
  <si>
    <t>НАБИЕВ МУРАТ АЙТКУЛОВИЧ</t>
  </si>
  <si>
    <t>87011221716 ,87011221716, 872154-21147 ,87215421147</t>
  </si>
  <si>
    <t>ИП АДИЛОВА Д.П.</t>
  </si>
  <si>
    <t>АДИЛОВА ДАРИХА АБДЕШОВНА</t>
  </si>
  <si>
    <t>77758951288 ,87758951288</t>
  </si>
  <si>
    <t>02.08.2024 сбой</t>
  </si>
  <si>
    <t>ҚОНАБАЕВ С.Ә</t>
  </si>
  <si>
    <t>ҚОНАБАЕВ САМАТ ӘБДІҒАЛИҰЛЫ</t>
  </si>
  <si>
    <t>7(705)820-06-83 ,87058200683</t>
  </si>
  <si>
    <t>"САТЫБАЛДЫ" Ш/Қ</t>
  </si>
  <si>
    <t>МУКАНОВ САБЫР ИЗИМОВИЧ</t>
  </si>
  <si>
    <t>С.АККОЗЫ , ЗАПАДНО-КАЗАХСТАНСКАЯ ОБЛАСТЬ, КАРАТОБИНСКИЙ РАЙОН, АККОЗИНСКИЙ С.О., С.АККОЗЫ</t>
  </si>
  <si>
    <t>К/Х "ЕРНҰР"</t>
  </si>
  <si>
    <t>СИКИМБАЕВ МЕРЖАН КАСЫМХАНОВИЧ</t>
  </si>
  <si>
    <t>87014174492 ,87074320903 ,87074320903 , 87014174492</t>
  </si>
  <si>
    <t>П.АКЧАТАУ , КАРАГАНДИНСКАЯ ОБЛАСТЬ, ШЕТСКИЙ РАЙОН, АКЧАТАУСКАЯ П.А., П.АКЧАТАУ</t>
  </si>
  <si>
    <t>КРЕСТЬЯНСКОЕ ХОЗЯЙСТВО УЛАН"</t>
  </si>
  <si>
    <t>САГАТОВ МЕЙРАМГАЗЫ КАБДРАЗАКОВИЧ</t>
  </si>
  <si>
    <t>ИП "ДАБЫЛ"</t>
  </si>
  <si>
    <t>БЕГМАНОВ ДАБЫЛ ЖУМАТАЕВИЧ</t>
  </si>
  <si>
    <t>Розничная торговля преимущественно продуктами питания, напитками и табачными изделиями, в неспециализированных магазинах, являющихся торговыми объектами, с торговой площадью более 2000 кв.м (2000 кв.м и выше)</t>
  </si>
  <si>
    <t>13.11.2024 не верный номер</t>
  </si>
  <si>
    <t>КХ "АКИМЖАНОВЫХ" узнвет телефон перезвонит</t>
  </si>
  <si>
    <t>АКИМЖАНОВ НУРЛАН АИПХАНОВИЧ</t>
  </si>
  <si>
    <t>С.АЙТІМ АУЫЛЫ , ПАВЛОДАРСКАЯ ОБЛАСТЬ, ПАВЛОДАРСКИЙ РАЙОН, КЕНЕССКИЙ С.О., С.АЙТІМ АУЫЛЫ</t>
  </si>
  <si>
    <t>КРЕСТЬЯНСКОЕ ХОЗЯЙСТВО" КУРМАН "</t>
  </si>
  <si>
    <t>КОДЕКОВ ТУРАГАЛДЫ ТУРСУНОВИЧ</t>
  </si>
  <si>
    <t>22.10.2024  нет потреб</t>
  </si>
  <si>
    <t>К/Х"БЕКПАЙ"</t>
  </si>
  <si>
    <t>КУНАНБАЕВ СЕРИК КАСЫМБЕКОВИЧ</t>
  </si>
  <si>
    <t>АКЫЛЖАН ШАРУА ҚОЖАЛЫҒЫ</t>
  </si>
  <si>
    <t>АХМЕТОВ АКБЕРГЕН КАРИМХАНОВИЧ</t>
  </si>
  <si>
    <t>18.07.2024 сбой</t>
  </si>
  <si>
    <t>БУЛЕКЕЕВ К,Т</t>
  </si>
  <si>
    <t>БУЛЕКЕЕВ КУМАРХАН ТАДЖИЕВИЧ</t>
  </si>
  <si>
    <t>САГИЕВ ЕРМЕКБАЙ МАЛКЕЛДИЕВИЧ</t>
  </si>
  <si>
    <t>С.ШЕШЕНКАРА , КАРАГАНДИНСКАЯ ОБЛАСТЬ, БУХАР-ЖЫРАУСКИЙ РАЙОН, ШЕШЕНКАРИНСКИЙ С.О., С.ШЕШЕНКАРА</t>
  </si>
  <si>
    <t>"АЛДИЯР" откл</t>
  </si>
  <si>
    <t>АБУТАЛИПОВА ЗУБАЙРА ТУЛЕГЕНОВНА</t>
  </si>
  <si>
    <t>С.КИШКЕНЕКОЛЬ , СЕВЕРО-КАЗАХСТАНСКАЯ ОБЛАСТЬ, УАЛИХАНОВСКИЙ РАЙОН, КИШКЕНЕКОЛЬСКИЙ С.О., С.КИШКЕНЕКОЛЬ</t>
  </si>
  <si>
    <t>ИП"НУРЖАНОВА"</t>
  </si>
  <si>
    <t>НУРЖАНОВА КАРАЧАШ ЧУЛЕНБАЕВНА</t>
  </si>
  <si>
    <t>77785738660 ,+7(778)-573-86-60 ,87785738660</t>
  </si>
  <si>
    <t>С.БЕКБОЛАТ АШЕКЕЕВ , АЛМАТИНСКАЯ ОБЛАСТЬ, КАРАСАЙСКИЙ РАЙОН, ПЕРВОМАЙСКИЙ С.О., С.БЕКБОЛАТ АШЕКЕЕВ</t>
  </si>
  <si>
    <t>КРЕСТЬЯНСКОЕ ХОЗЯЙСТВО "БАРМАҚ-БАТЫР"</t>
  </si>
  <si>
    <t>ИМАНҚҰЛ ӘЛІМЖАН МОЛДАШҰЛЫ</t>
  </si>
  <si>
    <t>С.АКШИГАНАК , КОСТАНАЙСКАЯ ОБЛАСТЬ, ЖАНГЕЛЬДИНСКИЙ РАЙОН, АКШИГАНАКСКИЙ С.О., С.АКШИГАНАК</t>
  </si>
  <si>
    <t xml:space="preserve">11.12.2024  не </t>
  </si>
  <si>
    <t>ЖАНАБАЕВ С.Б</t>
  </si>
  <si>
    <t>ЖАНАБАЕВ СЕРИК БИБЕКОВИЧ</t>
  </si>
  <si>
    <t>С.ЖАРЛЫ , КАРАГАНДИНСКАЯ ОБЛАСТЬ, КАРКАРАЛИНСКИЙ РАЙОН, ТЕГИСШИЛДИКСКИЙ С.О., С.ЖАРЛЫ</t>
  </si>
  <si>
    <t>21.09.2026 пенсионер закрылся</t>
  </si>
  <si>
    <t>"ЖӨНДЕУШІ" ШАРУА ҚОЖАЛЫҒЫ</t>
  </si>
  <si>
    <t>ТЕМИРГАЛИЕВ НУРБОЛАТ УТЕГЕНОВИЧ</t>
  </si>
  <si>
    <t>КРЕСТЬЯНСКОЕ ХОЗЯЙСТВО " БАЙТОРЕ "</t>
  </si>
  <si>
    <t>АБДАНБЕКОВА НУРИЛА АБДРАСИЛОВНА</t>
  </si>
  <si>
    <t>ИП "БАШИРОВ А.К."</t>
  </si>
  <si>
    <t>БАШИРОВ АЛТЫНБЕК КОЗЫБАЕВИЧ</t>
  </si>
  <si>
    <t>КХ, ИП ШЕГАЙ А.П.</t>
  </si>
  <si>
    <t>ШЕГАЙ АЛЕКСАНДР ПЕТРОВИЧ</t>
  </si>
  <si>
    <t>Г.ЖИТИКАРА , КОСТАНАЙСКАЯ ОБЛАСТЬ, ЖИТИКАРИНСКИЙ РАЙОН, Г.ЖИТИКАРА</t>
  </si>
  <si>
    <t>7 (771) 834-77-77 свой есть ж/б</t>
  </si>
  <si>
    <t>К/Х ""ӘДІЛ"</t>
  </si>
  <si>
    <t>КАЙРАНБАЕВ СЕРИККАЛИ АБИЛОВИЧ</t>
  </si>
  <si>
    <t>С.МАТАЙ , ОБЛАСТЬ ЖЕТІСУ, АКСУСКИЙ РАЙОН, МАТАЙСКИЙ С.О., С.МАТАЙ</t>
  </si>
  <si>
    <t>КРЕСТЬЯНСКОЕ ХОЗЯЙСТВО "ДАРЕЖАН-С"</t>
  </si>
  <si>
    <t>КАЛДЫБАЕВ СЕРИК КАБЫЛКАИРОВИЧ</t>
  </si>
  <si>
    <t>С.КЫЗЫЛЖАР , КАРАГАНДИНСКАЯ ОБЛАСТЬ, БУХАР-ЖЫРАУСКИЙ РАЙОН, РОСТОВСКИЙ С.О., С.КЫЗЫЛЖАР</t>
  </si>
  <si>
    <t>КАРАБАЛАЕВ СЕРИК ХАЛЕЛОВИЧ</t>
  </si>
  <si>
    <t>ОСМАН С</t>
  </si>
  <si>
    <t>ОСМАН САРА АСҚАРҚЫЗЫ</t>
  </si>
  <si>
    <t>87781530201 ,87787043124</t>
  </si>
  <si>
    <t>ИП ДЖУБАНОВ С.У.</t>
  </si>
  <si>
    <t>ДЖУБАНОВ САЙКАЛ УРАЗАЕВИЧ</t>
  </si>
  <si>
    <t>А.ЖАНАБУЛАК , ЗАПАДНО-КАЗАХСТАНСКАЯ ОБЛАСТЬ, АКЖАИКСКИЙ РАЙОН, ЖАНАБУЛАКСКИЙ С.О., А.ЖАНАБУЛАК</t>
  </si>
  <si>
    <t>07.10.2024 откл</t>
  </si>
  <si>
    <t>КРЕСТЬЯНСКОЕ ХОЗЯЙСТВО "ШОЛПАН" БАЛТАБАЕВА ЖАНЫЛ ИМАНГАЛИЕВНА</t>
  </si>
  <si>
    <t>БАЛТАБАЕВА ЖАНЫЛ ИМАНГАЛИЕВНА</t>
  </si>
  <si>
    <t>18.07.2024 не дозвон</t>
  </si>
  <si>
    <t>КХ "ТАБЫЛДЫ"</t>
  </si>
  <si>
    <t>СМАГУЛОВ АЛИБЕК ТАБЫЛДОВИЧ</t>
  </si>
  <si>
    <t>С.ИМ.БАЛУАНА ШОЛАКА , ЖАМБЫЛСКАЯ ОБЛАСТЬ, ШУСКИЙ РАЙОН, БАЛУАН ШОЛАКСКИЙ С.О., С.ИМ.БАЛУАНА ШОЛАКА</t>
  </si>
  <si>
    <t>ИП СУЛЕЙМЕНОВ ХАЙРУЛЛА АЗАНТАЕВИЧ</t>
  </si>
  <si>
    <t>СУЛЕЙМЕНОВ ХАЙРУЛЛА АЗАНТАЕВИЧ</t>
  </si>
  <si>
    <t>"ӘСЕТ 2" ШАРУА ҚОЖАЛЫҒЫ</t>
  </si>
  <si>
    <t>АЛДАУЫШЕВ КАЙРАТ ЗАКИЕВИЧ</t>
  </si>
  <si>
    <t>14.05.2024 не дозвон</t>
  </si>
  <si>
    <t>КХ "БЕГАЙДАР"</t>
  </si>
  <si>
    <t>СИДАГАЛИЕВ САЙПЕДЕН ШАМШИДЕНОВИЧ</t>
  </si>
  <si>
    <t>7 701 392-6961 ,87013926961</t>
  </si>
  <si>
    <t>Художественное и литературное творчество</t>
  </si>
  <si>
    <t>С.АККИСТАУ , АТЫРАУСКАЯ ОБЛАСТЬ, ИСАТАЙСКИЙ РАЙОН, АККИСТАУСКИЙ С.О., С.АККИСТАУ</t>
  </si>
  <si>
    <t>КРЕСТЬЯНСКОЕ ХОЗЯЙСТВО "ДОРОДНИЦА"</t>
  </si>
  <si>
    <t>14.05.2024 сбой</t>
  </si>
  <si>
    <t>К/Х " МЕЗИНОВ Н.В."</t>
  </si>
  <si>
    <t>МЕЗИНОВ НИКОЛАЙ ВЛАДИМИРОВИЧ</t>
  </si>
  <si>
    <t>КРЕСТЬЯНСКОЕ ХОЗЯЙСТВО "ДАРХАН ДАЛА"</t>
  </si>
  <si>
    <t>МАРАЛБАЕВА САЛТАНАТ СЕЙТКАЛИЕВНА</t>
  </si>
  <si>
    <t>77016273388 ,+77773670573 ,87016273388 ,87773670573</t>
  </si>
  <si>
    <t>С.КОРОСТЕЛИ , ОБЛАСТЬ АБАЙ, БОРОДУЛИХИНСКИЙ РАЙОН, БАКИНСКИЙ С.О., С.КОРОСТЕЛИ</t>
  </si>
  <si>
    <t>ИП БАЙМУХАНБЕТОВ Е.Б.</t>
  </si>
  <si>
    <t>БАЙМУХАНБЕТОВ ЕРБАТЫР БАЙБАТЫРОВИЧ</t>
  </si>
  <si>
    <t>КХ "СУНКАР"</t>
  </si>
  <si>
    <t>АЛДАБЕРГЕНЕВ ИБРАЙ КАЛИБЕКОВИЧ</t>
  </si>
  <si>
    <t>14.05.2024 не зарег</t>
  </si>
  <si>
    <t>ИП "ЕЛАМАН"</t>
  </si>
  <si>
    <t>МОЛДАБЕКОВА АЙТЖАН ТУРЛАНБЕКОВНА</t>
  </si>
  <si>
    <t>С.ТАСТЫОЗЕК , ОБЛАСТЬ ЖЕТІСУ, КЕРБУЛАКСКИЙ РАЙОН, КОГАЛИНСКИЙ С.О., С.ТАСТЫОЗЕК</t>
  </si>
  <si>
    <t>ИП "БЕКЖАН"</t>
  </si>
  <si>
    <t>УНЕРБЕКОВ РАЙМБАЙ КУТЖАНОВИЧ</t>
  </si>
  <si>
    <t>С.ТАСТОБЕ , ЖАМБЫЛСКАЯ ОБЛАСТЬ, ЖАМБЫЛСКИЙ РАЙОН, КОЛЬКАЙНАРСКИЙ С.О., С.ТАСТОБЕ</t>
  </si>
  <si>
    <t>КХ "АЙСУЛТАН"</t>
  </si>
  <si>
    <t>ТОКТАБАЕВ ЖАМБУЛ КАСКАБЕКОВИЧ</t>
  </si>
  <si>
    <t>С.КАРАТАЛ , ОБЛАСТЬ ЖЕТІСУ, КОКСУСКИЙ РАЙОН, ЕНБЕКШИНСКИЙ С.О., С.КАРАТАЛ</t>
  </si>
  <si>
    <t>К/Х "АБА"</t>
  </si>
  <si>
    <t>БЕЙСЕМБАЕВ АРКАРБЕК АЙТКЕШОВИЧ</t>
  </si>
  <si>
    <t>77777622871 ,87777622871</t>
  </si>
  <si>
    <t>КХ ГИЛЬМАНОВ Т.Ш.</t>
  </si>
  <si>
    <t>ГИЛЬМАНОВ ТУРЕБАЙ ШАЙХИЕВИЧ</t>
  </si>
  <si>
    <t>С.ОРЛЫ , КУРМАНГАЗИНСКИЙ РАЙОН, С.О. ОРЛЫ, С.ОРЛЫ</t>
  </si>
  <si>
    <t>КХ "АЗАМАТ"</t>
  </si>
  <si>
    <t>ГАЛИЕВА ЛИДА СЕЙПИЛЬЕВНА</t>
  </si>
  <si>
    <t>7(701)5551655 ,87015551655</t>
  </si>
  <si>
    <t>С.КОШКЕНТАЛ , ОБЛАСТЬ ЖЕТІСУ, АКСУСКИЙ РАЙОН, КОШКЕНТАЛЬСКИЙ С.О., С.КОШКЕНТАЛ</t>
  </si>
  <si>
    <t>ИП БУРАНОВ А.Д,</t>
  </si>
  <si>
    <t>БУРАНОВ АБАЙ ДАРИБАЕВИЧ</t>
  </si>
  <si>
    <t>С.АТАМЕКЕН , МАНГИСТАУСКАЯ ОБЛАСТЬ, МУНАЙЛИНСКИЙ РАЙОН, С.О.АТАМЕКЕН, С.АТАМЕКЕН</t>
  </si>
  <si>
    <t>КХ "АРНҰР"</t>
  </si>
  <si>
    <t>СУЛТАНОВ ДУЙСЕНБАЙ АРТЫКБАЙУЛЫ</t>
  </si>
  <si>
    <t>ОМАРОВ</t>
  </si>
  <si>
    <t>ОМАРОВА ЖАНАТ КАЖИЕВНА</t>
  </si>
  <si>
    <t>С.ЕРКИН , ОБЛАСТЬ ЖЕТІСУ, ТАЛДЫКОРГАН Г.А., ЕРКИНСКИЙ С.О., С.ЕРКИН</t>
  </si>
  <si>
    <t>25.07.2024 не звонить истеричка</t>
  </si>
  <si>
    <t>К/Х ЖЫЛҚЫБАЙ</t>
  </si>
  <si>
    <t>АХМЕТОВА КАРАШАШ МУХАМЕДЖАНОВНА</t>
  </si>
  <si>
    <t>87012100225 ,87775901591</t>
  </si>
  <si>
    <t>21.09.2026 оба номера говорят не верные</t>
  </si>
  <si>
    <t>К/Х"АЛПЫСБАЕВ С"</t>
  </si>
  <si>
    <t>АЛПЫСБАЕВ САЯТ КАКЕНОВИЧ</t>
  </si>
  <si>
    <t>87784625030 ,8(778)4625030</t>
  </si>
  <si>
    <t>С.ЕНБЕКШИ , ОБЛАСТЬ ЖЕТІСУ, АЛАКОЛЬСКИЙ РАЙОН, ЕНБЕКШИНСКИЙ С.О., С.ЕНБЕКШИ</t>
  </si>
  <si>
    <t>ИП "СЛАМКУЛОВА З.М."</t>
  </si>
  <si>
    <t>СЛАМКУЛОВА ЗАУРЕ МЕЙРАМКУЛОВНА</t>
  </si>
  <si>
    <t>ALINUR</t>
  </si>
  <si>
    <t>АЛТЫНБЕКОВ КУРМАНГАЗЫ НАХЫПБЕКОВИЧ</t>
  </si>
  <si>
    <t>77751272222 ,87751272222</t>
  </si>
  <si>
    <t>ДК НҰРПЕЙСОВА СВЕТА</t>
  </si>
  <si>
    <t>НҰРПЕЙСОВА СВЕТА СӘДУҚЫЗЫ</t>
  </si>
  <si>
    <t>К/Х ДАНИЯР</t>
  </si>
  <si>
    <t>ОДАНОВ АЛИБЕК</t>
  </si>
  <si>
    <t>САРГАЛДАКОВ</t>
  </si>
  <si>
    <t>САРГАЛДАКОВ ЖАНАТБЕК САДВАКАСОВИЧ</t>
  </si>
  <si>
    <t>"МОЙЫН" ШАРУА ҚОЖАЛЫҒЫ</t>
  </si>
  <si>
    <t>НАБИЕВ КАБЕН КАСЫМОВИЧ</t>
  </si>
  <si>
    <t>КОЛЕСНИКОВ АНДРЕЙ ИВАНОВИЧ</t>
  </si>
  <si>
    <t>ЗАНГАР</t>
  </si>
  <si>
    <t>АЗИРБАЕВ КУБИРБАЙ НУБЕРЕКОВИЧ</t>
  </si>
  <si>
    <t>ИП ADALCOM.KZ</t>
  </si>
  <si>
    <t>САБРАЙЫМ ЖЕҢІСБЕК БАҒЫБАЙҰЛЫ</t>
  </si>
  <si>
    <t>ИП "SHAKH &amp; NUR"</t>
  </si>
  <si>
    <t>МУХАМЕТОВ ГЕНАЛ АХМЕТОВИЧ</t>
  </si>
  <si>
    <t>ИП "РАХМЕТКАЛИЕВ К.Б."</t>
  </si>
  <si>
    <t>РАХМЕТКАЛИЕВ КАРИМ БОЛАТОВИЧ</t>
  </si>
  <si>
    <t>Сбор дикорастущей недревесной продукции</t>
  </si>
  <si>
    <t>ИП "КАЙНАР"</t>
  </si>
  <si>
    <t>К/Х "КОЙСАРИЕВА М."</t>
  </si>
  <si>
    <t>КОЙСАРИЕВА МАДИНА КУСПАНОВНА</t>
  </si>
  <si>
    <t>С.РАКУША , АТЫРАУСКАЯ ОБЛАСТЬ, АТЫРАУ Г.А., ЕРКИНКАЛИНСКИЙ С.О., С.РАКУША</t>
  </si>
  <si>
    <t>КРЕСТЬЯНСКОЕ ХОЗЯЙСТВО "АТАМЕКЕН" неверный номер</t>
  </si>
  <si>
    <t>АЛКЕЕВ ЖАМБЫРБАЙ АМАМБАЕВИЧ</t>
  </si>
  <si>
    <t>7164420524 ,87164420524</t>
  </si>
  <si>
    <t>С.КОЙГЕЛЬДЫ , АКМОЛИНСКАЯ ОБЛАСТЬ, АРШАЛЫНСКИЙ РАЙОН, ВОЛГОДОНОВСКИЙ С.О., С.КОЙГЕЛЬДЫ</t>
  </si>
  <si>
    <t>ЯРОХ ВЛАДИМИР СТЕПАНОВИЧ</t>
  </si>
  <si>
    <t>7 777 340 9912 ,87773409912</t>
  </si>
  <si>
    <t>С.ТАВРИЧЕСКОЕ , ВОСТОЧНО-КАЗАХСТАНСКАЯ ОБЛАСТЬ, УЛАНСКИЙ РАЙОН, ТАВРИЧЕСКИЙ С.О., С.ТАВРИЧЕСКОЕ</t>
  </si>
  <si>
    <t>ИП ТАРТКАМБАЕВА РАИСА ЖУМАГАЛИЕВНА</t>
  </si>
  <si>
    <t>ТАРТКАМБАЕВА РАИСА ЖУМАГАЛИЕВНА</t>
  </si>
  <si>
    <t>14.05.2024 перезвонить</t>
  </si>
  <si>
    <t>ИП САРАМСАКОВ АБДУРАШИТ</t>
  </si>
  <si>
    <t>САРАМСАКОВ АБДУРАШИТ ГАНИЕВИЧ</t>
  </si>
  <si>
    <t>ИНДИВИДУАЛЬНЫЙ ПРЕДПРИНИМАТЕЛЬ БАЙГАЗИЕВА АЙГУЛЬ ЗИЯХМЕТОВНА</t>
  </si>
  <si>
    <t>БАЙГАЗИЕВА АЙГУЛЬ ЗИЯХМЕТОВНА</t>
  </si>
  <si>
    <t>А.КАЙЫНДЫ , ЗАПАДНО-КАЗАХСТАНСКАЯ ОБЛАСТЬ, КАЗТАЛОВСКИЙ РАЙОН, БЕРЕЗИНСКИЙ С.О., А.КАЙЫНДЫ</t>
  </si>
  <si>
    <t>ИП КОШКИНБАЕВА Ш.К.</t>
  </si>
  <si>
    <t>КОШКИНБАЕВА ШОЛПАН КАБДОЛДАЕВНА</t>
  </si>
  <si>
    <t>77755070775 ,87755070775</t>
  </si>
  <si>
    <t>АБДУШЕВ ТАЛАП ХАСАНОВИЧ</t>
  </si>
  <si>
    <t>С.ПЯТИМАР , ЗАПАДНО-КАЗАХСТАНСКАЯ ОБЛАСТЬ, ЖАНГАЛИНСКИЙ РАЙОН, ПЯТИМАРСКИЙ С.О., С.ПЯТИМАР</t>
  </si>
  <si>
    <t>КХ "Қ.ЖЫЛҚЫБАЕВ"</t>
  </si>
  <si>
    <t>ЖЫЛКЫБАЕВ КУСАЙЫН САДЫКОВИЧ</t>
  </si>
  <si>
    <t>С.АЙДАРЛЫ , АЛМАТИНСКАЯ ОБЛАСТЬ, ЖАМБЫЛСКИЙ РАЙОН, АЙДАРЛИНСКИЙ С.О., С.АЙДАРЛЫ</t>
  </si>
  <si>
    <t>22.10.2024 откл</t>
  </si>
  <si>
    <t>ИП "ЕРНҰР"</t>
  </si>
  <si>
    <t>ИСМАИЛОВА САУЛЕ МУХАМЕДИЕВНА</t>
  </si>
  <si>
    <t>77772645793 ,87772645793</t>
  </si>
  <si>
    <t>С.ТАУКАРАТУРЫК , АЛМАТИНСКАЯ ОБЛАСТЬ, ЕНБЕКШИКАЗАХСКИЙ РАЙОН, КАРАТУРЫКСКИЙ С.О., С.ТАУКАРАТУРЫК</t>
  </si>
  <si>
    <t>ФХ АЯУЛЫМ"</t>
  </si>
  <si>
    <t>АБИШОВ ТУЛАКБАЙ ТУКЕЕВИЧ</t>
  </si>
  <si>
    <t>С.ЖАКСЫЛЫК , ЖАМБЫЛСКАЯ ОБЛАСТЬ, РАЙОН ТУРАРА РЫСКУЛОВА, КОКДОНЕНСКИЙ С.О., С.ЖАКСЫЛЫК</t>
  </si>
  <si>
    <t>ИП ЯКОВЛЕВА СВЕТЛАНА ЮРЬЕВНА</t>
  </si>
  <si>
    <t>ЯКОВЛЕВА СВЕТЛАНА ЮРЬЕВНА</t>
  </si>
  <si>
    <t>77771532473 ,87771532473</t>
  </si>
  <si>
    <t>ЖК"ТАЖИБАЕВА РОЗА ТУРЫСБЕКОВНА"</t>
  </si>
  <si>
    <t>ТАЖИБАЕВА РОЗА ТУРЫСБЕКОВНА</t>
  </si>
  <si>
    <t>ИП "ЛАНА"</t>
  </si>
  <si>
    <t>ШАМПИЕВА САРА ЕСПОЛОВНА</t>
  </si>
  <si>
    <t>П.АТАКЕНТ , ТУРКЕСТАНСКАЯ ОБЛАСТЬ, МАКТААРАЛЬСКИЙ РАЙОН, ИЛЬИЧЕВСКАЯ П.А., П.АТАКЕНТ</t>
  </si>
  <si>
    <t>КХ "KAZ AGRO PLEM"</t>
  </si>
  <si>
    <t>МЕДЕНОВ КАИРБЕК КУМАРБЕКОВИЧ</t>
  </si>
  <si>
    <t>ИП ДАРИЯ</t>
  </si>
  <si>
    <t>ОТАРБАЕВ ҒАНИБЕК СЫРМАҒАНБЕТҰЛЫ</t>
  </si>
  <si>
    <t>17.03.2025 не дозавон</t>
  </si>
  <si>
    <t>ИП "АЗАТ"</t>
  </si>
  <si>
    <t>РЫМБЕКОВ БЕРИК СЕРИКОВИЧ</t>
  </si>
  <si>
    <t>28.02.2025 не зарег</t>
  </si>
  <si>
    <t>ИП "БАЗАРКУЛОВА"</t>
  </si>
  <si>
    <t>БАЗАРКУЛОВА МИНАРКУЛЬ БЕЙХУТОВНА</t>
  </si>
  <si>
    <t>ИП БЕЛОЗЁРОВ ИВАН ФИЛАРЕТОВИЧ</t>
  </si>
  <si>
    <t>БЕЛОЗЁРОВ ИВАН ФИЛАРЕТОВИЧ</t>
  </si>
  <si>
    <t>КХ РАЙЫМБЕК повтор не дозвон</t>
  </si>
  <si>
    <t>АБИЛЬДИН ЕГЕУБАЙ ДАУИТОВИЧ</t>
  </si>
  <si>
    <t>С.КАРАСУ , КОСТАНАЙСКАЯ ОБЛАСТЬ, АМАНГЕЛЬДИНСКИЙ РАЙОН, КАРАСУСКИЙ С.О., С.КАРАСУ</t>
  </si>
  <si>
    <t>"ИП АХМУДИНОВ К.О."</t>
  </si>
  <si>
    <t>АХМУДИНОВ КОШКАР ОРАЛОВИЧ</t>
  </si>
  <si>
    <t>7 (778) 750-37-47 ,87153821431</t>
  </si>
  <si>
    <t>К/Х "ИСА"</t>
  </si>
  <si>
    <t>ТЛЕУБЕРДИЕВА ЖАНЫЛ ЖУМЕКЕНОВНА</t>
  </si>
  <si>
    <t>ГККП "САРЫЖАЗСКИЙ ПРОФЕССИОНАЛЬНО-ТЕХНИЧЕСКИЙ КОЛЛЕДЖ" ГУ "УПРАВЛЕНИЯ ОБРАЗОВАНИЯ АЛМАТИНСКОЙ ОБЛАСТИ"</t>
  </si>
  <si>
    <t>МУСИРБАЕВ САМАТ САРТАУБАЕВИЧ</t>
  </si>
  <si>
    <t>С.АКБЕИТ , улица М Әлімов, здание 1</t>
  </si>
  <si>
    <t>КХ "ЫНТЫМАК"</t>
  </si>
  <si>
    <t>КӨШКІНБАЙ ГҮЛШӘРИЯ МАҚАШҚЫЗЫ</t>
  </si>
  <si>
    <t>КХ "АМИНА"</t>
  </si>
  <si>
    <t>ЕСЕНГАЗИЕВ УМИРБОЛАТ УТЕГЕНОВИЧ</t>
  </si>
  <si>
    <t>77029438853 ,87029438853</t>
  </si>
  <si>
    <t>ЖК"БАЕТОВА ГУЛЖАН АМЗЕЕВНА""</t>
  </si>
  <si>
    <t>БАЕТОВА ГУЛЖАН АМЗЕЕВНА</t>
  </si>
  <si>
    <t>К/Х "ЕРТАЕВ"</t>
  </si>
  <si>
    <t>ЕРТАЕВА АЗИЗА КОШКЕНОВНА</t>
  </si>
  <si>
    <t>ИП "ЖАНАБАЙ+"</t>
  </si>
  <si>
    <t>СИСЕНГАЛИЕВ ЖАНАБАЙ ИСКАКОВИЧ</t>
  </si>
  <si>
    <t>С.АЩЫСАЙ , ЗАПАДНО-КАЗАХСТАНСКАЯ ОБЛАСТЬ, ЧИНГИРЛАУСКИЙ РАЙОН, АЩЫСАЙСКИЙ С.О., С.АЩЫСАЙ</t>
  </si>
  <si>
    <t>ИП ОТАРБАЕВ БОЛАТ КУАНОВИЧ</t>
  </si>
  <si>
    <t>ОТАРБАЕВ БОЛАТ КУАНОВИЧ</t>
  </si>
  <si>
    <t>20.02.2025 не верный номер</t>
  </si>
  <si>
    <t>КХ БИСЕНОВ А.Т.</t>
  </si>
  <si>
    <t>БИСЕНОВ АБДИБЕК ТАЛАПОВИЧ</t>
  </si>
  <si>
    <t>С.ОРЛЫ , АТЫРАУСКАЯ ОБЛАСТЬ, КУРМАНГАЗИНСКИЙ РАЙОН, С.О. ОРЛЫ, С.ОРЛЫ</t>
  </si>
  <si>
    <t>КХ "СИТЕК"</t>
  </si>
  <si>
    <t>СУНДЕТОВ СИЛЫБАЙ ДУМБАЕВИЧ</t>
  </si>
  <si>
    <t>К/Х СЕРАЗУТДИНОВ Р.А.</t>
  </si>
  <si>
    <t>СЕРАЗУТДИНОВ РИНАТ АХТАМОВИЧ</t>
  </si>
  <si>
    <t>С.БУРЛИН , ЗАПАДНО-КАЗАХСТАНСКАЯ ОБЛАСТЬ, БУРЛИНСКИЙ РАЙОН, БУРЛИНСКИЙ С.О., С.БУРЛИН</t>
  </si>
  <si>
    <t>ИП ГУРИНА Т.М.</t>
  </si>
  <si>
    <t>ГУРИНА ТАТЬЯНА МИХАЙЛОВНА</t>
  </si>
  <si>
    <t>87052153027 ,8-705-215-3027</t>
  </si>
  <si>
    <t>С.ЛЕНИНО , КОСТАНАЙСКАЯ ОБЛАСТЬ, ФЕДОРОВСКИЙ РАЙОН, ЛЕНИНСКИЙ С.О., С.ЛЕНИНО</t>
  </si>
  <si>
    <t>К/ Х "ЖУНУСОВ БЕКБАТЫР ИБРАИМОВИЧ"</t>
  </si>
  <si>
    <t>ЖУНУСОВ БЕКБАТЫР ИБРАИМОВИЧ</t>
  </si>
  <si>
    <t>С.ЛЕСНОВКА , ОБЛАСТЬ ЖЕТІСУ, ПАНФИЛОВСКИЙ РАЙОН, ТАЛДИНСКИЙ С.О., С.ЛЕСНОВКА</t>
  </si>
  <si>
    <t>ИП "РАХМАН"</t>
  </si>
  <si>
    <t>МАХАМБЕТОВ БОЛАТ КАЖИМКЕНОВИЧ</t>
  </si>
  <si>
    <t>С.ПАВЛОДАРСКОЕ , ПАВЛОДАРСКАЯ ОБЛАСТЬ, ПАВЛОДАР Г.А., ПАВЛОДАРСКАЯ С.А., С.ПАВЛОДАРСКОЕ</t>
  </si>
  <si>
    <t>КХ "ЕРНАР"</t>
  </si>
  <si>
    <t>КАМИТОВ НУРБОЛАТ ИСКЕНДИРОВИЧ</t>
  </si>
  <si>
    <t>77775832136 ,87775832136</t>
  </si>
  <si>
    <t>22.10.2024 перезвонит</t>
  </si>
  <si>
    <t>"КАДЕК" ШАРУА ҚОЖАЛЫҒЫ не зарег</t>
  </si>
  <si>
    <t>ЖУМАБАЕВ БОРАНБАЙ ЗЕЙНОЛЛАЕВИЧ</t>
  </si>
  <si>
    <t>77773567894 ,87773567894</t>
  </si>
  <si>
    <t>С.КИНДИКТЫ , ОБЛАСТЬ АБАЙ, РАЙОН АҚСУАТ, КИНДИКТИНСКИЙ С.О., С.КИНДИКТЫ</t>
  </si>
  <si>
    <t>18.07.2024 не верный номер</t>
  </si>
  <si>
    <t>ИП "МАМЕТАЕВ АҚБЕРДІ ЕКЕНТАЙҰЛЫ"</t>
  </si>
  <si>
    <t>МАМЕТАЕВ АҚБЕРДІ ЕКЕНТАЙҰЛЫ</t>
  </si>
  <si>
    <t>ИП БЛИЗНО А.И.</t>
  </si>
  <si>
    <t>БЛИЗНО АЛЕКСАНДР ИВАНОВИЧ</t>
  </si>
  <si>
    <t>КРЕСТЬЯНСКОЕ ХОЗЯЙСТВО "АҚНИЕТ"</t>
  </si>
  <si>
    <t>ДЮСЕТАЕВА КУЛЯНДА АЛТАЕВНА</t>
  </si>
  <si>
    <t>С.АКШОКЫ , КАРАГАНДИНСКАЯ ОБЛАСТЬ, КАРКАРАЛИНСКИЙ РАЙОН, С.О.НУРКЕНА АБДИРОВА, С.АКШОКЫ</t>
  </si>
  <si>
    <t>21.09.2026 не верпный номер</t>
  </si>
  <si>
    <t>ИП "КЕНЕСОВ"</t>
  </si>
  <si>
    <t>КЕНЕСОВ МУРАТ ДУСИНАЛИЕВИЧ</t>
  </si>
  <si>
    <t>77772674493 ,87772674493</t>
  </si>
  <si>
    <t>С.ТЕРЕНСАЙ , АКТЮБИНСКАЯ ОБЛАСТЬ, АЙТЕКЕБИЙСКИЙ РАЙОН, АЙКЕНСКИЙ С.О., С.ТЕРЕНСАЙ</t>
  </si>
  <si>
    <t>ИП АХМЕТЖАНОВА С.С.</t>
  </si>
  <si>
    <t>АХМЕТЖАНОВА САЙРАН СЕКЕШЕВНА</t>
  </si>
  <si>
    <t>14.05.2024 нет потреб другая сфера</t>
  </si>
  <si>
    <t>ТЕН</t>
  </si>
  <si>
    <t>ТЕН НЕЛЛИ ГРИГОРЬЕВНА</t>
  </si>
  <si>
    <t>ШҚ "ӘЛИ ӘМІР"</t>
  </si>
  <si>
    <t>ЖӘНІБЕКҚЫЗЫ СЕРІКҚАЙША</t>
  </si>
  <si>
    <t>77773392212 ,87773392212</t>
  </si>
  <si>
    <t>С.КЕНГИРБАЙ БИ , ОБЛАСТЬ АБАЙ, АБАЙСКИЙ РАЙОН, КЕНГИРБАЙБИЙСКИЙ С.О, С.КЕНГИРБАЙ БИ</t>
  </si>
  <si>
    <t>ИП "ОСПАН"</t>
  </si>
  <si>
    <t>ОСПАНОВ СЕРИК</t>
  </si>
  <si>
    <t>КХ "АЙБОЛАТ ЖӘНЕ ҰЛДАРЫ"</t>
  </si>
  <si>
    <t>БОШМАНОВ АЙБОЛАТ БЕКТЕМИСОВИЧ</t>
  </si>
  <si>
    <t>С.ЖЫНГЫЛДЫ , МАНГИСТАУСКАЯ ОБЛАСТЬ, МАНГИСТАУСКИЙ РАЙОН, С.А.ЖЫНГЫЛДЫ, С.ЖЫНГЫЛДЫ</t>
  </si>
  <si>
    <t>"НҰРЖАН" ШАРУА ҚОЖАЛЫҒЫ</t>
  </si>
  <si>
    <t>МУРСАЛИМОВ АЗАМАТ РАЙХАНОВИЧ</t>
  </si>
  <si>
    <t>87773181922 ,87773181922 .87028346544</t>
  </si>
  <si>
    <t>18.07.2024 нет потреб</t>
  </si>
  <si>
    <t>ИП ОСПАНОВ</t>
  </si>
  <si>
    <t>ОСПАНОВ СЕРЖАН ШАШТЫБАЕВИЧ</t>
  </si>
  <si>
    <t>21.09.2026 повтор контакта сново не дозвон</t>
  </si>
  <si>
    <t>ИП "АЛТЫН ТҰЯҚ"</t>
  </si>
  <si>
    <t>АБЕТАЕВ ТУРСБЕК ЗЕКЕНОВИЧ</t>
  </si>
  <si>
    <t>77751878665 ,87751878665</t>
  </si>
  <si>
    <t>КХ "ЖУРТБАЕВ"</t>
  </si>
  <si>
    <t>ЖУРТБАЕВ КАЙРЖАН КАБДУАЛИЕВИЧ</t>
  </si>
  <si>
    <t>77714403331 ,87714403331</t>
  </si>
  <si>
    <t>С.ОРКУСАК , ОБЛАСТЬ ЖЕТІСУ, ЕСКЕЛЬДИНСКИЙ РАЙОН, КАРАБУЛАКСКИЙ С.О., С.ОРКУСАК</t>
  </si>
  <si>
    <t>КРЕСТЬЯНСКОЕ ХОЗЯЙСТВО "ХАСЕНОВ ГАЗИЗ СУЛЕЙМЕНОВИЧ"</t>
  </si>
  <si>
    <t>ХАСЕНОВ ГАЗИЗ СУЛЕЙМЕНОВИЧ</t>
  </si>
  <si>
    <t>С.КОКТАЛ , КОСТАНАЙСКАЯ ОБЛАСТЬ, АУЛИЕКОЛЬСКИЙ РАЙОН, С.А.КОКТАЛ, С.КОКТАЛ</t>
  </si>
  <si>
    <t>сброс</t>
  </si>
  <si>
    <t>КРЕСТЬЯНСКОЕ ХОЗЯЙСТВО "БАЛКЕ"</t>
  </si>
  <si>
    <t>ТОКАШЕВ ОРАЛБЕК НУРМУХАНБЕТОВИЧ</t>
  </si>
  <si>
    <t>87222507587 ,8 7222 507 587</t>
  </si>
  <si>
    <t>С.БИРЛИК , ОБЛАСТЬ АБАЙ, БЕСКАРАГАЙСКИЙ РАЙОН, ГЛУХОВСКИЙ С.О., С.БИРЛИК</t>
  </si>
  <si>
    <t>18.07.2024 номер руковод откл</t>
  </si>
  <si>
    <t>КХ КОКЖАЛ</t>
  </si>
  <si>
    <t>КАТПАНОВА ГУЛЬНАР КАБДЫЛАШИМОВНА</t>
  </si>
  <si>
    <t>IP KULYASH</t>
  </si>
  <si>
    <t>СМАГУЛОВА КУЛЯШ МУХАМЕТЧАРАЕВНА</t>
  </si>
  <si>
    <t>С.БОЗТУМСЫК , ОБЛАСТЬ ҰЛЫТАУ, УЛЫТАУСКИЙ РАЙОН, КАРАКЕНГИРСКИЙ С.О., С.БОЗТУМСЫК</t>
  </si>
  <si>
    <t>28.02.2025 откл</t>
  </si>
  <si>
    <t>КР.ФЕРМ.ХОЗ."АГРО-ТУЛПАР" ШАЙМАРДАНОВ Т Г</t>
  </si>
  <si>
    <t>ШАЙМАРДАНОВ ТУРСАГУЛ ГИНАЯТОВИЧ</t>
  </si>
  <si>
    <t>87057616551 ,87272341999 ,8 (727) 2341-999, 8 705 761-65-51</t>
  </si>
  <si>
    <t>С.АККАЙНАР , АЛМАТИНСКАЯ ОБЛАСТЬ, ЖАМБЫЛСКИЙ РАЙОН, АККАЙНАРСКИЙ С.О., С.АККАЙНАР</t>
  </si>
  <si>
    <t>ИП НУРАЙ</t>
  </si>
  <si>
    <t>ГАБДУЛЛИНА ЖЕМИС</t>
  </si>
  <si>
    <t>87015225278 ,8-701-522-52-78</t>
  </si>
  <si>
    <t>ИП ГАЛАНЧУК Н.С.</t>
  </si>
  <si>
    <t>ГАЛАНЧУК НИКОЛАЙ СЕРГЕЕВИЧ</t>
  </si>
  <si>
    <t>С.НОВАЯ БУХТАРМА , ВОСТОЧНО-КАЗАХСТАНСКАЯ ОБЛАСТЬ, РАЙОН АЛТАЙ, НОВО-БУХТАРМИНСКИЙ С.О., С.НОВАЯ БУХТАРМА</t>
  </si>
  <si>
    <t xml:space="preserve">14.05.2024 закрываются </t>
  </si>
  <si>
    <t>К/Х "НУРБЕКОВ А.Н."</t>
  </si>
  <si>
    <t>НУРБЕКОВ АДИЛЕТ НУРАСИЛОВИЧ</t>
  </si>
  <si>
    <t>С.БЕСАГАШ , АЛМАТИНСКАЯ ОБЛАСТЬ, ТАЛГАРСКИЙ РАЙОН, БЕСАГАШСКИЙ С.О., С.БЕСАГАШ</t>
  </si>
  <si>
    <t>22.10.2024 нет потреб сами строят для себя</t>
  </si>
  <si>
    <t>ИНДИВИДУАЛЬНЫЙ ПРЕДПРИНИМАТЕЛЬ "KYDYRBAI"</t>
  </si>
  <si>
    <t>ОМАРОВ КЫДЫРБАЙ АЛИЕВИЧ</t>
  </si>
  <si>
    <t>77770492329 ,87770492329</t>
  </si>
  <si>
    <t>КХ " ЖАСЫЛ АУЫЛ"</t>
  </si>
  <si>
    <t>БАЯХАТОВ МАКАШ ХАМИДУЛЛИНОВИЧ</t>
  </si>
  <si>
    <t>С.ПОЛИВНОЕ , ЗАПАДНО-КАЗАХСТАНСКАЯ ОБЛАСТЬ, РАЙОН БӘЙТЕРЕК, ПЕРЕМЕТНИНСКИЙ С.О., С.ПОЛИВНОЕ</t>
  </si>
  <si>
    <t>И/П ЖҰМАБЕК Б. Ө</t>
  </si>
  <si>
    <t>ЖҰМАБЕК БЕЙСЕНКҮЛ ӨМІРТАЙҚЫЗЫ</t>
  </si>
  <si>
    <t>С.ТОРТКУЛЬ , ТУРКЕСТАНСКАЯ ОБЛАСТЬ, ОРДАБАСЫНСКИЙ РАЙОН, С.О.ТОРТКУЛЬ, С.ТОРТКУЛЬ</t>
  </si>
  <si>
    <t>20.05.2024 не дозвон</t>
  </si>
  <si>
    <t>КРЕСТЬЯНСКОЕ ХОЗЯЙСТВО "ХАМЗА"</t>
  </si>
  <si>
    <t>КАКИМОВ МЕДЕТ СЕРИКОВИЧ</t>
  </si>
  <si>
    <t>ИНДИВИДУАЛЬНЫЙ ПРЕДПРИНИМАТЕЛЬ "АГДАВЛЕТОВА РЫСКУЛЬ САГИНДЫКОВНА"</t>
  </si>
  <si>
    <t>АГДАВЛЕТОВА РЫСКУЛЬ САГИНДЫКОВНА</t>
  </si>
  <si>
    <t>ИП "ИШПАНТАЕВА"</t>
  </si>
  <si>
    <t>ИШПАНТАЕВА КУЛТАЙ АБДИКАЛИКОВНА</t>
  </si>
  <si>
    <t>17.03.2025 нет потре</t>
  </si>
  <si>
    <t>К/Х "УШТОБЕ"</t>
  </si>
  <si>
    <t>ТАГАЕВ ТУРСЫНБЕК АЛИЖАНОВИЧ</t>
  </si>
  <si>
    <t>77017707005 ,87017707005</t>
  </si>
  <si>
    <t>К/Х "ДӘУІР"</t>
  </si>
  <si>
    <t>НУРГАЗИНА БАКЫТЖАН НУРСАПАНОВНА</t>
  </si>
  <si>
    <t>77027566362 ,87027566362</t>
  </si>
  <si>
    <t>25.07. не дозвон</t>
  </si>
  <si>
    <t>АХАЕВА АЙЗАДА</t>
  </si>
  <si>
    <t>13.11.2024 нетпотреб</t>
  </si>
  <si>
    <t>КХ НҰР</t>
  </si>
  <si>
    <t>НУРГУСТИНОВА ЗАУРЕ ОМАРОВНА</t>
  </si>
  <si>
    <t>77079178321 ,87079178321</t>
  </si>
  <si>
    <t>С.АКТУБЕК , АЛАКОЛЬСКИЙ РАЙОН, АКТУБЕКСКИЙ С.О., С.АКТУБЕК</t>
  </si>
  <si>
    <t>05.02.2024 не существует</t>
  </si>
  <si>
    <t>ЖУМАДИЛОВ БЕКАСЫМ АПСЕИТОВИЧ</t>
  </si>
  <si>
    <t>С.КАРАБОГЕТ , ОБЛАСТЬ ЖЕТІСУ, САРКАНДСКИЙ РАЙОН, КАРАБОГЕТСКИЙ С.О., С.КАРАБОГЕТ</t>
  </si>
  <si>
    <t>26.07.2024 не дозвон</t>
  </si>
  <si>
    <t>КХ "КАКАМАНОВ"</t>
  </si>
  <si>
    <t>КАКАМАНОВ МАРАТ КОШАХАНОВИЧ</t>
  </si>
  <si>
    <t>26.07.2024 откл</t>
  </si>
  <si>
    <t>К/Х "ТРУД"</t>
  </si>
  <si>
    <t>ЛЕХНЕР ЕКАТЕРИНА ВАСИЛЬЕВНА</t>
  </si>
  <si>
    <t>С.ПЕТРОПАВЛОВКА , ОБЛАСТЬ АБАЙ, БОРОДУЛИХИНСКИЙ РАЙОН, ПЕТРОПАВЛОВСКИЙ С.О., С.ПЕТРОПАВЛОВКА</t>
  </si>
  <si>
    <t>КИШИБАЕВ КАЗТУГАН МАЗЫЕВИЧ</t>
  </si>
  <si>
    <t>С.БОГЕТСАЙ , АКТЮБИНСКАЯ ОБЛАСТЬ, ХРОМТАУСКИЙ РАЙОН, БОГЕТСАЙСКИЙ С.О., С.БОГЕТСАЙ</t>
  </si>
  <si>
    <t>К/Х "ЕРНУР" ШАГЕНОВ С.Т.</t>
  </si>
  <si>
    <t>ШАГЕНОВ СЕРИК ТОКТАРГАЗИНОВИЧ</t>
  </si>
  <si>
    <t>ИП "ЕНДАМАН"</t>
  </si>
  <si>
    <t>Ендаман Бибігүл Кабылдақызы</t>
  </si>
  <si>
    <t>С.БАТЫК , КАРАГАНДИНСКАЯ ОБЛАСТЬ, ШЕТСКИЙ РАЙОН, БАТЫКСКИЙ С.О., С.БАТЫК</t>
  </si>
  <si>
    <t>ИП "ОСИПОВА К.Н."</t>
  </si>
  <si>
    <t>ОСИПОВА КОГАРШИН НУРЖАНОВНА</t>
  </si>
  <si>
    <t>87144421016 ,8/714-44/2-10-16</t>
  </si>
  <si>
    <t>К/Х "КОЙБАГАРОВ С.С"</t>
  </si>
  <si>
    <t>КОЙБАГАРОВ САКЕН СМАДИЛОВИЧ</t>
  </si>
  <si>
    <t>С.АУЛИЕАГАШ , ОБЛАСТЬ ЖЕТІСУ, ПАНФИЛОВСКИЙ РАЙОН, УЛКЕНАГАШСКИЙ С.О., С.АУЛИЕАГАШ</t>
  </si>
  <si>
    <t>ИП "АЛДИЯР"</t>
  </si>
  <si>
    <t>БАЙДИЛЬДАЕВ СЕЙСЕНБАЙ МАХАТАЕВИЧ</t>
  </si>
  <si>
    <t>МЕРЖАҚЫП АЛМАБЕК МЕРЖАҚЫПҰЛЫ</t>
  </si>
  <si>
    <t>14.05.2024 откл</t>
  </si>
  <si>
    <t>УТЕБАЕВ АДИЛ НУРОВИЧ</t>
  </si>
  <si>
    <t>Г.ЖАНАОЗЕН , МАНГИСТАУСКАЯ ОБЛАСТЬ, ЖАНАОЗЕН Г.А., Г.ЖАНАОЗЕН</t>
  </si>
  <si>
    <t>ОРМАНДЫ-АЙМАҚ</t>
  </si>
  <si>
    <t>ЖАКАЕВ КАНАТ ЖАНГЕРЕЕВИЧ номер не зарег искать</t>
  </si>
  <si>
    <t>7(777}923-74-34 ,87779237434</t>
  </si>
  <si>
    <t>С.АМАНКЕЛЬДЫ , СЕВЕРО-КАЗАХСТАНСКАЯ ОБЛАСТЬ, ЖАМБЫЛСКИЙ РАЙОН, ЖАМБЫЛСКИЙ С.О., С.АМАНКЕЛЬДЫ</t>
  </si>
  <si>
    <t>02.09.2026 не зарег</t>
  </si>
  <si>
    <t>ИП ГУСЕНОВ</t>
  </si>
  <si>
    <t>ГУСЕНОВ АСИРАФИЛ АЛАББАСОВИЧ</t>
  </si>
  <si>
    <t>7(701)3558167 ,87013558167</t>
  </si>
  <si>
    <t>КГУ "НОВОИШИМСКИЙ АГРАРНО- ТЕХНИЧЕСКИЙ КОЛЛЕДЖ" АКИМАТА СЕВЕРО-КАЗАХСТАНСКОЙ ОБЛАСТИ МИНИСТЕРСТВА ОБРАЗОВАНИЯ И НАУКИ РК</t>
  </si>
  <si>
    <t>ЖУСУПОВ СУЕНДЫК КУАНДЫКОВИЧ</t>
  </si>
  <si>
    <t>С.НОВОИШИМСКОЕ , УЛИЦА АБЫЛАЙ ХАНА, 2</t>
  </si>
  <si>
    <t>ГККП "АГРОТЕХНИЧЕСКИЙ КОЛЛЕДЖ, СЕЛО АСТРАХАНКА" ПРИ УПРАВЛЕНИИ ОБРАЗОВАНИЯ АКМОЛИНСКОЙ ОБЛАСТИ</t>
  </si>
  <si>
    <t>ПУТИНЦЕВА ВАЛЕНТИНА СЕРГЕЕВНА</t>
  </si>
  <si>
    <t>С.АСТРАХАНКА , улица Абылайхана, строение 1</t>
  </si>
  <si>
    <t>ДЖАКАМБАЕВ НУРКОЖА</t>
  </si>
  <si>
    <t>С.КАРАТАЛЬСКОЕ , ОБЛАСТЬ ЖЕТІСУ, ЕСКЕЛЬДИНСКИЙ РАЙОН, КАРАТАЛЬСКИЙ С.О., С.КАРАТАЛЬСКОЕ</t>
  </si>
  <si>
    <t>26.07.2024 не векрный номер</t>
  </si>
  <si>
    <t>ГККП "АГРОТЕХНИЧЕСКИЙ КОЛЛЕДЖ, СЕЛО КАМЕНКА, САНДЫКТАУСКИЙ РАЙОН" ПРИ УПРАВЛЕНИИ ОБРАЗОВАНИЯ АКМОЛИНСКОЙ ОБЛАСТИ</t>
  </si>
  <si>
    <t>КУДИН КОНСТАНТИН ПЕТРОВИЧ</t>
  </si>
  <si>
    <t>87164096266 ,87164096267 ,8 716 40 9 62 67</t>
  </si>
  <si>
    <t>С.КАМЕНКА , УЛИЦА РАБОЧАЯ, 42/4</t>
  </si>
  <si>
    <t>03.02.2025 нет потреб</t>
  </si>
  <si>
    <t>ИП ҚАНДӨЗ</t>
  </si>
  <si>
    <t>УТЕБЕКОВ БЕЙСЕНБЕК КУЛТАЕВИЧ</t>
  </si>
  <si>
    <t>КАБАШЕВ КАЙРЖАН КЕНЖЕГАЛИЕВИЧ</t>
  </si>
  <si>
    <t>87013167909 ,87473874858</t>
  </si>
  <si>
    <t>ИП "НИСАНОВ.К. Ш"</t>
  </si>
  <si>
    <t>НИСАНОВ КОЙШИБАЙ ШОНДЫЕВИЧ</t>
  </si>
  <si>
    <t>С.МУНАЙШЫ , МАНГИСТАУСКАЯ ОБЛАСТЬ, КАРАКИЯНСКИЙ РАЙОН, МУНАЙШИНСКИЙ С.О., С.МУНАЙШЫ</t>
  </si>
  <si>
    <t>КРЕСТЬЯНСКОЕ ХОЗЯЙСТВО "ЖАЙСАН"</t>
  </si>
  <si>
    <t>ЕРГАЛИЕВ УАЛИХАН ЖАИСАНОВИЧ</t>
  </si>
  <si>
    <t>С.АРАЛТОБЕ , ЗАПАДНО-КАЗАХСТАНСКАЯ ОБЛАСТЬ, СЫРЫМСКИЙ РАЙОН, АРАЛТОБИНСКИЙ С.О., С.АРАЛТОБЕ</t>
  </si>
  <si>
    <t>ОРАЛИМБЕТОВ МЫРЗАБАЙ УМБЕТАЛИЕВИЧ</t>
  </si>
  <si>
    <t>С.КУРЕНБЕЛЬ , ЖАМБЫЛСКАЯ ОБЛАСТЬ, ЖУАЛЫНСКИЙ РАЙОН, КУРЕНБЕЛЬСКИЙ С.О., С.КУРЕНБЕЛЬ</t>
  </si>
  <si>
    <t>ГОРЕЛОВА ГАЛИНА ГЕННАДЬЕВНА</t>
  </si>
  <si>
    <t>"ЕРАЛЫ" ШАРУА ҚОЖАЛЫҒЫ</t>
  </si>
  <si>
    <t>САЗАНОВ КЕМЕЛБЕК ОРДАНОВИЧ</t>
  </si>
  <si>
    <t>БЕКБАЕВА РАЙХАН ЖАКИШЕВНА</t>
  </si>
  <si>
    <t>26.07.2024 не верный номер</t>
  </si>
  <si>
    <t>ИП ГОНЧАРЮК ВИКТОР ИВАНОВИЧ</t>
  </si>
  <si>
    <t>ГОНЧАРЮК ВИКТОР ИВАНОВИЧ</t>
  </si>
  <si>
    <t>АБДРАИМОВ ЧИНГИС МАНАПОВИЧ</t>
  </si>
  <si>
    <t>К/Х "ШОКПАРТАС"</t>
  </si>
  <si>
    <t>КОЖАНОВ АЙБАЛТА ТУРСЫНОВИЧ</t>
  </si>
  <si>
    <t>77051989099 ,87051989099</t>
  </si>
  <si>
    <t>С.ЖАРЫЛГАП , ПАВЛОДАРСКАЯ ОБЛАСТЬ, БАЯНАУЛЬСКИЙ РАЙОН, КУРКЕЛИНСКИЙ С.О., С.ЖАРЫЛГАП</t>
  </si>
  <si>
    <t>К/Х "ТУКУШЕВ Б.С"</t>
  </si>
  <si>
    <t>ТУКУШЕВ БЕРЕККАЛИЙ САПАШЕВИЧ</t>
  </si>
  <si>
    <t>ИП ДЖЕКСЕМБИНОВ К.Б.</t>
  </si>
  <si>
    <t>ДЖЕКСЕМБИНОВ КАЙРАТБЕК БАГИБАЕВИЧ</t>
  </si>
  <si>
    <t>ИП БАСЖАНОВ Д.И.</t>
  </si>
  <si>
    <t>БАСЖАНОВ ДОКТЫРБАЙ ИСАГУЛОВИЧ</t>
  </si>
  <si>
    <t>Развозная и разносная розничная торговля</t>
  </si>
  <si>
    <t>ИП ОРАЗОВ</t>
  </si>
  <si>
    <t>ОРАЗОВ НАРТАЙ АКБАСОВИЧ</t>
  </si>
  <si>
    <t>С.БАТЫР АТА , ТУРКЕСТАНСКАЯ ОБЛАСТЬ, ОРДАБАСЫНСКИЙ РАЙОН, КАРАСПАНСКИЙ С.О., С.БАТЫР АТА</t>
  </si>
  <si>
    <t>ИП НАГЕЛЬ тел откл</t>
  </si>
  <si>
    <t>НАГЕЛЬ НАДЕЖДА ЕГОРОВНА</t>
  </si>
  <si>
    <t>Розничная торговля напитками в специализированных магазинах, являющихся торговыми объектами, с торговой площадью менее 2000 кв.м</t>
  </si>
  <si>
    <t>С.СМИРНОВО , СЕВЕРО-КАЗАХСТАНСКАЯ ОБЛАСТЬ, АККАЙЫНСКИЙ РАЙОН, СМИРНОВСКИЙ С.О., С.СМИРНОВО</t>
  </si>
  <si>
    <t>К/Х "АЙДОС"</t>
  </si>
  <si>
    <t>ЖАНГИРОВ АМИР АЛИХАНОВИЧ</t>
  </si>
  <si>
    <t>КХ ДРУЖИНЕЦ АЛЕКСАНДР ПАВЛОВИЧ повтор не дозвон</t>
  </si>
  <si>
    <t>ДРУЖИНЕЦ АЛЕКСАНДР ПАВЛОВИЧ</t>
  </si>
  <si>
    <t>87776399002 ,8-777-639-90-02</t>
  </si>
  <si>
    <t>не треб</t>
  </si>
  <si>
    <t>КРЕСТЬЯНСКОЕ ХОЗЯЙСТВО "МУРАГЕР-Н"</t>
  </si>
  <si>
    <t>САДУОВ НУРЛУБЕК АХМАДИЕВИЧ</t>
  </si>
  <si>
    <t>С.МАРКАКОЛЬ , ВОСТОЧНО-КАЗАХСТАНСКАЯ ОБЛАСТЬ, КУРЧУМСКИЙ РАЙОН, МАРКАКОЛЬСКИЙ С.О., С.МАРКАКОЛЬ</t>
  </si>
  <si>
    <t>14.05.2024 не дозвон директору мурагер н в тел</t>
  </si>
  <si>
    <t>ИП ҚҰРМАНБАЕВ АМАНЖОЛ КЕНЖЕБАЙҰЛЫ</t>
  </si>
  <si>
    <t>ҚҰРМАНБАЕВ АМАНЖОЛ КЕНЖЕБАЙҰЛЫ</t>
  </si>
  <si>
    <t>КАБИДЕНОВ БИУЗАК ТОКИШОВИЧ</t>
  </si>
  <si>
    <t>77770502002 ,87770502002</t>
  </si>
  <si>
    <t>21.09.2026 не дозвон директору</t>
  </si>
  <si>
    <t>КРЕСТЬЯНСКОЕ ХОЗЯЙСТВО "ТАЛАНТ"</t>
  </si>
  <si>
    <t>САПАРБАЕВ ЖАНЕЛ СТАНБЕКОВИЧ</t>
  </si>
  <si>
    <t>С.ЖАМБЫЛ , ЖАМБЫЛСКАЯ ОБЛАСТЬ, КОРДАЙСКИЙ РАЙОН, ЖАМБЫЛСКИЙ С.О., С.ЖАМБЫЛ</t>
  </si>
  <si>
    <t>ИП МАМАТКАРИМОВ</t>
  </si>
  <si>
    <t>МАМАТКАРИМОВ САДУЛЛА ДИКАНБАЕВИЧ</t>
  </si>
  <si>
    <t>АКДИЛДАЕВА КАМИЛА ЖУМАБАЕВНА</t>
  </si>
  <si>
    <t>ФЕРМЕРСКОЕ ХОЗЯЙСТВО "РАХМЕТ" не верный номер</t>
  </si>
  <si>
    <t>АБДИКЕРОВ БОЛАТ РАХМЕТОВИЧ</t>
  </si>
  <si>
    <t>77014859632 ,87014859632</t>
  </si>
  <si>
    <t>С.КУЛАНОТПЕС , КАРАГАНДИНСКАЯ ОБЛАСТЬ, НУРИНСКИЙ РАЙОН, С.О.ҚҰЛАН, С.КУЛАНОТПЕС</t>
  </si>
  <si>
    <t>21.09.2026 не зарег</t>
  </si>
  <si>
    <t>К/Х " ЫРЫСБАЙ "</t>
  </si>
  <si>
    <t>КАРАЕВ МУРАТ АЛИЯСКАРОВИЧ</t>
  </si>
  <si>
    <t>С.КАРАШИЛИК , ОБЛАСТЬ ЖЕТІСУ, АКСУСКИЙ РАЙОН, КАРАШИЛИКСКИЙ С.О., С.КАРАШИЛИК</t>
  </si>
  <si>
    <t>26.07.2024 если надумают свяжутся</t>
  </si>
  <si>
    <t>ИП "САЛИМБАЕВ Ж.К." не верныйц номер</t>
  </si>
  <si>
    <t>САЛИМБАЕВ ЖЕКСЕНБЕК КАРИМОВИЧ</t>
  </si>
  <si>
    <t>ИП "СПЕЦИАЛИСТЬ"</t>
  </si>
  <si>
    <t>ЖУМАБАЕВ КУПТИЛЕУ ТОРГАЕВИЧ</t>
  </si>
  <si>
    <t>ИП БИДУЛЛАЕВА ГАЛИЯ МАЖИТОВНА</t>
  </si>
  <si>
    <t>БИДУЛЛАЕВА ГАЛИЯ МАЖИТОВНА</t>
  </si>
  <si>
    <t>К/Х " МАҚСАТ"</t>
  </si>
  <si>
    <t>БЛЕЙМЕНОВ ДАНИЯР МАЖИТАЕВИЧ</t>
  </si>
  <si>
    <t>С.АКБУЛАК , ВОСТОЧНО-КАЗАХСТАНСКАЯ ОБЛАСТЬ, КУРЧУМСКИЙ РАЙОН, АКБУЛАКСКИЙ С.О., С.АКБУЛАК</t>
  </si>
  <si>
    <t>КХ ЗЕЙНЕП</t>
  </si>
  <si>
    <t>БЕКАРЫСОВА ЗЕЙНЕП</t>
  </si>
  <si>
    <t>КХ "САЯТ"</t>
  </si>
  <si>
    <t>КЕРИМБАЕВ КАСЫМ УМИРХАНОВИЧ</t>
  </si>
  <si>
    <t>КХ МИРАС повтор не дозвон</t>
  </si>
  <si>
    <t>ОМАРОВ БЕЙМБЕТ КОРГАШЕВИЧ</t>
  </si>
  <si>
    <t>С.УШТОГАЙ , КОСТАНАЙСКАЯ ОБЛАСТЬ, АМАНГЕЛЬДИНСКИЙ РАЙОН, УШТОГАЙСКИЙ С.О., С.УШТОГАЙ</t>
  </si>
  <si>
    <t>КХ "ОЖГИХИН"</t>
  </si>
  <si>
    <t>ОЖГИХИН ИВАН АЛЕКСЕЕВИЧ</t>
  </si>
  <si>
    <t>77057629929 ,87057629929</t>
  </si>
  <si>
    <t>ИП ТОКТЫБЕКОВ</t>
  </si>
  <si>
    <t>ТОКТЫБЕКОВ ЕСИРКЕП</t>
  </si>
  <si>
    <t>77756941590 ,87756941590</t>
  </si>
  <si>
    <t>ИНДИВИДУАЛЬНЫЙ ПРЕДПРИНИМАТЕЛЬ "МЕРЕЙ"</t>
  </si>
  <si>
    <t>КАЛБАЕВА МЕНСУЛУ СЕГИЗЕКОВНА</t>
  </si>
  <si>
    <t>87113421371,87774760071 ,87774760071 ,87777970820</t>
  </si>
  <si>
    <t>К/Х "ТАСҚЫН"</t>
  </si>
  <si>
    <t>ТУРЛИН КАНАТ КУРМАШОВИЧ</t>
  </si>
  <si>
    <t>ИП AGRA</t>
  </si>
  <si>
    <t>ТУНДЕБАЕВА КАЛИМА МАУСЕМБЕКОВНА</t>
  </si>
  <si>
    <t>77051609561 ,87051609561</t>
  </si>
  <si>
    <t>С.КАЙНАРЛЫ , ОБЛАСТЬ ЖЕТІСУ, ЕСКЕЛЬДИНСКИЙ РАЙОН, КАЙНАРЛИНСКИЙ С.О., С.КАЙНАРЛЫ</t>
  </si>
  <si>
    <t>ИП "SHERIM"</t>
  </si>
  <si>
    <t>ТУЛЕГЕНОВ МУРАТ ШЕРИМОВИЧ</t>
  </si>
  <si>
    <t>КХ МУШАҒАЛИ</t>
  </si>
  <si>
    <t>МУШАГАЛИЕВА КУНЗИБА РЫСКАЛИЕВНА</t>
  </si>
  <si>
    <t>БЕРДИКУЛОВА МЕЙРАМКУЛ ТУЙМЕБАЕВНА</t>
  </si>
  <si>
    <t>КХ " АҚАН"</t>
  </si>
  <si>
    <t>БЮЛЕГЕНОВ ЖАКСЫБЕК БЕЙСЕНБАЕВИЧ</t>
  </si>
  <si>
    <t>С.КОПА , ОБЛАСТЬ АБАЙ, АЯГОЗСКИЙ РАЙОН, КОПИНСКИЙ С.О., С.КОПА</t>
  </si>
  <si>
    <t>КХ "ЕРМЕК"</t>
  </si>
  <si>
    <t>ЖАПИШЕВ ЖУМАБЕК КАИРБЕРДИНОВИЧ</t>
  </si>
  <si>
    <t>С.АЛГАБАС , ВОСТОЧНО-КАЗАХСТАНСКАЯ ОБЛАСТЬ, УЛАНСКИЙ РАЙОН, БОЗАНБАЙСКИЙ С.О., С.АЛГАБАС</t>
  </si>
  <si>
    <t>К/Х "НУР"</t>
  </si>
  <si>
    <t>МАУТЕЕВА СВЕТЛАНА</t>
  </si>
  <si>
    <t>КХ "КОКОШ"</t>
  </si>
  <si>
    <t>ЖЕМАКИШЕВ АБАЙ РАХИМБЕРДЫЕВИЧ</t>
  </si>
  <si>
    <t>14.05.2024 занято</t>
  </si>
  <si>
    <t>КХ "ИСХАР"</t>
  </si>
  <si>
    <t>САНДУРОВ СУАЛИР БЕКАРЬЕВИЧ</t>
  </si>
  <si>
    <t>КХ СУЛТАНОВ КАЛЫБЕК АЛИХАНОВИЧ</t>
  </si>
  <si>
    <t>СУЛТАНОВ КАЛЫБЕК АЛИХАНОВИЧ</t>
  </si>
  <si>
    <t>С.ШАДЫКСАЕВКА , КОСТАНАЙСКАЯ ОБЛАСТЬ, КАРАБАЛЫКСКИЙ РАЙОН, СТАНЦИОНЫЙ С.О., С.ШАДЫКСАЕВКА</t>
  </si>
  <si>
    <t>ИП ЖАСМИН</t>
  </si>
  <si>
    <t>ОЛЖАБЕКОВ СУЛЕЙМЕН ДУЙСЕНБАЕВИЧ</t>
  </si>
  <si>
    <t>ИП УНДАГАНОВА не верный номер</t>
  </si>
  <si>
    <t>УНДАГАНОВА НАПИСА ЖАНДУЛДАЕВНА</t>
  </si>
  <si>
    <t>КРЕСТЬЯНСКОЕ ХОЗЯЙСТВО "ЕГИЗЕКОВ Н"</t>
  </si>
  <si>
    <t>ЕГИЗЕКОВ НУРИДИН</t>
  </si>
  <si>
    <t>С.МЫЙБУЛАК , ОБЛАСТЬ ҰЛЫТАУ, УЛЫТАУСКИЙ РАЙОН, МЫЙБУЛАКСКИЙ С.О., С.МЫЙБУЛАК</t>
  </si>
  <si>
    <t>К/Х "ЕР-ДОС"</t>
  </si>
  <si>
    <t>ЖУКЕНОВ ХАБИДУЛЛА АХМЕТЖАНОВИЧ</t>
  </si>
  <si>
    <t>ИП АБИШЕВА ЖАНАРГУЛЬ РАХМАНКУЛОВНА</t>
  </si>
  <si>
    <t>АБИШЕВА ЖАНАРГУЛЬ РАХМАНКУЛОВНА</t>
  </si>
  <si>
    <t>Подача напитков</t>
  </si>
  <si>
    <t>СТ.ШАЙКОРЫК , ЖАМБЫЛСКАЯ ОБЛАСТЬ, ЖАМБЫЛСКИЙ РАЙОН, ЖАМБЫЛСКИЙ С.О., СТ.ШАЙКОРЫК</t>
  </si>
  <si>
    <t>ИП "СЕЙТПАНОВ ЖАМБУЛ АЯПБЕРГЕНОВИЧ "</t>
  </si>
  <si>
    <t>СЕЙТПАНОВ ЖАМБУЛ АЯПБЕРГЕНОВИЧ</t>
  </si>
  <si>
    <t>С.КАРАБУТАК , АКТЮБИНСКАЯ ОБЛАСТЬ, АЙТЕКЕБИЙСКИЙ РАЙОН, КАРАБУТАКСКИЙ С.О., С.КАРАБУТАК</t>
  </si>
  <si>
    <t>ИП ЕСКАЛИ КАЙРГАЛИ</t>
  </si>
  <si>
    <t>ЕСКАЛИЕВ КАЙРГАЛИ КАЙРАКОВИЧ</t>
  </si>
  <si>
    <t>ХАМРАЕВ ИЛАХУН ТУРСУНОВИЧ</t>
  </si>
  <si>
    <t>С.КЕТМЕНЬ , АЛМАТИНСКАЯ ОБЛАСТЬ, УЙГУРСКИЙ РАЙОН, КЕТМЕНСКИЙ С.О., С.КЕТМЕНЬ</t>
  </si>
  <si>
    <t>БАЙРОВ СЕРИК</t>
  </si>
  <si>
    <t>ИП ТУШАБЕКОВА ЗАУРЕШ ДАДИНА</t>
  </si>
  <si>
    <t>ТУШАБЕКОВА ЗАУРЕШ ДАДИНА</t>
  </si>
  <si>
    <t>Розничная торговля одеждой, обувью и текстильными изделиями на рынках</t>
  </si>
  <si>
    <t>РАХИМБАЕВ МАКСИМЖАН РАХИМЖАНОВИЧ</t>
  </si>
  <si>
    <t>26.07.2024 нет потреб</t>
  </si>
  <si>
    <t>К/Х "МАДИЯР"</t>
  </si>
  <si>
    <t>АУЕЛБАЕВА ДИНА ОРАЗОВНА</t>
  </si>
  <si>
    <t>С.КАЙНАР , АЛМАТИНСКАЯ ОБЛАСТЬ, ТАЛГАРСКИЙ РАЙОН, КАЙНАРСКИЙ С.О., С.КАЙНАР</t>
  </si>
  <si>
    <t>ИП "ОРАЗОВ Е"</t>
  </si>
  <si>
    <t>ОРАЗОВ ЕРМАХАН</t>
  </si>
  <si>
    <t>87772652969 ,87774000165</t>
  </si>
  <si>
    <t>С.БИРТИЛЕК , ТУРКЕСТАНСКАЯ ОБЛАСТЬ, КЕЛЕССКИЙ РАЙОН, БИРТИЛЕКСКИЙ С.О., С.БИРТИЛЕК</t>
  </si>
  <si>
    <t>"ҚАСАПХАНА" ШАРУА ҚОЖАЛЫҒЫ</t>
  </si>
  <si>
    <t>ШАЙХИЕВ КАНАТ КЕНАЛИЕВИЧ</t>
  </si>
  <si>
    <t>87011438642 ,87263222271</t>
  </si>
  <si>
    <t>С.СУРАТ , ЖАМБЫЛСКАЯ ОБЛАСТЬ, МЕРКЕНСКИЙ РАЙОН, СУРАТСКИЙ С.О., С.СУРАТ</t>
  </si>
  <si>
    <t>КХ "АЛТЫН ҒАСЫР"</t>
  </si>
  <si>
    <t>КОЙШЫБАЕВ БЕРИКХАН ШЫНГЫСОВИЧ</t>
  </si>
  <si>
    <t>С.ТЕКЕ , ТУРКЕСТАНСКАЯ ОБЛАСТЬ, РАЙОН САУРАН, С.О.УШКАЙЫК, С.ТЕКЕ</t>
  </si>
  <si>
    <t>СЕПБАЕВ НУРЛЫБЕК АЙДАРХАНОВИЧ</t>
  </si>
  <si>
    <t>С.ЖАНААУЫЛ , ВОСТОЧНО-КАЗАХСТАНСКАЯ ОБЛАСТЬ, ТАРБАГАТАЙСКИЙ РАЙОН, ЖАНААУЛСКИЙ С.О., С.ЖАНААУЫЛ</t>
  </si>
  <si>
    <t>14.05.2024 нет потреб</t>
  </si>
  <si>
    <t>КХ "ҮРКЕР"</t>
  </si>
  <si>
    <t>БАШАНОВА ГУЛЖАХАН МУКАМЕТКАЛИЕВНА</t>
  </si>
  <si>
    <t>77004669894 ,87004669894</t>
  </si>
  <si>
    <t>ИП "АНЕЛЬ"</t>
  </si>
  <si>
    <t>ТУРСУМБАЕВ ПАЗИЛБЕК КАМАЛОВИЧ</t>
  </si>
  <si>
    <t>77753109199 ,87753109199</t>
  </si>
  <si>
    <t>К / Х "БЕКЖАН "</t>
  </si>
  <si>
    <t>МИЗЕКЕНОВ АМАНТАЙ КАЙДУЛЛАЕВИЧ</t>
  </si>
  <si>
    <t>77017657075 ,87017657075</t>
  </si>
  <si>
    <t>С.КОКТЕРЕК , ОБЛАСТЬ АБАЙ, УРДЖАРСКИЙ РАЙОН, КОКТЕРЕКСКИЙ С.О., С.КОКТЕРЕК</t>
  </si>
  <si>
    <t>К/Х"ШАГУАН"</t>
  </si>
  <si>
    <t>ЕЛЕМЕСОВ МУЛДАБЕК УМБЕТКАЛИЕВИЧ</t>
  </si>
  <si>
    <t>С.ЕРКИНКАЛА , АТЫРАУСКАЯ ОБЛАСТЬ, АТЫРАУ Г.А., ЕРКИНКАЛИНСКИЙ С.О., С.ЕРКИНКАЛА</t>
  </si>
  <si>
    <t>КХ ШТЫМА В.И. откл</t>
  </si>
  <si>
    <t>ШТЫМА ВЛАДИМИР ИВАНОВИЧ</t>
  </si>
  <si>
    <t>КРЕСТЬЯНСКОЕ ХОЗЯЙСТВО "НУР-АДИЛ"</t>
  </si>
  <si>
    <t>АХМЕТОВ ЕРКИН КАБАЕВИЧ</t>
  </si>
  <si>
    <t>7 (72138)51212 ,87213851212</t>
  </si>
  <si>
    <t>КРЕСТЬЯНСКОЕ ХОЗЯЙСТВО "НЕКРАСОВКА И К"</t>
  </si>
  <si>
    <t>МУСАБАЕВ БАКТЫБЕК ТОКАШЕВИЧ</t>
  </si>
  <si>
    <t>К/Х ХАЛАЛ</t>
  </si>
  <si>
    <t>ДАЙЫР ДУЛАТ</t>
  </si>
  <si>
    <t>К/Х "НАРЫНБАЙ"</t>
  </si>
  <si>
    <t>ШАЙХОВ БОЛАТ КАСЫМОВИЧ</t>
  </si>
  <si>
    <t>С.УШБИИК , ОБЛАСТЬ АБАЙ, ЖАРМИНСКИЙ РАЙОН, УШБИИКСКИЙ С.О., С.УШБИИК</t>
  </si>
  <si>
    <t>ИП "ПОЗДЕЕВА"</t>
  </si>
  <si>
    <t>ПОЗДЕЕВА НЕЛЛЯ АНАТОЛЬЕВНА</t>
  </si>
  <si>
    <t>87215659192 ,8(72156)59192</t>
  </si>
  <si>
    <t>П.НОВОДОЛИНСКИЙ , КАРАГАНДИНСКАЯ ОБЛАСТЬ, ШАХТИНСК Г.А., НОВОДОЛИНСКАЯ П.А., П.НОВОДОЛИНСКИЙ</t>
  </si>
  <si>
    <t>" ӘБЛЕЖАН " ШҚ САТЫБАЛДИЕВ А. ЖК</t>
  </si>
  <si>
    <t>САТЫБАЛДИЕВ АБАЙ СУГРБЕКОВИЧ</t>
  </si>
  <si>
    <t>ЮСУПОВА АКЛИМА ИСКАБЫЛОВНА</t>
  </si>
  <si>
    <t>КХ "ДАУРЕН"</t>
  </si>
  <si>
    <t>ЖУМАКУЛОВ КАМБАР</t>
  </si>
  <si>
    <t>КРЕСТЬЯНСКОЕ ХОЗЯЙСТВО "ЖАСУЛАН"</t>
  </si>
  <si>
    <t>МЕКИЛОВА ГУЛБАРШИН</t>
  </si>
  <si>
    <t>87771672054 ,8-777-167-20-54</t>
  </si>
  <si>
    <t>ИП МАЛАБАЕВА ГС</t>
  </si>
  <si>
    <t>МАЛАБАЕВА ГУЛЯИМ СЕРИКОВНА</t>
  </si>
  <si>
    <t>Предоставление услуг парикмахерскими и салонами красоты</t>
  </si>
  <si>
    <t>КХ "АНЕЛЬ"</t>
  </si>
  <si>
    <t>БОРАНГАЛИЕВА ЛЯЗЗАТ ОМИРЗАКОВНА</t>
  </si>
  <si>
    <t>77051506565 ,87051506565</t>
  </si>
  <si>
    <t>14.05.2024 не верный номер</t>
  </si>
  <si>
    <t>ФХ "АЛМАЗ"</t>
  </si>
  <si>
    <t>САКАУБ КАБИДЕН КАРАТАЕВИЧ</t>
  </si>
  <si>
    <t>К/Х "ЕРСАРЫ"</t>
  </si>
  <si>
    <t>ЖУМАДИЛОВ БЕЙСЕНБАЙ</t>
  </si>
  <si>
    <t>С.КАРАБУЛАК , АЛМАТИНСКАЯ ОБЛАСТЬ, КЕГЕНСКИЙ РАЙОН, КАРАБУЛАКСКИЙ С.О., С.КАРАБУЛАК</t>
  </si>
  <si>
    <t>КХ "СЫРЫМ"</t>
  </si>
  <si>
    <t>САПАРОВА АКМАРАЛ АМАНОВНА</t>
  </si>
  <si>
    <t>77029054659 ,87029054659</t>
  </si>
  <si>
    <t>С.КОПЖАСАР , ЗАПАДНО-КАЗАХСТАНСКАЯ ОБЛАСТЬ, ЖАНГАЛИНСКИЙ РАЙОН, КОПЖАСАРСКИЙ С.О., С.КОПЖАСАР</t>
  </si>
  <si>
    <t>ИП ЖАБАЕВА БИБАЙША</t>
  </si>
  <si>
    <t>ЖАБАЕВА БИБАЙША</t>
  </si>
  <si>
    <t>ИП "ЕГОРЧЕВА В.В."</t>
  </si>
  <si>
    <t>ЕНИКЕЕВА ВЕРА ВЛАДИМИРОВНА</t>
  </si>
  <si>
    <t>77781230952 ,87781230952</t>
  </si>
  <si>
    <t>ИП "БАЙЖАН"</t>
  </si>
  <si>
    <t>БЕЛЬГИМБАЕВ БАЙЖАН СМАГУЛОВИЧ</t>
  </si>
  <si>
    <t>КХ ДАУЛЕШОВ С.Н.</t>
  </si>
  <si>
    <t>ДАУЛЕШОВ САБИТ НИГИМЕТОВИЧ</t>
  </si>
  <si>
    <t>ТАЙБУЛДИНОВ АБЫЛАЙ АХМЕТКАНОВИЧ</t>
  </si>
  <si>
    <t>ИП "СУЛТАНГАЛИЕВ СЕРИК ЖАКИЕВИЧ" не верный</t>
  </si>
  <si>
    <t>СУЛТАНГАЛИЕВ СЕРИК ЖАКИЕВИЧ</t>
  </si>
  <si>
    <t>77113025623 ,87113025623</t>
  </si>
  <si>
    <t>МУХАМБЕТОВ МАРАТ МЕЙРМАНОВИЧ</t>
  </si>
  <si>
    <t>КРЕСТЬЯНСКОЕ ХОЗЯЙСТВО "ӨМІРЖАН"</t>
  </si>
  <si>
    <t>ЖУНУСОВ ЕРСИН ОМИРЖАНОВИЧ</t>
  </si>
  <si>
    <t>77053807285 ,87053807285</t>
  </si>
  <si>
    <t>С.АКБАЙ-КЫЗЫЛБАЙ , КАРАГАНДИНСКАЯ ОБЛАСТЬ, КАРКАРАЛИНСКИЙ РАЙОН, АМАНЖОЛОВСКИЙ С.О., С.АКБАЙ-КЫЗЫЛБАЙ</t>
  </si>
  <si>
    <t>КРЕСТЬЯНСКОЕ ХОЗЯЙСТВО "ЕДИЛ ЖАЙЫК"</t>
  </si>
  <si>
    <t>ЖҰМАҒАЛИ САҚЫМЖАН БАҚЫТЖАНҰЛЫ</t>
  </si>
  <si>
    <t>С.ЖАНКЕНТ , КЫЗЫЛОРДИНСКАЯ ОБЛАСТЬ, КАЗАЛИНСКИЙ РАЙОН, УРКЕНДЕУСКИЙ С.О., С.ЖАНКЕНТ</t>
  </si>
  <si>
    <t>17.03.2025 не ве6прный номер</t>
  </si>
  <si>
    <t>КРЕСТЬЯНСКОЕ ХОЗЯЙСТВО " БАЙТЕРЕК "</t>
  </si>
  <si>
    <t>АРТАЙ ӘЛІП БИБАСАРҰЛЫ</t>
  </si>
  <si>
    <t>ИП БАЛАУСА</t>
  </si>
  <si>
    <t>ТОКТАРБАЕВ АДЫЛБЕК САЙЛЕКАНОВИЧ</t>
  </si>
  <si>
    <t>С.ТЕРЕКТЫ , ОБЛАСТЬ АБАЙ, КОКПЕКТИНСКИЙ РАЙОН, ТЕРЕКТИНСКИЙ С.О., С.ТЕРЕКТЫ</t>
  </si>
  <si>
    <t>К/Х "МАҒЖАН"</t>
  </si>
  <si>
    <t>АБДРАЛИЕВА АСИЛКУЛ АСЕМБЕКОВНА</t>
  </si>
  <si>
    <t>К/Х "ЫРЫСАК-АТА"</t>
  </si>
  <si>
    <t>САУТОВ ЖАНАБАЙ КЕНЖЕБЕКОВИЧ</t>
  </si>
  <si>
    <t>ИП ZHUMA</t>
  </si>
  <si>
    <t>КАЛКАМАНОВ ЖУМАГАЛИ ТУКЕНОВИЧ</t>
  </si>
  <si>
    <t>"МУРАГЕР"</t>
  </si>
  <si>
    <t>КУМИСОВ МУРАТ ЖУМАКУЛОВИЧ</t>
  </si>
  <si>
    <t>Г.КУЛЬСАРЫ , АТЫРАУСКАЯ ОБЛАСТЬ, ЖЫЛЫОЙСКИЙ РАЙОН, КУЛЬСАРИНСКАЯ Г.А., Г.КУЛЬСАРЫ</t>
  </si>
  <si>
    <t>К/Х "МАКЕЙ"</t>
  </si>
  <si>
    <t>ИЛЬЯСОВА ФАРИДА КАМЕШОВНА</t>
  </si>
  <si>
    <t>77076894205 ,87076894205</t>
  </si>
  <si>
    <t>С.ЕСЕБУЛАТОВА , ОБЛАСТЬ ЖЕТІСУ, АКСУСКИЙ РАЙОН, ЕСЕБУЛАТОВСКИЙ С.О., С.ЕСЕБУЛАТОВА</t>
  </si>
  <si>
    <t>ИП КОЙЧУБАЕВ БАЗАРАЛЫ ШАВКАРОВИЧ</t>
  </si>
  <si>
    <t>КОЙЧУБАЕВ БАЗАРАЛЫ ШАВКАРОВИЧ</t>
  </si>
  <si>
    <t>87089237166 ,8708-923-71-66</t>
  </si>
  <si>
    <t>С.САИНА ШАПАГАТОВА , МАНГИСТАУСКАЯ ОБЛАСТЬ, ТУПКАРАГАНСКИЙ РАЙОН, С.О.САИНА ШАПАГАТОВА, С.САИНА ШАПАГАТОВА</t>
  </si>
  <si>
    <t>"ЫКЫБАЙ" ШАРУА ҚОЖАЛЫҒЫ</t>
  </si>
  <si>
    <t>ЫКЫБАЕВ КАДИРБЕК ЕЛУБАЕВИЧ</t>
  </si>
  <si>
    <t>ИП ЦЫКУНОВ А.А</t>
  </si>
  <si>
    <t>ЦЫКУНОВ АНДРЕЙ АНДРЕЕВИЧ</t>
  </si>
  <si>
    <t>7 7772889163 ,87772889163</t>
  </si>
  <si>
    <t>ИП "БЕРЕКЕ"</t>
  </si>
  <si>
    <t>НУСИПХОЖАЕВ ИЗТИЛЕУ</t>
  </si>
  <si>
    <t>С.КАРКАРА , АЛМАТИНСКАЯ ОБЛАСТЬ, КЕГЕНСКИЙ РАЙОН, КАРКАРИНСКИЙ С.О., С.КАРКАРА</t>
  </si>
  <si>
    <t>"ТУЛПАР-С" ШАРУА ҚОЖАЛЫҒЫ</t>
  </si>
  <si>
    <t>БУЙРАНОВ СЕРИКБЕК КУМАШЕВИЧ</t>
  </si>
  <si>
    <t>С.АКАРАЛ , ВОСТОЧНО-КАЗАХСТАНСКАЯ ОБЛАСТЬ, ЗАЙСАНСКИЙ РАЙОН, БИРЖАНСКИЙ С.О., С.АКАРАЛ</t>
  </si>
  <si>
    <t xml:space="preserve">АЛАН </t>
  </si>
  <si>
    <t>УСАЧЁВА ЛИДИЯ БОРИСОВНА</t>
  </si>
  <si>
    <t>С.ЮБИЛЕЙНОЕ , КАРАГАНДИНСКАЯ ОБЛАСТЬ, АБАЙСКИЙ РАЙОН, ИЛЬИЧЕВСКИЙ С.О., С.ЮБИЛЕЙНОЕ</t>
  </si>
  <si>
    <t>21.09.2026 зарег</t>
  </si>
  <si>
    <t>К\Х " УЛАР "</t>
  </si>
  <si>
    <t>21.10.2024 не зарег</t>
  </si>
  <si>
    <t>ШҚ "АЛТЫН ТАҒА"</t>
  </si>
  <si>
    <t>АЛИЕВ БОЛАТ КУДАЙБЕРГЕНОВИЧ</t>
  </si>
  <si>
    <t>ИП "ТАШЕНОВА"</t>
  </si>
  <si>
    <t>ҚОЯС</t>
  </si>
  <si>
    <t>ЗАКАРИН МАРАЛ САНСЫЗБАЕВИЧ</t>
  </si>
  <si>
    <t>07.10.2024 закрылись</t>
  </si>
  <si>
    <t>ИП АХМЕТОВА А.</t>
  </si>
  <si>
    <t>АХМЕТОВА АЙГУЛЬ</t>
  </si>
  <si>
    <t>77027857111 ,87027857111</t>
  </si>
  <si>
    <t>ИП АБДУЛЛАЕВ</t>
  </si>
  <si>
    <t>АБДУЛЛАЕВ НЕСИПБАЙ АМАНГЕЛДИУЛЫ</t>
  </si>
  <si>
    <t>ИП "АЙКОЗОВ А.Б."</t>
  </si>
  <si>
    <t>АЙКОЗОВ АЛТЫНБЕК БЕРКИМБЕКУЛЫ</t>
  </si>
  <si>
    <t>77025535263 ,87025535263 ,87051284600</t>
  </si>
  <si>
    <t>С.КЕМЕРБАСТАУ , ТУРКЕСТАНСКАЯ ОБЛАСТЬ, ТЮЛЬКУБАССКИЙ РАЙОН, КЕМЕРБАСТАУСКИЙ С.О., С.КЕМЕРБАСТАУ</t>
  </si>
  <si>
    <t>12.11.2024 нет потреб</t>
  </si>
  <si>
    <t>КРЕСТЬЯНСКОЕ ХОЗЯЙСТВО "ЕРСАЙН"</t>
  </si>
  <si>
    <t>КОНАКБАЕВ ЕЛТАЙ ЕРСАЙНОВИЧ</t>
  </si>
  <si>
    <t>07.10.2024 занято</t>
  </si>
  <si>
    <t>КУДАЙБЕРГЕНОВ ПЕРНЕБАЙ ДИЛДАБАЕВИЧ</t>
  </si>
  <si>
    <t>ИП "МЕЙРАМ"</t>
  </si>
  <si>
    <t>РАХИМЖАНОВ МЕЙРАМ БЕКЕТАЕВИЧ</t>
  </si>
  <si>
    <t>С.КУДУКАГАШ , АКМОЛИНСКАЯ ОБЛАСТЬ, РАЙОН БИРЖАН САЛ, ЗАУРАЛЬСКИЙ С.О., С.КУДУКАГАШ</t>
  </si>
  <si>
    <t>КРЕСТЬЯНСКОЕ ХОЗЯЙСТВО "САИНОВ А"</t>
  </si>
  <si>
    <t>ДЖУМАГАЛИЕВ ВЛАДИМИР САИНОВИЧ</t>
  </si>
  <si>
    <t>07.10.2024 сам строит из ракушняка</t>
  </si>
  <si>
    <t>К/Х ЗАРЯ</t>
  </si>
  <si>
    <t>С.СУГАТОВКА , ВОСТОЧНО-КАЗАХСТАНСКАЯ ОБЛАСТЬ, ШЕМОНАИХИНСКИЙ РАЙОН, ВАВИЛОНСКИЙ С.О., С.СУГАТОВКА</t>
  </si>
  <si>
    <t>ИП ОСПАН ЖАҢБЫРБАЙ ӘДІЛҰЛЫ</t>
  </si>
  <si>
    <t>ОСПАН ЖАҢБЫРБАЙ ӘДІЛҰЛЫ</t>
  </si>
  <si>
    <t>С.БАУТИНО , МАНГИСТАУСКАЯ ОБЛАСТЬ, ТУПКАРАГАНСКИЙ РАЙОН, БАУТИНСКИЙ С.О., С.БАУТИНО</t>
  </si>
  <si>
    <t>ИП НУРУШКИН</t>
  </si>
  <si>
    <t>НУРУШКИН МЕИРБЕК ГАБДУАЛИЕВИЧ</t>
  </si>
  <si>
    <t>77154222143 ,87154222143</t>
  </si>
  <si>
    <t>КХ " РОЩА"</t>
  </si>
  <si>
    <t>ЛОПАТИН ВАЛЕРИЙ ВИКТОРОВИЧ</t>
  </si>
  <si>
    <t>С.ЖЕРНОВКА , ОБЛАСТЬ АБАЙ, БОРОДУЛИХИНСКИЙ РАЙОН, ЖЕРНОВСКИЙ С.О., С.ЖЕРНОВКА</t>
  </si>
  <si>
    <t>К/Х "АЛТЫН-ЕГИН"</t>
  </si>
  <si>
    <t>ШАРАФУТДИНОВ ИГОРЬ ШАМИЛЬЕВИЧ</t>
  </si>
  <si>
    <t>С.ЕГИНДЫКОЛЬ , АКМОЛИНСКАЯ ОБЛАСТЬ, ЕГИНДЫКОЛЬСКИЙ РАЙОН, ЕГИНДЫКОЛЬСКИЙ С.О., С.ЕГИНДЫКОЛЬ</t>
  </si>
  <si>
    <t>ЖЫЛЫСБАЕВ НУРБОЛАТ ТАЗАБЕКОВИЧ</t>
  </si>
  <si>
    <t>С.КОКБАСТАУ , ЖАМБЫЛСКАЯ ОБЛАСТЬ, БАЙЗАКСКИЙ РАЙОН, ЖАНАТУРМЫССКИЙ С.О., С.КОКБАСТАУ</t>
  </si>
  <si>
    <t>КРЕСТЬЯНСКОЕ ХОЗЯЙСТВО "АК-ОТБАСЫ" БУКЕНОВА РОЗА ШАЙЗАДАЕВНА</t>
  </si>
  <si>
    <t>БУКЕНОВА РОЗА ШАЙЗАДАЕВНА</t>
  </si>
  <si>
    <t>77057643113 ,87057643113</t>
  </si>
  <si>
    <t>ИП "КУРАШОВ А.К."</t>
  </si>
  <si>
    <t>КУРАШОВ АДИЛ КЕЛЕСОВИЧ</t>
  </si>
  <si>
    <t>7752900906 ,87752900906</t>
  </si>
  <si>
    <t>С.КЫЗЫЛЖАР , ТУРКЕСТАНСКАЯ ОБЛАСТЬ, САРЫАГАШСКИЙ РАЙОН, КЫЗЫЛЖАРСКИЙ С.О., С.КЫЗЫЛЖАР</t>
  </si>
  <si>
    <t>КХ"БОЛАТОВ К"</t>
  </si>
  <si>
    <t>БОЛАТОВ КУЛАН ЖАМБЫЛОВИЧ</t>
  </si>
  <si>
    <t>С.ЖАНААУЛ , АКМОЛИНСКАЯ ОБЛАСТЬ, ЗЕРЕНДИНСКИЙ РАЙОН, БУЛАКСКИЙ С.О., С.ЖАНААУЛ</t>
  </si>
  <si>
    <t>ИП "НҰРАЙ"</t>
  </si>
  <si>
    <t>ИЛЬЯСОВ НУРЛЫБАЙ КРЫМГЕРЕЙЕВИЧ</t>
  </si>
  <si>
    <t>С.БЕСАГАШ , ЖАМБЫЛСКАЯ ОБЛАСТЬ, ЖАМБЫЛСКИЙ РАЙОН, БЕСАГАШСКИЙ С.О., С.БЕСАГАШ</t>
  </si>
  <si>
    <t>ИП "МАХАНБЕТОВ С.И."</t>
  </si>
  <si>
    <t>МАХАНБЕТОВ САРСЕНБАЙ ИСАБЕКОВИЧ</t>
  </si>
  <si>
    <t>"ДАРХАН"КХ САДБЕНОВ БАКЫТЖАН ШОКПАРБАЕВИЧ</t>
  </si>
  <si>
    <t>САДБЕНОВ БАКЫТЖАН ШОКПАРБАЕВИЧ</t>
  </si>
  <si>
    <t>С.СУНКАР , АЛМАТИНСКАЯ ОБЛАСТЬ, ЖАМБЫЛСКИЙ РАЙОН, ДЕГЕРЕССКИЙ С.О., С.СУНКАР</t>
  </si>
  <si>
    <t>КХ " БАҚЫТЖАН "</t>
  </si>
  <si>
    <t>ИЩАНОВ БАКЫТЖАН ГАЗИЗОВИЧ</t>
  </si>
  <si>
    <t>С.САРЫБАЙ БИ , АЛМАТИНСКАЯ ОБЛАСТЬ, ЖАМБЫЛСКИЙ РАЙОН, КАРАСУСКИЙ С.О., С.САРЫБАЙ БИ</t>
  </si>
  <si>
    <t>КРЕСТЬЯНСКОЕ ХОЗЯЙСТВО "КУЛАТАЙ БВК"</t>
  </si>
  <si>
    <t>БИДАЙБЕКОВ ВАЛИХАН КУРМАНОВИЧ</t>
  </si>
  <si>
    <t>С.КАРАБОГЕТ , ЖАМБЫЛСКАЯ ОБЛАСТЬ, МОЙЫНКУМСКИЙ РАЙОН, КАРАБОГЕТСКИЙ С.О., С.КАРАБОГЕТ</t>
  </si>
  <si>
    <t>"КУЛТАЙ" ШАРУА ҚОЖАЛЫҒЫ</t>
  </si>
  <si>
    <t>МАХАТАЕВ АМИРКУЛ КАЛДЫБЕКОВИЧ</t>
  </si>
  <si>
    <t>А.КАРАСАЗ , ЖУАЛЫНСКИЙ РАЙОН, КАРАСАЗСКИЙ С.О., А.КАРАСАЗ</t>
  </si>
  <si>
    <t>КХ АКЖОЛ</t>
  </si>
  <si>
    <t>САРСЕМБАЕВ ТАЛГАТ САПАРГАЛИЕВИЧ</t>
  </si>
  <si>
    <t>ИП КУСМАНОВА</t>
  </si>
  <si>
    <t>КУСМАНОВА БАЯН НУРАХМЕТОВНА</t>
  </si>
  <si>
    <t>77778585178 ,87778585178</t>
  </si>
  <si>
    <t>КХ "БАУЫРЖАН"</t>
  </si>
  <si>
    <t>НУРМУХАНБЕТОВА БАГДАГУЛ БЕКТАСОВНА</t>
  </si>
  <si>
    <t>С.АКЖАР , ОБЛАСТЬ ЖЕТІСУ, АЛАКОЛЬСКИЙ РАЙОН, АКЖАРСКИЙ С.О., С.АКЖАР</t>
  </si>
  <si>
    <t>ИП БАСАЕВ+</t>
  </si>
  <si>
    <t>БАСАЕВА ПОЛИНА ПЕТРОВНА</t>
  </si>
  <si>
    <t>77059663769 ,87059663769</t>
  </si>
  <si>
    <t>ИП "РУЗА"</t>
  </si>
  <si>
    <t>БИМАХАНОВА РОЗА КОРЖИНБАЕВНА</t>
  </si>
  <si>
    <t>17.03.2025 повтор не дозвон</t>
  </si>
  <si>
    <t>БЕКСЕИТОВ ЖАРКЫН ТУКЕНОВИЧ</t>
  </si>
  <si>
    <t>КРЕСТЬЯНСКОЕ ХОЗЯЙСТВО "САЙҚАН"</t>
  </si>
  <si>
    <t>ШАКЕНОВ КАЙРОЛДА САЙПОЛДАНОВИЧ</t>
  </si>
  <si>
    <t>МУХАМАДИЕВ САЙЛАУБЕК БАЙЗЕНОВИЧ</t>
  </si>
  <si>
    <t>САНЖУРОВ АБДУЛА ЩИМАРОВИЧ</t>
  </si>
  <si>
    <t>К/Х "БЕРКУТ"</t>
  </si>
  <si>
    <t>САМОХВАЛОВ АЛЕКСЕЙ ФАДЕЕВИЧ</t>
  </si>
  <si>
    <t>К/Х "САЯН"</t>
  </si>
  <si>
    <t>АЛИН НУРТАЙ КИНУАРБЕКОВИЧ</t>
  </si>
  <si>
    <t>С.ТАСОТКЕЛЬ , АКМОЛИНСКАЯ ОБЛАСТЬ, ЖАРКАИНСКИЙ РАЙОН, С.А.ТАСОТКЕЛЬ, С.ТАСОТКЕЛЬ</t>
  </si>
  <si>
    <t>КРЕСТЬЯНСКОЕ (ФЕРМЕРСКОЕ) ХОЗХЯЙСТВО "ОЛЖА"</t>
  </si>
  <si>
    <t>КАСЫМБЕКОВ БОЛАТБЕК РАХМАТУЛЛАЕВИЧ</t>
  </si>
  <si>
    <t>АУЫЛ-АГРО не зарегестр</t>
  </si>
  <si>
    <t>УШАНОВА ЖАНЫЛГАНЫМ ГУБАШЕВНА</t>
  </si>
  <si>
    <t>С.ЖУЛДЫЗ , ЗАПАДНО-КАЗАХСТАНСКАЯ ОБЛАСТЬ, КАЗТАЛОВСКИЙ РАЙОН, КАРАСУСКИЙ С.О., С.ЖУЛДЫЗ</t>
  </si>
  <si>
    <t>К\Х "АБДИХЕЛИЛ "</t>
  </si>
  <si>
    <t>МИТАЛИПОВ АБДИХЕЛИЛ ВАЖИТОВИЧ</t>
  </si>
  <si>
    <t>77714040126 ,87714040126</t>
  </si>
  <si>
    <t>КХ "САҒЫНДЫК"</t>
  </si>
  <si>
    <t>АРЫСТАНОВ ЕГЕУБАЙ САГЫНДЫКОВИЧ</t>
  </si>
  <si>
    <t>С.МАЛАЙСАРЫ , ПАВЛОДАРСКАЯ ОБЛАСТЬ, МАЙСКИЙ РАЙОН, МАЛАЙСАРИНСКИЙ С.О., С.МАЛАЙСАРЫ</t>
  </si>
  <si>
    <t>ШҚ РАҚЫМБЕК</t>
  </si>
  <si>
    <t>ҚҰСЫМАН ҚАЛИЯ</t>
  </si>
  <si>
    <t>77776984777 ,87776984777</t>
  </si>
  <si>
    <t>К\Х "АБДИЛЬДЕНОВА"</t>
  </si>
  <si>
    <t>АБДИЛЬДЕНОВА ГУЛЬБАРШИН БАЯХАНОВНА</t>
  </si>
  <si>
    <t>77786167433 ,87786167433</t>
  </si>
  <si>
    <t>АЛИЗАР</t>
  </si>
  <si>
    <t>МУКАНОВ МУКТАР СЕЙПУЛИНОВИЧ</t>
  </si>
  <si>
    <t>ИП БЕКМАГАМБЕТОВА З.М</t>
  </si>
  <si>
    <t>БЕКМАГАМБЕТОВА ЗОЯ МАКАШЕВНА</t>
  </si>
  <si>
    <t>КРЕСТЬЯНСКОЕ ХОЗЯЙСТВО "БАҚТЫМБЕТ"</t>
  </si>
  <si>
    <t>БАЙНАЗАРОВА ДУЙСЕНКУЛ ОРЫНБАЕВНА</t>
  </si>
  <si>
    <t>А.БОЛТИРИК ШЕШЕН , ЖАМБЫЛСКАЯ ОБЛАСТЬ, ТАЛАССКИЙ РАЙОН, КЕНЕССКИЙ С.О., А.БОЛТИРИК ШЕШЕН</t>
  </si>
  <si>
    <t>ИП КАРИБАЕВА БАЯН СУИНШАЛИЕВНА</t>
  </si>
  <si>
    <t>КАРИБАЕВА БАЯН СУИНШАЛИЕВНА</t>
  </si>
  <si>
    <t>87017531809 ,8701-753-18-09</t>
  </si>
  <si>
    <t>21.10.2024 не верный номер</t>
  </si>
  <si>
    <t>ШҚ" САБЫНКӨЛ"</t>
  </si>
  <si>
    <t>ТАБЫЛДИЕВ БЕРИККАЛИ АМАНГАЛИЕВИЧ</t>
  </si>
  <si>
    <t>ИП "САДЫКОВА Ш."</t>
  </si>
  <si>
    <t>САДЫКОВА ШИРИНКУЛЬ</t>
  </si>
  <si>
    <t xml:space="preserve">12.11.2024 нет потреб </t>
  </si>
  <si>
    <t>КХ " САНЖАР "</t>
  </si>
  <si>
    <t>ИМАНБАЕВ ТУРГЫНБЕК БАЙЖУМАШЕВИЧ</t>
  </si>
  <si>
    <t>21.10.2024 не дозвон</t>
  </si>
  <si>
    <t>ИП ОСАНОВ Б. К</t>
  </si>
  <si>
    <t>ОСАНОВ БОЛАТ КАИПОВИЧ</t>
  </si>
  <si>
    <t>КРЕСТЬЯНСКОЕ (ФЕРМЕРСКОЕ) ХОЗЯЙСТВО "ДАРХАН"</t>
  </si>
  <si>
    <t>КЫРЫКБАЕВА ИЗЕТКУЛЬ МУСАЛИЕВНА</t>
  </si>
  <si>
    <t>С.ЕРНАЗАР , ЖАМБЫЛСКАЯ ОБЛАСТЬ, ЖАМБЫЛСКИЙ РАЙОН, ЕРНАЗАРСКИЙ С.О., С.ЕРНАЗАР</t>
  </si>
  <si>
    <t>КХ "МӘШҺҮР"</t>
  </si>
  <si>
    <t>ШАРАПИЕВ ДАНИЯЛ ТОЛЕУБАЕВИЧ</t>
  </si>
  <si>
    <t>77786255755 ,87786255755</t>
  </si>
  <si>
    <t>КХ "БУКУМБАЕВ А.А."</t>
  </si>
  <si>
    <t>БУКУМБАЕВ АДЫЛЬ АТЫРОВИЧ</t>
  </si>
  <si>
    <t>77012277968 ,87012277968</t>
  </si>
  <si>
    <t>С.ЖАПЕК БАТЫРА , АЛМАТИНСКАЯ ОБЛАСТЬ, ИЛИЙСКИЙ РАЙОН, АЩИБУЛАКСКИЙ С.О., С.ЖАПЕК БАТЫРА</t>
  </si>
  <si>
    <t>ЖЕКЕ КӘСІПКЕР "ЕШЕНКУЛОВА НУРСУЛУ"</t>
  </si>
  <si>
    <t>ЕШЕНКУЛОВА НУРСУЛУ МОЛДАКЕРИМОВНА</t>
  </si>
  <si>
    <t>ИП " БОРИСЕНКО"</t>
  </si>
  <si>
    <t>БОРИСЕНКО СЕРГЕЙ ПЕТРОВИЧ</t>
  </si>
  <si>
    <t>С.ДЕРИПСАЛ , КАРАГАНДИНСКАЯ ОБЛАСТЬ, ШЕТСКИЙ РАЙОН, КРАСНОПОЛЯНСКИЙ С.О., С.ДЕРИПСАЛ</t>
  </si>
  <si>
    <t>ИП ЕРНУР</t>
  </si>
  <si>
    <t>ТЛЕБАЛИЕВ АДИЛБЕК ЕЛЕУСИНОВИЧ</t>
  </si>
  <si>
    <t>ЖК "ОРАЗКУЛ"</t>
  </si>
  <si>
    <t>КУЛЖАНОВА ОРАЗКУЛ КУЛЖАНОВНА</t>
  </si>
  <si>
    <t>С.ТЕМІРБЕК ЖҮРГЕНОВ , КЫЗЫЛОРДИНСКАЯ ОБЛАСТЬ, ЖАЛАГАШСКИЙ РАЙОН, МАКПАЛКОЛЬСКИЙ С.О., С.ТЕМІРБЕК ЖҮРГЕНОВ</t>
  </si>
  <si>
    <t>17.03.2025 огткл</t>
  </si>
  <si>
    <t>К/Х "АРАЙ"</t>
  </si>
  <si>
    <t>БАЙКЕНЖЕНОВ МАМЫРХАН ЖАНАБАЕВИЧ</t>
  </si>
  <si>
    <t>77773972330 ,87773972330</t>
  </si>
  <si>
    <t>С.КОКЖИДЕ , ОБЛАСТЬ ЖЕТІСУ, САРКАНДСКИЙ РАЙОН, ЛЕПСИНСКИЙ С.О., С.КОКЖИДЕ</t>
  </si>
  <si>
    <t>"ТАХАМБЕТОВА Г.И"</t>
  </si>
  <si>
    <t>ТАХАМБЕТОВА ГУЛНАР ИДРЕСОВНА</t>
  </si>
  <si>
    <t>С.ОЛЕНТИ , ЗАПАДНО-КАЗАХСТАНСКАЯ ОБЛАСТЬ, СЫРЫМСКИЙ РАЙОН, ЖЫМПИТЫНСКИЙ С.О., С.ОЛЕНТИ</t>
  </si>
  <si>
    <t>ЖШҚ " ҰЛАН"</t>
  </si>
  <si>
    <t>ЖУМАТАЕВ РЕТКАН МУКАТАЕВИЧ</t>
  </si>
  <si>
    <t>77057773382 ,87057773382</t>
  </si>
  <si>
    <t>С.БАРЛЫБЕКА СЫРТТАНОВА , ОБЛАСТЬ ЖЕТІСУ, АКСУСКИЙ РАЙОН, С.О.БАРЛЫБЕКА СЫРТТАНОВА, С.БАРЛЫБЕКА СЫРТТАНОВА</t>
  </si>
  <si>
    <t xml:space="preserve">ИП ҚОРАСАН </t>
  </si>
  <si>
    <t>АПСАТАРОВА УРКИЯ ЖАППАСКЫЗЫ</t>
  </si>
  <si>
    <t>12х51 КП, фото</t>
  </si>
  <si>
    <t>ИНДИВИДУАЛЬНЫЙ ПРЕДПРИНИМЕТЕЛЬ "АЙЛИН"</t>
  </si>
  <si>
    <t>МОЛДАГАЛИЕВА БИБИГУЛ УРМАНОВНА</t>
  </si>
  <si>
    <t>КРЕСТЬЯНСКОЕ ХОЗЯЙСТВО "ОРКЕН"</t>
  </si>
  <si>
    <t>ДОСТАРБАЕВ ЖАХАН БУЛАТОВИЧ</t>
  </si>
  <si>
    <t>КХ "ДАМУ"</t>
  </si>
  <si>
    <t>ТОРАЙГИРОВ МАКСУТ НУРГАСЕНОВИЧ</t>
  </si>
  <si>
    <t>87051648090 ,87283331257</t>
  </si>
  <si>
    <t>С.АЙПАРА , ОБЛАСТЬ ЖЕТІСУ, АЛАКОЛЬСКИЙ РАЙОН, УШБУЛАКСКИЙ С.О., С.АЙПАРА</t>
  </si>
  <si>
    <t>ИП "ЕСЕН"</t>
  </si>
  <si>
    <t>МУРЗАГАЛИЕВА ГУЛЬСУН СЕМБАЕВНА</t>
  </si>
  <si>
    <t>С.ТАСКАЛА , АТЫРАУСКАЯ ОБЛАСТЬ, АТЫРАУ Г.А., КЕНУЗЕКСКИЙ С.О., С.ТАСКАЛА</t>
  </si>
  <si>
    <t>КХ "СЕМАК"</t>
  </si>
  <si>
    <t>СЕМАК ВИКТОР ИВАНОВИЧ</t>
  </si>
  <si>
    <t>77752060050 ,87752060050</t>
  </si>
  <si>
    <t>С.МАГДАЛИНОВКА , АКМОЛИНСКАЯ ОБЛАСТЬ, АТБАСАРСКИЙ РАЙОН, ЯРОСЛАВСКИЙ С.О., С.МАГДАЛИНОВКА</t>
  </si>
  <si>
    <t>07.09.2026 нет потреб мало земли да и на пенсии</t>
  </si>
  <si>
    <t>ИНДИВИДУАЛЬНЫЙ ПРЕДПРИНИМАТЕЛЬ БЕЙСЕКЕЕВА РОЗА КАСЕНОВНА</t>
  </si>
  <si>
    <t>БЕЙСЕКЕЕВА РОЗА КАСЕНОВНА</t>
  </si>
  <si>
    <t>С.ТАСАРАЛ , КАРАГАНДИНСКАЯ ОБЛАСТЬ, АКТОГАЙСКИЙ РАЙОН, ТАСАРАЛСКИЙ С.О., С.ТАСАРАЛ</t>
  </si>
  <si>
    <t>ИП КАЛИБАЕВ КАЙДАР КАМАТОВИЧ</t>
  </si>
  <si>
    <t>КАЛИБАЕВ КАЙДАР КАМАТОВИЧ</t>
  </si>
  <si>
    <t>КОММАНДИТНОЕ ТОВАРИЩЕСТВО "ФЕДОРЕНКО И КОМПАНИЯ"</t>
  </si>
  <si>
    <t>ФЕДОРЕНКО ИВАН ГРИГОРЬЕВИЧ</t>
  </si>
  <si>
    <t>87164126510, 8716412621</t>
  </si>
  <si>
    <t>С.НОВОЧЕРКАССКОЕ , УЛИЦА МИРА, 15</t>
  </si>
  <si>
    <t>ИП "ИСАКОВ С.М"</t>
  </si>
  <si>
    <t>ИСАКОВ СЕРИК МЫРЗАХМЕТОВИЧ</t>
  </si>
  <si>
    <t>21.10.2024 сами строят</t>
  </si>
  <si>
    <t>КРЕСТЬЯНСКОЕ ХОЗЯЙСТВО "ЖӘНГІР"</t>
  </si>
  <si>
    <t>ДОСКЕНОВ ЕРЖАН РАХЫМБЕРЛИНОВИЧ</t>
  </si>
  <si>
    <t>КХ "АЙТБАЕВА"</t>
  </si>
  <si>
    <t>АЙТБАЕВА ДИНАГУЛ САКЕНОВНА</t>
  </si>
  <si>
    <t>С.КАРАСУ , ЖАМБЫЛСКАЯ ОБЛАСТЬ, КОРДАЙСКИЙ РАЙОН, КАРАСУСКИЙ С.О., С.КАРАСУ</t>
  </si>
  <si>
    <t>ИБРАЕВА ГУЛСАЙРАН НАМАЗБАЕВНА</t>
  </si>
  <si>
    <t>С.ТОГЫЗ , АКТЮБИНСКАЯ ОБЛАСТЬ, ШАЛКАРСКИЙ РАЙОН, ТОГЫЗСКИЙ С.О., С.ТОГЫЗ</t>
  </si>
  <si>
    <t xml:space="preserve">АБИЛЬМАЖИНОВ Б.Т. </t>
  </si>
  <si>
    <t>АБИЛЬМАЖИНОВ БОЛАТ ТЕКЕБАСОВИЧ</t>
  </si>
  <si>
    <t>7 (705) 890-9811 ,87058909811</t>
  </si>
  <si>
    <t>ИП ИСКАНОВА У.М.</t>
  </si>
  <si>
    <t>ИСКАНОВА УМУТЖАН МЕЙРАМОВНА</t>
  </si>
  <si>
    <t>КХ БИ АГА</t>
  </si>
  <si>
    <t>ТАНАШЕВ БЕКБОЛ БИГАЛИЕВИЧ</t>
  </si>
  <si>
    <t>С.БАКТЫ , КАРАГАНДИНСКАЯ ОБЛАСТЬ, КАРКАРАЛИНСКИЙ РАЙОН, БАКТИНСКИЙ С.О., С.БАКТЫ</t>
  </si>
  <si>
    <t>ИП ЯКУБОВА ГУЛЬНАР</t>
  </si>
  <si>
    <t>ЯКУБОВА ГУЛЬНАР</t>
  </si>
  <si>
    <t>К/Х АЯЛА ЖЕР</t>
  </si>
  <si>
    <t>КУРСАБАЕВА ГУЛЬАЙЫМ БИМЫРЗАЕВНА</t>
  </si>
  <si>
    <t>77478276799 ,87478276799</t>
  </si>
  <si>
    <t>С.АРХАНГЕЛКА , СЕВЕРО-КАЗАХСТАНСКАЯ ОБЛАСТЬ, ЖАМБЫЛСКИЙ РАЙОН, АРХАНГЕЛЬСКИЙ С.О., С.АРХАНГЕЛКА</t>
  </si>
  <si>
    <t>ИП "МАРЛЕН"</t>
  </si>
  <si>
    <t>ТУЛЕПБЕРГЕНОВ ШЫМЫРБЕК АУЕЛБЕКОВИЧ</t>
  </si>
  <si>
    <t>С.СЕСЛАВИНО , ТУРКЕСТАНСКАЯ ОБЛАСТЬ, ТЮЛЬКУБАССКИЙ РАЙОН, КЕЛЬТЕМАШАТСКИЙ С.О., С.СЕСЛАВИНО</t>
  </si>
  <si>
    <t>КЕНЖЕ ШАРУА ҚОЖАЛЫҒЫ</t>
  </si>
  <si>
    <t>КАИРБАЕВ ТОКТАГАЗЫ СЕМБАЕВИЧ</t>
  </si>
  <si>
    <t>С.САРЫАРКА , ОБЛАСТЬ АБАЙ, АЯГОЗСКИЙ РАЙОН, САРЫАРКИНСКИЙ С.О., С.САРЫАРКА</t>
  </si>
  <si>
    <t>"КӘДІРОВ Ж."</t>
  </si>
  <si>
    <t>КӘДІРОВ ЖӘНІБЕК ЖҰМАБЕКҰЛЫ</t>
  </si>
  <si>
    <t>С.КУРЫЛЫС , АКТЮБИНСКАЯ ОБЛАСТЬ, ИРГИЗСКИЙ РАЙОН, КЫЗЫЛЖАРСКИЙ С.О., С.КУРЫЛЫС</t>
  </si>
  <si>
    <t>К/Х JAISAN</t>
  </si>
  <si>
    <t>ФАЙЗРАХМАНОВ ТӨРЕХАН ҒАБДУЛЛАҰЛЫ</t>
  </si>
  <si>
    <t>С.ПОДОРЛЕНОК , ВОСТОЧНО-КАЗАХСТАНСКАЯ ОБЛАСТЬ, РАЙОН АЛТАЙ, СОЛОВЬЕВСКИЙ С.О., С.ПОДОРЛЕНОК</t>
  </si>
  <si>
    <t>ИП "МУСАКУЛОВА"</t>
  </si>
  <si>
    <t>МУСАКУЛОВА ДАНИЯ ДЮСЕНБАЕВНА</t>
  </si>
  <si>
    <t>С.ТУКПАЙ , ЗАПАДНО-КАЗАХСТАНСКАЯ ОБЛАСТЬ, ТЕРЕКТИНСКИЙ РАЙОН, ПОДСТЕПНОВСКИЙ С.О., С.ТУКПАЙ</t>
  </si>
  <si>
    <t>07.10.2024 сбой</t>
  </si>
  <si>
    <t>К/Х "ЖАСУЛАН"</t>
  </si>
  <si>
    <t>СУЛТАНОВА БАЗИЛЯ СУЛТАНОВНА</t>
  </si>
  <si>
    <t>ШАРУА ҚОЖАЛЫҚ "ЖӘНІБЕК"</t>
  </si>
  <si>
    <t>ТУЛЕГЕНОВ ТАЛГАТ ЖАНЫБЕКОВИЧ</t>
  </si>
  <si>
    <t>С.БОСАГА , КАРАГАНДИНСКАЯ ОБЛАСТЬ, ШЕТСКИЙ РАЙОН, БОСАГИНСКИЙ С.О., С.БОСАГА</t>
  </si>
  <si>
    <t>К/Х "ЫСМАНАЗИР"</t>
  </si>
  <si>
    <t>САРБАСОВ ЖУМАНБЕК НАЗИРОВИЧ</t>
  </si>
  <si>
    <t>77712767808 ,87712767808</t>
  </si>
  <si>
    <t>КРЕСТЬЯНСКОЕ ХОЗЯЙСТВО "СЕБЕК"</t>
  </si>
  <si>
    <t>СИБЕКОВ УТЕГЕН ТЕМИРХАНОВИЧ</t>
  </si>
  <si>
    <t>КХ "РЕИМКУЛ"</t>
  </si>
  <si>
    <t>7-771-226-78-88 ,+7(771)226-78-88</t>
  </si>
  <si>
    <t>"КЕНЖЕБАЙ -АТА" ШАРУА ҚОЖАЛЫҒЫ</t>
  </si>
  <si>
    <t>КЕНЖЕБАЕВ АБДИКАЛИ АБДРАХМАНОВИЧ</t>
  </si>
  <si>
    <t>С.КЕНЕС , ЖАМБЫЛСКАЯ ОБЛАСТЬ, БАЙЗАКСКИЙ РАЙОН, КОПТЕРЕКСКИЙ С.О., С.КЕНЕС</t>
  </si>
  <si>
    <t>ИП "ADIL"</t>
  </si>
  <si>
    <t>ДАКИРОВ БАЙКОНИС КАБЫЛГАНИЕВИЧ</t>
  </si>
  <si>
    <t>ИНДИВИДУАЛЬНЫЙ ПРЕДПРИНИМАТЕЛЬ НИКИФОРОВ ВАЛЕРИЙ ИВАНОВИЧ</t>
  </si>
  <si>
    <t>НИКИФОРОВ ВАЛЕРИЙ ИВАНОВИЧ</t>
  </si>
  <si>
    <t>87233642046 ,8(72336)42046</t>
  </si>
  <si>
    <t>К/Х "НАТУР ПРОДУКТ"</t>
  </si>
  <si>
    <t>ДЮСЕМБАЕВ АСКАР КАДЫРКЕНОВИЧ</t>
  </si>
  <si>
    <t>АЛШИНБАЕВА ОРЫНКУЛЬ КУЛБАЕВНА</t>
  </si>
  <si>
    <t>С.АЛГАБАС , РАЙОН БАЙДИБЕКА, АГИБЕТСКИЙ С.О., С.АЛГАБАС</t>
  </si>
  <si>
    <t>КХ "СУЛЕЙМЕН"</t>
  </si>
  <si>
    <t>СМАГУЛОВ САГАДАТ КАЙРУЛИНОВИЧ</t>
  </si>
  <si>
    <t>ИП "АЯУЛЫМ"</t>
  </si>
  <si>
    <t>ДАВЛЕТОВ КАЙРАТ КАЛТАЕВИЧ</t>
  </si>
  <si>
    <t>7 775 883 32 48 ,87758833248</t>
  </si>
  <si>
    <t>"ӘБДІРАЗАҚ" КРЕСТЬЯНСКОЕ ХОЗЯЙСТВО</t>
  </si>
  <si>
    <t>КАЛАБАЕВ АБЖАЛЕЛ АБДРАЗАКОВИЧ</t>
  </si>
  <si>
    <t>КРЕСТЬЯНСКОЕ ХОЗЯЙСТВО " ЛЕКЕР "</t>
  </si>
  <si>
    <t>КЕНЖЕБАЕВ АМИРАЛЫ МЕЙРАМБЕКОВИЧ</t>
  </si>
  <si>
    <t>ИП КЕЛДЕБЕКОВ</t>
  </si>
  <si>
    <t>ИП "ТУКЕНОВ Т.С." не дозвон</t>
  </si>
  <si>
    <t>ТУКЕНОВ ТЛЕУТАЙ СЕЙПИЕВИЧ</t>
  </si>
  <si>
    <t>К/Х "ЫРЫС"</t>
  </si>
  <si>
    <t>РЫСПАЕВ ГАБДЕГАИП СЕРИКОВИЧ</t>
  </si>
  <si>
    <t>С.ЖИБЕК ЖОЛЫ , АКМОЛИНСКАЯ ОБЛАСТЬ, АРШАЛЫНСКИЙ РАЙОН, С.О. ЖИБЕК ЖОЛЫ, С.ЖИБЕК ЖОЛЫ</t>
  </si>
  <si>
    <t>ИП "УРИСБАЕВ МУХТАР ТОХТА-МУРАТОВИЧ</t>
  </si>
  <si>
    <t>УРИСБАЕВ МУХТАР ТОХТА-МУРАТОВИЧ</t>
  </si>
  <si>
    <t>ИП МОЛДАХАНОВА С.К.</t>
  </si>
  <si>
    <t>МОЛДАХАНОВА САЛТАНАТ КАБДИКАРИМОВНА</t>
  </si>
  <si>
    <t>7(701)187-85-85</t>
  </si>
  <si>
    <t>ШАРУА ҚОЖАЛЫҚ " ТЕМІРХАН "</t>
  </si>
  <si>
    <t>ТЕЛБАЕВА КЕНЖЕКУЛ САДЫРАЛИЕВНА</t>
  </si>
  <si>
    <t>КХ "ЖАПИШЕВ"</t>
  </si>
  <si>
    <t>ЖАПИШЕВ ЖАНБОЛАТ ОТАРБАЕВИЧ</t>
  </si>
  <si>
    <t>КРЕСТЬЯНСКОЕ ХОЗЯЙСТВО"КЕҢЕС"</t>
  </si>
  <si>
    <t>МЫРЗАГАЛИЕВ ТАЛГАТ КЕНЕСОВИЧ</t>
  </si>
  <si>
    <t>С.ШЕГЕН , КОСТАНАЙСКАЯ ОБЛАСТЬ, ЖАНГЕЛЬДИНСКИЙ РАЙОН, ШЕГЕНСКАЯ С.А., С.ШЕГЕН</t>
  </si>
  <si>
    <t>К/Х "АДІЛ "</t>
  </si>
  <si>
    <t>АБДЫГАЛИЕВ ТОГУЗБАЙ ТУРСУНБЕКОВИЧ</t>
  </si>
  <si>
    <t>87164893244 ,8-716-48-93-2-44</t>
  </si>
  <si>
    <t>С.ТАССУАТ , АКМОЛИНСКАЯ ОБЛАСТЬ, ЖАРКАИНСКИЙ РАЙОН, С.А.ТАССУАТ, С.ТАССУАТ</t>
  </si>
  <si>
    <t>К\Х "ОЙЛАН"</t>
  </si>
  <si>
    <t>ХАВКЕЙ АСХАР</t>
  </si>
  <si>
    <t>777011001400 ,87701100140</t>
  </si>
  <si>
    <t>С.ЛЕПСИНСК , ОБЛАСТЬ ЖЕТІСУ, АЛАКОЛЬСКИЙ РАЙОН, ЛЕПСИНСКИЙ С.О., С.ЛЕПСИНСК</t>
  </si>
  <si>
    <t>КХ УТАРОВА А.У.</t>
  </si>
  <si>
    <t>УТАРОВА АЙГУЛ УРНБАСАРОВНА</t>
  </si>
  <si>
    <t>С.МАЛШЫБАЙ , ОБЛАСТЬ ҰЛЫТАУ, ЖЕЗКАЗГАН Г.А., САРЫКЕНГИРСКИЙ С.О., С.МАЛШЫБАЙ</t>
  </si>
  <si>
    <t>АДИБАЕВА ФАРИДА КОСМУРАТОВНА</t>
  </si>
  <si>
    <t>К/Х "САЖИДА"</t>
  </si>
  <si>
    <t>АБДРАХМАНОВ МАРАТ МАУЛЕТЖАНОВИЧ</t>
  </si>
  <si>
    <t>77710146662 ,87710146662</t>
  </si>
  <si>
    <t>К/Х "ӘМІРЕ"</t>
  </si>
  <si>
    <t>АМРИН АБДЫКАДЫР ЕЛЮБАЕВИЧ</t>
  </si>
  <si>
    <t>87212771938 ,8(7212)77-19-38</t>
  </si>
  <si>
    <t>С.БЕКЕТ , КАРАГАНДИНСКАЯ ОБЛАСТЬ, ШЕТСКИЙ РАЙОН, КРАСНОПОЛЯНСКИЙ С.О., С.БЕКЕТ</t>
  </si>
  <si>
    <t>ИП "КЕНЖЕГУЛОВ Н."</t>
  </si>
  <si>
    <t>КЕНЖЕГУЛОВ НУРАДИН БАКИРОВИЧ</t>
  </si>
  <si>
    <t>ИП "НҰРАСЫЛ-ДӘМІР"</t>
  </si>
  <si>
    <t>ЖУНУСОВ ОРАЗХАН ТОХТАШОВИЧ</t>
  </si>
  <si>
    <t>"NASA"</t>
  </si>
  <si>
    <t>СУГУРБАЕВА САГИРА БИСЕНГАЛИЕВНА</t>
  </si>
  <si>
    <t>К/Х КУЦЕВОЛОВ ВИКТОР ПАВЛОВИЧ</t>
  </si>
  <si>
    <t>ИП КАУЫСБЕКОВНА</t>
  </si>
  <si>
    <t>ЖУНИСБЕКОВА БУРЫМБАЛА КАУЫСБЕКОВНА</t>
  </si>
  <si>
    <t>26.07.2024 сбой</t>
  </si>
  <si>
    <t>ИП ИЗЕКЕНОВА</t>
  </si>
  <si>
    <t>ИЗЕКЕНОВА ЖАНЫЛСЫН ТУРЕГАЛИЕВНА</t>
  </si>
  <si>
    <t>ИП ЖУНУСОВ</t>
  </si>
  <si>
    <t>ЖУНУСОВ САПАБЕК КАСЫМОВИЧ</t>
  </si>
  <si>
    <t>все не занимаются</t>
  </si>
  <si>
    <t>ИП ТУСЖАНОВ</t>
  </si>
  <si>
    <t>ТУСЖАНОВ ЕРГАЛИ ТОЛЕУГАЛИЕВИЧ</t>
  </si>
  <si>
    <t>С.ТАЛДЫ , КАРАГАНДИНСКАЯ ОБЛАСТЬ, ШЕТСКИЙ РАЙОН, ТАЛДИНСКИЙ С.О., С.ТАЛДЫ</t>
  </si>
  <si>
    <t>ИП БОЛАШАК не верный номер</t>
  </si>
  <si>
    <t>КУСАЙНОВА ЗАУРЕ ЕРХАНОВНА</t>
  </si>
  <si>
    <t>ИП "ЕРЖАНОВ Д"</t>
  </si>
  <si>
    <t>ЕРЖАНОВ ДАСТАН АКИСОВИЧ</t>
  </si>
  <si>
    <t>"АЗАМАТ"</t>
  </si>
  <si>
    <t>АБСАДЫКОВ ХАНАПИЯ АБИЛДАЕВИЧ</t>
  </si>
  <si>
    <t>17.03.2025 откл</t>
  </si>
  <si>
    <t>К/Х "ЖАНА-ТАЛАП" откл</t>
  </si>
  <si>
    <t>СУЛЕЙМЕНОВ АБЛАЙ МОЛДАГАЛИЕВИЧ</t>
  </si>
  <si>
    <t>С.АМАНГЕЛЬДИНСКОЕ , СЕВЕРО-КАЗАХСТАНСКАЯ ОБЛАСТЬ, ЕСИЛЬСКИЙ РАЙОН, АМАНГЕЛЬДИНСКИЙ С.О., С.АМАНГЕЛЬДИНСКОЕ</t>
  </si>
  <si>
    <t>02.09.2026 не берет</t>
  </si>
  <si>
    <t>ИП СЛЯМХАНОВ А.А.</t>
  </si>
  <si>
    <t>СЛЯМХАНОВ АХМЕТХАН АСЕМХАНОВИЧ</t>
  </si>
  <si>
    <t>КХ "АКЖОЛ-У" повтор не дозвон</t>
  </si>
  <si>
    <t>АУБАКИРОВ ГАБДЫЛУАХИТ МОЛДАХМЕТОВИЧ</t>
  </si>
  <si>
    <t>ИП ЖАНАБАЕВ А.Т.</t>
  </si>
  <si>
    <t>ЖАНАБАЕВ АЙДАРХАН ТАСМУХАНОВИЧ</t>
  </si>
  <si>
    <t>АЛЫМХАНОВ МАНАРБЕК СЛЯМЖАНОВИЧ</t>
  </si>
  <si>
    <t>14.03.2024 не верный номер</t>
  </si>
  <si>
    <t>АҚЖОЛ-3 ШАРУА ҚОЖАЛЫҒЫ</t>
  </si>
  <si>
    <t>ТЕМИРБЕКОВ КАМБАР АХАТОВИЧ</t>
  </si>
  <si>
    <t>ИП ШАКИМОВА Г Е</t>
  </si>
  <si>
    <t>ШАКИМОВА ГУЛЬНАЗ ЕРМЕККАЛИЕВНА</t>
  </si>
  <si>
    <t>87751565017 ,8 775 156 5017</t>
  </si>
  <si>
    <t>ИП "ЕРДЕНБЕКОВ"</t>
  </si>
  <si>
    <t>ЕРДЕНБЕКОВ МУРАТ КУРМАНТАЕВИЧ</t>
  </si>
  <si>
    <t>С.ОТЕНАЙ , ОБЛАСТЬ ЖЕТІСУ, ЕСКЕЛЬДИНСКИЙ РАЙОН, С.О.ИМ.БАКТЫБАЯ ЖОЛБАРЫСУЛЫ, С.ОТЕНАЙ</t>
  </si>
  <si>
    <t>ИП "УТЕУГАЛИЕВА Ш."</t>
  </si>
  <si>
    <t>УТЕУГАЛИЕВА ШАРБАН КАМЗАНОВНА</t>
  </si>
  <si>
    <t>77715121879 ,87757027032</t>
  </si>
  <si>
    <t>ЕСЕНГАЛИЕВА НУРЖАМАЛ МОЛДАГАЛИЕВНА</t>
  </si>
  <si>
    <t>77752627061 ,87752627061</t>
  </si>
  <si>
    <t>С.ЖАЛГАНСАЙ , АТЫРАУСКАЯ ОБЛАСТЬ, МАХАМБЕТСКИЙ РАЙОН, ЖАЛГАНСАЙСКИЙ С.О., С.ЖАЛГАНСАЙ</t>
  </si>
  <si>
    <t>КРХ КУРАЛАЙ</t>
  </si>
  <si>
    <t>УМИРАЛИНОВА АКМАРАЛ ТУРАРОВНА</t>
  </si>
  <si>
    <t>СТ.КОКСУ , ОБЛАСТЬ ЖЕТІСУ, КОКСУСКИЙ РАЙОН, МУКАНШИНСКИЙ С.О., СТ.КОКСУ</t>
  </si>
  <si>
    <t>КЕШИЛБАЕВА КОРЛАН КАРДЕНБЕКОВНА</t>
  </si>
  <si>
    <t>ЗОЗУЛЯ СЕРГЕЙ ВИКТОРОВИЧ</t>
  </si>
  <si>
    <t>С.ПЕСЧАНКА , ОБЛАСТЬ АБАЙ, БОРОДУЛИХИНСКИЙ РАЙОН, КУНАРЛИНСКИЙ С.О., С.ПЕСЧАНКА</t>
  </si>
  <si>
    <t>ИП "ЖАБДИКОВ"</t>
  </si>
  <si>
    <t>ЖАБДИКОВ САЙРАН САГИМБАЕВИЧ</t>
  </si>
  <si>
    <t>КХ "НҰРДӘУЛЕТ"</t>
  </si>
  <si>
    <t>ТУЛЕГЕНОВ АБИЛ КАБДЫГАЛИЕВИЧ</t>
  </si>
  <si>
    <t>77756026661 ,87756026661</t>
  </si>
  <si>
    <t>04.06.2021 откл</t>
  </si>
  <si>
    <t>КРЕСТ.ХОЗ-ВО " РАУАН" КАЛИЖАНОВ АКЫЛБЕК ОСЕРБАЕВИЧ</t>
  </si>
  <si>
    <t>КАЛИЖАНОВ АКЫЛБЕК ОСЕРБАЕВИЧ</t>
  </si>
  <si>
    <t>С.КАРАТОГАЙ , ВОСТОЧНО-КАЗАХСТАНСКАЯ ОБЛАСТЬ, КУРЧУМСКИЙ РАЙОН, КАЛГУТИНСКИЙ С.О., С.КАРАТОГАЙ</t>
  </si>
  <si>
    <t>14.03.2024 не зарег</t>
  </si>
  <si>
    <t>К\Х "ТАЛАП" кх талап</t>
  </si>
  <si>
    <t>КУШУКПАЕВ ЖУМАБЕК КУРМАШЕВИЧ</t>
  </si>
  <si>
    <t>С.КОКЖАЙЫК , ОБЛАСТЬ АБАЙ, КОКПЕКТИНСКИЙ РАЙОН, КОКЖАЙЫКСКИЙ С.О., С.КОКЖАЙЫК</t>
  </si>
  <si>
    <t>18.07.2024 не зарег</t>
  </si>
  <si>
    <t>ИП "МЕGА"</t>
  </si>
  <si>
    <t>КАЛИСАЕВА МАЙРА САПАРКУЛОВНА</t>
  </si>
  <si>
    <t>БЕКЗАТ-Ә</t>
  </si>
  <si>
    <t>ДЖИЛХИБАЕВА УЛЬТУАР МЕШИТБАЕВНА</t>
  </si>
  <si>
    <t>ИП СЕЗІМ</t>
  </si>
  <si>
    <t>ЕРГАЛИЕВА ГУЛБАРШЫН МУРАТКАЛИЕВНА</t>
  </si>
  <si>
    <t>87015356636 ,87027883588</t>
  </si>
  <si>
    <t>КХ "РАВАН"</t>
  </si>
  <si>
    <t>ГАСАНОВ АЗИМ АЛИСАЕВИЧ</t>
  </si>
  <si>
    <t>77074109004 ,87074109004</t>
  </si>
  <si>
    <t>К.Х. "ЕРАНА"</t>
  </si>
  <si>
    <t>МЕКЕТАЕВ НАБИБУЛЛА ХАЛЕЛОВИЧ</t>
  </si>
  <si>
    <t>КРЕСТЯНСКОЕ ХОЗЯЙСТВА "ЕРЛАН"</t>
  </si>
  <si>
    <t>МҰСА ҚАНАТ СЕРІКҰЛЫ</t>
  </si>
  <si>
    <t>87214633384 ,8/72146/33384</t>
  </si>
  <si>
    <t>SAID-EX</t>
  </si>
  <si>
    <t>МАХКАМОВ ЕРКИН ХАКИМОВИЧ</t>
  </si>
  <si>
    <t>КХ "ЖУЛДЫЗ"</t>
  </si>
  <si>
    <t>НУРБЕКОВ САБИТКАЛИ</t>
  </si>
  <si>
    <t>ИП "АЙТЖАНОВА"</t>
  </si>
  <si>
    <t>АЙТЖАНОВА КАРЛЫГАШ МЕЙРБЕКОВНА</t>
  </si>
  <si>
    <t>ИП "АҚҚАИН""</t>
  </si>
  <si>
    <t>УРАЛОВ ГАБДУЛЛА НАБИЕВИЧ</t>
  </si>
  <si>
    <t>С.ВАЛИХАНОВО , ПАВЛОДАРСКАЯ ОБЛАСТЬ, ЖЕЛЕЗИНСКИЙ РАЙОН, ЕНБЕКШИНСКИЙ С.О., С.ВАЛИХАНОВО</t>
  </si>
  <si>
    <t>ИП ХОЖАНОВА.З.К</t>
  </si>
  <si>
    <t>ХОЖАНОВА ЗИБАШ КОЙШЫБАЕВНА</t>
  </si>
  <si>
    <t>ИП ҚАРЫМСАҚОВ</t>
  </si>
  <si>
    <t>ҚАРЫМСАҚОВ ЖОЛАМАН БИЖАНҰЛЫ</t>
  </si>
  <si>
    <t>77770766254 ,87770766254</t>
  </si>
  <si>
    <t>ТОЧКА ШУКЫР , АКТЮБИНСКАЯ ОБЛАСТЬ, ШАЛКАРСКИЙ РАЙОН, С.О.ИМ.ЕСЕТА КОТИБАРОВА, С.АЛАКОЗЫ, ТОЧКА ШУКЫР</t>
  </si>
  <si>
    <t>ИП МАХАН</t>
  </si>
  <si>
    <t>СЕРИМБЕТОВ НУРМАХАН КАРЧИГАЕВИЧ</t>
  </si>
  <si>
    <t>С.ЖИБЕК ЖОЛЫ , ТУРКЕСТАНСКАЯ ОБЛАСТЬ, САЙРАМСКИЙ РАЙОН, ЖИБЕКЖОЛИНСКИЙ С.О., С.ЖИБЕК ЖОЛЫ</t>
  </si>
  <si>
    <t>12.11.2024 нет поттреб</t>
  </si>
  <si>
    <t>ИП "МУРАТ"</t>
  </si>
  <si>
    <t>АХМЕТЖАНОВ МУРАТ МУХАМЕТЖАНОВИЧ</t>
  </si>
  <si>
    <t>КХ "АКМА-ТАРАЗ"</t>
  </si>
  <si>
    <t>ИБРАГИМОВ ОЛЕГ ЭДУАРДОВИЧ</t>
  </si>
  <si>
    <t>С.ШАЙКОРЫК , ЖАМБЫЛСКАЯ ОБЛАСТЬ, ЖАМБЫЛСКИЙ РАЙОН, ЖАМБЫЛСКИЙ С.О., С.ШАЙКОРЫК</t>
  </si>
  <si>
    <t>ФХ "БЕСТЕРЕК" не зарег</t>
  </si>
  <si>
    <t>АНАЕВ САНСЫЗБАЙ МАУТКАНОВИЧ</t>
  </si>
  <si>
    <t>87773316414 ,8-777-331-64-14</t>
  </si>
  <si>
    <t>ИП АДАХАМОВ МУРАТЖАН ЭРГАШОВИЧ</t>
  </si>
  <si>
    <t>АДАХАМОВ МУРАТЖАН ЭРГАШОВИЧ</t>
  </si>
  <si>
    <t>7 (705) 296 26 26 ,87052962626</t>
  </si>
  <si>
    <t>ЧАСТНЫЙ ПРЕДПРИНИМАТЕЛЬ САРСЕНОВ БАКЫТ БАЛТАБАЕВИЧ</t>
  </si>
  <si>
    <t>САРСЕНОВ БАКЫТ БАЛТАБАЕВИЧ</t>
  </si>
  <si>
    <t>77789900800 ,87789900800</t>
  </si>
  <si>
    <t>12.11.2024 не верный номер</t>
  </si>
  <si>
    <t>ИП"ШЫҢҒЫРЛАУ ШЕРКЕШ"</t>
  </si>
  <si>
    <t>КАЛАБАЕВ САТБАЙ САЛЫКОВИЧ</t>
  </si>
  <si>
    <t>КРЕСТЬЯНСКОЕ ХОЗЯЙСТВО "САМРҰҚ"</t>
  </si>
  <si>
    <t>АРЫНОВ МАХАНБЕТ КАДЫРБАЕВИЧ</t>
  </si>
  <si>
    <t>С.КОЖАТОГАЙ , АРЫСЬ Г.А., С.О.КОЖАТОГАЙСКИЙ, С.КОЖАТОГАЙ</t>
  </si>
  <si>
    <t>12.11.2024 не дозвон</t>
  </si>
  <si>
    <t>ИП ТВОРЧЕСКОЕ ОБЪЕДИНЕНИЕ АЛТЫН БАЙТЕРЕК</t>
  </si>
  <si>
    <t>ИСКАКОВ КАСКЕН КУЖЖАППАРОВИЧ</t>
  </si>
  <si>
    <t>7 775 139 44 04 ,87751394404</t>
  </si>
  <si>
    <t>ИП АКЫЛБАЕВА ГУЛЬНАР АСЫЛБЕКОВНА</t>
  </si>
  <si>
    <t>АКЫЛБАЕВА ГУЛЬНАР АСЫЛБЕКОВНА</t>
  </si>
  <si>
    <t>ИП АЛДИЯР не дозвон</t>
  </si>
  <si>
    <t>ТЕМИРГАЛИЕВ КУАНДЫК ЖАКСЫЛЫКОВИЧ</t>
  </si>
  <si>
    <t>ИП МАМЫРБАЕВА ЗАМЗАГУЛЬ</t>
  </si>
  <si>
    <t>МАМЫРБАЕВА ЗАМЗАГУЛЬ МЫРЗАБАЕВНА</t>
  </si>
  <si>
    <t>77075919800 ,87075919800</t>
  </si>
  <si>
    <t>05.02.2024 не верный номер</t>
  </si>
  <si>
    <t>ШҚ "САБИРОВА Н.Н"</t>
  </si>
  <si>
    <t>САБИРОВА НУРСИЛА НУРЖАНОВНА</t>
  </si>
  <si>
    <t>ИП "АМАНТАЙ"</t>
  </si>
  <si>
    <t>ЕСТАЕВ АМАНТАЙ ДАУЫТКУЛОВИЧ</t>
  </si>
  <si>
    <t>С.ИМ.БАЛГАБЕКА КЫДЫРБЕКУЛЫ , АЛМАТИНСКАЯ ОБЛАСТЬ, ЖАМБЫЛСКИЙ РАЙОН, ТАРАНСКИЙ С.О., С.ИМ.БАЛГАБЕКА КЫДЫРБЕКУЛЫ</t>
  </si>
  <si>
    <t>21.10.2024 нет потреб</t>
  </si>
  <si>
    <t>К/Х "SHAHAISAI"</t>
  </si>
  <si>
    <t>ОРАЗ ФАРИДА</t>
  </si>
  <si>
    <t>77054415641 ,87054415641</t>
  </si>
  <si>
    <t>С.ТАШКЕНСАЗ , АЛМАТИНСКАЯ ОБЛАСТЬ, ЕНБЕКШИКАЗАХСКИЙ РАЙОН, ТАШКЕНСАЗСКИЙ С.О., С.ТАШКЕНСАЗ</t>
  </si>
  <si>
    <t>21.10.2024 откл</t>
  </si>
  <si>
    <t>КХ"АРАЙ"</t>
  </si>
  <si>
    <t>ЖАМАНСАРИЕВ ЖАРАС НИКОЛАЕВИЧ</t>
  </si>
  <si>
    <t>77775683155 ,87775683155</t>
  </si>
  <si>
    <t>ОЙСЫЛ КАРА</t>
  </si>
  <si>
    <t>КОШАНОВА БЕРИККУЛЬ ОРЫНБАСАРОВНА</t>
  </si>
  <si>
    <t>С.КОЛЬТОГАН , ЖАМБЫЛСКАЯ ОБЛАСТЬ, ЖУАЛЫНСКИЙ РАЙОН, БОРАЛДАЙСКИЙ С.О., С.КОЛЬТОГАН</t>
  </si>
  <si>
    <t>К/Х "АКЖОЛ", АЙТКАЗИН КАЙРАТБЕК ЖУНУСБЕКОВИЧ</t>
  </si>
  <si>
    <t>АЙТКАЗИН КАЙРАТБЕК ЖУНУСБЕКОВИЧ</t>
  </si>
  <si>
    <t>77760222294 ,87760222294</t>
  </si>
  <si>
    <t>КХ "ТАЛАПКЕР"</t>
  </si>
  <si>
    <t>ДЮСЕНБАЕВА ГУЛЬЗИРАШ УМИРЗАКОВНА</t>
  </si>
  <si>
    <t>15.09.2026 сбросила</t>
  </si>
  <si>
    <t>КРЕСТЬЯНСКОЕ ХОЗЯЙСТВО "АЛПЫСБЕКОВ Б"</t>
  </si>
  <si>
    <t>АЛПЫСБЕКОВ БАУЫРЖАН КАЛКАЕВИЧ</t>
  </si>
  <si>
    <t>С.КОРГАСЫН , ОБЛАСТЬ ҰЛЫТАУ, УЛЫТАУСКИЙ РАЙОН, КОРГАСЫНСКИЙ С.О., С.КОРГАСЫН</t>
  </si>
  <si>
    <t>ИП КАИРКЕШ</t>
  </si>
  <si>
    <t>ЖУСИПОВА БАКЫТ КАИРКЕШЕВНА</t>
  </si>
  <si>
    <t>РАЙОН БАЙҚОҢЫР , Г.АСТАНА, РАЙОН БАЙҚОҢЫР</t>
  </si>
  <si>
    <t>КРЕСТЬЯНСКОЕ ХОЗЯЙСТВО "САЛТАНАТ</t>
  </si>
  <si>
    <t>КАЖИГАЛИЕВ САЛТАНАТ КАПАНОВИЧ</t>
  </si>
  <si>
    <t>77779872025 ,87779872025</t>
  </si>
  <si>
    <t>С.МИРОЛЮБОВКА , ВОСТОЧНО-КАЗАХСТАНСКАЯ ОБЛАСТЬ, РАЙОН САМАР, МИРОЛЮБОВСКИЙ С.О., С.МИРОЛЮБОВКА</t>
  </si>
  <si>
    <t>ИП САБИТОВ М.М.</t>
  </si>
  <si>
    <t>САБИТОВ МУРАТБЕК МЫРЗАБЕКОВИЧ</t>
  </si>
  <si>
    <t>87472598313 ,87783002545</t>
  </si>
  <si>
    <t>ИП ТУКИШЕВА</t>
  </si>
  <si>
    <t>ТУКИШЕВА УМСИН МУХАНОВНА</t>
  </si>
  <si>
    <t>87134622112 ,8 71346 22112</t>
  </si>
  <si>
    <t>К/Х "МУРАТ"</t>
  </si>
  <si>
    <t>РАХИМБЕРДИН КЫДЫРБЕК КАЛИАКПАРОВИЧ</t>
  </si>
  <si>
    <t>С.БИРЛИК , ОБЛАСТЬ АБАЙ, ЖАРМИНСКИЙ РАЙОН, БИРЛИКСКИЙ С.О., С.БИРЛИК</t>
  </si>
  <si>
    <t>ИП УСЕНОВ МУХТАР ТАНИРБЕРГЕНОВИЧ</t>
  </si>
  <si>
    <t>УСЕНОВ МУХТАР ТАНИРБЕРГЕНОВИЧ</t>
  </si>
  <si>
    <t>77083927451 ,87083927451</t>
  </si>
  <si>
    <t>ИП "АХМЕТОВА КУТТЫКУЛЬ МЕЙРБЕКОВНА"</t>
  </si>
  <si>
    <t>АХМЕТОВА КУТТЫКУЛЬ МЕЙРБЕКОВНА</t>
  </si>
  <si>
    <t>Розничная торговля фруктами и овощами в специализированных магазинах, являющихся торговыми объектами, с торговой площадью менее 2000 кв.м</t>
  </si>
  <si>
    <t>К/Х "КАЗЫГУРТ"</t>
  </si>
  <si>
    <t>АМИРОВ НУРГАЗЫ АШИМОВИЧ</t>
  </si>
  <si>
    <t>ИНДИВИДУАЛЬНЫЙ ПРЕДПРИНИМАТЕЛЬ «ШЕРСТЯНКИН ПАВЕЛ ИВАНОВИЧ</t>
  </si>
  <si>
    <t>ШЕРСТЯНКИН ПАВЕЛ ИВАНОВИЧ</t>
  </si>
  <si>
    <t>7 701 2957760 ,8 778 208 44 36</t>
  </si>
  <si>
    <t>ИП "ЖЕЗДІБАЙ"</t>
  </si>
  <si>
    <t>САРЕНОВА АЙЗАДА КЕМЕЛЕВНА</t>
  </si>
  <si>
    <t>7 (700) 965 92 83 ,+7 7057906795</t>
  </si>
  <si>
    <t>20.02.2025 оба номера не зарег</t>
  </si>
  <si>
    <t>ИП АГАТАНОВА Г</t>
  </si>
  <si>
    <t>АГАТАНОВА ГУЛЬЖАН БУГЕТБАЕВНА</t>
  </si>
  <si>
    <t>11.12.2024 перезвонить</t>
  </si>
  <si>
    <t>КРЕСТЬЯНСКОЕ ХОЗЯЙСТВО " ДОСХАН "</t>
  </si>
  <si>
    <t>ДЖАРКЫМБЕКОВ СЕРИК</t>
  </si>
  <si>
    <t>ИП "АЛАН"</t>
  </si>
  <si>
    <t>ГАЛИЕВА РОЗА КАМАЛОВНА</t>
  </si>
  <si>
    <t>ОТАН</t>
  </si>
  <si>
    <t>ТУНДЕБАЕВА КУЛЬМАШ МАУСАНБЕКОВНА</t>
  </si>
  <si>
    <t>77471903289 ,87471903289</t>
  </si>
  <si>
    <t>КИЯСОВА КАМАРСУЛУ КАЛЕШОВНА</t>
  </si>
  <si>
    <t>77717838686 ,87717838686</t>
  </si>
  <si>
    <t>Г.ЖЕМ , АКТЮБИНСКАЯ ОБЛАСТЬ, МУГАЛЖАРСКИЙ РАЙОН, ЖЕМСКАЯ Г.А., Г.ЖЕМ</t>
  </si>
  <si>
    <t>20.02.2025 не зарег</t>
  </si>
  <si>
    <t>ТОЛЫБАЕВ ЖАКСЫБАЙ ПОЛАТОВИЧ</t>
  </si>
  <si>
    <t>С.БИРЛИК , ТУРКЕСТАНСКАЯ ОБЛАСТЬ, ЖЕТЫСАЙСКИЙ РАЙОН, С.О.ШАБЛАНА ДИЛЬДАБЕКОВА, С.БИРЛИК</t>
  </si>
  <si>
    <t>ТУРУСПЕКОВ БАКЫТБЕК</t>
  </si>
  <si>
    <t>С.МАЙЛИНО , ОБЛАСТЬ АБАЙ, АЯГОЗСКИЙ РАЙОН, МАЙЛИНСКИЙ С.О., С.МАЙЛИНО</t>
  </si>
  <si>
    <t>ИП ҰЛЖАН</t>
  </si>
  <si>
    <t>ТУРМАНБАЕВ АЗИМХАН АППАЗОВИЧ</t>
  </si>
  <si>
    <t>ИП "ЕРНҰР" повтор не дозвон</t>
  </si>
  <si>
    <t>БУРКИТОВ БЕКЗАДА МЫРЗАБОЛАТОВИЧ</t>
  </si>
  <si>
    <t>С.АГАШТЫКОЛЬ , КОСТАНАЙСКАЯ ОБЛАСТЬ, АМАНГЕЛЬДИНСКИЙ РАЙОН, УРПЕКСКИЙ С.О., С.АГАШТЫКОЛЬ</t>
  </si>
  <si>
    <t>КХ "ДОНГЕЛЕК"</t>
  </si>
  <si>
    <t>ПШЕНИЧНЫЙ МИХАИЛ ВЯЧЕСЛАВОВИЧ</t>
  </si>
  <si>
    <t>С.ЖОЛАП , ЗАПАДНО-КАЗАХСТАНСКАЯ ОБЛАСТЬ, АКЖАИКСКИЙ РАЙОН, МЕРГЕНЕВСКИЙ С.О., С.ЖОЛАП</t>
  </si>
  <si>
    <t>КХ ХАМЗА</t>
  </si>
  <si>
    <t>УЗАГАЛИЕВ РУСЛАН КАМЗАЕВИЧ</t>
  </si>
  <si>
    <t>ИП "СЕКИМОВ Б.Г."</t>
  </si>
  <si>
    <t>СЕКИМОВ БАТЫРБЕК ГАЗИЗОВИЧ</t>
  </si>
  <si>
    <t>КХ "ЖАНДОС"</t>
  </si>
  <si>
    <t>ТУЛБАЕВ АБИЛХАН КУЛЫНТАЕВИЧ</t>
  </si>
  <si>
    <t>ИП АЙЗАДА</t>
  </si>
  <si>
    <t>ҚОЙБАҚОВ ЖАСҚАЙРАТ ЕРҒАБЫЛҰЛЫ</t>
  </si>
  <si>
    <t>КРЕСТЬЯНСКОЕ ХОЗЯЙСТВО "АСЛАНБЕК"</t>
  </si>
  <si>
    <t>КЫДЫРОВ ТОРЕХАН ТУЛЕНДИЕВИЧ</t>
  </si>
  <si>
    <t>ХАСАНОВА</t>
  </si>
  <si>
    <t>ХАСАНОВА САУЛЕ УМИРЗАКОВНА</t>
  </si>
  <si>
    <t>7056473583 ,87056473583</t>
  </si>
  <si>
    <t>ИП"АБЗАЛ"</t>
  </si>
  <si>
    <t>ТУКУШЕВ БАУЫРЖАН</t>
  </si>
  <si>
    <t>С.АЛГАБАС , ОБЛАСТЬ ҰЛЫТАУ, ЖАНААРКИНСКИЙ РАЙОН, ТАЛДЫБУЛАКСКИЙ С.О., С.АЛГАБАС</t>
  </si>
  <si>
    <t>03.03.2025 не верный номер</t>
  </si>
  <si>
    <t>КХ "САЯ"</t>
  </si>
  <si>
    <t>НИГМЕТОВ СИСЕНГАЛИ КУЖАКОВИЧ</t>
  </si>
  <si>
    <t>7 (777) 478-82-47</t>
  </si>
  <si>
    <t>ИП ЖАКИЯНОВ Р.З.</t>
  </si>
  <si>
    <t>ЖАКИЯНОВ РАМАЗАН ЗАИРОВИЧ</t>
  </si>
  <si>
    <t>77770665328 ,87770665328</t>
  </si>
  <si>
    <t>ИП ЖУМАБАЕВ</t>
  </si>
  <si>
    <t>ЖУМАБАЕВ КАБДОЛЛА КАЖЫМУКАНОВИЧ</t>
  </si>
  <si>
    <t>С.ШАРБАКТЫ , ПАВЛОДАРСКАЯ ОБЛАСТЬ, РАЙОН АҚҚУЛЫ, ШАРБАКТИНСКИЙ С.О., С.ШАРБАКТЫ</t>
  </si>
  <si>
    <t>КХ "МУРАТ"</t>
  </si>
  <si>
    <t>БАЛХОЖАЕВ АСКАР ТАЖИХАНОВИЧ</t>
  </si>
  <si>
    <t>ӘНУАР ШАРУА ҚОЖАЛЫҒЫ</t>
  </si>
  <si>
    <t>КУСАИНОВА АЙМАН НУРКЕНОВНА</t>
  </si>
  <si>
    <t>87009970658 , 87009970658</t>
  </si>
  <si>
    <t>КРЕСТЬЯНСКОЕ ХОЗЯЙСТВО"ЖЕЛТАУ"</t>
  </si>
  <si>
    <t>МУСТАФИН КАЙРАТ МУХАМЕДНАЗХАРОВИЧ</t>
  </si>
  <si>
    <t>С.ШОПТЫКОЛЬ , КАРАГАНДИНСКАЯ ОБЛАСТЬ, КАРКАРАЛИНСКИЙ РАЙОН, ШАРЫКТИНСКИЙ С.О., С.ШОПТЫКОЛЬ</t>
  </si>
  <si>
    <t>К/Х "АРТУР</t>
  </si>
  <si>
    <t>ГАЙНАНОВ ФАНУС ГАФИЯТУЛЛОВИЧ</t>
  </si>
  <si>
    <t>С.ЖАИЛМА , КОСТАНАЙСКАЯ ОБЛАСТЬ, КАМЫСТИНСКИЙ РАЙОН, АДАЕВСКИЙ С.О., С.ЖАИЛМА</t>
  </si>
  <si>
    <t>24.04.2024 нет потребности</t>
  </si>
  <si>
    <t>КРЕСТЬЯНСКОЕ ХОЗЯЙСТВО "АРМАН"</t>
  </si>
  <si>
    <t>ДАНДЫБАЕВА КАРАШАШ ЕЛИМЫСОВНА</t>
  </si>
  <si>
    <t>77051991777 ,87051991777</t>
  </si>
  <si>
    <t>С.СЕВАСТОПОЛЬ , КОСТАНАЙСКАЯ ОБЛАСТЬ, САРЫКОЛЬСКИЙ РАЙОН, СЕВАСТОПОЛЬСКИЙ С.О., С.СЕВАСТОПОЛЬ</t>
  </si>
  <si>
    <t>11.10.2024 нет потреб</t>
  </si>
  <si>
    <t>"ЕСЕНГЕЛДІ" ШҚ</t>
  </si>
  <si>
    <t>СУЛЕЙМЕНОВ ТОЛЕУХАН ИСБЕКОВИЧ</t>
  </si>
  <si>
    <t>С.ЖАНАЛЫК , ВОСТОЧНО-КАЗАХСТАНСКАЯ ОБЛАСТЬ, ТАРБАГАТАЙСКИЙ РАЙОН, АКЖАРСКИЙ С.О., С.ЖАНАЛЫК</t>
  </si>
  <si>
    <t>"ҚУАНЫШ" ШАРУА ҚОЖАЛЫҒЫ</t>
  </si>
  <si>
    <t>ОКЕНОВ ОМИРБЕК ДОЛДАШОВИЧ</t>
  </si>
  <si>
    <t>77028435837 ,87028435837</t>
  </si>
  <si>
    <t>С.КУМГОЛЬ , ОБЛАСТЬ АБАЙ, РАЙОН АҚСУАТ, КУМГОЛЬСКИЙ С.О., С.КУМГОЛЬ</t>
  </si>
  <si>
    <t>ИП "ДЖАНГАРАШЕВА "</t>
  </si>
  <si>
    <t>ДЖАНГАРАШЕВА НАЗЫМКУЛЬ ВЛАДИМИРОВНА</t>
  </si>
  <si>
    <t>АУЭЗОВСКИЙ РАЙОН , АУЭЗОВСКИЙ РАЙОН</t>
  </si>
  <si>
    <t>ИП САДВАКАСОВА Л</t>
  </si>
  <si>
    <t>САДВАКАСОВА ЛАЗИРА БЕКЕНОВНА</t>
  </si>
  <si>
    <t>КХ "ШАЛЫГИН ВЛАДИМИР ВЛАДИМИРОВИЧ" не зарег</t>
  </si>
  <si>
    <t>ШАЛЫГИН ВЛАДИМИР ВЛАДИМИРОВИЧ</t>
  </si>
  <si>
    <t>ДК "АЙСҰЛТАН"</t>
  </si>
  <si>
    <t>РАФИЛОВ СЕРИКБАЙ МОЛДАШОВИЧ</t>
  </si>
  <si>
    <t>С.ЖАЙЫЛМА , ЖАНАКОРГАНСКИЙ РАЙОН, ЖАЙЫЛМИНСКИЙ С.О., С.ЖАЙЫЛМА</t>
  </si>
  <si>
    <t>ИП "ДОСАН"</t>
  </si>
  <si>
    <t>ДОСАН ЕДІЛБАЙ ҚҰЛМҰРЗАҰЛЫ</t>
  </si>
  <si>
    <t>20.02.2025 откл</t>
  </si>
  <si>
    <t>АБДЫЕВ АЛИЖАПБАР ТУРЕГЕЛДИЕВИЧ</t>
  </si>
  <si>
    <t>С.БАЙТЕРЕК , ЖУАЛЫНСКИЙ РАЙОН, АКТЮБИНСКИЙ С.О., С.БАЙТЕРЕК</t>
  </si>
  <si>
    <t>ИП МЕШИТБАЕВА</t>
  </si>
  <si>
    <t>МЕШИТБАЕВА КАРЛЫГАШ ДАУЛЕТЖАНОВНА</t>
  </si>
  <si>
    <t>ИП АХМЕДОВ КАРИМ АЛИ-ОГЛЫ</t>
  </si>
  <si>
    <t>АХМЕДОВ КАРИМ АЛИ-ОГЛЫ</t>
  </si>
  <si>
    <t>ИП "НУРБАЕВ РИШАД АКТАНОВИЧ"</t>
  </si>
  <si>
    <t>НУРБАЕВ РИШАД АКТАНОВИЧ</t>
  </si>
  <si>
    <t>К\Х ЕРЖАН</t>
  </si>
  <si>
    <t>ЖАБЖАНОВА КУЛЬДИКАН САДУОВНА</t>
  </si>
  <si>
    <t>С.КАЗАХСТАН , ОБЛАСТЬ ЖЕТІСУ, АЛАКОЛЬСКИЙ РАЙОН, ЖАГАТАЛЬСКИЙ С.О., С.КАЗАХСТАН</t>
  </si>
  <si>
    <t>И/П ШЫНЫБАЙ А. Ә.</t>
  </si>
  <si>
    <t>ШЫНЫБАЙ АҚМАНАТ ӘБДЕШҚЫЗЫ</t>
  </si>
  <si>
    <t>87058952176 ,87075884896</t>
  </si>
  <si>
    <t>С.ЖУЛДЫЗ , ТУРКЕСТАНСКАЯ ОБЛАСТЬ, ОРДАБАСЫНСКИЙ РАЙОН, КАРАСПАНСКИЙ С.О., С.ЖУЛДЫЗ</t>
  </si>
  <si>
    <t>ОЛЖАС</t>
  </si>
  <si>
    <t>АРКЕНОВА ГУЛЬБАРШИН КАБДЕНОВНА</t>
  </si>
  <si>
    <t>С.СОСНОВКА , ОБЛАСТЬ АБАЙ, БОРОДУЛИХИНСКИЙ РАЙОН, НОВОДВОРОВСКИЙ С.О., С.СОСНОВКА</t>
  </si>
  <si>
    <t>ФХ "САТЫБАЛДИЕВ Б.А"</t>
  </si>
  <si>
    <t>САТЫБАЛДИЕВ БЕЙСЕНБАЙ АЛИБАЕВИЧ</t>
  </si>
  <si>
    <t>ИНДИВИДУАЛЬНЫЙ ПРЕДПРИНИМАТЕЛЬ "ИСЛЯМГАЛИЕВА Л.А"</t>
  </si>
  <si>
    <t>ИСЛЯМГАЛИЕВА ЛАЗЗАТ АМАНГЕЛЬДИЕВНА</t>
  </si>
  <si>
    <t>77778731764 ,87778731764</t>
  </si>
  <si>
    <t>"ЕҢБЕК" ШАРУА ҚОЖАЛЫҒЫ</t>
  </si>
  <si>
    <t>УСКЕМБАЕВ АЛДАН ТЛЕУГАБЫЛОВИЧ</t>
  </si>
  <si>
    <t>КОЖАМБЕРДИН МУРАТ ХАСЕНОВИЧ</t>
  </si>
  <si>
    <t>7056629353 ,87056629353</t>
  </si>
  <si>
    <t>КХ АСЫЛ-АГРО</t>
  </si>
  <si>
    <t>КУЛБАСОВ НУБТУЛЛА ГАББАСОВИЧ</t>
  </si>
  <si>
    <t>КЕРИМКУЛОВ ЕРБОЛ</t>
  </si>
  <si>
    <t>ЕСИМОВ БАКЫТБЕК САНСЫЗБАЕВИЧ</t>
  </si>
  <si>
    <t>ИП "МУХАМБЕТКАЛИЕВА"</t>
  </si>
  <si>
    <t>МУХАМБЕТКАЛИЕВА РЫСТЫ МУКАНБЕТКАЛИЕВНА</t>
  </si>
  <si>
    <t>Прочая деятельность в области здравоохранения</t>
  </si>
  <si>
    <t>КРЕСТЬЯНСКОЕ ХОЗЯЙСТВО " МИРАС"</t>
  </si>
  <si>
    <t>АТКИЕВ АМАНГОС ТУГЕЛЕВИЧ</t>
  </si>
  <si>
    <t>С.ДОСТЫК , АКТЮБИНСКАЯ ОБЛАСТЬ, МАРТУКСКИЙ РАЙОН, АККУДЫКСКИЙ С.О., С.ДОСТЫК</t>
  </si>
  <si>
    <t>ЕРЖАНОВ АМИРХАН САБЫРОВИЧ</t>
  </si>
  <si>
    <t>С.КАРНАК , ТУРКЕСТАНСКАЯ ОБЛАСТЬ, КЕНТАУ Г.А., КАРНАКСКИЙ С.О., С.КАРНАК</t>
  </si>
  <si>
    <t>ИП КОЛЕСНИКОВ В.И.</t>
  </si>
  <si>
    <t>КОЛЕСНИКОВ ВЛАДИМИР ИВАНОВИЧ</t>
  </si>
  <si>
    <t>77777090670 ,87777090670</t>
  </si>
  <si>
    <t>Г.ШЕМОНАИХА , ШЕМОНАИХИНСКИЙ РАЙОН, ШЕМОНАИХИНСКАЯ Г.А., Г.ШЕМОНАИХА</t>
  </si>
  <si>
    <t>КРЕСТЬЯНСКОЕ ХОЗЯЙСТВО ВИКТОРИЯ</t>
  </si>
  <si>
    <t>ГЕТМАНОВ СЕРГЕЙ НИКОЛАЕВИЧ</t>
  </si>
  <si>
    <t>87164721782 ,8(71647)21782</t>
  </si>
  <si>
    <t>С.КАЛАЧИ , АКМОЛИНСКАЯ ОБЛАСТЬ, ЕСИЛЬСКИЙ РАЙОН, КРАСНОГОРСКАЯ П.А., С.КАЛАЧИ</t>
  </si>
  <si>
    <t>ИП "АЙГУЛЬ" не зарег</t>
  </si>
  <si>
    <t>ЖИЛИСПАЕВА АЙГУЛЬ ИДРЕСОВНА</t>
  </si>
  <si>
    <t>С.СОСНОВКА , АУЛИЕКОЛЬСКИЙ РАЙОН, НОВОСЕЛОВСКИЙ С.О., С.СОСНОВКА</t>
  </si>
  <si>
    <t>КХ "АРИПЖАНОВ ЕЛМУРАТ УЗАКБАЕВИЧ"</t>
  </si>
  <si>
    <t>АРИПЖАНОВ ЕЛМУРАТ УЗАКБАЕВИЧ</t>
  </si>
  <si>
    <t>77714922882 ,87714922882</t>
  </si>
  <si>
    <t>С.ЕНБЕКШИ , ОБЛАСТЬ ЖЕТІСУ, ПАНФИЛОВСКИЙ РАЙОН, ТАЛДИНСКИЙ С.О., С.ЕНБЕКШИ</t>
  </si>
  <si>
    <t>ИНДИВИДУАЛЬНЫЙ ПРЕДПРИНИМАТЕЛЬ "КАКИМОВА Г.Г"</t>
  </si>
  <si>
    <t>КАКИМОВА ГУЛГАЙША ГАРИФУЛЛИЕВНА</t>
  </si>
  <si>
    <t>С.ЖЫМПИТЫ , СЫРЫМСКИЙ РАЙОН, ЖЫМПИТЫНСКИЙ С.О., С.ЖЫМПИТЫ</t>
  </si>
  <si>
    <t>ИП КАБАНТАЕВА ЖК</t>
  </si>
  <si>
    <t>КАБАНТАЕВА ЖАМИЛЯ КУЗБАГАРОВНА</t>
  </si>
  <si>
    <t>77073210947 ,87073210947</t>
  </si>
  <si>
    <t>С.ЛИВАНОВКА , КОСТАНАЙСКАЯ ОБЛАСТЬ, КАМЫСТИНСКИЙ РАЙОН, КАМЫСТИНСКИЙ С.О., С.ЛИВАНОВКА</t>
  </si>
  <si>
    <t>К\Х КУБЖАСАРОВ К.К. повтор не дозвон</t>
  </si>
  <si>
    <t>КУБЖАСАРОВ КАСЫМКАН КАНАПИЕВИЧ</t>
  </si>
  <si>
    <t>С.ТУРГЕНОВКА , КОСТАНАЙСКАЯ ОБЛАСТЬ, ЖИТИКАРИНСКИЙ РАЙОН, БОЛЬШЕВИСТСКИЙ С.О., С.ТУРГЕНОВКА</t>
  </si>
  <si>
    <t>АБДИКЕШОВ УАХИТ СЕРИКБАЕВИЧ</t>
  </si>
  <si>
    <t>КХ " РАФАТОВ М.О."</t>
  </si>
  <si>
    <t>РАФАТОВ МУСА ОМАРОВИЧ</t>
  </si>
  <si>
    <t>С.РАХАТ , АЛМАТИНСКАЯ ОБЛАСТЬ, ЕНБЕКШИКАЗАХСКИЙ РАЙОН, РАХАТСКИЙ С.О., С.РАХАТ</t>
  </si>
  <si>
    <t>ЧЕРНЫШЕВ ВЛАДИМИР НИКОЛАЕВИЧ</t>
  </si>
  <si>
    <t>77164091911 ,87164091911</t>
  </si>
  <si>
    <t>С.САНДЫКТАУ , АКМОЛИНСКАЯ ОБЛАСТЬ, САНДЫКТАУСКИЙ РАЙОН, САНДЫКТАУСКИЙ С.О., С.САНДЫКТАУ</t>
  </si>
  <si>
    <t>КХ "МАМЫРХАНОВА Н.О."</t>
  </si>
  <si>
    <t>МАМЫРХАНОВА НАГИМА ОРАЗХАНОВНА</t>
  </si>
  <si>
    <t>77777012938 ,87777012938</t>
  </si>
  <si>
    <t>ИП "МАМБЕТОВ АЙТБАЙ АЙСИНОВИЧ" повтор не дозвон</t>
  </si>
  <si>
    <t>МАМБЕТОВ АЙТБАЙ АЙСИНОВИЧ</t>
  </si>
  <si>
    <t>7(775)142-61-07 ,87751426107</t>
  </si>
  <si>
    <t>С.УШКАРАСУ , КОСТАНАЙСКАЯ ОБЛАСТЬ, АУЛИЕКОЛЬСКИЙ РАЙОН, ДИЕВСКИЙ С.О., С.УШКАРАСУ</t>
  </si>
  <si>
    <t>ИП "ТЕМИРБЕКОВ НУРКЕЛДИ НИШАНОВИЧ"</t>
  </si>
  <si>
    <t>ТЕМИРБЕКОВ НУРКЕЛДИ НИШАНОВИЧ</t>
  </si>
  <si>
    <t>КХ "ТОҚА"</t>
  </si>
  <si>
    <t>АҚШАЛОВА БАҚЫТКҮЛ ЖҮРСІНҒАЛИҚЫЗЫ</t>
  </si>
  <si>
    <t>С.ЖАНАКАЛА , КОСТАНАЙСКАЯ ОБЛАСТЬ, АРКАЛЫК Г.А., ЖАНАКАЛИНСКИЙ С.О., С.ЖАНАКАЛА</t>
  </si>
  <si>
    <t>КХ "АСЫЛ АПАМ"</t>
  </si>
  <si>
    <t>РЫСБАЕВА САУЛЕ МАКШАНОВНА</t>
  </si>
  <si>
    <t>ЖАПАРКУЛОВ КУАТБЕК ДАУСЕНОВИЧ</t>
  </si>
  <si>
    <t>ШЕБЕР</t>
  </si>
  <si>
    <t>ЕСИМГАЛИЕВ ТУЛЕБЕК ШУГАЕВИЧ</t>
  </si>
  <si>
    <t>КХ "ТЛЕГЕН"</t>
  </si>
  <si>
    <t>ЖУМАКАНОВ МЕРГАЗЫ ДЮСЕМБАЕВИЧ</t>
  </si>
  <si>
    <t>77779914727 ,87779914727</t>
  </si>
  <si>
    <t>С.АКЖАР , ОБЛАСТЬ АБАЙ, УРДЖАРСКИЙ РАЙОН, АКЖАРСКИЙ С.О., С.АКЖАР</t>
  </si>
  <si>
    <t>КХ "АҚНИЕТ"</t>
  </si>
  <si>
    <t>БЕРЖАНОВА РАЯ БОРАНОВНА</t>
  </si>
  <si>
    <t>С.ЕЛТАЙ , АТЫРАУСКАЯ ОБЛАСТЬ, ИНДЕРСКИЙ РАЙОН, С.О. ЕЛТАЙ, С.ЕЛТАЙ</t>
  </si>
  <si>
    <t>04.06.2024 набрать вечером</t>
  </si>
  <si>
    <t>ИП "ЖАКАШЕВ"</t>
  </si>
  <si>
    <t>ЖАКАШЕВ ЖАНБОЛАТ КАЖИАКПАРОВИЧ</t>
  </si>
  <si>
    <t>04.10.2024 не потре</t>
  </si>
  <si>
    <t>И/П "ДОСЫМБЕТ"</t>
  </si>
  <si>
    <t>СЕЙТКУЛОВ ДОСЖАН ДОСЫМБЕТУЛЫ</t>
  </si>
  <si>
    <t>87053762244 ,87058551589</t>
  </si>
  <si>
    <t>ИП, АРУ</t>
  </si>
  <si>
    <t>АЯЗБАЕВА АЛИЯКУЛ АДИБАЕВНА</t>
  </si>
  <si>
    <t>С.АЙМАНТОБЕ , ЖАМБЫЛСКАЯ ОБЛАСТЬ, БАЙЗАКСКИЙ РАЙОН, ДИХАНСКИЙ С.О., С.АЙМАНТОБЕ</t>
  </si>
  <si>
    <t>ИП ИБРАГИМОВ</t>
  </si>
  <si>
    <t>ИБРАГИМОВ МАХСАТ ТУЛЕПОВИЧ</t>
  </si>
  <si>
    <t>"ШЕРІМ" ШАРУА ҚОЖАЛЫҒЫ</t>
  </si>
  <si>
    <t>ШЕРИМОВ ЕРЖАН ЖИЛЫСБЕКОВИЧ</t>
  </si>
  <si>
    <t>УДЕРБАЕВ Б.А.</t>
  </si>
  <si>
    <t>УДЕРБАЕВ БЕРИК АБДИКАДИРОВИЧ</t>
  </si>
  <si>
    <t>7(778)9546362 ,87789546362</t>
  </si>
  <si>
    <t>Деятельность развлекательных и тематических парков</t>
  </si>
  <si>
    <t>ИП ТАМЕРЛАН</t>
  </si>
  <si>
    <t>БАЙЖУМАНОВ ЕСЕНБЕК ШАРИПОВИЧ</t>
  </si>
  <si>
    <t>ИП "САГАТБЕК"</t>
  </si>
  <si>
    <t>БАЗАРБЕКОВ САГАТБЕК</t>
  </si>
  <si>
    <t>С.КАЙЫНДЫ , ЖАМБЫЛСКАЯ ОБЛАСТЬ, РАЙОН ТУРАРА РЫСКУЛОВА, КАЙЫНДИНСКИЙ С.О., С.КАЙЫНДЫ</t>
  </si>
  <si>
    <t>ФХ "ЗАРЯ"</t>
  </si>
  <si>
    <t>МАРТИЯНЕНКО ПЁТР ВЛАДИМИРОВИЧ</t>
  </si>
  <si>
    <t>С.ЖОЛБОЛДЫ , ПАВЛОДАРСКАЯ ОБЛАСТЬ, АКТОГАЙСКИЙ РАЙОН, ЖОЛБОЛДИНСКИЙ С.О., С.ЖОЛБОЛДЫ</t>
  </si>
  <si>
    <t>ИП КУНАФИЯНОВ БАКЫТЖАН К/Х КОНЫС</t>
  </si>
  <si>
    <t>КУНАФИЯНОВ БАКЫТЖАН КАЛЫМОВИЧ</t>
  </si>
  <si>
    <t>87775730054 ,8 777 573 00 54</t>
  </si>
  <si>
    <t>"ШЫНАР" ШАРУА ҚОЖАЛЫҒЫ</t>
  </si>
  <si>
    <t>АҚАШ ГАБДЫРАХМАН ГАБДУЛҰЛЫ</t>
  </si>
  <si>
    <t>7-7777042401 ,87777042401</t>
  </si>
  <si>
    <t>КРЕСТЬЯНСКОЕ ХОЗЯЙСТВО "КАБАКОВ САЙЛАУ САДУОВИЧ"</t>
  </si>
  <si>
    <t>КАБАКОВ САЙЛАУ САДУОВИЧ</t>
  </si>
  <si>
    <t>С.БУРЕВЕСТНИК , КОСТАНАЙСКАЯ ОБЛАСТЬ, НАУРЗУМСКИЙ РАЙОН, БУРЕВЕСТНИНСКАЯ С.А., С.БУРЕВЕСТНИК</t>
  </si>
  <si>
    <t>31.08.2026 сбросил</t>
  </si>
  <si>
    <t>"ЖАНБОЛАТ" ШАРУА ҚОЖАЛЫҒЫ</t>
  </si>
  <si>
    <t>АРФИЛОВА РАУШАН СЕРИКОВНА</t>
  </si>
  <si>
    <t>С.ИНТАЛЫ , ОБЛАСТЬ ҰЛЫТАУ, ЖАНААРКИНСКИЙ РАЙОН, КАРААГАШСКИЙ С.О., С.ИНТАЛЫ</t>
  </si>
  <si>
    <t>03.03.2025 откл</t>
  </si>
  <si>
    <t>ИП КАЗИЕВ Р.А.</t>
  </si>
  <si>
    <t>КАЗИЕВ РАДИК АККАИРОВИЧ</t>
  </si>
  <si>
    <t>04.06.2024 сбой</t>
  </si>
  <si>
    <t>ИП АКТОРГАЕВА М.Ж</t>
  </si>
  <si>
    <t>АКТОРГАЕВА МЕЙРАМГУЛЬ ЖУЗБАЙКЫЗЫ</t>
  </si>
  <si>
    <t>КХ "ДАУЛЕТКУЛ"</t>
  </si>
  <si>
    <t>ДАУЛЕТКУЛОВ ЕРЛАНБЕК ТУРЕБЕКОВИЧ</t>
  </si>
  <si>
    <t>ИП "РАМАЗАН"</t>
  </si>
  <si>
    <t>КАРТОШ АСЫЛБЕК</t>
  </si>
  <si>
    <t>С.САЗДЫ БУЛАК , АКМОЛИНСКАЯ ОБЛАСТЬ, АККОЛЬСКИЙ РАЙОН, КАРАСАЙСКИЙ С.О., С.САЗДЫ БУЛАК</t>
  </si>
  <si>
    <t>ИП "МЕРЕКЕ"</t>
  </si>
  <si>
    <t>ДУИСЕНБАЕВА МЕРЕКЕ АНЫКБЕКОВНА</t>
  </si>
  <si>
    <t>12.11.204 нет потреб</t>
  </si>
  <si>
    <t>"ҚУАНДЫҚ" ШАРУА ҚОЖАЛЫҒЫ</t>
  </si>
  <si>
    <t>МҰҚАН ҚҰАНЫШ ВӘЛИҰЛЫ</t>
  </si>
  <si>
    <t>7 (701)4100162 ,87014100162</t>
  </si>
  <si>
    <t>ДАУТОВ СЕРИКПАЙ НЕГМАТОВИЧ</t>
  </si>
  <si>
    <t>С.АРБАИГЕН , ПАВЛОДАРСКАЯ ОБЛАСТЬ, ЩЕРБАКТИНСКИЙ РАЙОН, ГАЛКИНСКИЙ С.О., С.АРБАИГЕН</t>
  </si>
  <si>
    <t>ЕТЕКБАЕВ НУРМУХАМЕТ ЧАЙЗАДОВИЧ</t>
  </si>
  <si>
    <t>77071050526 ,87071050526</t>
  </si>
  <si>
    <t>КХ "БЕКЕС" не зарегес</t>
  </si>
  <si>
    <t>ҒАБДРАШ ЖӘМИЛӘ ДАУЫТХАНҚЫЗЫ</t>
  </si>
  <si>
    <t>04.10.2024  нет потреб</t>
  </si>
  <si>
    <t>А-ДУЛАТ К/Х</t>
  </si>
  <si>
    <t>САПАРБЕКОВА ЗУХРА ТУЛЕГАНОВНА</t>
  </si>
  <si>
    <t>С.ОЙЫК , ЖАМБЫЛСКАЯ ОБЛАСТЬ, ТАЛАССКИЙ РАЙОН, ОЙЫКСКИЙ С.О., С.ОЙЫК</t>
  </si>
  <si>
    <t>ИП КАЗАНГАПОВ</t>
  </si>
  <si>
    <t>КАЗАНГАПОВ КАЙРОЛЛА АЗИМОВИЧ</t>
  </si>
  <si>
    <t>15.09.2026 занято</t>
  </si>
  <si>
    <t>ЖК "ОРЫНБАЙ"</t>
  </si>
  <si>
    <t>ЕМБЕРГЕНОВ ОРЫНБАЙ</t>
  </si>
  <si>
    <t>ДЖАППАРОВ ДАНИЯРБЕК ДУЛАТОВИЧ</t>
  </si>
  <si>
    <t>КХ " ДАУЫТХАН "</t>
  </si>
  <si>
    <t>ДАУЛЕТОВ КАЙРАТ МЕНШИНБАЕВИЧ</t>
  </si>
  <si>
    <t>7017145981 ,87017145981</t>
  </si>
  <si>
    <t>С.САМСЫ , АЛМАТИНСКАЯ ОБЛАСТЬ, ЖАМБЫЛСКИЙ РАЙОН, САМСИНСКИЙ С.О., С.САМСЫ</t>
  </si>
  <si>
    <t>ЖК АСҚАРОВА ГҮЛЖАМАЛ</t>
  </si>
  <si>
    <t>АСКАРОВА ГУЛЖАМАЛ МУСАЕВНА</t>
  </si>
  <si>
    <t>К/Х " КАЛИЕВ БАКЫТ БОЛАБЕКОВИЧ "</t>
  </si>
  <si>
    <t>КАЛИЕВ БАКЫТ БОЛАБЕКОВИЧ</t>
  </si>
  <si>
    <t>С.АЙДАРЛЫ , ОБЛАСТЬ ЖЕТІСУ, ПАНФИЛОВСКИЙ РАЙОН, АЙДАРЛИНСКИЙ С.О., С.АЙДАРЛЫ</t>
  </si>
  <si>
    <t>КХ " ДУЛАТ"</t>
  </si>
  <si>
    <t>МАЛАБАЕВА АСИЯ АБДИМОМЫНОВНА</t>
  </si>
  <si>
    <t>КРЕСТЬЯНСКОЕ ХОЗЯЙСТВО"ПАВЛОВСКИЙ АЛЕКСАНДР ЭДУАРДОВИЧ" ждем звонка от директора</t>
  </si>
  <si>
    <t>ПАВЛОВСКИЙ АЛЕКСАНДР ЭДУАРДОВИЧ</t>
  </si>
  <si>
    <t>77059624165 ,87059624165</t>
  </si>
  <si>
    <t>С.ВОСКРЕСЕНОВКА , КОСТАНАЙСКАЯ ОБЛАСТЬ, КОСТАНАЙСКИЙ РАЙОН, НАДЕЖДИНСКИЙ С.О., С.ВОСКРЕСЕНОВКА</t>
  </si>
  <si>
    <t>31.08.2026 не дозвон а э</t>
  </si>
  <si>
    <t>ИП БЕГМАНОВ</t>
  </si>
  <si>
    <t>БЕГМАНОВ МУХТАР КЕНЖЕБЕКОВИЧ</t>
  </si>
  <si>
    <t>КРЕСТЬЯСКОЕ ХОЗЯЙСТВО "ТАБЫН-ТАЛ"</t>
  </si>
  <si>
    <t>ӨТЕН АСКАР САДУАҚАСҰЛЫ</t>
  </si>
  <si>
    <t>7 (705) 839-33-24. +7 (705) 839-33-23 ,87058393324 ,87058393324. 87058393323</t>
  </si>
  <si>
    <t>К/Х "ТЕМ-КАР"</t>
  </si>
  <si>
    <t>ОСПАНОВА КУЛЯН КАБИДЕНОВНА</t>
  </si>
  <si>
    <t>С.ПЕРЕКАТНОЕ , АКМОЛИНСКАЯ ОБЛАСТЬ, ЖАКСЫНСКИЙ РАЙОН, БЕЛОВОДСКИЙ С.О., С.ПЕРЕКАТНОЕ</t>
  </si>
  <si>
    <t>КХ"БЕКЗАТ-Т"</t>
  </si>
  <si>
    <t>ТАДЖИБАЕВ ЕРЛАН</t>
  </si>
  <si>
    <t>С.ЖЕТЫБАЙ , МАНГИСТАУСКАЯ ОБЛАСТЬ, КАРАКИЯНСКИЙ РАЙОН, ЖЕТЫБАЙСКИЙ С.О., С.ЖЕТЫБАЙ</t>
  </si>
  <si>
    <t>ИП КУАТБЕКОВ К.И.</t>
  </si>
  <si>
    <t>КУАТБЕКОВ КАЛДЫБАЙ ИБАДУЛЛАЕВИЧ</t>
  </si>
  <si>
    <t>ИП КУСМАГАМБЕТОВА САЛЕМБИКЕ ЗАЙНУЛЬДИНОВНА</t>
  </si>
  <si>
    <t>КУСМАГАМБЕТОВА САЛЕМБИКЕ ЗАЙНУЛЬДИНОВНА</t>
  </si>
  <si>
    <t>77716081162 ,87716081162</t>
  </si>
  <si>
    <t>К/Х "РУСЛАН" ТУРУКПАЕВ КАЙРАТ АСЕТОВИЧ</t>
  </si>
  <si>
    <t>ТУРУКПАЕВ КАЙРАТ АСЕТОВИЧ</t>
  </si>
  <si>
    <t>КРХ АМАН</t>
  </si>
  <si>
    <t>ЕЛЮБАЕВ АМАНКЕРИМ АБДИКЕРИМОВИЧ</t>
  </si>
  <si>
    <t>С.МУКРЫ , ОБЛАСТЬ ЖЕТІСУ, КОКСУСКИЙ РАЙОН, МУКРИНСКИЙ С.О., С.МУКРЫ</t>
  </si>
  <si>
    <t>ИП "ТЕМІРЛАН"</t>
  </si>
  <si>
    <t>БЕКБОСЫНОВА САУЛЕ АСАНКУЛОВНА</t>
  </si>
  <si>
    <t>С.ОТАР , ЖАМБЫЛСКАЯ ОБЛАСТЬ, КОРДАЙСКИЙ РАЙОН, ОТАРСКИЙ С.О., С.ОТАР</t>
  </si>
  <si>
    <t>К/Х АРМАН</t>
  </si>
  <si>
    <t>АНГАШИНОВ СЕЙЕЛКАН</t>
  </si>
  <si>
    <t>С.НОВО-ХАЙРУЗОВКА , ВОСТОЧНО-КАЗАХСТАНСКАЯ ОБЛАСТЬ, КАТОН-КАРАГАЙСКИЙ РАЙОН, НОВОХАЙРУЗОВСКИЙ С.О., С.НОВО-ХАЙРУЗОВКА</t>
  </si>
  <si>
    <t>14.05.2024 пока нет потреб</t>
  </si>
  <si>
    <t>КРЕСТЬЯНСКОЕ ХОЗЯЙСТВО ГАСЫРБЕК</t>
  </si>
  <si>
    <t>ОТАРБАЕВ НУРТАЙ ТУРСЫНГАЛИЕВИЧ</t>
  </si>
  <si>
    <t>С.Т.РЫСКУЛОВА , ЖАМБЫЛСКАЯ ОБЛАСТЬ, МЕРКЕНСКИЙ РАЙОН, Т.РЫСКУЛОВСКИЙ С.О., С.Т.РЫСКУЛОВА</t>
  </si>
  <si>
    <t>КХ "ИГИБАЕВЫ"</t>
  </si>
  <si>
    <t>ИГИБАЕВА РАУШАН МУКАШЕВНА</t>
  </si>
  <si>
    <t>ИП "ЖИЛКИБАЕВ З.Т."</t>
  </si>
  <si>
    <t>ЖИЛКИБАЕВ ЗАКЫРЖАН ТУРГАЕВИЧ</t>
  </si>
  <si>
    <t>С.АРАЙЛЫ , АКМОЛИНСКАЯ ОБЛАСТЬ, ЦЕЛИНОГРАДСКИЙ РАЙОН, АРАЙЛЫНСКИЙ С.О., С.АРАЙЛЫ</t>
  </si>
  <si>
    <t>ИП "МАНСУР"</t>
  </si>
  <si>
    <t>АЛГОЖИН ЕРЛАН ШАЙКЕНУЛЫ</t>
  </si>
  <si>
    <t>С.АКСУ-АЮЛЫ , ШЕТСКИЙ РАЙОН, АКСУ-АЮЛИНСКИЙ С.О., С.АКСУ-АЮЛЫ</t>
  </si>
  <si>
    <t>К/Х "ЖАНДОС" БАЙҒОЗИН ЖОБАЛАЙ СІЛӘМҒАЛИҰЛЫ не зарег</t>
  </si>
  <si>
    <t>БАЙҒОЗИН ЖОБАЛАЙ СІЛӘМҒАЛИҰЛЫ</t>
  </si>
  <si>
    <t>ИП МАЛГАЖДАРОВА</t>
  </si>
  <si>
    <t>МАЛГАЖДАРОВА АЙГУЛЬ МАЛГАЖДАРОВНА</t>
  </si>
  <si>
    <t>77024227471 ,87024227471</t>
  </si>
  <si>
    <t>ОМАРОВ АБЗАЛ ЕСМАГЫЗАМОВИЧ</t>
  </si>
  <si>
    <t>С.МЕРЕКЕ , КОСТАНАЙСКАЯ ОБЛАСТЬ, НАУРЗУМСКИЙ РАЙОН, ДАМДИНСКИЙ С.О., С.МЕРЕКЕ</t>
  </si>
  <si>
    <t>КРЕСТЬЯНСКОЕ ХОЗЯЙСТВО "АБЫЛАЙ"</t>
  </si>
  <si>
    <t>КСУПОВ КЫДЫРБАЙ КУКЕНОВИЧ</t>
  </si>
  <si>
    <t>КХ МАКСАТ</t>
  </si>
  <si>
    <t>ТЕМЕРБЕКОВ ТАСТЫМБЕК САПАРОВИЧ</t>
  </si>
  <si>
    <t>77054081536 ,87054081536</t>
  </si>
  <si>
    <t>ИП ЕСЕНБЕРГЕНОВ М.Е. не берет</t>
  </si>
  <si>
    <t>ЕСЕНБЕРГЕНОВ МУКТАР ЕСИЛЬБАЕВИЧ</t>
  </si>
  <si>
    <t>Г.СЕРГЕЕВКА , РАЙОН ШАЛ АКЫНА, СЕРГЕЕВСКАЯ Г.А., Г.СЕРГЕЕВКА</t>
  </si>
  <si>
    <t>"СЕЙТКУЛЫ БАЛАЛАРЫ ШАРУА ҚОЖАЛЫҒЫ"</t>
  </si>
  <si>
    <t>КЕРИМКУЛЫЕВ ХОДЖАКУЛЫ СЕЙИТКУЛЫЕВИЧ</t>
  </si>
  <si>
    <t>БЕКСУЛТАНОВ С.Н.</t>
  </si>
  <si>
    <t>КХ "ҰЯЛЫ"</t>
  </si>
  <si>
    <t>ДЖАЛИМОВ КАЛИМ КАРИМОВИЧ</t>
  </si>
  <si>
    <t>С.АКСУАТ , АКЖАИКСКИЙ РАЙОН, АКСУАТСКИЙ С.О, С.АКСУАТ</t>
  </si>
  <si>
    <t>04.10.2024 нет потреб</t>
  </si>
  <si>
    <t>ФЕРМЕР ҚОЖАЛЫҒЫ "ҚЫДЫРБАЕВ Т"</t>
  </si>
  <si>
    <t>ҚЫДЫРБАЕВ ТӨРЕХАН АҒЫБАЙҰЛЫ</t>
  </si>
  <si>
    <t>АБИШЕВ ЖУМАБЕК КУМАРБЕКОВИЧ</t>
  </si>
  <si>
    <t>С.КЫЗЫЛУЙ , АТЫРАУСКАЯ ОБЛАСТЬ, ИСАТАЙСКИЙ РАЙОН, ТУЩЫКУДЫКСКИЙ С.О., С.КЫЗЫЛУЙ</t>
  </si>
  <si>
    <t>ИП " ХИКМЕТ "</t>
  </si>
  <si>
    <t>БАРАТОВА МИРЯМСАХАН НИЗАМОВНА</t>
  </si>
  <si>
    <t>77059001261 ,87059001261</t>
  </si>
  <si>
    <t>21.10.2024 не дохзвон</t>
  </si>
  <si>
    <t>ИП АМАНГАЛИЕВ Т.Ю.</t>
  </si>
  <si>
    <t>АМАНГАЛИЕВ ТАЛГАТ ЮРИЕВИЧ</t>
  </si>
  <si>
    <t>77012385682 ,87012385682</t>
  </si>
  <si>
    <t>ИП "БУРИБАЕВ Ж.А."</t>
  </si>
  <si>
    <t>БУРИБАЕВ ЖУНИСБЕК АРГЫНБАЕВИЧ</t>
  </si>
  <si>
    <t>С. АККОЛЬ , КОСТАНАЙСКАЯ ОБЛАСТЬ, ЖАНГЕЛЬДИНСКИЙ РАЙОН, АККОЛЬСКАЯ С.А., С. АККОЛЬ</t>
  </si>
  <si>
    <t>К/Х "ОРАЗ"</t>
  </si>
  <si>
    <t>БАЙЖАНОВА СӘБИЛА ҚАРТАНБАЙҚЫЗЫ</t>
  </si>
  <si>
    <t>87055522725 ,87133131994 ,дом: 8(71331) 31-9-94, сот: 8 705 552 27 25</t>
  </si>
  <si>
    <t>КОЙШЕКЕНОВ АМАНЖОЛ ТУЛЕУГАЛИЕВИЧ</t>
  </si>
  <si>
    <t>С.КОКТЕРЕК , ЗАПАДНО-КАЗАХСТАНСКАЯ ОБЛАСТЬ, КАЗТАЛОВСКИЙ РАЙОН, КОКТЕРЕКСКИЙ С.О., С.КОКТЕРЕК</t>
  </si>
  <si>
    <t>04.10.2024 не дозвон</t>
  </si>
  <si>
    <t>ИП "АУЫЛ-ЖОЛ"</t>
  </si>
  <si>
    <t>КЕНЕБАЕВ НЕСИПБАЙ ОРАЗБЕКОВИЧ</t>
  </si>
  <si>
    <t>С.ЖАЙНАК БАТЫРА , ОБЛАСТЬ ЖЕТІСУ, КЕРБУЛАКСКИЙ РАЙОН, ЖАЙНАК БАТЫРСКИЙ С.О., С.ЖАЙНАК БАТЫРА</t>
  </si>
  <si>
    <t>КРЕСТЪЯНСКОЕ ХОЗЯЙСТВО "Е?СЕБЕК "</t>
  </si>
  <si>
    <t>ИСМАИЛОВ ЖУРАБЕК ЕНСЕБЕКОВИЧ</t>
  </si>
  <si>
    <t>С.СҰЛУТӨР , ЖАМБЫЛСКАЯ ОБЛАСТЬ, ЖАМБЫЛСКИЙ РАЙОН, КАРАОЙСКИЙ С.О., С.СҰЛУТӨР</t>
  </si>
  <si>
    <t>Ф/Х "ШЫНАР"</t>
  </si>
  <si>
    <t>РАИСОВ ТОРЕХАН КОПЕЕВИЧ</t>
  </si>
  <si>
    <t>С.АКСАРЫ , СЕВЕРО-КАЗАХСТАНСКАЯ ОБЛАСТЬ, АКЖАРСКИЙ РАЙОН, УЯЛИНСКИЙ С.О., С.АКСАРЫ</t>
  </si>
  <si>
    <t>02.09.2026 не верный номер</t>
  </si>
  <si>
    <t>КХ МӘДИ</t>
  </si>
  <si>
    <t>КУРМАНОВ МУРАТХАН ТУШАНТАЕВИЧ</t>
  </si>
  <si>
    <t>ИП "НАУРЫЗОВ Ж.М."</t>
  </si>
  <si>
    <t>НАУРЫЗОВ ЖАНБОЛАТ МЕНДЕШЕВИЧ</t>
  </si>
  <si>
    <t>С.САЙХИН , БОКЕЙОРДИНСКИЙ РАЙОН, САЙХИНСКИЙ С.О., С.САЙХИН</t>
  </si>
  <si>
    <t>КХ "НУРКАДАМ"</t>
  </si>
  <si>
    <t>ТОЛЫБАЕВА ЧОЛПАН СМАНЬЯЕВНА</t>
  </si>
  <si>
    <t>С.ШАНХАНАЙ , ОБЛАСТЬ ЖЕТІСУ, КЕРБУЛАКСКИЙ РАЙОН, ШАНХАНАЙСКИЙ С.О., С.ШАНХАНАЙ</t>
  </si>
  <si>
    <t>26.05.2024 не дозвон</t>
  </si>
  <si>
    <t>К/Х "НУРГАЛИЕВ САЛЬМАН МАЖЕНОВИЧ"</t>
  </si>
  <si>
    <t>НУРГАЛИЕВ САЛЬМАН МАЖЕНОВИЧ</t>
  </si>
  <si>
    <t>87770559891 ,8(777)055-98-91</t>
  </si>
  <si>
    <t>КРЕСТЬЯНСКОЕ ХОЗЯЙСТВО "АЛЬ-ВАКАС"</t>
  </si>
  <si>
    <t>ЧИЛЮР АРЛИ АРБУДУЕВИЧ</t>
  </si>
  <si>
    <t>С.СОРТОБЕ , ЖАМБЫЛСКАЯ ОБЛАСТЬ, КОРДАЙСКИЙ РАЙОН, СОРТОБИНСКИЙ С.О., С.СОРТОБЕ</t>
  </si>
  <si>
    <t>ИП МЕРЕЙ</t>
  </si>
  <si>
    <t>АУЭЗОВА МАРЖАН ГИБАДУЛЛИНА</t>
  </si>
  <si>
    <t>ИП МАШАНОВА</t>
  </si>
  <si>
    <t>МАШАНОВА ГУЛЬЖИЯН САГИНАЛИЕВНА</t>
  </si>
  <si>
    <t>С.КАЗТАЛОВКА , ЗАПАДНО-КАЗАХСТАНСКАЯ ОБЛАСТЬ, КАЗТАЛОВСКИЙ РАЙОН, КАЗТАЛОВСКИЙ С.О., С.КАЗТАЛОВКА</t>
  </si>
  <si>
    <t>КХ НАУРЫЗБЕК</t>
  </si>
  <si>
    <t>ТУЛЕКОВ ЖАСКАЙРАТ АЙТЖАНОВИЧ</t>
  </si>
  <si>
    <t>С.ЖУБАНА МОЛДАГАЛИЕВА , ЗАПАДНО-КАЗАХСТАНСКАЯ ОБЛАСТЬ, АКЖАИКСКИЙ РАЙОН, КУРАЙЛЫСАЙСКИЙ С.О., С.ЖУБАНА МОЛДАГАЛИЕВА</t>
  </si>
  <si>
    <t>КХ "БЕЙСЕНБЕК"</t>
  </si>
  <si>
    <t>АКЫЛБАЕВ ЖУНУСПЕК БЕЙСЕНБЕКОВИЧ</t>
  </si>
  <si>
    <t>ЖК "САЯТ"</t>
  </si>
  <si>
    <t>ИСОВА ГУЛНАР АБАТОВНА</t>
  </si>
  <si>
    <t>КР.ХОЗ. "БЕКЖАН"</t>
  </si>
  <si>
    <t>МЫРЗАКУЛОВ АСЕМБЕК СЕЙДИЛДАЕВИЧ</t>
  </si>
  <si>
    <t>А.ЕСЕЙ БИ , ЖАМБЫЛСКАЯ ОБЛАСТЬ, ТАЛАССКИЙ РАЙОН, КАРАТАУСКИЙ С.О., А.ЕСЕЙ БИ</t>
  </si>
  <si>
    <t>ИП "КЕНЧИЛИКОВА"</t>
  </si>
  <si>
    <t>КЕНЧИЛИКОВА НАЗИГУЛЬ МЫКТЫБЕКОВНА</t>
  </si>
  <si>
    <t>П.БОРАЛДАЙ , АЛМАТИНСКАЯ ОБЛАСТЬ, ИЛИЙСКИЙ РАЙОН, БОРАЛДАЙСКАЯ П.А., П.БОРАЛДАЙ</t>
  </si>
  <si>
    <t>ИП ТЫМБАЕВ С.Т.</t>
  </si>
  <si>
    <t>ТЫМБАЕВ САРЫБАЙ ТАУБАЕВИЧ</t>
  </si>
  <si>
    <t>87474663407 ,+8 747 466 3407</t>
  </si>
  <si>
    <t>ЖК ХАСАНОВ А.А.</t>
  </si>
  <si>
    <t>ХАСАНОВ АСХАТ АНУАРОВИЧ</t>
  </si>
  <si>
    <t>С.КАБЫЛАНБЕК , САРЫАГАШСКИЙ РАЙОН, КАБЛАНБЕКСКИЙ С.О., С.КАБЫЛАНБЕК</t>
  </si>
  <si>
    <t>ИП "ҚҰЛДАНБАЙ.М.Қ"</t>
  </si>
  <si>
    <t>ҚҰЛДАНБАЙ МӘНШҮК ҚУАНҚЫЗЫ</t>
  </si>
  <si>
    <t>Ф/Х "ДАУЛЕТ"</t>
  </si>
  <si>
    <t>ДИСЕНОВА ЛАЗЗАТ СЕКСЕНОВНА</t>
  </si>
  <si>
    <t>ОЖИКАНОВ ДАУЛЕТБЕК САКЕНОВИЧ</t>
  </si>
  <si>
    <t>ИП АЛИМХАН</t>
  </si>
  <si>
    <t>МАТАЕВА АКМАНАТ САГИМБАЕВНА</t>
  </si>
  <si>
    <t>19.03.2025  не дозвон</t>
  </si>
  <si>
    <t>КАРИМОВ САЛАМАТ ФАЙЗУЛЛИЕВИЧ</t>
  </si>
  <si>
    <t>87015599228 ,87081060865</t>
  </si>
  <si>
    <t>ИП "ЕНСЕБАЛИЕВА"</t>
  </si>
  <si>
    <t>ЕНСЕБАЛИЕВА КУЛЗИРА ЖАМБЫЛОВНА</t>
  </si>
  <si>
    <t>87025925059 ,87759227238</t>
  </si>
  <si>
    <t>ИП "МАРИЯ"</t>
  </si>
  <si>
    <t>АЛИМБАЕВА МАРИЯ ВОЛЬТАЕВНА</t>
  </si>
  <si>
    <t>С.ЖЫЛЫБУЛАК , ОБЛАСТЬ ЖЕТІСУ, КАРАТАЛЬСКИЙ РАЙОН, БАСТОБИНСКИЙ А.О., С.ЖЫЛЫБУЛАК</t>
  </si>
  <si>
    <t>ИП "NUR_SERVICE"</t>
  </si>
  <si>
    <t>МЫНЖЫТОВ ЕРТАЙ КОКТЕУБАЕВИЧ</t>
  </si>
  <si>
    <t>С.КОКАРЫК , ЖАМБЫЛСКАЯ ОБЛАСТЬ, РАЙОН ТУРАРА РЫСКУЛОВА, АБАЙСКИЙ С.О., С.КОКАРЫК</t>
  </si>
  <si>
    <t>ЛОМАШВИЛИ А.В. Ш/Қ "ВАХТАНГ"</t>
  </si>
  <si>
    <t>ЛОМАШВИЛИ АНЗОРИ ВАХТАНГОВИЧ</t>
  </si>
  <si>
    <t>7(702)9125819 ,87029125819</t>
  </si>
  <si>
    <t>СТ.КОКТИНКОЛИ , КАРАГАНДИНСКАЯ ОБЛАСТЬ, ШЕТСКИЙ РАЙОН, КОКТЕНКОЛЬСКИЙ С.О., СТ.КОКТИНКОЛИ</t>
  </si>
  <si>
    <t>21.09.2026 продал кх</t>
  </si>
  <si>
    <t>ИП "УЛМЕНТАЕВА ГУЛИСТАН"</t>
  </si>
  <si>
    <t>УЛМЕНТАЕВА ГУЛИСТАН МУХАМЕДИЯРОВНА</t>
  </si>
  <si>
    <t>19.03.2025 не дозвон</t>
  </si>
  <si>
    <t>КХ "ЫРЫС"</t>
  </si>
  <si>
    <t>НУРГАЛИЕВ ДУЛАТ НУРГАЛИЕВИЧ</t>
  </si>
  <si>
    <t>ИП КАМЕЛИДЕНОВ ЖАНБУЛАТ ШАГБАНУЛЫ нет номера</t>
  </si>
  <si>
    <t>КАМЕЛИДЕНОВ ЖАНБУЛАТ ШАГБАНУЛЫ</t>
  </si>
  <si>
    <t>7-71645-69223 ,87164569223</t>
  </si>
  <si>
    <t>К/Х ТУРАЛЫ</t>
  </si>
  <si>
    <t>ДЖУЗБАЕВ САНАК ТУРГАНАЛИЕВИЧ</t>
  </si>
  <si>
    <t>С.КЫЗЫЛАРЫК , ЖАМБЫЛСКАЯ ОБЛАСТЬ, ЖУАЛЫНСКИЙ РАЙОН, КЫЗЫЛАРЫКСКИЙ С.О., С.КЫЗЫЛАРЫК</t>
  </si>
  <si>
    <t>ЖК "АЛИЯ"</t>
  </si>
  <si>
    <t>ОМАНОВА РАЙКУЛЬ ИСКАКОВНА</t>
  </si>
  <si>
    <t>19.03.2025 нет потреб</t>
  </si>
  <si>
    <t>МАКИПБЕКОВ ТАЛГАТ МАКИПБЕКОВИЧ</t>
  </si>
  <si>
    <t>ИП "ҒАСЫР"</t>
  </si>
  <si>
    <t>НАГАШИБАЕВ БАТЫРБЕК МОЛДАГАЛИЕВИЧ</t>
  </si>
  <si>
    <t>77776629642 ,87776629642</t>
  </si>
  <si>
    <t>С.ЕНБЕК , КЫЗЫЛОРДИНСКАЯ ОБЛАСТЬ, ЖАЛАГАШСКИЙ РАЙОН, ЕНБЕКСКИЙ С.О., С.ЕНБЕК</t>
  </si>
  <si>
    <t>19.03.2025 откл</t>
  </si>
  <si>
    <t>К/Х АЛАУ</t>
  </si>
  <si>
    <t>ИСАЕВА ЖАНАТ АКИМЖАНОВНА</t>
  </si>
  <si>
    <t>С.МАЛЕЕВСК , ВОСТОЧНО-КАЗАХСТАНСКАЯ ОБЛАСТЬ, РАЙОН АЛТАЙ, МАЛЕЕВСКИЙ С.О., С.МАЛЕЕВСК</t>
  </si>
  <si>
    <t>ИП "АДЕМІ"</t>
  </si>
  <si>
    <t>КАЗАКБАЕВ КАНАТ ДОТАЕВИЧ</t>
  </si>
  <si>
    <t>ИП САГДАТ</t>
  </si>
  <si>
    <t>КОЩЕГУЛОВ САГДАТ ДОСМАГАМБЕТОВИЧ</t>
  </si>
  <si>
    <t>С.АЙНАКОЛЬ , АКСУ Г.А., АЛГАБАССКИЙ С.О., С.АЙНАКОЛЬ</t>
  </si>
  <si>
    <t>К/ХОЗ " КАРЛЫГАШ "</t>
  </si>
  <si>
    <t>ИСКАКОВ РУФИЛ МЕНТАШЕВИЧ</t>
  </si>
  <si>
    <t>КХ ОЛЖАС повтор не дозвон</t>
  </si>
  <si>
    <t>ХАСЕНОВ МАГАУЯ АБАХАНОВИЧ</t>
  </si>
  <si>
    <t>ШИХАМИРОВ ИДРИС АЛЛАХВЕРДИЕВИЧ</t>
  </si>
  <si>
    <t>77011856359 ,+77053300062 ,87011856359 ,87132965759</t>
  </si>
  <si>
    <t>Аренда прочих машин, оборудования и материальных активов, не включенных в другие группировки</t>
  </si>
  <si>
    <t>20.02.2025 не внерный номер</t>
  </si>
  <si>
    <t>ЖУМАДИЛОВА КЫМБАТКУЛЬ КАШАКОВНА</t>
  </si>
  <si>
    <t>С.БИРЛИКУСТЕМ , ЖАМБЫЛСКАЯ ОБЛАСТЬ, ШУСКИЙ РАЙОН, БИРЛИКУСТЕМСКИЙ С.О., С.БИРЛИКУСТЕМ</t>
  </si>
  <si>
    <t>ИП "КАУСАР" не верный номер</t>
  </si>
  <si>
    <t>КЕНЖЕГАЛИЕВ САГИТЖАН КАКИМОВИЧ</t>
  </si>
  <si>
    <t>77021262612 ,87021262612</t>
  </si>
  <si>
    <t>ИП АКИМГАЛИ</t>
  </si>
  <si>
    <t>ЕСМАГАМБЕТОВ АКИМГАЛИ КАЛМАГАМБЕТОВИЧ</t>
  </si>
  <si>
    <t>ИП ЖАРОВА Ж.Ж.</t>
  </si>
  <si>
    <t>ЖАРОВА ЖАННА ЖАРОВНА</t>
  </si>
  <si>
    <t>К/Х "ЖАЙНА"</t>
  </si>
  <si>
    <t>САГЫНДИХОВ НАУРЫЗБАЙ ЖОЛДЫГАЛИЕВИЧ</t>
  </si>
  <si>
    <t>27.05.2024 не дозвон</t>
  </si>
  <si>
    <t>ИП "МАХИТОВ"</t>
  </si>
  <si>
    <t>МАХИТОВ СЫГАЙ БУКЕЕВИЧ</t>
  </si>
  <si>
    <t>С.НУРСАЙ , КАЗТАЛОВСКИЙ РАЙОН, ТЕРЕНКОЛСКИЙ С.О., С.НУРСАЙ</t>
  </si>
  <si>
    <t>ИП "АЙТКАЗИН МАРАТ НУРГАЛИЕВИЧ"</t>
  </si>
  <si>
    <t>АЙТКАЗИН МАРАТ НУРГАЛИЕВИЧ</t>
  </si>
  <si>
    <t>К/Х "АКИМБЕКОВ"</t>
  </si>
  <si>
    <t>АКИМБЕКОВ ЖАНАБИЛ КАРБЕКОВИЧ</t>
  </si>
  <si>
    <t>С.КАБАНБАЙ , ОБЛАСТЬ ЖЕТІСУ, АЛАКОЛЬСКИЙ РАЙОН, КАБАНБАЙСКИЙ С.О., С.КАБАНБАЙ</t>
  </si>
  <si>
    <t>К/Х ЖАЛГАС С.А</t>
  </si>
  <si>
    <t>ЖАЛГАС СЕМЕН АБСАЛИМҰЛЫ</t>
  </si>
  <si>
    <t>С.АЛГА , АТЫРАУСКАЯ ОБЛАСТЬ, КУРМАНГАЗИНСКИЙ РАЙОН, МАКАШСКИЙ С.О., С.АЛГА</t>
  </si>
  <si>
    <t>КРЕСТЬЯНСКОЕ ХОЗЯЙСТВО "ТАҢБА"</t>
  </si>
  <si>
    <t>СКАКОВ ЕРЖАН ОКАНОВИЧ</t>
  </si>
  <si>
    <t>87233921307 ,8-72339-21307</t>
  </si>
  <si>
    <t>ИП АЙЛАНА</t>
  </si>
  <si>
    <t>ИСИН ТАСБОЛАТ ДЮСЕМБАЕВИЧ</t>
  </si>
  <si>
    <t>77756616555 ,87756616555</t>
  </si>
  <si>
    <t>ИП "СРАЖИЕВ ТУРГЫНБЕК СЕЙТКАДЫРОВИЧ"</t>
  </si>
  <si>
    <t>СРАЖИЕВ ТУРГЫНБЕК СЕЙТКАДЫРОВИЧ</t>
  </si>
  <si>
    <t>КЫДЫРБАЕВА ГУЛЬНАЗ ЕЛЕУСИЗОВНА</t>
  </si>
  <si>
    <t>NNN</t>
  </si>
  <si>
    <t>НУРМАНАЛИЕВА НУРЖАНАТ НУРМАХАНОВНА</t>
  </si>
  <si>
    <t>К/Х "ӨРКЕН"</t>
  </si>
  <si>
    <t>НУСИПКОЖАЕВ ТАЛГАТ ЖОСПАРХАНОВИЧ</t>
  </si>
  <si>
    <t>77014444913 ,87014444913</t>
  </si>
  <si>
    <t>С.ТЕКЕС</t>
  </si>
  <si>
    <t>ИП СЕЙДАХМЕТ</t>
  </si>
  <si>
    <t>ЕСЕТОВ СЕИДАХМЕТ МУХАМБЕТЖАНОВИЧ</t>
  </si>
  <si>
    <t>19.03.2025 не дозвоне</t>
  </si>
  <si>
    <t>ИП "ЛЯЗЗАТ"</t>
  </si>
  <si>
    <t>БАЙМОЛДАЕВА ЛЯЗЗАТ СЕИТЖАПАРОВНА</t>
  </si>
  <si>
    <t>К.Х ДАНИЯР</t>
  </si>
  <si>
    <t>УРАЗИМБЕТОВА КУЛЯШ САГИНТАЕВНА</t>
  </si>
  <si>
    <t>С.ОНГАР , ХРОМТАУСКИЙ РАЙОН, С.О.ДОН, С.ОНГАР</t>
  </si>
  <si>
    <t>ТУРСЫНКУЛ</t>
  </si>
  <si>
    <t>МАУЛЕНКУЛОВА ТУРСЫНКУЛ</t>
  </si>
  <si>
    <t>ИП "КЫДЫРАЛИ"</t>
  </si>
  <si>
    <t>БЕКЕТОВ КЫДЫРАЛИ САБЕНОВИЧ</t>
  </si>
  <si>
    <t>19.03.2025 не верный номер</t>
  </si>
  <si>
    <t>ЖК "ТҰРЛЫБЕКОВ НҰРҒАЛИ ЕСДЕМЕСҰЛЫ"</t>
  </si>
  <si>
    <t>ТҰРЛЫБЕКОВ НҰРҒАЛИ ЕСДЕМЕСҰЛЫ</t>
  </si>
  <si>
    <t>К/Х "НУРАДИМ"</t>
  </si>
  <si>
    <t>МАЖИКОВ БАКЫТХАН КАМАЛИДЕНОВИЧ</t>
  </si>
  <si>
    <t>С.ТЕРЕКТЫБУЛАК , ВОСТОЧНО-КАЗАХСТАНСКАЯ ОБЛАСТЬ, КУРЧУМСКИЙ РАЙОН, АБАЙСКИЙ С.О., С.ТЕРЕКТЫБУЛАК</t>
  </si>
  <si>
    <t>ИП ВРУЧИНСКАЯ Е.И.</t>
  </si>
  <si>
    <t>ВРУЧИНСКАЯ ЕКАТЕРИНА ИОСИФОВНА</t>
  </si>
  <si>
    <t>КХ "МИРАС"</t>
  </si>
  <si>
    <t>ДОЛЫБАЙ КАРЛЫГАШ</t>
  </si>
  <si>
    <t>К/Х "ИСМАИЛОВ"</t>
  </si>
  <si>
    <t>ИСМАИЛОВ ЕСТАЙ ДЮСЕМБАЕВИЧ</t>
  </si>
  <si>
    <t>С.БАКАЛЫ , ОБЛАСТЬ ЖЕТІСУ, САРКАНДСКИЙ РАЙОН, БАКАЛИНСКИЙ С.О., С.БАКАЛЫ</t>
  </si>
  <si>
    <t>26.07.2024 не зарег</t>
  </si>
  <si>
    <t>К/Х "МАРҚА"</t>
  </si>
  <si>
    <t>АБДИБАЕВ НАРЫМБЕТ ТУЛГАБАЕВИЧ</t>
  </si>
  <si>
    <t>С.АККОЛЬ , АЛМАТИНСКАЯ ОБЛАСТЬ, БАЛХАШСКИЙ РАЙОН, АККОЛЬСКИЙ С.О., С.АККОЛЬ</t>
  </si>
  <si>
    <t>КРЕСТЪЯНСКОЕ ХОЗЯЙСТВО "САГЫНДЫК"</t>
  </si>
  <si>
    <t>ЖУНИСОВА БАЛЖАН КЕМЕЛБЕККЫЗЫ</t>
  </si>
  <si>
    <t>29.11.2024 не верный номер</t>
  </si>
  <si>
    <t>ИП "ТОЛЕГЕНОВ"</t>
  </si>
  <si>
    <t>ТОЛЕГЕНОВ ЖАМБЫЛ ШАЙМУРАТОВИЧ</t>
  </si>
  <si>
    <t>77054258254 ,87054258254</t>
  </si>
  <si>
    <t>С.КЫЗЫЛАГАШ , АКМОЛИНСКАЯ ОБЛАСТЬ, БУРАБАЙСКИЙ РАЙОН, АБЫЛАЙХАНОВСКИЙ С.О., С.КЫЗЫЛАГАШ</t>
  </si>
  <si>
    <t>ИП AQSULTAN</t>
  </si>
  <si>
    <t>КУАНДЫКОВ ДАУЛЕТБЕК ДАИРУЛЫ</t>
  </si>
  <si>
    <t>77057052797 ,87471113441</t>
  </si>
  <si>
    <t>ИП "ӨНЕРХАН"</t>
  </si>
  <si>
    <t>ОНЕРХАН ТУГАНБАЙ</t>
  </si>
  <si>
    <t>ИП "АБУОВ"</t>
  </si>
  <si>
    <t>АБУОВ РАФИЛБЕК КЫРКЫЗАЛИЕВИЧ</t>
  </si>
  <si>
    <t>ИП УСТИНОВ ЕВГЕНИЙ ЮРЬЕВИЧ</t>
  </si>
  <si>
    <t>УСТИНОВ ЕВГЕНИЙ ЮРЬЕВИЧ</t>
  </si>
  <si>
    <t>14.05.2024 в будущем нужен ангар сохранил номер мой</t>
  </si>
  <si>
    <t>Ш/Қ "КАЛКЕЕВ Б.Е."</t>
  </si>
  <si>
    <t>КАЛКЕЕВ БЕКМУХАМБЕТ ЕРМУХАМБЕТОВИЧ</t>
  </si>
  <si>
    <t>77753917493 ,87753917493</t>
  </si>
  <si>
    <t>С.ЕКИАША , САРКАНДСКИЙ РАЙОН, ЕКИАШИНСКИЙ С.О., С.ЕКИАША</t>
  </si>
  <si>
    <t>05.02.2024 не дозвон</t>
  </si>
  <si>
    <t>ИП ҮМІТ</t>
  </si>
  <si>
    <t>ТУГАНБАЕВА ГУЛЬАИМ ЕСИЛБАЕВНА</t>
  </si>
  <si>
    <t>7(705)741-04-88</t>
  </si>
  <si>
    <t>А.ТУЙМЕКЕНТ , ЖАМБЫЛСКАЯ ОБЛАСТЬ, БАЙЗАКСКИЙ РАЙОН, ТУЙМЕКЕНТСКИЙ С.О., А.ТУЙМЕКЕНТ</t>
  </si>
  <si>
    <t>29.11.2024 нет потреб</t>
  </si>
  <si>
    <t>"111" ИП</t>
  </si>
  <si>
    <t>МЫРЗАХАНОВ КАЛДАРБЕК БАЙБОЛАТОВИЧ</t>
  </si>
  <si>
    <t>Деятельность такси</t>
  </si>
  <si>
    <t>ИП "САМШИТ"</t>
  </si>
  <si>
    <t>БЕКМАМБЕТОВА АНАР КЕНЕСБАЕВНА</t>
  </si>
  <si>
    <t>ИП "ЖУМАБАЙ"</t>
  </si>
  <si>
    <t>КАТПИЕВ ЖУМАБАЙ КАЙРОЛЛАЕВИЧ</t>
  </si>
  <si>
    <t>87053160660 ,8(705)3160660</t>
  </si>
  <si>
    <t>С.КОНЫР ОЗЕК , УСПЕНСКИЙ РАЙОН, КОНЫРОЗЕКСКИЙ С.О., С.КОНЫР ОЗЕК</t>
  </si>
  <si>
    <t>ИП "КӨЛБАЕВА"</t>
  </si>
  <si>
    <t>КӨЛБАЕВА ЗАУРЕ ТҰРСЫНБЕКҚЫЗЫ</t>
  </si>
  <si>
    <t>77014803800 ,87014803800</t>
  </si>
  <si>
    <t>КРЕСТЬЯНСКОЕ ХОЗЯЙСТВО "БАЗЫЛБЕКОВ Б.А"</t>
  </si>
  <si>
    <t>БАЗЫЛБЕКОВ БАТЫРХАН АБУШАРИПОВИЧ</t>
  </si>
  <si>
    <t>ИП АЖИКУЛОВА</t>
  </si>
  <si>
    <t>АЖИКУЛОВА АНАПИЯ РАХМЕТИЛДАЕВНА</t>
  </si>
  <si>
    <t>ИНДИВИДУАЛЬНЫЙ ПРЕДПРИНИМАТЕЛЬ КАЗАНАТОВА БИГАНША КАПДЫРАХМАНОВНА</t>
  </si>
  <si>
    <t>КАЗАНАТОВА БИГАНША КАПДЫРАХМАНОВНА</t>
  </si>
  <si>
    <t>87143921019 ,8 (71439) 21019</t>
  </si>
  <si>
    <t>К/Х "СЫМБАТ"</t>
  </si>
  <si>
    <t>ЖЕКСЕНБЕКОВ САБИТ ТУРСАБАЕВИЧ</t>
  </si>
  <si>
    <t>77786547681 ,87786547681</t>
  </si>
  <si>
    <t>ЖУНИСОВ БАКЫТХАН КУЛБАЙЕВИЧ</t>
  </si>
  <si>
    <t>КХ "ҚАСЕН"</t>
  </si>
  <si>
    <t>ШАГИРОВ БИБОЛАТ ХАСЕНОВИЧ</t>
  </si>
  <si>
    <t>77775652816 ,87775652816</t>
  </si>
  <si>
    <t>С.ТАУ , ЗАПАДНО-КАЗАХСТАНСКАЯ ОБЛАСТЬ, ЖАНИБЕКСКИЙ РАЙОН, ТАУСКИЙ С.О., С.ТАУ</t>
  </si>
  <si>
    <t>ИП "GREEN WORLD"</t>
  </si>
  <si>
    <t>ГАИТОВ ЗАЙНАВДУН ГАЙНУДИНОВИЧ</t>
  </si>
  <si>
    <t>77472700701 ,87472700701</t>
  </si>
  <si>
    <t>ИП "АХМЕТОВА. Р"</t>
  </si>
  <si>
    <t>АХМЕТОВА РОЗА ЖАНАЗАРҚЫЗЫ</t>
  </si>
  <si>
    <t>А.АБДИЛЬДА ТАЖИБАЕВА , КЫЗЫЛОРДИНСКАЯ ОБЛАСТЬ, ЧИИЛИЙСКИЙ РАЙОН, ТЕЛИКОЛЬСКИЙ С.О., А.АБДИЛЬДА ТАЖИБАЕВА</t>
  </si>
  <si>
    <t>АКИМОВ КОНСБАЙ МУРЗАГАЛИЕВИЧ</t>
  </si>
  <si>
    <t>87021484517 ,87059198517</t>
  </si>
  <si>
    <t>С.ЖАРЫК , АКТЮБИНСКАЯ ОБЛАСТЬ, ХОБДИНСКИЙ РАЙОН, ЖАРЫКСКИЙ С.О., С.ЖАРЫК</t>
  </si>
  <si>
    <t>КРХ АБИЛКАСЫМ АТА</t>
  </si>
  <si>
    <t>АЙДАРОВ БЕКЖАН АБИЛКАСЫМОВИЧ</t>
  </si>
  <si>
    <t>С.МАКТАЛЫ , ТУРКЕСТАНСКАЯ ОБЛАСТЬ, ЖЕТЫСАЙСКИЙ РАЙОН, КЫЗЫЛКУМСКИЙ С.О., С.МАКТАЛЫ</t>
  </si>
  <si>
    <t>ИП "ЖАНБОТА"</t>
  </si>
  <si>
    <t>ОРАЗГАЛИЕВА АЙСУЛУ РЫСКАЛИЕВНА</t>
  </si>
  <si>
    <t>87763001087 ,8776-300-10-87</t>
  </si>
  <si>
    <t>ИП РАИМКУЛОВА</t>
  </si>
  <si>
    <t>РАИМКУЛОВА ЛЯЗАТ МУКИЖАНОВНА</t>
  </si>
  <si>
    <t>П.САРЫШАГАН , КАРАГАНДИНСКАЯ ОБЛАСТЬ, АКТОГАЙСКИЙ РАЙОН, САРЫШАГАНСКАЯ П.А., П.САРЫШАГАН</t>
  </si>
  <si>
    <t>ИП ЕРЕЖЕПОВ РАХИМБАЙ</t>
  </si>
  <si>
    <t>ЕРЕЖЕПОВ РАХИМБАЙ КАСКЫРОВИЧ</t>
  </si>
  <si>
    <t>8-771-568-47-04</t>
  </si>
  <si>
    <t>С.АКДАЛА , ТУРКЕСТАНСКАЯ ОБЛАСТЬ, АРЫСЬ Г.А., АКДАЛИНСКИЙ С.О., С.АКДАЛА</t>
  </si>
  <si>
    <t>ИП "НУРАЛИЕВА ГУЛЬЗИРА АЗАНОВНА"</t>
  </si>
  <si>
    <t>НУРАЛИЕВА ГУЛЬЗИРА АЗАНОВНА</t>
  </si>
  <si>
    <t>К/Х "МОЛЯНОВА"</t>
  </si>
  <si>
    <t>МОЛЯНОВА ОЛЬГА СТЕПАНОВНА</t>
  </si>
  <si>
    <t>КХ " ТЫНЫШТЫК Д "</t>
  </si>
  <si>
    <t>МОЛДАХМЕТ ДАУЛЕТ АХАБАЙҰЛЫ</t>
  </si>
  <si>
    <t>77028201111 ,87028201111</t>
  </si>
  <si>
    <t>К/Х "АДИЛЬХАН"</t>
  </si>
  <si>
    <t>БАЛГАБАЕВ ЕРГАЗЫ ТОЛЕУБАЕВИЧ</t>
  </si>
  <si>
    <t>ИНДИВИДУАЛЬНЫЙ ПРЕДПРИНИМАТЕЛЬ "ДЖУМАБАЕВА"</t>
  </si>
  <si>
    <t>ДЖУМАБАЕВА САЛТАНАТ ТУРГАНАЛИЕВНА</t>
  </si>
  <si>
    <t>КРЕСТЬЯНСКОЕ ХОЗЯЙСТВО " БОЛАШАК К"</t>
  </si>
  <si>
    <t>ИМАНГАЛИЕВ СОВЕТКАЗЫ СЕЙТКАЗИНОВИЧ</t>
  </si>
  <si>
    <t>ИП "ҚОНАҚБАЙ"</t>
  </si>
  <si>
    <t>ЖАРАРОВ БОЛАТ ГАЛИЮЛЛАЕВИЧ</t>
  </si>
  <si>
    <t>7 701 763 1440</t>
  </si>
  <si>
    <t>ИП ТОРГОВЫЙ ДОМ ПРИЦЕП ОК</t>
  </si>
  <si>
    <t>ФИДИРКО ПАВЕЛ ПАВЛОВИЧ</t>
  </si>
  <si>
    <t>77771075500 ,87024929947</t>
  </si>
  <si>
    <t>ИНДИВИДУАЛЬНЫЙ ПРЕДПРИНИМАТЕЛЬ "АҚЖОЛ"</t>
  </si>
  <si>
    <t>КОЙШЫБАЕВ МУСТАФА ХАМИДУЛЛИЕВИЧ</t>
  </si>
  <si>
    <t>77058221023 ,7 (705) 822-10-23 ,87058221023</t>
  </si>
  <si>
    <t>С.ШАГЫРЛОЙ , ЗАПАДНО-КАЗАХСТАНСКАЯ ОБЛАСТЬ, СЫРЫМСКИЙ РАЙОН, САРОЙСКИЙ С.О., С.ШАГЫРЛОЙ</t>
  </si>
  <si>
    <t>ИП ИЛЬЯСОВ А</t>
  </si>
  <si>
    <t>ИЛЬЯСОВ АБДУЛЛА ТАЙРОВИЧ</t>
  </si>
  <si>
    <t>Ремонт электронной бытовой техники</t>
  </si>
  <si>
    <t>12.11.2024 закрыл ип</t>
  </si>
  <si>
    <t>КХ ӘЛІ</t>
  </si>
  <si>
    <t>АЛИЕВ УАЛИХАН АБДУГАЛИЕВИЧ</t>
  </si>
  <si>
    <t>ИНДИВИДУАЛЬНЫЙ ПРЕДПРИНИМАТЕЛЬ "РАХАТ"</t>
  </si>
  <si>
    <t>АМАНГАЛИЕВА ЛАУРА ГАНИЕВНА</t>
  </si>
  <si>
    <t>КХ "ЖАНАТ"</t>
  </si>
  <si>
    <t>ЗИЯДИН КАНАТ ЗАХИХОВИЧ</t>
  </si>
  <si>
    <t>С.САГАТ , ОБЛАСТЬ АБАЙ, УРДЖАРСКИЙ РАЙОН, КАРАКОЛЬСКИЙ С.О., С.САГАТ</t>
  </si>
  <si>
    <t>ИП БАРБОЛОВ М.Ш</t>
  </si>
  <si>
    <t>БАРБОЛОВ МАРАТ ШАКИЗИНОВИЧ</t>
  </si>
  <si>
    <t>КХ-ИП "МАРАЛ" не верный номер</t>
  </si>
  <si>
    <t>ТУЛЕГЕНОВ ЖУМАБАЙ ТАНАТКАНОВИЧ</t>
  </si>
  <si>
    <t>Перевозки прочими видами транспорта, подчиняющегося расписанию</t>
  </si>
  <si>
    <t>ИП "СОГОЯН Э. Н."</t>
  </si>
  <si>
    <t>СОГОЯН ЭММА НОРАИНОВНА</t>
  </si>
  <si>
    <t>С.ҚАРАҒАНДЫ , БУРЛИНСКИЙ РАЙОН, КАРАГАНДИНСКИЙ С.О., С.ҚАРАҒАНДЫ</t>
  </si>
  <si>
    <t>КХ "ҚОЖАМБЕТ БАБА"</t>
  </si>
  <si>
    <t>ТУРБАЕВА ГУЛБАНУ МУРАТОВНА</t>
  </si>
  <si>
    <t>КРХ ҚАМҚОРЛЫҚ</t>
  </si>
  <si>
    <t>КАРАБАСОВ КАНАТ ТОКСАНБАЕВИЧ</t>
  </si>
  <si>
    <t>Производство макаронных изделий</t>
  </si>
  <si>
    <t>С.ЗЫЛИХИ ТАМШЫБАЙ , ОБЛАСТЬ ЖЕТІСУ, КОКСУСКИЙ РАЙОН, ЕНБЕКШИНСКИЙ С.О., С.ЗЫЛИХИ ТАМШЫБАЙ</t>
  </si>
  <si>
    <t>ЖЕКЕ КӘСІПКЕР "МУХАМЕДЯРОВА "</t>
  </si>
  <si>
    <t>МУХАМЕДЯРОВА РОЗА ВАЛИТАЕВНА</t>
  </si>
  <si>
    <t>КРЕСТЬЯНСКОЕ ХОЗЯЙСТВО "Н?Р-ЖАН"</t>
  </si>
  <si>
    <t>ТІЛЕУ ҚАРЛЫҒАШ САПАРБЕКҚЫЗЫ</t>
  </si>
  <si>
    <t>КУШАЛИЕВА КЫМБАТ ДИЛМУХАМБЕТОВНА</t>
  </si>
  <si>
    <t>ИП СЕБЕТБАЕВА РАЯ ИБРАЕВНА</t>
  </si>
  <si>
    <t>СЕБЕТБАЕВА РАЯ ИБРАЕВНА</t>
  </si>
  <si>
    <t>ИП "АСЕЛЬ" не зарег</t>
  </si>
  <si>
    <t>СУПЫГАЛИЕВА РАМИЛА СЕРГЕЕВНА</t>
  </si>
  <si>
    <t>Предоставление услуг гостиницами без ресторанов, за исключением гостиниц, находящихся на придорожной полосе</t>
  </si>
  <si>
    <t>27.05.2024 откл</t>
  </si>
  <si>
    <t>К/Х " АБДУХАЛИКОВ Р "</t>
  </si>
  <si>
    <t>АБДУХАЛИКОВ РИНАТ ЖУНУСОВИЧ</t>
  </si>
  <si>
    <t>ИП ТЕМИРБЕКОВ</t>
  </si>
  <si>
    <t>ТЕМИРБЕКОВ МУХТАР БАЛТАБАЕВИЧ</t>
  </si>
  <si>
    <t>ИП АЯКӨЗ</t>
  </si>
  <si>
    <t>АШИМОВА КАЛИЯ САУРБАЕВНА</t>
  </si>
  <si>
    <t>77788050080 ,87788050080</t>
  </si>
  <si>
    <t>С.КАРАУЫЛКЕЛДЫ , БАЙГАНИНСКИЙ РАЙОН, КАРАУЫЛКЕЛДИНСКИЙ С.О., С.КАРАУЫЛКЕЛДЫ</t>
  </si>
  <si>
    <t>КХ РАЙЫМЖАН</t>
  </si>
  <si>
    <t>ЯКУБЖАНОВ САБЫРЖАН АЛИМОВИЧ</t>
  </si>
  <si>
    <t>ИНДИВИДУАЛЬНЫЙ ПРЕДПРИНИМАТЕЛЬ "МУРАДИМОВА Ш.К."</t>
  </si>
  <si>
    <t>МУРАДИМОВА ШАТТЫК КАЛЕНОВНА</t>
  </si>
  <si>
    <t>С.КОСОБА , СЫРЫМСКИЙ РАЙОН, КОСОБИНСКИЙ С.О., С.КОСОБА</t>
  </si>
  <si>
    <t>04.10.2024 нет потреб просит не звонить</t>
  </si>
  <si>
    <t>ИП "СВЕТЛАНА"</t>
  </si>
  <si>
    <t>ХАЙРУЛЛИНА СВЕТЛАНА АМАНГАЛИЕВНА</t>
  </si>
  <si>
    <t>77752861263 ,87752861263</t>
  </si>
  <si>
    <t>С.АКЖАИК , ЗАПАДНО-КАЗАХСТАНСКАЯ ОБЛАСТЬ, ТЕРЕКТИНСКИЙ РАЙОН, АКЖАИКСКИЙ С.О., С.АКЖАИК</t>
  </si>
  <si>
    <t>АЙКӨРКЕМ</t>
  </si>
  <si>
    <t>СҚАҚОВ АМАНБЕК СҚАҚҰЛЫ</t>
  </si>
  <si>
    <t>С.ШЕНБЕРТАЛ , АКТЮБИНСКАЯ ОБЛАСТЬ, ИРГИЗСКИЙ РАЙОН, КЫЗЫЛЖАРСКИЙ С.О., С.ШЕНБЕРТАЛ</t>
  </si>
  <si>
    <t>ИП RGS</t>
  </si>
  <si>
    <t>ИП "АЙБАР"</t>
  </si>
  <si>
    <t>АХМЕТОВА КУЛЯИМ МУРЗАГАЛИЕВНА</t>
  </si>
  <si>
    <t>77711810680 ,87711810680</t>
  </si>
  <si>
    <t>20.02.2025 не дозворн</t>
  </si>
  <si>
    <t>КУСАЙНОВ СЕЙСЕНГАЗЫ КАБЫЛОВИЧ</t>
  </si>
  <si>
    <t>К/Х «НАЗЫМ»</t>
  </si>
  <si>
    <t>РАХИМОВ ДАУЛЕТХАН САГИДУЛЛИНОВИЧ</t>
  </si>
  <si>
    <t>7(705)520-91-66 ,87055209166</t>
  </si>
  <si>
    <t>КХ РАУАН</t>
  </si>
  <si>
    <t>БЛЯЛОВ ЕРЖАН НУРАЛОВИЧ</t>
  </si>
  <si>
    <t>МЫРЗА И К</t>
  </si>
  <si>
    <t>КУАНДЫКОВ НАЖИМ ТЫНЫШТЫКОВИЧ</t>
  </si>
  <si>
    <t>ИП ЖАС</t>
  </si>
  <si>
    <t>ТАСЫБАЕВ МУРАТКАН БОЛАТОВИЧ</t>
  </si>
  <si>
    <t>С.ЖИДЕЛЫ , ВОСТОЧНО-КАЗАХСТАНСКАЯ ОБЛАСТЬ, КУРЧУМСКИЙ РАЙОН, БУРАНОВСКИЙ С.О., С.ЖИДЕЛЫ</t>
  </si>
  <si>
    <t>КХ "ХАНТОТАС"</t>
  </si>
  <si>
    <t>НУРДАУЛЕТОВ СУЛТАН НУРГАИЫПОВИЧ</t>
  </si>
  <si>
    <t>С.ТОНКЕРИС , АЛМАТИНСКАЯ ОБЛАСТЬ, ТАЛГАРСКИЙ РАЙОН, ПАНФИЛОВСКИЙ С.О., С.ТОНКЕРИС</t>
  </si>
  <si>
    <t>КХ "АШИМОВ Ж"</t>
  </si>
  <si>
    <t>АШИМОВ ЖАЗЫЛБЕК ИЛЬЯСОВИЧ</t>
  </si>
  <si>
    <t>77471578023 ,87471578023</t>
  </si>
  <si>
    <t>21.10.2024 нет портреб</t>
  </si>
  <si>
    <t>ИП КАЛАУБАЕВ Р.К.</t>
  </si>
  <si>
    <t>КАЛАУБАЕВ РАХАТ КАРКЕНОВИЧ</t>
  </si>
  <si>
    <t>7(705)445-31-01 ,87054453101</t>
  </si>
  <si>
    <t>Г.АЛТАЙ , РАЙОН АЛТАЙ, Г.А. АЛТАЙ, Г.АЛТАЙ</t>
  </si>
  <si>
    <t>КРЕСТЬЯНСКОЕ ХОЗЯЙСТВО "КЕМЕЛ" повторный не дозвон</t>
  </si>
  <si>
    <t>САПАРОВА АЙНАГУЛЬ НАГАШЫБАЕВНА</t>
  </si>
  <si>
    <t>КРХ ШЫНҒЫС</t>
  </si>
  <si>
    <t>ОМАРКУЛОВ АБАЙ КАСЫМОВИЧ</t>
  </si>
  <si>
    <t>С.АКТЕКШЕ , ОБЛАСТЬ ЖЕТІСУ, КОКСУСКИЙ РАЙОН, С.О.КАБЫЛИСА, С.АКТЕКШЕ</t>
  </si>
  <si>
    <t>ИП СЕЛИМОВ ИДРИС МЕТИХАНОВИЧ</t>
  </si>
  <si>
    <t>СЕЛИМОВ ИДРИС МЕТИХАНОВИЧ</t>
  </si>
  <si>
    <t>К/Х НАДЕЖДА не верный номер</t>
  </si>
  <si>
    <t>СМАГИН АЛЕКСАНДР ВАСИЛЬЕВИЧ</t>
  </si>
  <si>
    <t>С.КЫНА , АКМОЛИНСКАЯ ОБЛАСТЬ, АККОЛЬСКИЙ РАЙОН, КАРАСАЙСКИЙ С.О., С.КЫНА</t>
  </si>
  <si>
    <t>ИП "АХМЕТОВ КУДАС"</t>
  </si>
  <si>
    <t>АХМЕТОВ КУДАС МАТОВИЧ</t>
  </si>
  <si>
    <t>77071909009 ,87018340248</t>
  </si>
  <si>
    <t>ИП "КАРАКАТ"</t>
  </si>
  <si>
    <t>САТЫМБАЕВА КАРАКАТ СОЛТАБАЕВНА</t>
  </si>
  <si>
    <t>С.СУРАТ , МЕРКЕНСКИЙ РАЙОН, СУРАТСКИЙ С.О., С.СУРАТ</t>
  </si>
  <si>
    <t>ИП ДЕЯ</t>
  </si>
  <si>
    <t>КУДЕЕВА ОЛЬГА НИКОЛАЕВНА</t>
  </si>
  <si>
    <t>77772317154 ,87772317154</t>
  </si>
  <si>
    <t>05.02.2024 нет необ</t>
  </si>
  <si>
    <t>КХ ШОТТЫБАЕВА</t>
  </si>
  <si>
    <t>ШОТТЫБАЕВ ЖУМАБЕК АХАМБЕТОВИЧ</t>
  </si>
  <si>
    <t>7-777-151-66-56</t>
  </si>
  <si>
    <t>С.БОЗАНБАЙ , ВОСТОЧНО-КАЗАХСТАНСКАЯ ОБЛАСТЬ, УЛАНСКИЙ РАЙОН, БОЗАНБАЙСКИЙ С.О., С.БОЗАНБАЙ</t>
  </si>
  <si>
    <t>ИП САДВАКАСОВ</t>
  </si>
  <si>
    <t>САДВАКАСОВ НУРЛАН КАЙСАРОВИЧ</t>
  </si>
  <si>
    <t>77770363456 ,87770363456</t>
  </si>
  <si>
    <t>ИП "АРЫСТАН"</t>
  </si>
  <si>
    <t>МЕДЕУОВ ТЛЕУКАБЫЛ КУАНДЫКОВИЧ</t>
  </si>
  <si>
    <t>ИП "КОРПЕБАЕВ"</t>
  </si>
  <si>
    <t>КОРПЕБАЕВ ЕРНАЗАР КЕНЖЕБЕКОВИЧ</t>
  </si>
  <si>
    <t>С.КАРАКЕМЕР , ЖАМБЫЛСКАЯ ОБЛАСТЬ, КОРДАЙСКИЙ РАЙОН, КАРАКЕМЕРСКИЙ С.О., С.КАРАКЕМЕР</t>
  </si>
  <si>
    <t>ИП "АХМЕТЖАНОВА АЛИЯ АСКАРОВНА"</t>
  </si>
  <si>
    <t>АХМЕТЖАНОВА АЛИЯ АСКАРОВНА</t>
  </si>
  <si>
    <t>С.МАЛАЙ , ОБЛАСТЬ АБАЙ, ЖАРМИНСКИЙ РАЙОН, ЖАРЫКСКИЙ С.О., С.МАЛАЙ</t>
  </si>
  <si>
    <t>К/Х "ЕРНАР"</t>
  </si>
  <si>
    <t>ТЫНЫБАЕВ МАРАТ ОТАНКОРГАУОВИЧ</t>
  </si>
  <si>
    <t>С.ТАРЛАУЛЫ , ОБЛАСТЬ АБАЙ, АЯГОЗСКИЙ РАЙОН, ТАРЛАУЛИНСКИЙ С.О., С.ТАРЛАУЛЫ</t>
  </si>
  <si>
    <t>ИП АШИМОВА</t>
  </si>
  <si>
    <t>АШИМОВА ГУЛЬНАР ЖАМЫХОВНА</t>
  </si>
  <si>
    <t>77717600005 ,87717600005</t>
  </si>
  <si>
    <t>С.БЕРЕКЕ , АЛМАТИНСКАЯ ОБЛАСТЬ, КАРАСАЙСКИЙ РАЙОН, ЕЛЬТАЙСКИЙ С.О., С.БЕРЕКЕ</t>
  </si>
  <si>
    <t xml:space="preserve">ИП БЕКТИМИРОВ М.Д. </t>
  </si>
  <si>
    <t>БЕКТИМИРОВ МУРЗАБЕК ДУЛАТОВИЧ</t>
  </si>
  <si>
    <t>К/Х "БИРЛИК"</t>
  </si>
  <si>
    <t>БАЙДАУЛЕТОВ РАХИМБЕК ТОКЕНОВИЧ</t>
  </si>
  <si>
    <t>ИП ШЫНГЫСБАЕВА</t>
  </si>
  <si>
    <t>ШЫНГЫСБАЕВА БАТИМА ЗИНЕКЕШОВНА</t>
  </si>
  <si>
    <t>77025970131 ,87025970131</t>
  </si>
  <si>
    <t>ИП JALUZI ROOM</t>
  </si>
  <si>
    <t>ЗАКУЛЯЕВ ЕРГАЗЫ ДЖУМАТАЕВИЧ</t>
  </si>
  <si>
    <t>ИП СӘТТІЛІК</t>
  </si>
  <si>
    <t>УЛКЕБЕКОВ АЙДАР БУКАРГОЖАЕВИЧ</t>
  </si>
  <si>
    <t>87776869246 ,8 777 686 92 46</t>
  </si>
  <si>
    <t>С.САРЫБАСТАУ , АЛМАТИНСКАЯ ОБЛАСТЬ, РАЙЫМБЕКСКИЙ РАЙОН, УЗАК БАТЫРСКИЙ С.О., С.САРЫБАСТАУ</t>
  </si>
  <si>
    <t>КХ "БАҚЫТ"</t>
  </si>
  <si>
    <t>АНСАГАН АЯСХАН</t>
  </si>
  <si>
    <t>77054816925 ,87054816925</t>
  </si>
  <si>
    <t>15.09.2026  нет потреб</t>
  </si>
  <si>
    <t>ИНДИВИДУАЛЬНЫЙ ПРЕДПРИНИМАТЕЛЬ КОШЕМЕТОВ СЕРИК КОШЕМЕТОВИЧ</t>
  </si>
  <si>
    <t>КОШЕМЕТОВ СЕРИК КОШЕМЕТОВИЧ</t>
  </si>
  <si>
    <t>87023210069 ,87143921171</t>
  </si>
  <si>
    <t>КРЕСТЬЯНСКОЕ ХОЗЯЙСТВО "АК-БИДАЙ-2"</t>
  </si>
  <si>
    <t>КАЛКАБАЕВ НАРИМАН УРКЕНОВИЧ</t>
  </si>
  <si>
    <t>ИП ЖАНБЕКОВА А.С.</t>
  </si>
  <si>
    <t>ЖАНБЕКОВА АЛИМА САКЕНОВНА</t>
  </si>
  <si>
    <t>11.12.2023 не звонить больше</t>
  </si>
  <si>
    <t>ЖЕКЕ КӘСІПКЕР ШОРТАНБАЕВА</t>
  </si>
  <si>
    <t>ШОРТАНБАЕВА ШОЛПАН АХМЕДЖАНОВНА</t>
  </si>
  <si>
    <t>ИП "НУР"</t>
  </si>
  <si>
    <t>БАЙСОВ СЕРИККАН ЖУНУСПАЕВИЧ</t>
  </si>
  <si>
    <t>С.КОКЖЫРА , КОКПЕКТИНСКИЙ РАЙОН, КУЛЫНЖОНСКИЙ С.О., С.КОКЖЫРА</t>
  </si>
  <si>
    <t>КРЕСТЬЯНСКОЕ ХОЗЯЙСТВО "БИКЕН" повтор не дозвон</t>
  </si>
  <si>
    <t>ШАКИН ХАМИТ КАРАГУЛОВИЧ</t>
  </si>
  <si>
    <t>77077722171 ,87029153877 ,87773998636</t>
  </si>
  <si>
    <t>31.08.2026 нет потреб звонить на 3877</t>
  </si>
  <si>
    <t>КАЛИМАГАМБЕТОВ</t>
  </si>
  <si>
    <t>КАЛИМАГАМБЕТОВ МАРАТ ШАТАУОВИЧ</t>
  </si>
  <si>
    <t>7 (708) 467 47 62</t>
  </si>
  <si>
    <t>ИНДИВИДУАЛЬНЫЙ ПРЕДПРИНИМАТЕЛЬ "ГУМАРОВА О.К"</t>
  </si>
  <si>
    <t>ГУМАРОВА ОРЫНБИКЕ КУМАРГАЛИЕВНА</t>
  </si>
  <si>
    <t>27.05.2024 закрыла ип</t>
  </si>
  <si>
    <t>ИП АЖИБЕКОВ ДАУР АРЫСТАНОВИЧ</t>
  </si>
  <si>
    <t>АЖИБЕКОВ ДАУР АРЫСТАНОВИЧ</t>
  </si>
  <si>
    <t>87776024909 ,8/777/602-49-09</t>
  </si>
  <si>
    <t>"КӨЛІК" ШҚ</t>
  </si>
  <si>
    <t>МАКАУОВ МУКСИН БАХИТКАЛИЕВИЧ</t>
  </si>
  <si>
    <t>С.ЧИЖА 1 , ЗАПАДНО-КАЗАХСТАНСКАЯ ОБЛАСТЬ, ТАСКАЛИНСКИЙ РАЙОН, АМАГЕЛЬДИНСКИЙ С.О., С.ЧИЖА 1</t>
  </si>
  <si>
    <t>"ЕЛЕМЕС" ШАРУА ҚОЖАЛЫҒЫ</t>
  </si>
  <si>
    <t>АБЛАЕВ ЕРЛАН ЕЛЕМЕСОВИЧ</t>
  </si>
  <si>
    <t>ЖЕКЕ КӘСІПКЕР ҚОЖАҚ МЕЙРАМКҮЛ ТЕМІРХАНҚЫЗЫ</t>
  </si>
  <si>
    <t>ҚОЖАҚ МЕЙРАМКҮЛ ТЕМІРХАНҚЫЗЫ</t>
  </si>
  <si>
    <t>С.ШУБАР , ТУРКЕСТАНСКАЯ ОБЛАСТЬ, ОРДАБАСЫНСКИЙ РАЙОН, ШУБАРСКИЙ С.О., С.ШУБАР</t>
  </si>
  <si>
    <t>ИП "БЕКНУР"</t>
  </si>
  <si>
    <t>БЕКТЕНОВА УМЫТ МИРОНОВНА</t>
  </si>
  <si>
    <t>ИП СВЕТЛАНА</t>
  </si>
  <si>
    <t>МУРТАЗАЕВА СВЕТЛАНА ТУРГАНОВНА</t>
  </si>
  <si>
    <t>ИП САРДЕКОВА У.Ж.</t>
  </si>
  <si>
    <t>САРДЕКОВА УЛТУСЫН ЖУМАДИЛОВНА</t>
  </si>
  <si>
    <t>77057334430 ,87057334430</t>
  </si>
  <si>
    <t>А.УЗАКБАЙ СЫЗДЫКБАЕВА , ЖАМБЫЛСКАЯ ОБЛАСТЬ, САРЫСУСКИЙ РАЙОН, ЖАНААРЫКСКИЙ С.О., А.УЗАКБАЙ СЫЗДЫКБАЕВА</t>
  </si>
  <si>
    <t>29.11.2024 не дозвон</t>
  </si>
  <si>
    <t>КХ "ШАРАПАДЕН"</t>
  </si>
  <si>
    <t>МУЗУКАЕВ ИЛЬЯС ШАРПАДЕНОВИЧ</t>
  </si>
  <si>
    <t>С.СЫРЛЫКАЛА , ПАВЛОДАРСКАЯ ОБЛАСТЬ, АКСУ Г.А., С.О.ИМ.МАМАИТА ОМАРОВА, С.СЫРЛЫКАЛА</t>
  </si>
  <si>
    <t>К/Х АЙСАНА</t>
  </si>
  <si>
    <t>САБРАЛИЕВА ОЗИПА КУМКАЕВНА</t>
  </si>
  <si>
    <t>7 701 911-00-50 ,87019110050 ,87029993355</t>
  </si>
  <si>
    <t>ИНДИВИДУАЛЬНЫЙ ПРЕДПРИНИМАТЕЛЬ "КЕТЕБАЕВА САУЛЕШ САГИНДЫКОВНА"</t>
  </si>
  <si>
    <t>КЕТЕБАЕВА САУЛЕШ САГИНДЫКОВНА</t>
  </si>
  <si>
    <t>С.ТИМОФЕЕВКА , КОСТАНАЙСКАЯ ОБЛАСТЬ, АУЛИЕКОЛЬСКИЙ РАЙОН, С.А.ТИМОФЕЕВКА, С.ТИМОФЕЕВКА</t>
  </si>
  <si>
    <t>ИМАНБЕКОВ ЖЕНИСБЕК САЙЛАУБЕКОВИЧ</t>
  </si>
  <si>
    <t>С.АККОЛЬ , ТАЛАССКИЙ РАЙОН, АККОЛЬСКИЙ С.О., С.АККОЛЬ</t>
  </si>
  <si>
    <t>ИП ШАЛКЕБАЕВ</t>
  </si>
  <si>
    <t>ШАЛКЕБАЕВ НУРТАЙ КАЙРЛЫБАЕВИЧ</t>
  </si>
  <si>
    <t>КРЕСТЬЯНСКОЕ ХОЗЯЙСТВО "БОЛАШАК-2008"</t>
  </si>
  <si>
    <t>ЖУСУПОВ АКЫЛБАЙ САЛЫКОВИЧ</t>
  </si>
  <si>
    <t>С.СУЛЫКОЛЬ , АКМОЛИНСКАЯ ОБЛАСТЬ, КОРГАЛЖЫНСКИЙ РАЙОН, АРЫКТИНСКИЙ С.О., С.АРЫКТЫ, С.СУЛЫКОЛЬ</t>
  </si>
  <si>
    <t>ИП "БЕКМУРАТОВА К.А."</t>
  </si>
  <si>
    <t>БЕКМУРАТОВА КАМИЛА АЗИМХАНОВНА</t>
  </si>
  <si>
    <t>С.ТАСТУМСЫК , ТУРКЕСТАНСКАЯ ОБЛАСТЬ, ТЮЛЬКУБАССКИЙ РАЙОН, ТАСТУМСЫКСКИЙ С.О., С.ТАСТУМСЫК</t>
  </si>
  <si>
    <t>КРЕСТЬЯНСКОЕ ХОЗЯЙСТВА "СТАНБЕКОВ Д.С"</t>
  </si>
  <si>
    <t>СТАНБЕКОВ ДАУРЕН СЕРИКОВИЧ</t>
  </si>
  <si>
    <t>7102723404 ,87102723404</t>
  </si>
  <si>
    <t>Г.ЖЕЗКАЗГАН , ЖЕЗКАЗГАН Г.А., Г.ЖЕЗКАЗГАН</t>
  </si>
  <si>
    <t>АЗИЗБАЕВ ЭРХОН САМИЕВИЧ</t>
  </si>
  <si>
    <t>77011691880 ,87011691880</t>
  </si>
  <si>
    <t>ЕРНИЯЗОВ БЕКАРЫС КУЛЕШОВИЧ</t>
  </si>
  <si>
    <t>С.КАРАКОЛЬ , АКТЮБИНСКАЯ ОБЛАСТЬ, МУГАЛЖАРСКИЙ РАЙОН, С.О.ИМ.КУДАЙБЕРГЕНА ЖУБАНОВА, С.КАРАКОЛЬ</t>
  </si>
  <si>
    <t>20.02.205 не дозвон</t>
  </si>
  <si>
    <t>КХ КАНАТ</t>
  </si>
  <si>
    <t>МУХАМЕТКАЛИЕВ САМАРКАН СОВЕТОВИЧ</t>
  </si>
  <si>
    <t>7 (776) 177-9177 ,87761779177</t>
  </si>
  <si>
    <t>С.БАРАК БАТЫРА , ВОСТОЧНО-КАЗАХСТАНСКАЯ ОБЛАСТЬ, КУРЧУМСКИЙ РАЙОН, САРЫОЛЕНСКИЙ С.О., С.БАРАК БАТЫРА</t>
  </si>
  <si>
    <t>ДАЙРАБАЙ ПАТЕС</t>
  </si>
  <si>
    <t>ДАЙРАБАЙ ПАТЕС САЙЛАУҚЫЗЫ</t>
  </si>
  <si>
    <t>К/Х "БАЙНУР"</t>
  </si>
  <si>
    <t>БАЙБОТАНОВ ЕРМЕК ЖУМАГУЛОВИЧ</t>
  </si>
  <si>
    <t>7(702) 706 94 63</t>
  </si>
  <si>
    <t>ЕРМАГАМБЕТОВА ГУЛЬНАР ЖАКСЫЛЫКОВНА</t>
  </si>
  <si>
    <t>С.КАРАМЕНДЫ , НАУРЗУМСКИЙ РАЙОН, КАРАМЕНДИНСКИЙ С.О., С.КАРАМЕНДЫ</t>
  </si>
  <si>
    <t>ИП "ЖИБЕК"</t>
  </si>
  <si>
    <t>АЖИХАНОВА ЖИБЕК ИЛЕСОВНА</t>
  </si>
  <si>
    <t>7(777)6642424 ,87776642424</t>
  </si>
  <si>
    <t>Розничная торговля часами и ювелирными изделиями в специализированных магазинах, являющихся торговыми объектами, с торговой площадью менее 2000 кв.м</t>
  </si>
  <si>
    <t>29.11.2024 не доступен</t>
  </si>
  <si>
    <t>ИП МУХИТЖАН</t>
  </si>
  <si>
    <t>ЕРЕЖЕПОВ МУХИТЖАН КУРСАНОВИЧ</t>
  </si>
  <si>
    <t>12.11.2023 нет потреб</t>
  </si>
  <si>
    <t>KХ "АЛҒАБАС-777"</t>
  </si>
  <si>
    <t>БОРАНБАЕВ КУДАЙБЕРГЕН КАЖКЕНОВИЧ</t>
  </si>
  <si>
    <t>ИП ДЖАНСЕИТОВА Г.Х.</t>
  </si>
  <si>
    <t>ДЖАНСЕИТОВА ГУЛЬАИМ ХАМИТОВНА</t>
  </si>
  <si>
    <t>КРЕСТЬЯНСКОЕ ХОЗЯЙСТВА "БАЛАБИЕВ МУХИТ"</t>
  </si>
  <si>
    <t>БАЛАБИЕВ МУХИТ ШАРИПОВИЧ</t>
  </si>
  <si>
    <t>П.АКТАС , ОБЛАСТЬ ҰЛЫТАУ, УЛЫТАУСКИЙ РАЙОН, АКТАССКАЯ П.А., П.АКТАС</t>
  </si>
  <si>
    <t>КХ "ЕЛДОС"</t>
  </si>
  <si>
    <t>АБСАЛЯМОВ КАЙРАТ БАЗАРОВИЧ</t>
  </si>
  <si>
    <t>ИП "БЕРМАҒАНБЕТ Б.Ж."</t>
  </si>
  <si>
    <t>БЕРМАҒАНБЕТ БЕРІК ЖАЙЛЫБАЙҰЛЫ</t>
  </si>
  <si>
    <t>"БАРЕКЕНОВ С.А." ШАРУА ҚОЖАЛЫҒЫ</t>
  </si>
  <si>
    <t>БАРЕКЕНОВ САЙРАН АЖМАГАМБЕТОВИЧ</t>
  </si>
  <si>
    <t>ИП "ЖАНАЛИ" не верный номер</t>
  </si>
  <si>
    <t>КУАНОВА ТАНЗИЛА ТАБЫЛДИЕВНА</t>
  </si>
  <si>
    <t>04.10.2024 не сущ</t>
  </si>
  <si>
    <t>САРИЕВ ТАНАТ ТЕМИРГАЛИЕВИЧ</t>
  </si>
  <si>
    <t>ИНДИВИДУАЛЬНЫЙ ПРЕДПРИНИМАТЕЛЬ "ДИЛЬНАЗ"</t>
  </si>
  <si>
    <t>СЫЗДЫКОВ ЖЕЗДЫБАЙ БЕКЕНТАЕВИЧ</t>
  </si>
  <si>
    <t>03.03.2025 нее дозвон</t>
  </si>
  <si>
    <t>"МУРАТ" ФЕРМЕРЛІК ҚОЖАЛЫҒЫ</t>
  </si>
  <si>
    <t>ТЕКЕБАЕВ ТАЛГАТ ИСМАГУЛОВИЧ</t>
  </si>
  <si>
    <t>ИП "ИМАНГАЛИЕВА С"</t>
  </si>
  <si>
    <t>ИМАНГАЛИЕВА САУЛЕШ КАКИМГАЛИЕВНА</t>
  </si>
  <si>
    <t>77016123661, +71237 2-93-66 ,87016123661</t>
  </si>
  <si>
    <t>С.ТУРГЫЗБА , АТЫРАУСКАЯ ОБЛАСТЬ, ЖЫЛЫОЙСКИЙ РАЙОН, ЖЕМСКИЙ С.О., С.ТУРГЫЗБА</t>
  </si>
  <si>
    <t>77026684894 ,87026684894</t>
  </si>
  <si>
    <t>Г.САРАНЬ , САРАНЬ Г.А., Г.САРАНЬ</t>
  </si>
  <si>
    <t>КОЖАКОВ Р</t>
  </si>
  <si>
    <t>КОЖАКОВ РУСТЕМБЕК АРЫСТАНОВИЧ</t>
  </si>
  <si>
    <t>19.03.2024 не верный номер</t>
  </si>
  <si>
    <t>К / ХОЗ "ЖАНСАРЫ " САГЫНДЫКОВ ЕРБОЛ НЫГМЕТЖАНОВИЧ</t>
  </si>
  <si>
    <t>САГЫНДЫКОВ ЕРБОЛ НЫГМЕТЖАНОВИЧ</t>
  </si>
  <si>
    <t>77779841950 ,87779841950</t>
  </si>
  <si>
    <t>С.ЖАЛСАРЫ , ОБЛАСТЬ АБАЙ, КОКПЕКТИНСКИЙ РАЙОН, УЛКЕН БУКЕНСКИЙ С.О., С.ЖАЛСАРЫ</t>
  </si>
  <si>
    <t>ИП "АКЖОЛ"</t>
  </si>
  <si>
    <t>ЕСЖАНОВ ГИЗАТ АЛПЫСБАЕВИЧ</t>
  </si>
  <si>
    <t>П.ОСАКАРОВКА , ОСАКАРОВСКИЙ РАЙОН, ОСАКАРОВСКАЯ П.А., П.ОСАКАРОВКА</t>
  </si>
  <si>
    <t>КХ УАЛИЕВ</t>
  </si>
  <si>
    <t>УАЛИЕВ ТУРАКБАЙ УЗАКБАЕВИЧ</t>
  </si>
  <si>
    <t>С.ХАМИТА ЕРГАЛИЕВА , АТЫРАУСКАЯ ОБЛАСТЬ, ИСАТАЙСКИЙ РАЙОН, КАМЫСКАЛИНСКИЙ С.О., С.ХАМИТА ЕРГАЛИЕВА</t>
  </si>
  <si>
    <t>05.06.2024 нет потреб</t>
  </si>
  <si>
    <t>ИП АВАКОВ Р. К\Х " А. АЗАТ "</t>
  </si>
  <si>
    <t>АВАКОВ РИЗАЙДИН АЗАТОВИЧ</t>
  </si>
  <si>
    <t>С.ДОЛАЙТЫ , УЙГУРСКИЙ РАЙОН, АКСУСКИЙ С.О., С.ДОЛАЙТЫ</t>
  </si>
  <si>
    <t>ИП НОГАЙБАЕВ С.О.</t>
  </si>
  <si>
    <t>НОГАЙБАЕВ САЙЛАУБЕК ОЛЖАБАЕВИЧ</t>
  </si>
  <si>
    <t>ИП "ШАЙМАНОВ НУРЛАН МАМАДИЯРОВИЧ"</t>
  </si>
  <si>
    <t>ШАЙМАНОВ НУРЛАН МАМАДИЯРОВИЧ</t>
  </si>
  <si>
    <t>С.КОССЕЙИТ , ШАРДАРИНСКИЙ РАЙОН, КОССЕЙИТСКИЙ С.О., С.КОССЕЙИТ</t>
  </si>
  <si>
    <t>ИП "ЛАНДШАФТНЫЙ ДИЗАЙН РОГАЛЬ"</t>
  </si>
  <si>
    <t>РОГАЛЬ ГРИГОРИЙ АРНОЛЬДОВИЧ</t>
  </si>
  <si>
    <t>15.09.2026 не та сфеера</t>
  </si>
  <si>
    <t>К/Х ТАЖИБАЕВ Б.</t>
  </si>
  <si>
    <t>ТАЖИБАЕВ БАТЫРБЕК</t>
  </si>
  <si>
    <t>ЖУМАШЕВ АЙХАН СОВЕТОВИЧ</t>
  </si>
  <si>
    <t>С.ЖАЙПАК , ОБЛАСТЬ ЖЕТІСУ, АЛАКОЛЬСКИЙ РАЙОН, ЖАЙПАКСКИЙ С.О., С.ЖАЙПАК</t>
  </si>
  <si>
    <t>ИП АЮБАЕВА</t>
  </si>
  <si>
    <t>АЮБАЕВА УЛДАРКУЛ АМАНОВНА</t>
  </si>
  <si>
    <t>КРЕСТЬЯНСКОЕ ХОЗЯЙСТВО "КУЛАГЕР" повтор не дозвон</t>
  </si>
  <si>
    <t>ШАЯХМЕТОВА ГУЛЬЗИЯ ТУКЕНОВНА</t>
  </si>
  <si>
    <t>С.КОКТАУ , КОСТАНАЙСКАЯ ОБЛАСТЬ, АРКАЛЫК Г.А., КОКТАУСКИЙ С.О., С.КОКТАУ</t>
  </si>
  <si>
    <t>АЛКЕЕВА САУЛЕ ТОЛЕБАЕВНА</t>
  </si>
  <si>
    <t>С.БЕСАРЫК , СЫРДАРЬИНСКИЙ РАЙОН, БЕСАРЫКСКИЙ С.О., С.БЕСАРЫК</t>
  </si>
  <si>
    <t>ИП "ТОЧИБЕКОВ А.Т."</t>
  </si>
  <si>
    <t>ТОЧИБЕКОВ АГЗАМЖАН ТУЛЕМБАЕВИЧ</t>
  </si>
  <si>
    <t>С.АЗАТЛЫК , ТЮЛЬКУБАССКИЙ РАЙОН, РЫСКУЛОВСКИЙ С.О., С.АЗАТЛЫК</t>
  </si>
  <si>
    <t>КРЕСТЬЯНСКОЕ ХОЗЯЙСТВО "ТАШЕТОВ Е.Б." не верный номер</t>
  </si>
  <si>
    <t>ТАШЕТОВ ЕСИМКАН БАЙМУГОМБЕТОВИЧ</t>
  </si>
  <si>
    <t>26.08.2026 не верный номер</t>
  </si>
  <si>
    <t>МАХАНОВА ПАТСАЙЫ АМАНДЫКОВНА</t>
  </si>
  <si>
    <t>7(777)951-28-33 ,87779512833</t>
  </si>
  <si>
    <t>С.УЗЫНАТА , ШАРДАРИНСКИЙ РАЙОН, УЗЫНАТИНСКИЙ С.О., С.УЗЫНАТА</t>
  </si>
  <si>
    <t>12.11.2024 откл</t>
  </si>
  <si>
    <t>"МЫРЗАХАН" ШАРУА ҚОЖАЛЫҒЫ</t>
  </si>
  <si>
    <t>КУРАМАЕВ КАНАТБЕК МАШИРОВИЧ</t>
  </si>
  <si>
    <t>ИП МЫРЗАҒАЛИЕВ МҰРАТ</t>
  </si>
  <si>
    <t>МЫРЗАГАЛИЕВ МУРАТ БОДЫКОВИЧ</t>
  </si>
  <si>
    <t>77084809525 ,87084809525</t>
  </si>
  <si>
    <t>ИП ЕЛИБАЕВА Г.С.</t>
  </si>
  <si>
    <t>ЕЛИБАЕВА ГУЛЬМАН СМАИЛОВНА</t>
  </si>
  <si>
    <t>С.АЛГА , ЖАМБЫЛСКАЯ ОБЛАСТЬ, ШУСКИЙ РАЙОН, АЛГИНСКИЙ С.О., С.АЛГА</t>
  </si>
  <si>
    <t>КРЕСТЬЯНСКОЕ ХОЗЯЙСТВО "КЕМЕЛБАЙ "</t>
  </si>
  <si>
    <t>КЕМЕЛБАЕВ МУРАТ ТОКТАГУЛОВИЧ</t>
  </si>
  <si>
    <t>СЕРГАЗИН ЕРКИН ШАЙМУРАТОВИЧ</t>
  </si>
  <si>
    <t>ИП "НҰРАЛЫ"</t>
  </si>
  <si>
    <t>ШАКИРТОВА ЖАННА ЕРМЕКБАЕВНА</t>
  </si>
  <si>
    <t>К/Х "СОЮЗ КРЕСТЬЯН"</t>
  </si>
  <si>
    <t>БАЙКЕНОВ ЖАНАТ УАЛИТОВИЧ</t>
  </si>
  <si>
    <t>77777600940 ,87058231348 ,87777600940</t>
  </si>
  <si>
    <t>С.ЖОСАЛЫ , АКТЮБИНСКАЯ ОБЛАСТЬ, КАРГАЛИНСКИЙ РАЙОН, КЕМПИРСАЙСКИЙ С.О., С.ЖОСАЛЫ</t>
  </si>
  <si>
    <t>КХ "МУХТАР"</t>
  </si>
  <si>
    <t>КОЖАБАЕВ ТЛЕУКАН МУХТАРОВИЧ</t>
  </si>
  <si>
    <t>7 776 483 8833</t>
  </si>
  <si>
    <t>КРЕСТЬЯНСКОЕ ХОЗЯЙСТВО "СУНКАР"</t>
  </si>
  <si>
    <t>САТБАЕВ СОВЕТ ХАСЕНОВИЧ</t>
  </si>
  <si>
    <t>7 (701) 106-90-09 ,87011069009 ,87223737827</t>
  </si>
  <si>
    <t>ИП "НУРАЙЛЫМ"</t>
  </si>
  <si>
    <t>РАХИМЖАНОВА ЗАГИРА БОРАНКУЛОВНА</t>
  </si>
  <si>
    <t>КХ "АСЫЛ"</t>
  </si>
  <si>
    <t>БЕЙСОВА АЙБАРША СЫРЫМОВНА</t>
  </si>
  <si>
    <t>ИП ӘЛИ</t>
  </si>
  <si>
    <t>ӘЛИ АБАЙ МӘРӘМҰЛЫ</t>
  </si>
  <si>
    <t>ИПАБИШЕВ МР</t>
  </si>
  <si>
    <t>АБИШЕВ МЕЙРАМ РЫСКУЛУЛЫ</t>
  </si>
  <si>
    <t>К/ХОЗ "ТАБИҒАТ"</t>
  </si>
  <si>
    <t>БАЙМОЛДИН КАЙРАТ КАПЕЗОВИЧ</t>
  </si>
  <si>
    <t>К/Х "СЕГИЗБАЕВ ЕРДАУЛЕТ АБДОЛДАЕВИЧ "</t>
  </si>
  <si>
    <t>СЕГИЗБАЕВ ЕРДАУЛЕТ АБДОЛДАЕВИЧ</t>
  </si>
  <si>
    <t>К/Х "МАКСАТ"</t>
  </si>
  <si>
    <t>ИСМАГУЛОВ МАКСАТ ИНСЕПОВИЧ</t>
  </si>
  <si>
    <t>ИП ФУТКОМАЗ С.А.</t>
  </si>
  <si>
    <t>ФУТКОМАЗ СВЕТЛАНА АНАТОЛЬЕВНА</t>
  </si>
  <si>
    <t>14.05.2024 не та сфера деятел</t>
  </si>
  <si>
    <t>КФХ "ЕРЛАН"</t>
  </si>
  <si>
    <t>АМЕРГАЛИЕВ ТЮЛЮГЕН ДЖАЗИТОВИЧ</t>
  </si>
  <si>
    <t>С.ОНЕГЕ , ЗАПАДНО-КАЗАХСТАНСКАЯ ОБЛАСТЬ, ЖАНИБЕКСКИЙ РАЙОН, КУЙГЕНКОЛЬСКИЙ С.О., С.ОНЕГЕ</t>
  </si>
  <si>
    <t>КРЕСТЬЯНСКОЕ ХОЗЯЙСТВО "ТІЛЕК"</t>
  </si>
  <si>
    <t>БОРТЫҚАЕВ ДӘУЛЕТБЕК ҚАБДЕН ҰЛЫ</t>
  </si>
  <si>
    <t>С.САРЫТЕРЕК , ВОСТОЧНО-КАЗАХСТАНСКАЯ ОБЛАСТЬ, ЗАЙСАНСКИЙ РАЙОН, САРЫТЕРЕК С.О., С.САРЫТЕРЕК</t>
  </si>
  <si>
    <t>ИП "СУЛЕЙМЕНОВА"</t>
  </si>
  <si>
    <t>СУЛЕЙМЕНОВА АСИЯ ХАСЕНОВНА</t>
  </si>
  <si>
    <t>ИП "КОПТИЛЕУОВА Ж"</t>
  </si>
  <si>
    <t>КОПТИЛЕУОВА ЖУМАКУЛ ТУРНИЯЗОВНА</t>
  </si>
  <si>
    <t>С.КУЛАНДЫ , МАНГИСТАУСКАЯ ОБЛАСТЬ, КАРАКИЯНСКИЙ РАЙОН, КУЛАНДИНСКИЙ С.О., С.КУЛАНДЫ</t>
  </si>
  <si>
    <t>КХ "НҰРСҰЛТАН"</t>
  </si>
  <si>
    <t>ДІНІСЛӘМҰЛЫ НЫСАНБЕК</t>
  </si>
  <si>
    <t>ИП "ОТЕПБЕРГЕНОВА Р.Д."</t>
  </si>
  <si>
    <t>ОТЕПБЕРГЕНОВА РАУШАН ДУЙСЕМБАЕВНА</t>
  </si>
  <si>
    <t>ИП АХМЕТОВ КАИРБЕК ОМЕРБАЕВИЧ</t>
  </si>
  <si>
    <t>АХМЕТОВ КАИРБЕК ОМЕРБАЕВИЧ</t>
  </si>
  <si>
    <t>7(701)516-40-39 ,87015164039</t>
  </si>
  <si>
    <t>07.09.2026 на связи планирует закрыть</t>
  </si>
  <si>
    <t>КРЕСТЬЯНСКОЕ ХОЗЯЙСТВО "БЕКРЕ"</t>
  </si>
  <si>
    <t>НУРМАНБАЕВ БАКЫТ ТУЛЕГЕНОВИЧ</t>
  </si>
  <si>
    <t>7 (776) 655-28-16 ,87766552816</t>
  </si>
  <si>
    <t>ИП НЫШАНАЛИ</t>
  </si>
  <si>
    <t>ТУЛЕМИСОВ НЫШАНАЛИ БЕКМУРЗАЕВИЧ</t>
  </si>
  <si>
    <t>7 (707) 7658100 ,87077658100</t>
  </si>
  <si>
    <t>С.ШЫНЫР , ТУРКЕСТАНСКАЯ ОБЛАСТЬ, КЕЛЕССКИЙ РАЙОН, КОШКАРАТИНСКИЙ С.О., С.ШЫНЫР</t>
  </si>
  <si>
    <t>"КУАНЫШ" ИП РАХЫМБАЕВ ГАЛЫМБЕК КЫЗЫРОВИЧ</t>
  </si>
  <si>
    <t>РАХЫМБАЕВ ГАЛЫМБЕК КЫЗЫРОВИЧ</t>
  </si>
  <si>
    <t>КХ "АНДАСПАЙ"</t>
  </si>
  <si>
    <t>АНДАСПАЕВ АБДИКЕРИМ БАТАЕВИЧ</t>
  </si>
  <si>
    <t>ИП БИМУРАТОВ САПАРХАН</t>
  </si>
  <si>
    <t>БИМУРАТОВ САПАРХАН АРЗЫХУЛОВИЧ</t>
  </si>
  <si>
    <t>КРЕСТЬЯНСКОЕ ХОЗЯЙСТВО "КАРМЫС"</t>
  </si>
  <si>
    <t>НУРКЕЕВ БОЛАТ СЕРИКОВИЧ</t>
  </si>
  <si>
    <t>7 (721)14645310 ,87211464531</t>
  </si>
  <si>
    <t>KX "IGILIK"</t>
  </si>
  <si>
    <t>КУНАПЯНОВА РАУШАН ТУКЕШЕВНА</t>
  </si>
  <si>
    <t>7 (777) 2800992 ,87772800992</t>
  </si>
  <si>
    <t>ИП АЛГА 2018</t>
  </si>
  <si>
    <t>АХМАДИЯ КЕБЕК</t>
  </si>
  <si>
    <t>77761019944 ,87761019944</t>
  </si>
  <si>
    <t>С.ЖАРЛЫКОЛЬ , ЦЕЛИНОГРАДСКИЙ РАЙОН, ЖАРЛЫКОЛЬСКИЙ С.О., С.ЖАРЛЫКОЛЬ</t>
  </si>
  <si>
    <t>07.09.2026 на второй номер звонить но пока нет потреб</t>
  </si>
  <si>
    <t>ИП "ХУЗАЙР У."</t>
  </si>
  <si>
    <t>ХУЗАЙР УМИТКЕР</t>
  </si>
  <si>
    <t>А.СЫРЫМБЕТ , ОБЛАСТЬ ЖЕТІСУ, ЕСКЕЛЬДИНСКИЙ РАЙОН, СЫРЫМБЕТОВСКИЙ С.О., А.СЫРЫМБЕТ</t>
  </si>
  <si>
    <t>ИП "АДАМБЕКОВА ГҮЛНАР ӘБДІҒАППАРҚЫЗЫ"</t>
  </si>
  <si>
    <t>АДАМБЕКОВА ГҮЛНАР ӘБДІҒАППАРҚЫЗЫ</t>
  </si>
  <si>
    <t>ИП ТЛЕГЕНОВА БАНУ ЖУВАНГАЛИЕВНА</t>
  </si>
  <si>
    <t>ИП " ТЕМІР ТҰЛПАР"</t>
  </si>
  <si>
    <t>АБДРАХМАНОВ АЛТАЙ АКАНОВИЧ</t>
  </si>
  <si>
    <t>КХ "НАМ Г.Н."</t>
  </si>
  <si>
    <t>НАМ ГЕРМАН НИКОЛАЕВИЧ</t>
  </si>
  <si>
    <t>"БЕК" ФЕРМЕРЛІК ҚОЖАЛЫҒЫ</t>
  </si>
  <si>
    <t>ЖАКУПОВ МАГАУИЯ ТУЛЕУХАНОВИЧ</t>
  </si>
  <si>
    <t>С.ТАЛДЫБУЛАК , ОБЛАСТЬ ҰЛЫТАУ, ЖАНААРКИНСКИЙ РАЙОН, ТАЛДЫБУЛАКСКИЙ С.О., С.ТАЛДЫБУЛАК</t>
  </si>
  <si>
    <t>ИП "ТӨРЕ"</t>
  </si>
  <si>
    <t>ТУЛЕУОВА ГУЛЬСАРА БЕРДЫГАЛИЕВНА</t>
  </si>
  <si>
    <t>ФХ "ДИЛЬНАЗ"</t>
  </si>
  <si>
    <t>ЖАНГАЗИНОВА ЖИБЕК ТЕНДИКОВНА</t>
  </si>
  <si>
    <t>ИП АБДИЛЬДИНА</t>
  </si>
  <si>
    <t>АБДИЛЬДИНА АХМАРАЛ АХМЕТЖАНОВНА</t>
  </si>
  <si>
    <t>87102767063 ,8/7102/767063</t>
  </si>
  <si>
    <t>ЖУМАЛИЕВА А.Ш</t>
  </si>
  <si>
    <t>ЖУМАЛИЕВА АКМАРАЛ ШАМИЛЬОВНА</t>
  </si>
  <si>
    <t>С.ТАЛДЫАПАН , ЗАПАДНО-КАЗАХСТАНСКАЯ ОБЛАСТЬ, КАЗТАЛОВСКИЙ РАЙОН, ТАЛДЫАПАНСКИЙ С.О., С.ТАЛДЫАПАН</t>
  </si>
  <si>
    <t>ИП МАКИШЕВА С.К.</t>
  </si>
  <si>
    <t>МАКИШЕВА САУЛЕ КУБАТАЕВНА</t>
  </si>
  <si>
    <t>ИП-БИСЕМБАЙ</t>
  </si>
  <si>
    <t>САДЫҚОВ БИСЕМБАЙ ШАЙХЫСЛАМҰЛЫ</t>
  </si>
  <si>
    <t>КРЕСТЬЯНСКОЕ ХОЗЯЙСТВО "ТҰМА"</t>
  </si>
  <si>
    <t>НУГЫМАРОВ СЕРИКБОЛ САГИДОЛЛАЕВИЧ</t>
  </si>
  <si>
    <t>С.ЖУРЕКАДЫР , АБАЙСКИЙ РАЙОН, КУНДЫЗДИНСКИЙ С.О., С.ЖУРЕКАДЫР</t>
  </si>
  <si>
    <t>ИП "КУДАЙБЕРГЕНОВ"</t>
  </si>
  <si>
    <t>КУДАЙБЕРГЕНОВ ДЖОМАРТ САРСЕНБЕКОВИЧ</t>
  </si>
  <si>
    <t>С.КОКТАЛ , ЖАМБЫЛСКАЯ ОБЛАСТЬ, БАЙЗАКСКИЙ РАЙОН, КОКТАЛСКИЙ С.О., С.КОКТАЛ</t>
  </si>
  <si>
    <t>ИП "КАСЫМОВ Т.К." не верный</t>
  </si>
  <si>
    <t>КАСЫМОВ ТОЛЕПБЕРГЕН КИЗАТОВИЧ</t>
  </si>
  <si>
    <t>С.ЖАЛТЫР , АКМОЛИНСКАЯ ОБЛАСТЬ, АСТРАХАНСКИЙ РАЙОН, ЖАЛТЫРСКИЙ С.О., С.ЖАЛТЫР</t>
  </si>
  <si>
    <t>07.09.2026 не зарег</t>
  </si>
  <si>
    <t>ИП "АЗИЗА"</t>
  </si>
  <si>
    <t>РАМАЗАНОВА АЙСЛУ ХАЕРГЕЛЬДИНОВНА</t>
  </si>
  <si>
    <t>77774615426 ,87774615426</t>
  </si>
  <si>
    <t>С.МОИСЕЕВКА , ЖЕЛЕЗИНСКИЙ РАЙОН, ЖЕЛЕЗИНСКИЙ С.О., С.МОИСЕЕВКА</t>
  </si>
  <si>
    <t>ИП САЛИМА</t>
  </si>
  <si>
    <t>ДОСАНБАЕВА САЛИМА ЖАКЫПОВНА</t>
  </si>
  <si>
    <t>77017606849 ,87017606849</t>
  </si>
  <si>
    <t>Г.ШЫМКЕНТ, РАЙОН ТҰРАН</t>
  </si>
  <si>
    <t>02.08.2024 не откл</t>
  </si>
  <si>
    <t>ИП "ДАНДЫБАЕВА ГУЛЬНАР ИСБЕРОВНА"</t>
  </si>
  <si>
    <t>ДАНДЫБАЕВА ГУЛЬНАР ИСБЕРОВНА</t>
  </si>
  <si>
    <t>К/Х "БАКЕ"</t>
  </si>
  <si>
    <t>КОПБАЕВ СЕРИК ТУЛЕГЕНОВИЧ</t>
  </si>
  <si>
    <t>С.УЛЕНТЫ , АКМОЛИНСКАЯ ОБЛАСТЬ, ЕРЕЙМЕНТАУСКИЙ РАЙОН, УЛЕНТИНСКИЙ С.О., С.УЛЕНТЫ</t>
  </si>
  <si>
    <t>СЕЛБАЕВ</t>
  </si>
  <si>
    <t>СЕЛБАЕВ ПАРАХАТ</t>
  </si>
  <si>
    <t>7 (747) 892-1947 ,87760127776 ,87781423577</t>
  </si>
  <si>
    <t>С.МУХАМЕТЖАН ТУЙМЕБАЕВА , ИЛИЙСКИЙ РАЙОН, АЩИБУЛАКСКИЙ С.О., С.МУХАМЕТЖАН ТУЙМЕБАЕВА</t>
  </si>
  <si>
    <t>КХ " СУЛЕЙМАНОВ "</t>
  </si>
  <si>
    <t>СУЛЕЙМАНОВ НУРБЕРГЕН ГАПАРНИЙЕВИЧ</t>
  </si>
  <si>
    <t>77771641858 ,87771641858 ,87775205360</t>
  </si>
  <si>
    <t>ИП "ТУНГАТАРОВ Т.Т."</t>
  </si>
  <si>
    <t>ТУНГАТАРОВ ТАЛГАТ ТАНКЕНОВИЧ</t>
  </si>
  <si>
    <t>КАЙБУЛЬДИНОВА</t>
  </si>
  <si>
    <t>КАЙБУЛЬДИНОВА ГУЛЬМИРА ИСАЕВНА</t>
  </si>
  <si>
    <t>7-7172-38-16-47 моб. 87758213092 ,87172381647</t>
  </si>
  <si>
    <t>С.РАХЫМЖАНА КОШКАРБАЕВА , ЦЕЛИНОГРАДСКИЙ РАЙОН, С.О.РАХЫМЖАНА КОШКАРБАЕВА, С.РАХЫМЖАНА КОШКАРБАЕВА</t>
  </si>
  <si>
    <t>ИП "СЫЗДЫКОВА" не верный номер</t>
  </si>
  <si>
    <t>СЫЗДЫКОВА ДАРИДАНА КОШЕНОВНА</t>
  </si>
  <si>
    <t>08.09.2026 не верный номер</t>
  </si>
  <si>
    <t>КХ "АЛАН" не верный номер</t>
  </si>
  <si>
    <t>УТЕГАЛИЕВ СЕРГЕЙ САБЫРОВИЧ</t>
  </si>
  <si>
    <t>С.ЕГИНДИБУЛАК , РАЙОН БӘЙТЕРЕК, ЕГИНДИБУЛАКСКИЙ С.О., С.ЕГИНДИБУЛАК</t>
  </si>
  <si>
    <t>04.10.2024 не верный номер</t>
  </si>
  <si>
    <t>КХ "АЙКЫН"</t>
  </si>
  <si>
    <t>ОРАЛБЕКОВА КУЛЬСАРА КИНЖАЛОВНА</t>
  </si>
  <si>
    <t>С.ТАРГЫН , ВОСТОЧНО-КАЗАХСТАНСКАЯ ОБЛАСТЬ, УЛАНСКИЙ РАЙОН, ТАРГЫНСКИЙ С.О., С.ТАРГЫН</t>
  </si>
  <si>
    <t>14.05.2024 проблемы со связью</t>
  </si>
  <si>
    <t>"ДАУРЕН " ФЕРМЕРЛІК ҚОЖАЛЫҚҚА</t>
  </si>
  <si>
    <t>КАРАТАЕВ ГАРИФУЛЛА МАННАПОВИЧ</t>
  </si>
  <si>
    <t>77715616878 ,87715616878</t>
  </si>
  <si>
    <t>22.09.2026 откл</t>
  </si>
  <si>
    <t>КХ ЖАН</t>
  </si>
  <si>
    <t>ЖАКИН ЖУМАЖАН ЖАРДЕМОВИЧ</t>
  </si>
  <si>
    <t>05.06.2024 не дозвон</t>
  </si>
  <si>
    <t>КХ ИБРАИМОВА АГИЛА ЖАПСАРБАЕВНА</t>
  </si>
  <si>
    <t>ИБРАИМОВА АГИЛА ЖАПСАРБАЕВНА</t>
  </si>
  <si>
    <t>Г.ЖАРКЕНТ , ПАНФИЛОВСКИЙ РАЙОН, ЖАРКЕНТСКАЯ Г.А., Г.ЖАРКЕНТ</t>
  </si>
  <si>
    <t>ИП ИБРАСОВА Н.Е.</t>
  </si>
  <si>
    <t>ИБРАСОВА НУРГАЙША ЕРЖАНОВНА</t>
  </si>
  <si>
    <t>Г.АКСУ , АКСУ Г.А., Г.АКСУ</t>
  </si>
  <si>
    <t>КОПТУРГАНОВ ЖАНКАБЫЛ БИРМАНОВИЧ</t>
  </si>
  <si>
    <t>ИП УРДАБАЕВА Н. Х.</t>
  </si>
  <si>
    <t>КХ "АЛТЫ КАРА"</t>
  </si>
  <si>
    <t>ДОСМАИЛОВ БАУЫРЖАН АБДЕШОВИЧ</t>
  </si>
  <si>
    <t>77710350921 ,87710350921</t>
  </si>
  <si>
    <t>ИП "ЖАКСЫЛЫК"</t>
  </si>
  <si>
    <t>НУРМАНОВ ЖАКСЫЛЫК ЛАЙЫКОВИЧ</t>
  </si>
  <si>
    <t>7(771)636-3637</t>
  </si>
  <si>
    <t>ШАРУА ҚОЖАЛЫҒЫ "ТҮЙМЕКЕНТ-2030"</t>
  </si>
  <si>
    <t>БИНАЗАРОВ АЗИМХАН БУРКИТБАЕВИЧ</t>
  </si>
  <si>
    <t>К/Х "САНДЫКТАС"</t>
  </si>
  <si>
    <t>ЖУМАКАНОВ САГИДОЛЛА КАЛИЕВИЧ</t>
  </si>
  <si>
    <t>С.АКШИ , ОБЛАСТЬ АБАЙ, АЯГОЗСКИЙ РАЙОН, АКШИЙСКИЙ С.О., С.АКШИ</t>
  </si>
  <si>
    <t>18.07.2024 сбросили</t>
  </si>
  <si>
    <t>К/Х "КАЛИОЛЛА" не верный номер</t>
  </si>
  <si>
    <t>САДИРОВ АЙТМАГАНБЕТ КАЛЕСОВИЧ</t>
  </si>
  <si>
    <t>С.ЖИЕККУМ , ЗАПАДНО-КАЗАХСТАНСКАЯ ОБЛАСТЬ, БОКЕЙОРДИНСКИЙ РАЙОН, БИСЕНСКИЙ С.О., С.ЖИЕККУМ</t>
  </si>
  <si>
    <t>ИП ERKIN</t>
  </si>
  <si>
    <t>ИХСАНОВ НУРЫМГАЛИ ЕРКЕНГАЛИЕВИЧ</t>
  </si>
  <si>
    <t>77478574283 ,87478574283</t>
  </si>
  <si>
    <t>С.БЕКЕЙ , ЗАПАДНО-КАЗАХСТАНСКАЯ ОБЛАСТЬ, ТЕРЕКТИНСКИЙ РАЙОН, ЧАГАНСКИЙ С.О., С.БЕКЕЙ</t>
  </si>
  <si>
    <t>КХ "САТПАКОВ"</t>
  </si>
  <si>
    <t>БЕКМУРЗИНА ГУЛЬНАР БЕКЕТОВНА</t>
  </si>
  <si>
    <t>77778618377 ,87778618377</t>
  </si>
  <si>
    <t>4.10.2024 нет потреб</t>
  </si>
  <si>
    <t>ИП ТИХОМИРОВ АЛЕКСЕЙ НИКОЛАЕВИЧ повтор не дозвон</t>
  </si>
  <si>
    <t>ТИХОМИРОВ АЛЕКСЕЙ НИКОЛАЕВИЧ</t>
  </si>
  <si>
    <t>77054529452 ,87054529452 ,8(71436)37289 ,87143637289</t>
  </si>
  <si>
    <t>26.08.2026 закрылись</t>
  </si>
  <si>
    <t>ИП АЛИКЕ</t>
  </si>
  <si>
    <t>КУРАЛБАЕВ АЛИБЕК АМИРБЕКОВИЧ</t>
  </si>
  <si>
    <t>77003339777 ,87003339777</t>
  </si>
  <si>
    <t>ИП "БЕРДИГАЛИ"</t>
  </si>
  <si>
    <t>КЕНЖЕГАЛИЕВА ДАМЕТКАНЫМ ЕСЕНГАЗИЕВНА</t>
  </si>
  <si>
    <t>7759830271 ,87759830271</t>
  </si>
  <si>
    <t>КАНАЕВ НУРЖАН СЕРИКОВИЧ</t>
  </si>
  <si>
    <t>С.ЖАНАЖОЛ , КАЗТАЛОВСКИЙ РАЙОН, ЖАНАЖОЛСКИЙ С.О., С.ЖАНАЖОЛ</t>
  </si>
  <si>
    <t>ИП "БЕГИМБЕТОВА ГУЛЬНАРА ЖАНАТАЕВНА"</t>
  </si>
  <si>
    <t>БЕГИМБЕТОВА ГУЛЬНАРА ЖАНАТАЕВНА</t>
  </si>
  <si>
    <t>С.АКМОЛ , АКМОЛИНСКАЯ ОБЛАСТЬ, ЦЕЛИНОГРАДСКИЙ РАЙОН, С.О.АКМОЛ, С.АКМОЛ</t>
  </si>
  <si>
    <t>КРЕСТЬЯНСКОЕ ХОЗЯЙСТВО "ШОХАН"</t>
  </si>
  <si>
    <t>АБДРАХИМОВ ЭЛИК ТУЛЕНБЕКОВИЧ</t>
  </si>
  <si>
    <t>С.ЖАМБЫЛ , КОРДАЙСКИЙ РАЙОН, ЖАМБЫЛСКИЙ С.О., С.ЖАМБЫЛ</t>
  </si>
  <si>
    <t>КХ СЫДИХОВ Н.Ш.</t>
  </si>
  <si>
    <t>СЫДИХОВ НУРЛЫБЕК ШАРИПОВИЧ</t>
  </si>
  <si>
    <t>С.АЙБАС , АТЫРАУСКАЯ ОБЛАСТЬ, ИСАТАЙСКИЙ РАЙОН, ТУЩЫКУДЫКСКИЙ С.О., С.АЙБАС</t>
  </si>
  <si>
    <t>05.06.2024 сбой</t>
  </si>
  <si>
    <t>ИП ИВАНИЩЕВ АЛЕКСАНДР ВЛАДИМИРОВИЧ</t>
  </si>
  <si>
    <t>ИВАНИЩЕВ АЛЕКСАНДР ВЛАДИМИРОВИЧ</t>
  </si>
  <si>
    <t>ИП "ЕСЖАН Д.Б."</t>
  </si>
  <si>
    <t>ЕСЖАН ДАРЖАН БАЙЖАНҚЫЗЫ</t>
  </si>
  <si>
    <t>ЖК ЕЛТАЕВА Б.</t>
  </si>
  <si>
    <t>ЕЛТАЕВА БАЛЖАН ЖАЙЛАУОВНА</t>
  </si>
  <si>
    <t>КРЕСТЬЯНСКОЕ ХОЗЯЙСТВО "УРОЖАЙ"</t>
  </si>
  <si>
    <t>ТЕПСАЕВ ЮНАДИЙ ЮНИЕВИЧ</t>
  </si>
  <si>
    <t>С.БЕСТЕРЕК , ОБЛАСТЬ АБАЙ, УРДЖАРСКИЙ РАЙОН, БЕСТЕРЕКСКИЙ С.О., С.БЕСТЕРЕК</t>
  </si>
  <si>
    <t>К/Х "БОЛАТ"</t>
  </si>
  <si>
    <t>ТУГАНБАЕВ БУЛАТ БАТЫРБАЕВИЧ</t>
  </si>
  <si>
    <t>СМАНКУЛОВА А.</t>
  </si>
  <si>
    <t>СМАНКУЛОВА АЙГУЛЬ МЕШПЕТОВНА</t>
  </si>
  <si>
    <t>87053913110 ,87755409632</t>
  </si>
  <si>
    <t>С.КАРАБУЛАК , ЕСКЕЛЬДИНСКИЙ РАЙОН, КАРАБУЛАКСКИЙ С.О., С.КАРАБУЛАК</t>
  </si>
  <si>
    <t>КХ "ЖАҢАЖОЛ"</t>
  </si>
  <si>
    <t>КУМАРОВА БАГЛАН БАЙМУХАМБЕТОВНА</t>
  </si>
  <si>
    <t>14.05.2024 в прошлом году поставили</t>
  </si>
  <si>
    <t>К/Х "СЕРІК"</t>
  </si>
  <si>
    <t>КАЖИГАЛИЕВ АСКАР КАПАНОВИЧ</t>
  </si>
  <si>
    <t>12.02.2024 построил бескаркасный</t>
  </si>
  <si>
    <t>РАХМЕТУЛЛИН АДИЛЬ МУРАТБЕКОВИЧ</t>
  </si>
  <si>
    <t>С.ДЕВЯТКА , ОБЛАСТЬ АБАЙ, БОРОДУЛИХИНСКИЙ РАЙОН, КРАСНОЯРСКИЙ С.О., С.УБА-ФОРПОСТ, С.ДЕВЯТКА</t>
  </si>
  <si>
    <t>ДАҢЛЫБАЕВ ДАСТАНБЕК АМАНҚҰЛҰЛЫ</t>
  </si>
  <si>
    <t>ШАЙМЕРДЕНОВ АМАНГЕЛЬДЫ ЖАНАЙДАРОВИЧ</t>
  </si>
  <si>
    <t>К/Х " К ДИДАР "</t>
  </si>
  <si>
    <t>КОРЖИМБАЕВ МАУЛЕТКЕРИМ ТОКТАМЫСОВИЧ</t>
  </si>
  <si>
    <t>26.07.2024 больше просит не звонить олень</t>
  </si>
  <si>
    <t>КРЕСТЬЯНСКОЕ ХОЗЯЙСТВО "IСКЕР"</t>
  </si>
  <si>
    <t>ДЖУБАНИЯЗОВ ИБАТУЛЛА ГАТАУОВИЧ</t>
  </si>
  <si>
    <t>04.10.2024 сбой</t>
  </si>
  <si>
    <t>КХ " ЕЛДОС"</t>
  </si>
  <si>
    <t>КАЛКЕЕВ БЕЙМУХАМБЕТ ЕРМУХАМБЕТОВИЧ</t>
  </si>
  <si>
    <t>С.ЕКИАША , ОБЛАСТЬ ЖЕТІСУ, САРКАНДСКИЙ РАЙОН, ЕКИАШИНСКИЙ С.О., С.ЕКИАША</t>
  </si>
  <si>
    <t>КХ "ДОСБАЕВ Б"</t>
  </si>
  <si>
    <t>ДОСБАЕВ БЕРДИБЕК</t>
  </si>
  <si>
    <t>С.АКШИ , АЛМАТИНСКАЯ ОБЛАСТЬ, ИЛИЙСКИЙ РАЙОН, КУРТИНСКИЙ С.О., С.АКШИ</t>
  </si>
  <si>
    <t>11.06.2025 нет потреб</t>
  </si>
  <si>
    <t>САХИПОВА БИБИГУЛЬ АДИЛОВНА</t>
  </si>
  <si>
    <t>04.10.2024 не дорзвон</t>
  </si>
  <si>
    <t>СЕЙТКАЗИН БЕЙБЫТ КУБАЙДУЛЛИНОВИЧ</t>
  </si>
  <si>
    <t>Г.ШАР , ЖАРМИНСКИЙ РАЙОН, ШАРСКАЯ Г.А., Г.ШАР</t>
  </si>
  <si>
    <t>КХ "КАБЫЛДА"</t>
  </si>
  <si>
    <t>КАБЕЛЬДИНОВ БЕГЕНДЫК АМАНГЕЛЬДИНОВИЧ</t>
  </si>
  <si>
    <t>77028827322 ,87028827322</t>
  </si>
  <si>
    <t>С.ВОЛГОДОНОВКА , АКМОЛИНСКАЯ ОБЛАСТЬ, АРШАЛЫНСКИЙ РАЙОН, ВОЛГОДОНОВСКИЙ С.О., С.ВОЛГОДОНОВКА</t>
  </si>
  <si>
    <t>08.09.2026 нетпотреб</t>
  </si>
  <si>
    <t>КХ БАГЖАН</t>
  </si>
  <si>
    <t>ТАЩАНОВ НУРЛАН АБИЛЬЕВИЧ</t>
  </si>
  <si>
    <t>С.КУЙГАН , КУРЧУМСКИЙ РАЙОН, КУЙГАНСКИЙ С.О., С.КУЙГАН</t>
  </si>
  <si>
    <t>ШАРУА ҚОЖАЛЫҚ " НҰР АЛИ "</t>
  </si>
  <si>
    <t>ХОЖАНОВ ДУЙСЕНБЕК АУГАНОВИЧ</t>
  </si>
  <si>
    <t>С.КАРАБАСТАУ , ЖАМБЫЛСКАЯ ОБЛАСТЬ, ЖУАЛЫНСКИЙ РАЙОН, БИЛИКОЛЬСКИЙ С.О., С.КАРАБАСТАУ</t>
  </si>
  <si>
    <t>29.11.2024 откл</t>
  </si>
  <si>
    <t>ФХ "АСЛАН"</t>
  </si>
  <si>
    <t>МАРДЕНОВ СЕРИК ЗЕЙКЕНОВИЧ</t>
  </si>
  <si>
    <t>ИП ИХЛАСОВ А.К.</t>
  </si>
  <si>
    <t>ИХЛАСОВ АСАН КАРИМОВИЧ</t>
  </si>
  <si>
    <t>КУАТБАЕВА ГАЛЯ САПАНОВНА</t>
  </si>
  <si>
    <t>С.ШАЛАБАЙ , ЖАРМИНСКИЙ РАЙОН, ШАЛАБАЕВСКИЙ С.О., С.ШАЛАБАЙ</t>
  </si>
  <si>
    <t>ИП "АМАНБЕКОВ У.У."</t>
  </si>
  <si>
    <t>АМАНБЕКОВ УАЛИХАН УМИРКУЛОВИЧ</t>
  </si>
  <si>
    <t>С.ТУРКСИБ , ЖАМБЫЛСКАЯ ОБЛАСТЬ, ЖАМБЫЛСКИЙ РАЙОН, БЕСАГАШСКИЙ С.О., С.ТУРКСИБ</t>
  </si>
  <si>
    <t>ИП ШАЙМАНОВ</t>
  </si>
  <si>
    <t>ШАЙМАНОВ ӘЛІМБАЙ ЖҰМАБАЙҰЛЫ</t>
  </si>
  <si>
    <t>ИП "КОЛДАСОВ А .Е"</t>
  </si>
  <si>
    <t>КОЛДАСОВ АБДЫКАИМ ЕСТЕМИРОВИЧ</t>
  </si>
  <si>
    <t>87074205085 ,87752405747</t>
  </si>
  <si>
    <t>ИП ГАФУРОВА ДИЛАРА РАИМОВНА</t>
  </si>
  <si>
    <t>ГАФУРОВА ДИЛАРА РАИМОВНА</t>
  </si>
  <si>
    <t>С.ОРАНГАЙ , ТУРКЕСТАНСКАЯ ОБЛАСТЬ, РАЙОН САУРАН, С.О.ОРАНГАЙ, С.ОРАНГАЙ</t>
  </si>
  <si>
    <t>ИП МАКАРОВ С.В.</t>
  </si>
  <si>
    <t>МАКАРОВ СЕРГЕЙ ВАЛЕНТИНОВИЧ</t>
  </si>
  <si>
    <t>КХ " ДАЛА "</t>
  </si>
  <si>
    <t>ЕРМЕНТАЕВ МАРАТ ЗАДЫГЕРЕЕВИЧ</t>
  </si>
  <si>
    <t>77023712000 ,87023712000</t>
  </si>
  <si>
    <t>"НҰР-СӘТ" ШАРУА ҚОЖАЛЫҒЫ</t>
  </si>
  <si>
    <t>МЫРЗАХМЕТОВА НУРИЛА ТАУКЕНОВНА</t>
  </si>
  <si>
    <t>С.САРЫМОЛДАЕВА , ЖАМБЫЛСКАЯ ОБЛАСТЬ, МЕРКЕНСКИЙ РАЙОН, САРЫМОЛДАЕВСКИЙ С.О., С.САРЫМОЛДАЕВА</t>
  </si>
  <si>
    <t>29.11.2024  нет потреб</t>
  </si>
  <si>
    <t>ИП "САБИРОВ"</t>
  </si>
  <si>
    <t>САБИРОВ МЕҢДІҒАЛИ</t>
  </si>
  <si>
    <t>С.ТАНДАЙ , АТЫРАУСКАЯ ОБЛАСТЬ, МАХАМБЕТСКИЙ РАЙОН, БАКСАЙСКИЙ С.О., С.ТАНДАЙ</t>
  </si>
  <si>
    <t>ИП "ТУРГАНБАЕВА ГУЛЬЗАТ"</t>
  </si>
  <si>
    <t>ТУРГАНБАЕВА ГУЛЬЗАТ ГАНИБАЕВНА</t>
  </si>
  <si>
    <t>77750001164 ,87750001164</t>
  </si>
  <si>
    <t>С.ИМ.Н.ИЛЬЯСОВА , КЫЗЫЛОРДИНСКАЯ ОБЛАСТЬ, СЫРДАРЬИНСКИЙ РАЙОН, С.О.ИМ.ИЛЬЯСОВА, С.ИМ.Н.ИЛЬЯСОВА</t>
  </si>
  <si>
    <t>ИП КОЛТУРСИНОВ</t>
  </si>
  <si>
    <t>КОЛТУРСИНОВ УБАЙДУЛЛА АХМЕТОВИЧ</t>
  </si>
  <si>
    <t>7 (778) 060 15 30</t>
  </si>
  <si>
    <t>АДАЙБЕКОВА ЛЕЙЛА МУХАНБЕТОВНА</t>
  </si>
  <si>
    <t>С.ШЕНГЕЛЬДЫ , АЛМАТИНСКАЯ ОБЛАСТЬ, ҚОНАЕВ Г.А., ШЕНГЕЛЬДИНСКИЙ С.О., С.ШЕНГЕЛЬДЫ</t>
  </si>
  <si>
    <t>21.10.2024  нет потреб</t>
  </si>
  <si>
    <t>КХ " АҚТІЛЕК "</t>
  </si>
  <si>
    <t>АХМАДИЕВ КАНАГАТ ТУРДУГУЛОВИЧ</t>
  </si>
  <si>
    <t>ИП"ШАЛАПИ Б.Т."</t>
  </si>
  <si>
    <t>ШАЛАПИ БАТЫРБЕК ТҮНҒАТҰЛЫ</t>
  </si>
  <si>
    <t>77781318835 ,87781318835</t>
  </si>
  <si>
    <t>С.ЕСБОЛ , АТЫРАУСКАЯ ОБЛАСТЬ, МАХАМБЕТСКИЙ РАЙОН, ЕСБОЛЬСКИЙ С.О., С.ЕСБОЛ</t>
  </si>
  <si>
    <t>05.06.2024 откл</t>
  </si>
  <si>
    <t>КХ ҰЛАН не верный номер</t>
  </si>
  <si>
    <t>СЫЗДЫКОВ КАЛМУХАН СЕЙЛХАНОВИЧ</t>
  </si>
  <si>
    <t>7(702)833-0004</t>
  </si>
  <si>
    <t>КРЕСТЬЯНСКОЕ ХОЗЯЙСТВО "БАУБЕК"</t>
  </si>
  <si>
    <t>РЫСКАЛИЕВ СЫРЫМ КАМАНОВИЧ</t>
  </si>
  <si>
    <t>7 771 432 65 64 ,87714326564</t>
  </si>
  <si>
    <t>С.ТОГАНАС , ЗАПАДНО-КАЗАХСТАНСКАЯ ОБЛАСТЬ, СЫРЫМСКИЙ РАЙОН, ШОЛАКАНКАТЫНСКИЙ С.О., С.ТОГАНАС</t>
  </si>
  <si>
    <t>КРЕСТЬЯНСКОЕ ХОЗЯЙСТВО ПАРАСАТ</t>
  </si>
  <si>
    <t>ЕЛУБАЕВ КАНАТБЕК САЙЛАУБЕКОВИЧ</t>
  </si>
  <si>
    <t>ИП "ӘДІЛ"</t>
  </si>
  <si>
    <t>БАЙМУХЫШОВ ЖАЙЛАУБАЙ КАРИБАСУЛЫ</t>
  </si>
  <si>
    <t>ИП "КУАНЫШ"</t>
  </si>
  <si>
    <t>БАЗАРОВ КУАНЫШ ИНИРБАЕВИЧ</t>
  </si>
  <si>
    <t>8-777-469-89-90</t>
  </si>
  <si>
    <t>АЙМАНОВ ДАУРЕНБЕК БАРКЫНОВИЧ</t>
  </si>
  <si>
    <t>С.ШОПТЫГАК , ОБЛАСТЬ АБАЙ, СЕМЕЙ Г.А., ПРИРЕЧНЫЙ С.О., С.ШОПТЫГАК</t>
  </si>
  <si>
    <t>КРЕСТЬЯНСКОЕ ХОЗЯЙСТВО "АСЕЛЬ"</t>
  </si>
  <si>
    <t>МАКАЖАНОВ АМАНГЕЛЬДЫ ГАЛИМЖАНОВИЧ</t>
  </si>
  <si>
    <t>ИП УКИБАЕВА Б.Т.</t>
  </si>
  <si>
    <t>УКИБАЕВА БИБИГУЛ ТОКЕНОВНА</t>
  </si>
  <si>
    <t>ИП БЕЙСЕКОВА</t>
  </si>
  <si>
    <t>БЕЙСЕКОВА ГУЛЬБАНУ СЕЙТКАЛИЕВНА</t>
  </si>
  <si>
    <t>77017699066 ,87017699066</t>
  </si>
  <si>
    <t>ИП КОЛОСОВА М.Е.</t>
  </si>
  <si>
    <t>КОЛОСОВА МАРИНА ЕВГЕНЬЕВНА</t>
  </si>
  <si>
    <t>АЗАМАТОВА ОРАЗКҮЛ СЕИТЖАППАРҚЫЗЫ</t>
  </si>
  <si>
    <t>КЫСТАУБАЕВ НУРЛЫБЕК КАУДЕНОВИЧ ШАРУА ҚОЖАЛЫҒЫ</t>
  </si>
  <si>
    <t>КЫСТАУБАЕВ НУРЛЫБЕК КАУДЕНОВИЧ</t>
  </si>
  <si>
    <t>ЕРГЕШОВА БИБИГУЛЬ</t>
  </si>
  <si>
    <t>ЕРГЕШОВА БИБИГУЛЬ КАЛДЫБАЕВНА</t>
  </si>
  <si>
    <t>С.АЛТЫНТОБЕ , ТУРКЕСТАНСКАЯ ОБЛАСТЬ, КАЗЫГУРТСКИЙ РАЙОН, АЛТЫНТОБИНСКИЙ С.О., С.АЛТЫНТОБЕ</t>
  </si>
  <si>
    <t>ИП "ХАСЫМ АДЕТХАН"</t>
  </si>
  <si>
    <t>ХАСЫМ АДЕТХАН</t>
  </si>
  <si>
    <t>77711864873 ,87711864873</t>
  </si>
  <si>
    <t>ИП САРМУРЗИН САҒЫНБЕК</t>
  </si>
  <si>
    <t>САРМУРЗИН САҒЫНБЕК ЕСЕНГЕЛДІҰЛЫ</t>
  </si>
  <si>
    <t>77750807021 ,87750807021</t>
  </si>
  <si>
    <t>КРЕСТЬЯНСКОЕ ХОЗЯЙСТВО "СУЛЫ" не верный номер</t>
  </si>
  <si>
    <t>ДОСУМОВ МАНАС САЙМОВИЧ</t>
  </si>
  <si>
    <t>7 (707) 632-87-97 ,87076328797</t>
  </si>
  <si>
    <t>С.ОТЫНАГАШ , КОСТАНАЙСКАЯ ОБЛАСТЬ, УЗУНКОЛЬСКИЙ РАЙОН, ЕРШОВСКИЙ С.О., С.ОТЫНАГАШ</t>
  </si>
  <si>
    <t>31.08.2026сбросили</t>
  </si>
  <si>
    <t>"ДИАС" ШАРУА ҚОЖАЛЫҒЫ</t>
  </si>
  <si>
    <t>ЖАНУЗАКОВА ГУЛЬГАСИМ КЫЗЫРОВНА</t>
  </si>
  <si>
    <t>77022097876 ,87022097876</t>
  </si>
  <si>
    <t>ИП "ШЕРКЕШ"</t>
  </si>
  <si>
    <t>БАЙДИЛЬДИН ИСЛАМГАЛИ СУЛТАНГЕРЕЕВИЧ</t>
  </si>
  <si>
    <t>ИП "ШҮКІР"</t>
  </si>
  <si>
    <t>МАХАНБЕТОВА КУЛАШ ТУРДАЛИЕВНА</t>
  </si>
  <si>
    <t>ИП "АБАЙ"</t>
  </si>
  <si>
    <t>ЕСЕНБАЕВ ЖУМАБЕК СОНАРКУЛОВИЧ</t>
  </si>
  <si>
    <t>87078476079 ,8-707-847-60-79</t>
  </si>
  <si>
    <t>С.КОРАГАТЫ , ЖАМБЫЛСКАЯ ОБЛАСТЬ, РАЙОН ТУРАРА РЫСКУЛОВА, КОРАГАТИНСКИЙ С.О., С.КОРАГАТЫ</t>
  </si>
  <si>
    <t>КРЕСТЬЯНСКОЕ ХОЗЯЙСТВО ДЖАМАЛХАНОВА МАЛИКА САИДОВНА</t>
  </si>
  <si>
    <t>ДЖАМАЛХАНОВА МАЛИКА САИДОВНА</t>
  </si>
  <si>
    <t>КХ "БОСТАНБЕКОВА К"</t>
  </si>
  <si>
    <t>АХМЕТХАНОВ ТАЛГАТ МАДИЕВИЧ</t>
  </si>
  <si>
    <t>С.ЛЕПСЫ , ОБЛАСТЬ ЖЕТІСУ, САРКАНДСКИЙ РАЙОН, ЛЕПСИНСКИЙ С.О., С.ЛЕПСЫ</t>
  </si>
  <si>
    <t>26.07.2024</t>
  </si>
  <si>
    <t>КХ " НҰРБЕРГЕН "</t>
  </si>
  <si>
    <t>ЫСҚАҚОВ ГАБДІЛҒАЗИМ НҰРБЕРГЕНҰЛЫ</t>
  </si>
  <si>
    <t>7(702)246-25-65</t>
  </si>
  <si>
    <t>АБДУЛЛА А. Ш/Қ</t>
  </si>
  <si>
    <t>САБИТОВ АДЫЛЖАН АБДУЛЛАЕВИЧ</t>
  </si>
  <si>
    <t>С.МАЛЫЙ АКСУ , УЙГУРСКИЙ РАЙОН, АКСУСКИЙ С.О., С.МАЛЫЙ АКСУ</t>
  </si>
  <si>
    <t>КРЕСТЬЯНСКОЕ ХОЗЯЙСТВО " КЕЗ-АУЫЗ "</t>
  </si>
  <si>
    <t>ДАУТБАЕВ ГАЗИЗ КАЛИЕВИЧ</t>
  </si>
  <si>
    <t>7 (777) 044-3188 ,87770443188</t>
  </si>
  <si>
    <t>ИП "ТУЛЬТЕКЕНОВА "</t>
  </si>
  <si>
    <t>ТУЛЬТЕКЕНОВА АЙГУЛЬ ДЖУЛЬБАРИСОВНА</t>
  </si>
  <si>
    <t>ЧУБАЕВ АНДИ ШАЙХ-ЯХМЕТОВИЧ</t>
  </si>
  <si>
    <t>ИП "АЙГАЛИЕВА Б.Б"</t>
  </si>
  <si>
    <t>АЙГАЛИЕВА БАЯНСУЛУ БАХТЫГАЛИЕВНА</t>
  </si>
  <si>
    <t>ИНДИВИДУАЛЬНЫЙ ПРЕДПРИНИМАТЕЛЬ АЛЬМУХАНОВА Ж.К.</t>
  </si>
  <si>
    <t>АЛЬМУХАНОВА ЖОЛДЫКУЛЬ КАКЕНОВНА</t>
  </si>
  <si>
    <t>7 (707) 997-50-24 ,87079975024</t>
  </si>
  <si>
    <t>С. БУЛАКТЫ , АЛМАТИНСКАЯ ОБЛАСТЬ, КАРАСАЙСКИЙ РАЙОН, РАЙЫМБЕКСКИЙ С.О., С. БУЛАКТЫ</t>
  </si>
  <si>
    <t>ИП "БОЛАШАҚ" не верный номер</t>
  </si>
  <si>
    <t>КОЙШЕКЕНОВ АБАЙ БАКИТОВИЧ</t>
  </si>
  <si>
    <t>ИНДИВИДУАЛЬНЫЙ ПРЕДПРИНИМАТЕЛЬ "КАСМУХАНОВА Д.Х" не верный номер</t>
  </si>
  <si>
    <t>КАСМУХАНОВА ДАРИГА ХАМИТОВНА</t>
  </si>
  <si>
    <t>ИП ТЛЕКИНА</t>
  </si>
  <si>
    <t>ТЛЕКИНА ЛЯЙЛЯ СЕРГАЗИНОВНА</t>
  </si>
  <si>
    <t>ЧИНГЕЛЬБАЕВ Т</t>
  </si>
  <si>
    <t>ТУРСАГУЛОВА ГУЛЬНАРА ТОЛЕУТАЕВНА</t>
  </si>
  <si>
    <t xml:space="preserve">18.07.2024 не верный номер </t>
  </si>
  <si>
    <t>ИП РУСТЕМОВ</t>
  </si>
  <si>
    <t>РУСТЕМОВ СМАДИЯР СМАНУЛЫ</t>
  </si>
  <si>
    <t>КРЕСТЬЯНСКОЕ ХОЗЯЙСТВО "БІРЛІК"</t>
  </si>
  <si>
    <t>КУНАШЕВ АМАНГЕЛЬДИ КАЙРОЛЛАЕВИЧ</t>
  </si>
  <si>
    <t>С.АЛГА , АТЫРАУСКАЯ ОБЛАСТЬ, МАХАМБЕТСКИЙ РАЙОН, АЛГИНСКИЙ С.О., С.АЛГА</t>
  </si>
  <si>
    <t>ИП "САНДЫБАЕВ С.Ж."</t>
  </si>
  <si>
    <t>САНДЫБАЕВ САКЕН ЖАСЛАНОВИЧ</t>
  </si>
  <si>
    <t>КРЕСТЬЯНСКОЕ ХОЗЯЙСТВО "ЕЛДОС"</t>
  </si>
  <si>
    <t>СУЛЕЙМАНОВ БЕКТИБЕК НУСИБАЛИЕВИЧ</t>
  </si>
  <si>
    <t>7 701 4569542 ,87014569542</t>
  </si>
  <si>
    <t>С.ЕНБЕК , ЖАМБЫЛСКАЯ ОБЛАСТЬ, КОРДАЙСКИЙ РАЙОН, КАРАСАЙСКИЙ С.О., С.ЕНБЕК</t>
  </si>
  <si>
    <t>ИП КОРЕНЮК И.В.</t>
  </si>
  <si>
    <t>КОРЕНЮК ИГОРЬ ВЛАДИМИРОВИЧ</t>
  </si>
  <si>
    <t>ИП АЙКЫН</t>
  </si>
  <si>
    <t>ҚАЛЫМЖАН АЙҚЫН</t>
  </si>
  <si>
    <t>ИП ӘМІРЖАН</t>
  </si>
  <si>
    <t>КАПАШЕВ КЕНЖЕТАЙ САРСЕНБАЕВИЧ</t>
  </si>
  <si>
    <t>ИП "ХАЙРУЛЛИН С.Х"</t>
  </si>
  <si>
    <t>ХАЙРУЛЛИН СЕРИК ХОЯШЕВИЧ</t>
  </si>
  <si>
    <t>ШЕКЕЕВА АСИМА КАЛМАХАНОВНА</t>
  </si>
  <si>
    <t>ИП "ТУЛЕПОВ К.Я."</t>
  </si>
  <si>
    <t>ТУЛЕПОВ КУЛЬМУРЗА ЯКУДАЕВИЧ</t>
  </si>
  <si>
    <t>КРЕСТЬЯНСКОЕ ХОЗЯЙСТВО "БЕКЕТАЙ - БАБА "</t>
  </si>
  <si>
    <t>ЕСИМСЕЙТОВА КЛАРА АЙДАРОВНА</t>
  </si>
  <si>
    <t>"АСЕН" ФЕРМЕР ҚОЖАЛЫҒЫ</t>
  </si>
  <si>
    <t>АЛИМЖАНОВ АСЕН КУСАЙНОВИЧ</t>
  </si>
  <si>
    <t>18.06.2024 не дозвон</t>
  </si>
  <si>
    <t>МҰСТАПА ҚИЯШ ЖАҚСЫБАЙҚЫЗЫ</t>
  </si>
  <si>
    <t>С.ШИРКЕЙЛИ , КЫЗЫЛОРДИНСКАЯ ОБЛАСТЬ, СЫРДАРЬИНСКИЙ РАЙОН, ШИРКЕЙЛИЙСКИЙ С.О., С.ШИРКЕЙЛИ</t>
  </si>
  <si>
    <t>19.03.2025 пока нет потреб</t>
  </si>
  <si>
    <t>ИП САДВАКАСОВА</t>
  </si>
  <si>
    <t>САДВАКАСОВА ТОГЖАН КАЙНИКАЯТОВНА</t>
  </si>
  <si>
    <t>15.09.2026 закрылись так как хозяйка умерла</t>
  </si>
  <si>
    <t>КХ "ЕРТЕХ" не верный</t>
  </si>
  <si>
    <t>АСЕРБАЕВ ЕРТАЙ КАЛИЕВИЧ</t>
  </si>
  <si>
    <t>С.АКБЕЛ , КАРАГАНДИНСКАЯ ОБЛАСТЬ, БУХАР-ЖЫРАУСКИЙ РАЙОН, АКБЕЛСКИЙ С.О., С.АКБЕЛ</t>
  </si>
  <si>
    <t>ДАУРЕНБАЕВ БЕКЕЖАН БАРДАУОВИЧ</t>
  </si>
  <si>
    <t>С.ИМ.КАРАСАЙ БАТЫРА , ЖАМБЫЛСКАЯ ОБЛАСТЬ, КОРДАЙСКИЙ РАЙОН, КАРАСАЙСКИЙ С.О., С.ИМ.КАРАСАЙ БАТЫРА</t>
  </si>
  <si>
    <t>ИП "СЕЗІМ"</t>
  </si>
  <si>
    <t>СЕМБЕКОВ САКЕН ЖАЛЕДДЕНОВИЧ</t>
  </si>
  <si>
    <t>87058086582 ,87769016090</t>
  </si>
  <si>
    <t>И.П. МЫЛТЫКБАЕВА Г.А</t>
  </si>
  <si>
    <t>МЫЛТЫКБАЕВА ГУЛЬНАР АМАНБЕКОВНА</t>
  </si>
  <si>
    <t>КХ "СЕРСАЛБОЛБАТ"</t>
  </si>
  <si>
    <t>СИРЕНОВ БОЛАТ САЛЬМЕНОВИЧ</t>
  </si>
  <si>
    <t>08.09.2026 сами строят</t>
  </si>
  <si>
    <t>ИП"БЕРЕКЕ-777"</t>
  </si>
  <si>
    <t>БОРАНБАЕВА КАРШИГА АЙТМУХАМБЕТОВНА</t>
  </si>
  <si>
    <t>7(771)700-26-46 ,87717002646</t>
  </si>
  <si>
    <t>08.09.2026 повтор</t>
  </si>
  <si>
    <t>КХ"ТАСҚЫНБАЙ"</t>
  </si>
  <si>
    <t>АШЕНОВА КУЛЬЖАКАН АБУОВНА</t>
  </si>
  <si>
    <t>КРЕСТЬЯНСКОЕ ХОЗЯЙСТВО "МАЖАНОВ"</t>
  </si>
  <si>
    <t>МАЖАНОВ ТУРЛАН АСЫЛБЕКОВИЧ</t>
  </si>
  <si>
    <t>ДК ЛЕКЕРОВ ЕРКИН КУРМАНБЕКОВИЧ</t>
  </si>
  <si>
    <t>ЛЕКЕРОВ ЕРКИН КУРМАНБЕКОВИЧ</t>
  </si>
  <si>
    <t>ИСКАКОВ КАЙРАТ ЖОЛАМАНОВИЧ</t>
  </si>
  <si>
    <t>КРЕСТЬЯНСКОЕ ХОЗЯЙСТВО " АИМИРА"</t>
  </si>
  <si>
    <t>ДЖАНЗАКОВА АЙМАН ИСАГАЛИЕВНА</t>
  </si>
  <si>
    <t>77014086378 ,87014086378</t>
  </si>
  <si>
    <t>С.ЖАЛГАНСАЙ , МАХАМБЕТСКИЙ РАЙОН, ЖАЛГАНСАЙСКИЙ С.О., С.ЖАЛГАНСАЙ</t>
  </si>
  <si>
    <t>05.06.2024 пока нет потребности</t>
  </si>
  <si>
    <t>ЖК "АЙТУГАНОВ КАРАМАН"</t>
  </si>
  <si>
    <t>АЙТУГАНОВ КАРАМАН КИЯТОВИЧ</t>
  </si>
  <si>
    <t>11.06.2025 не дозвон</t>
  </si>
  <si>
    <t>КХ ПРОДАНЕЦ С.В.</t>
  </si>
  <si>
    <t>ПРОДАНЕЦ СЕРГЕЙ ВАСИЛЬЕВИЧ</t>
  </si>
  <si>
    <t>С.АПАНОВКА , КОСТАНАЙСКАЯ ОБЛАСТЬ, РАЙОН БЕИМБЕТА МАЙЛИНА, ПАВЛОВСКИЙ С.О., С.АПАНОВКА</t>
  </si>
  <si>
    <t>КХ ПАХМАН не верный номер</t>
  </si>
  <si>
    <t>МЕНДЕШЕВ ЕРМЕК ПАХМАНОВИЧ</t>
  </si>
  <si>
    <t>77055673237 ,87055673237</t>
  </si>
  <si>
    <t>ИП СЕМБИНОВ Е.З.</t>
  </si>
  <si>
    <t>СЕМБИНОВ ЕРЖАН ЗАРЫЛХАНОВИЧ</t>
  </si>
  <si>
    <t>77781839929 ,87781839929</t>
  </si>
  <si>
    <t>ЖУНУСОВА ЗАМЗАГУЛЬ КОПЖАСАРОВНА</t>
  </si>
  <si>
    <t>19.03.2025 сбой</t>
  </si>
  <si>
    <t>"НҰР-ӘЛІ" ШАРУА ҚОЖАЛЫҒЫ</t>
  </si>
  <si>
    <t>ТОИМБАЕВ СЕРИК МУХАМЕДИЕВИЧ</t>
  </si>
  <si>
    <t>87013587019 ,870135870190</t>
  </si>
  <si>
    <t>К/Х "СУЛТАНБЕК"</t>
  </si>
  <si>
    <t>КАКИЕВ ОРНГАЛИ МУХАМБЕТКАЛИЕВИЧ</t>
  </si>
  <si>
    <t>77113725132 ,87113725132</t>
  </si>
  <si>
    <t>С.АКТАУ , ЗАПАДНО-КАЗАХСТАНСКАЯ ОБЛАСТЬ, ЧИНГИРЛАУСКИЙ РАЙОН, АКТАУСКИЙ С.О., С.АКТАУ</t>
  </si>
  <si>
    <t>"БАЙТЕРЕК"</t>
  </si>
  <si>
    <t>ЖАМАНБАЛИН УАЛИХАН КАИРКЕШОВИЧ</t>
  </si>
  <si>
    <t>ИП АХМИРОВ Х.С.</t>
  </si>
  <si>
    <t>АХМИРОВ ХАЛИ САЛЯУБЕКОВИЧ</t>
  </si>
  <si>
    <t>"ТАЙЖАН" ШАРУА ҚОЖАЛЫҒЫ</t>
  </si>
  <si>
    <t>ТАЙЖАНОВ АМАНИЯЗ АМАНГЕЛДИЕВИЧ</t>
  </si>
  <si>
    <t>77784803345 ,87754407171</t>
  </si>
  <si>
    <t>ИП "АҚСӘУЛЕ"</t>
  </si>
  <si>
    <t>АЛИМОВА ГУЛЬНАР ЖЫЛКЫБАЕВНА</t>
  </si>
  <si>
    <t>МАМБЕТОВ ЕСИМБЕК ДАЛЕЛОВИЧ</t>
  </si>
  <si>
    <t>ИП ФЕНИКС</t>
  </si>
  <si>
    <t>АЛИШЕВА ДИНА КОЖАТАЕВНА</t>
  </si>
  <si>
    <t>С.ЖАКСЫЛЫК , РАЙОН ТУРАРА РЫСКУЛОВА, КОКДОНЕНСКИЙ С.О., С.ЖАКСЫЛЫК</t>
  </si>
  <si>
    <t>КХ"МУСА АТА"</t>
  </si>
  <si>
    <t>ВАПАЕВ ШУХРАТЖАН МУСАЕВИЧ</t>
  </si>
  <si>
    <t>К/Х "АККОРД"</t>
  </si>
  <si>
    <t>ПИЛИЧ ГРИГОРИЙ ИВАНОВИЧ</t>
  </si>
  <si>
    <t>"ШӘРІП" ШАРУА ҚОЖАЛЫҒЫ</t>
  </si>
  <si>
    <t>ЖОЛДЫБАЕВ БОЛАТ МАЛАЕВИЧ</t>
  </si>
  <si>
    <t>А.КАСКАБУЛАК , ЖАМБЫЛСКАЯ ОБЛАСТЬ, ТАЛАССКИЙ РАЙОН, КАСКАБУЛАКСКИЙ С.О., А.КАСКАБУЛАК</t>
  </si>
  <si>
    <t>РАЙАН</t>
  </si>
  <si>
    <t>БЕКЕТОВА РАХИМЯ НАГИМОВНА</t>
  </si>
  <si>
    <t>ИП НОГЕРБЕКОВА А.Т.</t>
  </si>
  <si>
    <t>НОГЕРБЕКОВА АЙГУЛ ТОЙБЕКОВНА</t>
  </si>
  <si>
    <t>77752569560 ,87752569560</t>
  </si>
  <si>
    <t>ИП "МАХАДИЛОВ"</t>
  </si>
  <si>
    <t>МАХАДИЛОВ БАЙГАЛИ МАХУЛБЕКОВИЧ</t>
  </si>
  <si>
    <t>С.ЖАМБЫЛ , ЗАПАДНО-КАЗАХСТАНСКАЯ ОБЛАСТЬ, АКЖАИКСКИЙ РАЙОН, ЖАМБЫЛСКИЙ С.О., С.ЖАМБЫЛ</t>
  </si>
  <si>
    <t>ФЕРМЕРСКОЕ ХОЗЯЙСТВО "АГРОС"</t>
  </si>
  <si>
    <t>БЫЧКОВ СЕРГЕЙ ИВАНОВИЧ</t>
  </si>
  <si>
    <t>К/Х УСЕРБЕКОВ</t>
  </si>
  <si>
    <t>УСЕРБЕКОВ АДИЛХАН ИНАЯТОВИЧ</t>
  </si>
  <si>
    <t>87072343338 ,87072343438</t>
  </si>
  <si>
    <t>АБАЙСКИЙ РАЙОН , АБАЙСКИЙ РАЙОН</t>
  </si>
  <si>
    <t>КХ "СУЛЕЙМЕНУЛЫ" ЕГЕЖАНОВ СЕРИК СУЛЕЙМЕНОВИЧ</t>
  </si>
  <si>
    <t>ЕГЕЖАНОВ СЕРИК СУЛЕЙМЕНОВИЧ</t>
  </si>
  <si>
    <t>КХ "НҰРЖІГІТ"</t>
  </si>
  <si>
    <t>КӘРІПҰЛЫ ҚҰТАН</t>
  </si>
  <si>
    <t>ТУРБАЕВА</t>
  </si>
  <si>
    <t>ТУРБАЕВА ПЕРНЕКУЛЬ СЕКСЕНБАЕВНА</t>
  </si>
  <si>
    <t>ИП "АЙНАРА"</t>
  </si>
  <si>
    <t>БАЙМАМАНОВА АЛТЫНАЙ ЖАСЫМБЕКОВНА</t>
  </si>
  <si>
    <t>ИП "ЕРАЛИЕВА Г.К"</t>
  </si>
  <si>
    <t>ЕРАЛИЕВА ГУЛЬНАРА КОПЖАСАРОВНА</t>
  </si>
  <si>
    <t>87007001347 ,8 (700) 700 1347</t>
  </si>
  <si>
    <t>Г.ЛЕНГЕР , ТУРКЕСТАНСКАЯ ОБЛАСТЬ, ТОЛЕБИЙСКИЙ РАЙОН, Г.ЛЕНГЕР</t>
  </si>
  <si>
    <t>КОЖАКУЛОВ НУРЛАН ТАНБАЕВИЧ</t>
  </si>
  <si>
    <t>АБИЛЬДАЕВ ЖАМБЫЛ КЫЗЫРБЕКОВИЧ</t>
  </si>
  <si>
    <t>77777777777 ,7777777777777777 ,87777777777</t>
  </si>
  <si>
    <t>С.БИНАЗАР , МОЙЫНКУМСКИЙ РАЙОН, БИНАЗАРСКИЙ С.О., С.БИНАЗАР</t>
  </si>
  <si>
    <t>КХ "БАХТИЯР"</t>
  </si>
  <si>
    <t>БАХТИЯРОВ МАРАТ ХАМИТОВИЧ</t>
  </si>
  <si>
    <t>77772158505 ,87772158505</t>
  </si>
  <si>
    <t>С.КАЗАХСТАН , ЗАПАДНО-КАЗАХСТАНСКАЯ ОБЛАСТЬ, СЫРЫМСКИЙ РАЙОН, ТАЛДЫБУЛАКСКИЙ С.О., С.КАЗАХСТАН</t>
  </si>
  <si>
    <t>ИП МАХАМБЕТОВ Х.Т.</t>
  </si>
  <si>
    <t>МАХАМБЕТОВ ХУДАЙБЕРГЕН ТУРКМЕНБАЕВИЧ</t>
  </si>
  <si>
    <t>Оптовая торговля текстильными изделиями</t>
  </si>
  <si>
    <t>С.МАНГИСТАУ , МАНГИСТАУСКАЯ ОБЛАСТЬ, МУНАЙЛИНСКИЙ РАЙОН, МАНГИСТАУСКИЙ С.О., С.МАНГИСТАУ</t>
  </si>
  <si>
    <t>КХ БІРЛІК</t>
  </si>
  <si>
    <t>ҚЫДЫРХАН ЖЕҢІС</t>
  </si>
  <si>
    <t>К/Х " АЛЬТАИР"</t>
  </si>
  <si>
    <t>ИМАКАЕВ АЛИБЕК САТЫБАЛДИЕВИЧ</t>
  </si>
  <si>
    <t>АЛЬМАГАМБЕТОВА Г Д</t>
  </si>
  <si>
    <t>АЛЬМАГАМБЕТОВА ГУЛЬНАР ДАУКЕНОВНА</t>
  </si>
  <si>
    <t>К/Х "САНАТ"</t>
  </si>
  <si>
    <t>ТОЛЕУКАНОВ КАЛИХАН ЗАРЫККАНОВИЧ</t>
  </si>
  <si>
    <t>87026431492 ,87026431492. 87754772022</t>
  </si>
  <si>
    <t>ЧОЧУЕВ БАРАДИН ХАНАФИЕВИЧ</t>
  </si>
  <si>
    <t>С.КОМСОМОЛЬСКОЕ , СЕВЕРО-КАЗАХСТАНСКАЯ ОБЛАСТЬ, ТИМИРЯЗЕВСКИЙ РАЙОН, КОМСОМОЛЬСКИЙ С.О., С.КОМСОМОЛЬСКОЕ</t>
  </si>
  <si>
    <t>02.09.2026 сбой</t>
  </si>
  <si>
    <t>ДОШМАН УЛБОЛСЫН ҚИЯТҚЫЗЫ</t>
  </si>
  <si>
    <t>87782595659 ,8778-259-56-59</t>
  </si>
  <si>
    <t>С.ТЕГИСШИЛЬ , ТУРКЕСТАНСКАЯ ОБЛАСТЬ, САРЫАГАШСКИЙ РАЙОН, ТЕГИСШИЛЬСКИЙ С.О., С.ТЕГИСШИЛЬ</t>
  </si>
  <si>
    <t>ИП "ХАТЕШЕВА"</t>
  </si>
  <si>
    <t>ХАТЕШЕВА ТАТЬЯНА АНАТОЛЬЕВНА</t>
  </si>
  <si>
    <t>77777901119 ,molchanova.1964@mail.ru</t>
  </si>
  <si>
    <t>С.ДМИТРИЕВКА , ОБЛАСТЬ АБАЙ, БОРОДУЛИХИНСКИЙ РАЙОН, ДМИТРИЕВСКИЙ С.О., С.ДМИТРИЕВКА</t>
  </si>
  <si>
    <t>18.07.2024 на пенсии</t>
  </si>
  <si>
    <t>ИП "БАҚТИЯР"</t>
  </si>
  <si>
    <t>РЫСБАЕВА ГУЛЬДЕРАЙ КАБЫЛОВНА</t>
  </si>
  <si>
    <t>ЖК ДЖАНГЕЛЬДИЕВ А</t>
  </si>
  <si>
    <t>ДЖАНГЕЛЬДИЕВ АБДУМОМИН</t>
  </si>
  <si>
    <t>7(705) 694-1920</t>
  </si>
  <si>
    <t>С.БИРЛЕСУ , ТУРКЕСТАНСКАЯ ОБЛАСТЬ, КЕЛЕССКИЙ РАЙОН, ЖУЗУМДИКСКИЙ С.О., С.БИРЛЕСУ</t>
  </si>
  <si>
    <t>ИП "МАСАЛИМОВА К.М "</t>
  </si>
  <si>
    <t>МАСАЛИМОВА КАРЛЫГА МУРЗАГАЛИЕВНА</t>
  </si>
  <si>
    <t>7-775-522-05-06 +7-71444-36-2-04 ,87755220506</t>
  </si>
  <si>
    <t>С.ТАЙСОЙГАН , КОСТАНАЙСКАЯ ОБЛАСТЬ, УЗУНКОЛЬСКИЙ РАЙОН, С.О.ОБАҒАН, С.ТАЙСОЙГАН</t>
  </si>
  <si>
    <t>КРЕСТЬЯНСКОЕ ХОЗЯЙСТВО "ЗАКАЛЮЖНЫЙ СЕРГЕЙ АЛЕКСАНДРОВИЧ" не верный номер</t>
  </si>
  <si>
    <t>ЗАКАЛЮЖНЫЙ СЕРГЕЙ АЛЕКСАНДРОВИЧ</t>
  </si>
  <si>
    <t>С.ГРИШЕНКА , КОСТАНАЙСКАЯ ОБЛАСТЬ, ДЕНИСОВСКИЙ РАЙОН, ДЕНИСОВСКИЙ С.О., С.ГРИШЕНКА</t>
  </si>
  <si>
    <t>31.08.2026 не полный номер</t>
  </si>
  <si>
    <t>ЖУМАБЕКОВА КАЛАМКАС НАЙМАНТАЕВНА</t>
  </si>
  <si>
    <t>77263529026 ,87263529026</t>
  </si>
  <si>
    <t>ИП САИДА</t>
  </si>
  <si>
    <t>ЖУНИСОВА САИДА ШАКИРОВНА</t>
  </si>
  <si>
    <t>7775-965-31-13 ,87759653113</t>
  </si>
  <si>
    <t>С.ДЕРБИСЕК , ТУРКЕСТАНСКАЯ ОБЛАСТЬ, САРЫАГАШСКИЙ РАЙОН, ДЕРБИСЕКСКИЙ С.О., С.ДЕРБИСЕК</t>
  </si>
  <si>
    <t>ИП "РЫСБЕКОВ"</t>
  </si>
  <si>
    <t>РЫСБЕКОВ ТАЛГАТ ДУЛАТОВИЧ</t>
  </si>
  <si>
    <t>77783569268 ,87783569268</t>
  </si>
  <si>
    <t>ИП ЖУСИПОВ Ж.У.</t>
  </si>
  <si>
    <t>ЖУСИПОВ ЖАЛГАС УСЕНОВИЧ</t>
  </si>
  <si>
    <t>С.ЛУГОВОЕ , ЖАМБЫЛСКАЯ ОБЛАСТЬ, РАЙОН ТУРАРА РЫСКУЛОВА, ЛУГОВСКОЙ С.О., С.ЛУГОВОЕ</t>
  </si>
  <si>
    <t>БЕК+</t>
  </si>
  <si>
    <t>БАКИРОВА БАКИТКУЛЬ КАЛИАКПАРОВНА</t>
  </si>
  <si>
    <t>ИП АЯУЛЫМ</t>
  </si>
  <si>
    <t>ЮСУПОВА ЛЯЗЗАТ КУДАЙБЕРГЕНОВНА</t>
  </si>
  <si>
    <t>19.03.2025 повтор не верный номер</t>
  </si>
  <si>
    <t>ИП ЕГАМКУЛОВ Б</t>
  </si>
  <si>
    <t>ЕГАМКУЛОВ БЕКПУЛАТ ШАМУРАТОВИЧ</t>
  </si>
  <si>
    <t>ИП КАПАНОВА АЙГУЛЬ КАДИРБЕКОВНА не верный номер</t>
  </si>
  <si>
    <t>КАПАНОВА АЙГУЛЬ КАДИРБЕКОВНА</t>
  </si>
  <si>
    <t>77027979221 ,87027979221</t>
  </si>
  <si>
    <t>ИП "НИГМЕТОВА"</t>
  </si>
  <si>
    <t>НИГМЕТОВА НАЗИРА ЖАРДЕМГАЛИЕВНА</t>
  </si>
  <si>
    <t>7(771)595-7444</t>
  </si>
  <si>
    <t>БИРИМКУЛОВА ЗЕЙНЕШ</t>
  </si>
  <si>
    <t>ИП МЕРУЕРТ</t>
  </si>
  <si>
    <t>ЖАНЗАҚОВА ГҮЛСАРА БАЗАРБЕКҚЫЗЫ</t>
  </si>
  <si>
    <t>ИП КУСАЙНОВ МАРАТ АХМЕТКАРИМОВИЧ не верный номер</t>
  </si>
  <si>
    <t>КУСАЙНОВ МАРАТ АХМЕТКАРИМОВИЧ</t>
  </si>
  <si>
    <t>КХ ШЫНҒЫСХАН</t>
  </si>
  <si>
    <t>КОЖАБЕКОВ ТАЛГАТ КЕНЕСХАНОВИЧ</t>
  </si>
  <si>
    <t>МУКАШЕВ МУРАТ ТУРЫСКЕЛЬДИЕВИЧ</t>
  </si>
  <si>
    <t>87283151139 ,87771293909</t>
  </si>
  <si>
    <t>КХ МОЛДАБЕКОВ Г.Р.</t>
  </si>
  <si>
    <t>МОЛДАБЕКОВ ГАЛЫМ РАХМАТУЛЛАЕВИЧ</t>
  </si>
  <si>
    <t>77029432447 ,87029432447</t>
  </si>
  <si>
    <t>КХ "МАКО"</t>
  </si>
  <si>
    <t>АУШЕВ СУЛТАН ОСМАНОВИЧ</t>
  </si>
  <si>
    <t>С.КРАСНОВКА , ПАВЛОДАРСКАЯ ОБЛАСТЬ, ЖЕЛЕЗИНСКИЙ РАЙОН, МИХАЙЛОВСКИЙ С.О., С.КРАСНОВКА</t>
  </si>
  <si>
    <t>КХ "СЫГАЕВА "</t>
  </si>
  <si>
    <t>СЫГАЕВА АЙГУЛЬ ИДРИСОВНА</t>
  </si>
  <si>
    <t>КРХ "УМИТ"</t>
  </si>
  <si>
    <t>САЛМАНОВ КАЛМУРАТ ТАЖИБАЕВИЧ</t>
  </si>
  <si>
    <t>С.АРАЙЛЫ , МАКТААРАЛЬСКИЙ РАЙОН, ЖАНАЖОЛСКИЙ С.О., С.АРАЙЛЫ</t>
  </si>
  <si>
    <t>АХМЕДЧЕЕВ ЖАНИБЕК ТАНИРБЕРГЕНОВИЧ</t>
  </si>
  <si>
    <t>77477083877 ,87477083877</t>
  </si>
  <si>
    <t>26.07.2024 не т потреб</t>
  </si>
  <si>
    <t>К/Х "АНУАР"</t>
  </si>
  <si>
    <t>ДЖЕТИМОВ КАНАТ АЙТМУХАНОВИЧ</t>
  </si>
  <si>
    <t>С.ШУБАР , ОБЛАСТЬ ЖЕТІСУ, КЕРБУЛАКСКИЙ РАЙОН, ШУБАРСКИЙ С.О., С.ШУБАР</t>
  </si>
  <si>
    <t>КОЗБАКАРОВ МИРЗАБАЙ ОМИРОВИЧ</t>
  </si>
  <si>
    <t>ЖК "АЙТУБАЕВ М."</t>
  </si>
  <si>
    <t>АЙТУБАЕВ МОШКАЛ КОШКАРОВИЧ</t>
  </si>
  <si>
    <t>КХ "БАСТАУ-БИЗНЕС"</t>
  </si>
  <si>
    <t>СУЛТАНГАЗИЕВ ЕРБУЛАТ МАХМУТОВИЧ</t>
  </si>
  <si>
    <t>7758173040 ,87758173040</t>
  </si>
  <si>
    <t>04.10.2024 умер  хозяин</t>
  </si>
  <si>
    <t>АНТОНОВСКАЯ СВЕТЛАНА ВИКТОРОВНА</t>
  </si>
  <si>
    <t>КРЕСТЪЯНСКОЕ ХОЗЯЙСТВО "АЙТНАЗАРОВ"</t>
  </si>
  <si>
    <t>АЙТНАЗАРОВ АЛИМЖАН СЕЙТБЕКОВИЧ</t>
  </si>
  <si>
    <t>77027864063 ,87027864063</t>
  </si>
  <si>
    <t>С.ЖАСОРКЕН , ЖАМБЫЛСКАЯ ОБЛАСТЬ, ЖАМБЫЛСКИЙ РАЙОН, КЫЗЫЛКАЙНАРСКИЙ С.О., С.ЖАСОРКЕН</t>
  </si>
  <si>
    <t>КХ "АРДАК" не зарег</t>
  </si>
  <si>
    <t>ТУРЛУБАЕВ ЖАНАТ КАЖАТОВИЧ</t>
  </si>
  <si>
    <t>77073676753 ,87073676753</t>
  </si>
  <si>
    <t>КХ "ЖАНЕЛЯ"</t>
  </si>
  <si>
    <t>ХАЙРЖАНОВ ГАЛИМ ГАДИЛОВИЧ</t>
  </si>
  <si>
    <t>77021157168 ,87021157168</t>
  </si>
  <si>
    <t>С.УСПЕНО-ЮРЬЕВКА , АКМОЛИНСКАЯ ОБЛАСТЬ, БУРАБАЙСКИЙ РАЙОН, УСПЕНОЮРЬЕВСКИЙ С.О., С.УСПЕНО-ЮРЬЕВКА</t>
  </si>
  <si>
    <t>ИП "БЕКСУЛТАН"</t>
  </si>
  <si>
    <t>АЛКЕНОВ КЕНДЕБАЙ БЕКСУЛТАНОВИЧ</t>
  </si>
  <si>
    <t>С.МУКУР , АТЫРАУСКАЯ ОБЛАСТЬ, КЗЫЛКОГИНСКИЙ РАЙОН, МУКУРСКИЙ С.О., С.МУКУР</t>
  </si>
  <si>
    <t>КРЕСТЬЯНСКОЕ ХОЗЯЙСТВО GOLDEN AGRO</t>
  </si>
  <si>
    <t>ЖАЛЕЛОВ САЙРАН БАКЫТОВИЧ</t>
  </si>
  <si>
    <t>ИП "МАУЛЕНОВА ДУЙСЕНКУЛЬ АМИРКУЛОВНА"</t>
  </si>
  <si>
    <t>МАУЛЕНОВА ДУЙСЕНКУЛЬ АМИРКУЛОВНА</t>
  </si>
  <si>
    <t>ИП "БАСТАУ"</t>
  </si>
  <si>
    <t>ТАСЫБАЕВА ГАЛИЯ ЕРКЕБЕКОВНА</t>
  </si>
  <si>
    <t>ЖК "КАПАЛБАЕВ ГАБИДЕН ЗАМАНХАНОВИЧ"</t>
  </si>
  <si>
    <t>КАПАЛБАЕВ ГАБИДЕН ЗАМАНХАНОВИЧ</t>
  </si>
  <si>
    <t>87006747415 ,8 (700) 674 7415</t>
  </si>
  <si>
    <t>КХ ШЫ??ЫСХАН</t>
  </si>
  <si>
    <t>ДЖАНАДИЛОВ КАЗАХСТАН</t>
  </si>
  <si>
    <t>77052326889 ,87052326889</t>
  </si>
  <si>
    <t>С.НОВОДОНЕЦК , АКМОЛИНСКАЯ ОБЛАСТЬ, БУЛАНДЫНСКИЙ РАЙОН, ЖУРАВЛЕВСКИЙ С.О., С.НОВОДОНЕЦК</t>
  </si>
  <si>
    <t>ИП КОЛОРАДО</t>
  </si>
  <si>
    <t>КУДЕРИНА АЛМА КАБИЕВНА</t>
  </si>
  <si>
    <t>"ТӨРЕ" ШАРУА ҚОЖАЛЫҒЫ</t>
  </si>
  <si>
    <t>КОЖАНОВ ЖАНБОЛАТ КИЗАТОВИЧ</t>
  </si>
  <si>
    <t>С.ТАЙСОЙГАН , АТЫРАУСКАЯ ОБЛАСТЬ, КЗЫЛКОГИНСКИЙ РАЙОН, ТАЙСОЙГАНСКИЙ С.О., С.ТАЙСОЙГАН</t>
  </si>
  <si>
    <t>КРЕСТЬЯНСКОЕ ХОЗЯЙСТВО "ЖАЗИРА"</t>
  </si>
  <si>
    <t>ЕРЕКЕНОВА ГУЛСАРА КАРАСАЕВНА</t>
  </si>
  <si>
    <t>77711700188 ,87711700188</t>
  </si>
  <si>
    <t>С.АКРАБ , АКТЮБИНСКАЯ ОБЛАСТЬ, ХОБДИНСКИЙ РАЙОН, АКРАБСКИЙ С.О., С.АКРАБ</t>
  </si>
  <si>
    <t>КХ "ЖЕТИБАЙ"</t>
  </si>
  <si>
    <t>ЕСИМОВ ИСАТАЙ МОЛДАШЕВИЧ</t>
  </si>
  <si>
    <t>77751302073 ,87751302073</t>
  </si>
  <si>
    <t>С.КОКТОГАЙ , АТЫРАУСКАЯ ОБЛАСТЬ, ИНДЕРСКИЙ РАЙОН, КОКТОГАЙСКИЙ С.О., С.КОКТОГАЙ</t>
  </si>
  <si>
    <t>ИП СС</t>
  </si>
  <si>
    <t>СЫЗДЫКОВ СЕИТКЕРИМ ДАУРБЕКОВИЧ</t>
  </si>
  <si>
    <t>К/Х " НУРЕТ "</t>
  </si>
  <si>
    <t>ІЛИЯС МҰРАТ ҚАЙРЕДЕНҰЛЫ</t>
  </si>
  <si>
    <t>77014149968 ,87014149968</t>
  </si>
  <si>
    <t>С.ОРЛИК , АТЫРАУСКАЯ ОБЛАСТЬ, ИНДЕРСКИЙ РАЙОН, ОРЛИКОВСКИЙ С.О., С.ОРЛИК</t>
  </si>
  <si>
    <t>ИП "ЕСЕНАМАНОВА Б.Ж."</t>
  </si>
  <si>
    <t>ЕСЕНАМАНОВА БАЛКЕНЖЕ ЖАРЫЛГАПОВНА</t>
  </si>
  <si>
    <t>С.ШАПАЛАК , МАНГИСТАУСКАЯ ОБЛАСТЬ, КАРАКИЯНСКИЙ РАЙОН, КУЛАНДИНСКИЙ С.О., С.КУЛАНДЫ, С.ШАПАЛАК</t>
  </si>
  <si>
    <t>ИП "NUR-AI"</t>
  </si>
  <si>
    <t>РАЙЫМ ЖАНАР ТҰРҒАНБАЙҚЫЗЫ</t>
  </si>
  <si>
    <t>Г.ЩУЧИНСК , БУРАБАЙСКИЙ РАЙОН, ЩУЧИНСКАЯ Г.А., Г.ЩУЧИНСК</t>
  </si>
  <si>
    <t>ИП ДИМАШ</t>
  </si>
  <si>
    <t>САРМОЛДАЕВА МАРАЛ УТЕЛБАЕВНА</t>
  </si>
  <si>
    <t>ИП "НЕС"</t>
  </si>
  <si>
    <t>НУРГАЗИН ЕРКЫН СЕРИКБОЛОВИЧ</t>
  </si>
  <si>
    <t>77055829999 ,87055829999</t>
  </si>
  <si>
    <t>С.ШЫНГЫСТАЙ , ВОСТОЧНО-КАЗАХСТАНСКАЯ ОБЛАСТЬ, КАТОН-КАРАГАЙСКИЙ РАЙОН, КАТОН-КАРАГАЙСКИЙ С.О., С.ШЫНГЫСТАЙ</t>
  </si>
  <si>
    <t>ИП ЗАКИРОВА К.А.</t>
  </si>
  <si>
    <t>ЗАКИРОВА КУЛЬПАТ АКОШЕВНА</t>
  </si>
  <si>
    <t>77752576040 ,87752576040</t>
  </si>
  <si>
    <t>ИП "AKJOL AGRO"</t>
  </si>
  <si>
    <t>АКЖОЛОВ ТУРАР АЯЗБАЕВИЧ</t>
  </si>
  <si>
    <t>К/Х АСЫЛАЙЫМ</t>
  </si>
  <si>
    <t>МҰХАМБЕТОВ МЕРЕКЕ МҰХАМБЕТҰЛЫ</t>
  </si>
  <si>
    <t>77752140840 ,87752140840</t>
  </si>
  <si>
    <t>05.06.2024 нуреген мерекенович отключен</t>
  </si>
  <si>
    <t>КХ "БАЙДӘУЛЕТ"</t>
  </si>
  <si>
    <t>ШАНОВА ГУЛЬНАРА ХАБДОЛДАНОВНА</t>
  </si>
  <si>
    <t>КРЕСТЬЯНСКОЕ ХОЗЯЙСТВО "БАНУ" не верный номер</t>
  </si>
  <si>
    <t>ЕСЕБАЕВ БАУРЖАН КЕНЖЕБЕКОВИЧ</t>
  </si>
  <si>
    <t>31.08.2026 сбросили</t>
  </si>
  <si>
    <t>ИНДИВИДУАЛЬНЫЙ ПРЕДПРИНИМАТЕЛЬ" АБДУЛЛИН НАУРЗБЕК ХАМИТОВИЧ"</t>
  </si>
  <si>
    <t>АБДУЛЛИН НАУРЗБЕК ХАМИТОВИЧ</t>
  </si>
  <si>
    <t>7145397833 ,+77478977147 ,87059887637 ,87145397833 ,87478977147</t>
  </si>
  <si>
    <t>31.08.2026 зпервлись</t>
  </si>
  <si>
    <t>ИП АДИБАЕВА БАХТИГУЛЬ САЙФОЛЛАНОВНА</t>
  </si>
  <si>
    <t>АДИБАЕВА БАХТИГУЛЬ САЙФОЛЛАНОВНА</t>
  </si>
  <si>
    <t>КХ "ОСКЕНБАЙ"</t>
  </si>
  <si>
    <t>ЖАЗЫКБАЕВ МАЛИК МУСАЖАНОВИЧ</t>
  </si>
  <si>
    <t>С.КАРАКАСТЕК , АЛМАТИНСКАЯ ОБЛАСТЬ, ЖАМБЫЛСКИЙ РАЙОН, КАРАКАСТЕКСКИЙ С.О., С.КАРАКАСТЕК</t>
  </si>
  <si>
    <t>21.10.2024 нет потреб закрылись</t>
  </si>
  <si>
    <t>ИП "БИКЕН-АГРО"</t>
  </si>
  <si>
    <t>АСЕНОВ МАРАТ КАБИЕВИЧ</t>
  </si>
  <si>
    <t>С.ОТЕС , ПАВЛОДАРСКАЯ ОБЛАСТЬ, АКТОГАЙСКИЙ РАЙОН, КАРАОБИНСКИЙ С.О., С.ОТЕС</t>
  </si>
  <si>
    <t>КХ " САТТАРОВ К."</t>
  </si>
  <si>
    <t>САТТАРОВ КАЛИХАН САРСЕТАЕВИЧ</t>
  </si>
  <si>
    <t>ИП "САДЫКБЕКОВА Г"</t>
  </si>
  <si>
    <t>САДЫКБЕКОВА ГУЛЬНАРА РАХЫМОВНА</t>
  </si>
  <si>
    <t>КХ ТҰМАР</t>
  </si>
  <si>
    <t>САДУАҚАСОВ СЕРІК ДОЛДАҰЛЫ</t>
  </si>
  <si>
    <t>С.УЛКЕН КАРАТАЛ , ВОСТОЧНО-КАЗАХСТАНСКАЯ ОБЛАСТЬ, ЗАЙСАНСКИЙ РАЙОН, КАРАТАЛЬСКИЙ С.О., С.УЛКЕН КАРАТАЛ</t>
  </si>
  <si>
    <t>ИП "КӘУСАР"</t>
  </si>
  <si>
    <t>СУЛТАНГАЗИЕВА ЖАНЫЛ БАКИЕВНА</t>
  </si>
  <si>
    <t>77774793070 ,87774793070</t>
  </si>
  <si>
    <t>ИНДИВИДУАЛЬНЫЙ ПРЕДПРИНИМАТЕЛЬ "ОРЫНБАСАР"</t>
  </si>
  <si>
    <t>ГАЙСАГАЛИЕВА ЖОЛДЫКЫЗ ОРЫНБАСАРОВНА</t>
  </si>
  <si>
    <t>ИП КАНЖИГАЛИН С.С.</t>
  </si>
  <si>
    <t>КАНЖИГАЛИН САКЕН СЕРИКПАЕВИЧ</t>
  </si>
  <si>
    <t>С.КЕНЕСАРЫ , АКМОЛИНСКАЯ ОБЛАСТЬ, БУРАБАЙСКИЙ РАЙОН, КЕНЕСАРИНСКИЙ С.О., С.КЕНЕСАРЫ</t>
  </si>
  <si>
    <t>ИП " АБДУАИТОВА Ж.Ш."</t>
  </si>
  <si>
    <t>АБДУАИТОВА ЖАННАТ ШЕРНИЯЗОВНА</t>
  </si>
  <si>
    <t>77017484864 ,+7(712)226262 ,87017484864</t>
  </si>
  <si>
    <t>КХ "КАДЫРОВА А.Ж." не берет</t>
  </si>
  <si>
    <t>КАДЫРОВА АЙНАШ ЖАСУЛАНОВНА</t>
  </si>
  <si>
    <t>С.БОГОЛЮБОВО , СЕВЕРО-КАЗАХСТАНСКАЯ ОБЛАСТЬ, КЫЗЫЛЖАРСКИЙ РАЙОН, КУЙБЫШЕВСКИЙ С.О., С.БОГОЛЮБОВО</t>
  </si>
  <si>
    <t>02.09.2026 закрылись</t>
  </si>
  <si>
    <t>НҰР Б.С</t>
  </si>
  <si>
    <t>БАЙМАН БОДАШ НҰРДІЛЛӘҰЛЫ</t>
  </si>
  <si>
    <t>7(72436)24437 ,87243624437</t>
  </si>
  <si>
    <t>С.ИНКАРДАРЬЯ , КЫЗЫЛОРДИНСКАЯ ОБЛАСТЬ, СЫРДАРЬИНСКИЙ РАЙОН, ИНКАРДАРЬИНСКИЙ С.О., С.ИНКАРДАРЬЯ</t>
  </si>
  <si>
    <t>КХ "АЛИМОВ"</t>
  </si>
  <si>
    <t>АЛИМОВ БАУРЖАН СУЛТАНОВИЧ</t>
  </si>
  <si>
    <t>ИП "АБИЛДАЕВА"</t>
  </si>
  <si>
    <t>АБИЛДАЕВА ЖАНАР ЖАНАБЕКОВНА</t>
  </si>
  <si>
    <t>77766710874 ,87766710874</t>
  </si>
  <si>
    <t>ИП БАЛҚАШ-ДАРЕМ ПЛЮС (К/Х "САМАЛ")</t>
  </si>
  <si>
    <t>ТАСКАНБАЕВА БАХЫТКУЛЬ КАСКЛЕНОВНА</t>
  </si>
  <si>
    <t>ИП АБЗАЛ</t>
  </si>
  <si>
    <t>КАРЫМСАКОВА КЫДЫРКУЛ КУШЕРБАЕВНА</t>
  </si>
  <si>
    <t>КХ "ТАУ-САМАЛ"</t>
  </si>
  <si>
    <t>АБИШЕВ БАХИТЖАН АЙТЖАНУЛЫ</t>
  </si>
  <si>
    <t>7 (747) 975-39-17 ,87479753917</t>
  </si>
  <si>
    <t>ИП " МУСУРОВА К.К "</t>
  </si>
  <si>
    <t>МУСУРОВА КУНСУЛУ КАЗАКБАЕВНА</t>
  </si>
  <si>
    <t>7 (747) 6689785 ,87476689785</t>
  </si>
  <si>
    <t>К/Х "АЛҒАЗЫ"</t>
  </si>
  <si>
    <t>СТЫБЕКОВ НУРЛАН САБИТОВИЧ</t>
  </si>
  <si>
    <t>77025506771 ,87025506771</t>
  </si>
  <si>
    <t>КХ "ШАЛАБАЙ" повтор отключен</t>
  </si>
  <si>
    <t>КЕНЕСБАЕВ ИГИЛИК МЕЙРАМОВИЧ</t>
  </si>
  <si>
    <t>77775218185 ,87775218185</t>
  </si>
  <si>
    <t>С.УКАТКАН , КОСТАНАЙСКАЯ ОБЛАСТЬ, УЗУНКОЛЬСКИЙ РАЙОН, ФЕДОРОВСКИЙ С.О., С.УКАТКАН</t>
  </si>
  <si>
    <t>КХ СМАЙЛ</t>
  </si>
  <si>
    <t>ЖАКУПОВ ТЕНЕСХАН ИСМАЙЛОВИЧ</t>
  </si>
  <si>
    <t>КРЕСТЬЯНСКОЕ ХОЗЯЙСТВО "ЖАЛЫН"</t>
  </si>
  <si>
    <t>СМАХОВ ПАЗИЛХАН ДАНИЯРОВИЧ</t>
  </si>
  <si>
    <t>87773055050 ,8/777/305-50-50</t>
  </si>
  <si>
    <t>С.ДЕРМЕНЕ , АРЫСЬ Г.А., ДАРМЕНИСКИЙ С.О., С.ДАРМИНО</t>
  </si>
  <si>
    <t>ДК "РУСТЕМ"</t>
  </si>
  <si>
    <t>МАМБЕТОВ МУРАТ ПРЖАНОВИЧ</t>
  </si>
  <si>
    <t>19.03.2025  нет потреб</t>
  </si>
  <si>
    <t>ИП БЕКЕТ</t>
  </si>
  <si>
    <t>СИСЕНБАЕВА АЙГУЛ ЖЕТЕСОВНА</t>
  </si>
  <si>
    <t>КРЕСТЬЯНСКОЕ ХОЗЯЙСТВО "ДИДАР"</t>
  </si>
  <si>
    <t>НИГМЕТОВ КАНАТ ИМАКАШОВИЧ</t>
  </si>
  <si>
    <t>7113521197 ,87113521197</t>
  </si>
  <si>
    <t>КУЛЬМАГАМБЕТОВ РАВИЛЬ КИРГИЕВИЧ не верный номер</t>
  </si>
  <si>
    <t>КУЛЬМАГАМБЕТОВ РАВИЛЬ КИРГИЕВИЧ</t>
  </si>
  <si>
    <t>ИП "ТҮРКІСТАН ҚҰС"</t>
  </si>
  <si>
    <t>АКМУРЗАЕВА РАКИЯ ШАШЖАНОВНА</t>
  </si>
  <si>
    <t>БЕКТУРСЫНОВА БАЗАРКУЛ АМАНГЕЛЬДИЕВНА</t>
  </si>
  <si>
    <t>К/Х "ЕРМЕН"</t>
  </si>
  <si>
    <t>МУСИНА АСИЯ МУРЗАГАЛИЕВНА</t>
  </si>
  <si>
    <t>АРПАБАЕВ СЕРИК КАРИМБЕКОВИЧ</t>
  </si>
  <si>
    <t>87057131459 ,8-705-7131459</t>
  </si>
  <si>
    <t>С.РАССЫПНОЕ , ВОСТОЧНО-КАЗАХСТАНСКАЯ ОБЛАСТЬ, ШЕМОНАИХИНСКИЙ РАЙОН, КАМЕНЕВСКИЙ С.О., С.РАССЫПНОЕ</t>
  </si>
  <si>
    <t>КРЕСТЬЯНСКОЕ ХОЗЯЙСТВО "ЕРМЕКБАЕВ АЙТБАЙ АЛИМГАЗИНОВИЧ" передаст мой номер</t>
  </si>
  <si>
    <t>ЕРМЕКБАЕВ АЙТБАЙ АЛИМГАЗИНОВИЧ</t>
  </si>
  <si>
    <t>С.КОЖА , КОСТАНАЙСКАЯ ОБЛАСТЬ, НАУРЗУМСКИЙ РАЙОН, КОЖИНСКАЯ С.А., С.КОЖА</t>
  </si>
  <si>
    <t>К.Х МАЙКЫНОВ</t>
  </si>
  <si>
    <t>С.ЕКПЕНДИ , ОБЛАСТЬ ЖЕТІСУ, АЛАКОЛЬСКИЙ РАЙОН, ЕКПЕНДИНСКИЙ С.О., С.ЕКПЕНДИ</t>
  </si>
  <si>
    <t>АЛАШБАЙ МАРАТ ТӘЖІБАЙҰЛЫ</t>
  </si>
  <si>
    <t>С.БОСТАНДЫК , ТАЛАССКИЙ РАЙОН, БОСТАНДЫКСКИЙ С.О., С.БОСТАНДЫК</t>
  </si>
  <si>
    <t>ШК "АЛИШЕР"</t>
  </si>
  <si>
    <t>ИСКАКОВА АЛИЯ МАНАПОВНА</t>
  </si>
  <si>
    <t>ИП " ЕРЖАН "</t>
  </si>
  <si>
    <t>ЕРКЕБАЕВ ЕРЖАН АБДИПАЙЗОВИЧ</t>
  </si>
  <si>
    <t>77776672727 ,87776672727</t>
  </si>
  <si>
    <t>КХ ДАУЛЕТ</t>
  </si>
  <si>
    <t>ЖАХАЕВ АСИЛХАН ЕРАЛИЕВИЧ</t>
  </si>
  <si>
    <t>11.11.2024  нет потреб</t>
  </si>
  <si>
    <t>К/Х "ЕСЕНТАЕВ"</t>
  </si>
  <si>
    <t>ЕСЕНТАЕВ АМАНГЕЛДИ НАСЕКЕНОВИЧ</t>
  </si>
  <si>
    <t>77113223200 ,87113223200</t>
  </si>
  <si>
    <t>С.АКСОГЫМ , ЗАПАДНО-КАЗАХСТАНСКАЯ ОБЛАСТЬ, ТЕРЕКТИНСКИЙ РАЙОН, АКСОГЫМСКИЙ С.О., С.АКСОГЫМ</t>
  </si>
  <si>
    <t>ИП "АРТ"</t>
  </si>
  <si>
    <t>ХАЙРУЛЛИНА ЖАНАТ КАЗЫМОВНА</t>
  </si>
  <si>
    <t>7711223632 ,+77755757547 ,87755757547 ,87770612350</t>
  </si>
  <si>
    <t>ИП "УЗБЕКОВ"</t>
  </si>
  <si>
    <t>УЗБЕКОВ АЙБЕК ИЗТУЛЕУТОВИЧ</t>
  </si>
  <si>
    <t>77001010401 ,87001010401</t>
  </si>
  <si>
    <t>29.11.2024 не довон</t>
  </si>
  <si>
    <t>КХ "ШАГАЛА"</t>
  </si>
  <si>
    <t>НИГМАТУЛЛИНА АЛТЫН ДЖУМАНОВНА</t>
  </si>
  <si>
    <t>БЕЙСЕНБАЕВ КОБЫЛАНДЫ КУЙКЕНТАЕВИЧ</t>
  </si>
  <si>
    <t>КАСЕЙБАЕВ ОРАЛ ДЕМЕУХАНОВИЧ не верный номер</t>
  </si>
  <si>
    <t>КАСЕЙБАЕВ ОРАЛ ДЕМЕУХАНОВИЧ</t>
  </si>
  <si>
    <t>ИП ЗОРБАЕВ К.А.</t>
  </si>
  <si>
    <t>ЗОРБАЕВ КАНАТ АМАНГЕЛЬДИНОВИЧ</t>
  </si>
  <si>
    <t>КРЕСТЯНСКОЕ ХОЗЯИТСВО "АЛИМЖАН"</t>
  </si>
  <si>
    <t>КЕНЖЕЕВА АЙМАН КАЛИШЕВНА</t>
  </si>
  <si>
    <t>7(776)641-19-96 ,87766411996</t>
  </si>
  <si>
    <t>СТ.КАШКАНТЕНИЗ , ЖАМБЫЛСКАЯ ОБЛАСТЬ, МОЙЫНКУМСКИЙ РАЙОН, МЫНАРАЛСКИЙ С.О., СТ.КАШКАНТЕНИЗ</t>
  </si>
  <si>
    <t>ИП ТАНАТАРОВА ШАЙРХАН УШКЕМПИРОВНА</t>
  </si>
  <si>
    <t>ТАНАТАРОВА ШАЙРХАН УШКЕМПИРОВНА</t>
  </si>
  <si>
    <t>28.11.2024 нет потреб</t>
  </si>
  <si>
    <t>КРЕСТЬЯНСКОЕ ХОЗЯЙСТВО "ДАН-МОЛ"</t>
  </si>
  <si>
    <t>ДАКИРОВА АКЛИМА КАЙРУЛЛИНА</t>
  </si>
  <si>
    <t>С.ПЕТРОВКА , КАРАГАНДИНСКАЯ ОБЛАСТЬ, БУХАР-ЖЫРАУСКИЙ РАЙОН, ПЕТРОВСКИЙ С.О., С.ПЕТРОВКА</t>
  </si>
  <si>
    <t>ИП АЗИМХАНОВ</t>
  </si>
  <si>
    <t>АЗИМХАНОВ АСКАРБЕК НУКЕБАЕВИЧ</t>
  </si>
  <si>
    <t>77754800436 ,87754800436</t>
  </si>
  <si>
    <t>К/Х " НУРЛЫБЕК "</t>
  </si>
  <si>
    <t>ЖАЛИЕВ НУРГАЛИ КАРАКОЙШИЕВИЧ</t>
  </si>
  <si>
    <t>КРЕСТЬЯНСКОЕ ХОЗЯЙСТВО "ЖЕНІС - 2"</t>
  </si>
  <si>
    <t>ЖУЛАМАНОВ АВАТ МУХАМБЕТОВИЧ</t>
  </si>
  <si>
    <t>ИП УМБЕТОВ Н.Б.</t>
  </si>
  <si>
    <t>УМБЕТОВ НАУРЫЗБАЙ БОРАНУЛЫ</t>
  </si>
  <si>
    <t>МООР А.А.</t>
  </si>
  <si>
    <t>МООР АЛЕКСАНДР АДОЛЬФОВИЧ</t>
  </si>
  <si>
    <t>7-716-38-2-03-64 ,87163820364</t>
  </si>
  <si>
    <t>Г.АККОЛЬ , АКМОЛИНСКАЯ ОБЛАСТЬ, АККОЛЬСКИЙ РАЙОН, АККОЛЬСКАЯ Г.А., Г.АККОЛЬ</t>
  </si>
  <si>
    <t>ИП "НҰРЛЫ ЖОЛ"</t>
  </si>
  <si>
    <t>БЕРДЕНОВ НУРГАЛИ БЕГАЛИЕВИЧ</t>
  </si>
  <si>
    <t>77759243755 ,87753112116 ,87759243755</t>
  </si>
  <si>
    <t>11.11.2024 нет потреб</t>
  </si>
  <si>
    <t>ИП "АЗАМАТ"</t>
  </si>
  <si>
    <t>ТУТКЫШБАЕВА БЕКСУЛУ</t>
  </si>
  <si>
    <t>АРМАТ не верный номер</t>
  </si>
  <si>
    <t>БАЙМБЕТОВ НУРЛАН</t>
  </si>
  <si>
    <t>С.БОСТАНДЫК , ЗАПАДНО-КАЗАХСТАНСКАЯ ОБЛАСТЬ, КАЗТАЛОВСКИЙ РАЙОН, БОСТАНДЫКСКИЙ С.О., С.БОСТАНДЫК</t>
  </si>
  <si>
    <t>К/Х ЕСАХМЕТ</t>
  </si>
  <si>
    <t>ДЮСЕМБАЕВ БУЛАТ КАЛИЕВИЧ</t>
  </si>
  <si>
    <t>87273047368 ,8 727 3047368</t>
  </si>
  <si>
    <t>К Х "АЗАМАТ."</t>
  </si>
  <si>
    <t>ЖЕКСИНБАЕВА САНИЯ КАБДЕНОВНА</t>
  </si>
  <si>
    <t>87014715339 ,8-701-471-53-39</t>
  </si>
  <si>
    <t>"ЖЕМІС" ШАРУА ҚОЖАЛЫҒЫ</t>
  </si>
  <si>
    <t>КУЛПАШЕВ ЖАНИБЕК СЫПАБЕКУЛЫ</t>
  </si>
  <si>
    <t>28.11.2024 не дозвон</t>
  </si>
  <si>
    <t>К.Х "САБИТ" не дозвон</t>
  </si>
  <si>
    <t>ТОЛУСПАЕВ АСЫЛБЕК АЛЬПЕКОВИЧ</t>
  </si>
  <si>
    <t>МӘМБЕТНИЯЗ ЕРМЕК ЕСЕНБАЙҰЛЫ</t>
  </si>
  <si>
    <t>С.САЙОТЕС , МАНГИСТАУСКАЯ ОБЛАСТЬ, МАНГИСТАУСКИЙ РАЙОН, САЙОТЕССКИЙ С.О., С.САЙОТЕС</t>
  </si>
  <si>
    <t>ИП КУРМАНБАЕВ А.К.</t>
  </si>
  <si>
    <t>КУРМАНБАЕВ АЙДАРКАН КАБЫЛДИНОВИЧ</t>
  </si>
  <si>
    <t>ИП "ОРАЗБАЕВА РИМА"</t>
  </si>
  <si>
    <t>ОРАЗБАЕВА РИМА МЕЙРАМБЕКҚЫЗЫ</t>
  </si>
  <si>
    <t>ФХ "АБЛАЙХАН"</t>
  </si>
  <si>
    <t>НЫГЫМАНОВ ДАНАТ ТОЛЕУТАЕВИЧ</t>
  </si>
  <si>
    <t>КРЕСТЬЯНСКОЕ ХОЗЯЙСТВО "НУРТЛЕСОВ БАКЫТЖАН КАЛАМБАЕВИЧ" повтор не дозвон</t>
  </si>
  <si>
    <t>НУРТЛЕСОВ БАКЫТЖАН КАЛАМБАЕВИЧ</t>
  </si>
  <si>
    <t>ИП АХМЕТОВ М.С. (АХМЕТОВ МУРАТБЕК САЙЛАУБЕКОВИЧ)</t>
  </si>
  <si>
    <t>АХМЕТОВ МУРАТБЕК САЙЛАУБЕКОВИЧ</t>
  </si>
  <si>
    <t>УКИБАЕВА МЕЙРАМКУЛЬ КУБЕЕВНА</t>
  </si>
  <si>
    <t>ИП "ЕЛШІБЕКОВА П"</t>
  </si>
  <si>
    <t>ЕЛШІБЕКОВА ПАТЫМА ҚИЯСҚЫЗЫ</t>
  </si>
  <si>
    <t>КРЕСТЬЯНСКОЕ ХОЗЯЙСТВО "СЕРИК"</t>
  </si>
  <si>
    <t>СМАГУЛОВ МУРАТ КАТАРБЕКОВИЧ</t>
  </si>
  <si>
    <t>77754073533 ,87754073533</t>
  </si>
  <si>
    <t>С.СУЛУТОРЫ , ЖАМБЫЛСКАЯ ОБЛАСТЬ, КОРДАЙСКИЙ РАЙОН, СУЛУТОРСКИЙ С.О., С.СУЛУТОРЫ</t>
  </si>
  <si>
    <t>ИП ЖАКАНОВ К.Т не верный номер</t>
  </si>
  <si>
    <t>ЖАКАНОВ КЕНЕС ТОСКЕНОВИЧ</t>
  </si>
  <si>
    <t>С.ПРИРЕЧЕНСКОЕ , ПАВЛОДАРСКАЯ ОБЛАСТЬ, АКТОГАЙСКИЙ РАЙОН, АКТОГАЙСКИЙ С.О., С.ПРИРЕЧЕНСКОЕ</t>
  </si>
  <si>
    <t>16.09.2026 не верный номер</t>
  </si>
  <si>
    <t>ИНДИВИДУАЛЬНЫЙ ПРЕДПРИНИМАТЕЛЬ СЕЙТЕНОВ ЕРЛАН НАСУРЛАНОВИЧ</t>
  </si>
  <si>
    <t>СЕЙТЕНОВ ЕРЛАН НАСУРЛАНОВИЧ</t>
  </si>
  <si>
    <t>ИП "ГАЖАП"</t>
  </si>
  <si>
    <t>ЕРГАЛИЕВ ГАЖАП МОЛДАШЕВИЧ</t>
  </si>
  <si>
    <t>КРЕСТЬЯНСКОЕ ХОЗЯЙСТВО "БАРС"-ИП СЫЙЛЫБАЕВ Т.</t>
  </si>
  <si>
    <t>СЫЙЛЫБАЕВ ТАЛГАТ КИМИЛОВИЧ</t>
  </si>
  <si>
    <t>77017770725 ,87017770725</t>
  </si>
  <si>
    <t>К Х КАЙРАТ</t>
  </si>
  <si>
    <t>СМАГУЛОВ КАЙРАТ ТУРАРБЕКОВИЧ</t>
  </si>
  <si>
    <t>С.КОЛЬБАЙ , ОБЛАСТЬ ЖЕТІСУ, АЛАКОЛЬСКИЙ РАЙОН, КОЛЬБАЙСКИЙ С.О., С.КОЛЬБАЙ</t>
  </si>
  <si>
    <t>ИП БАЙМЕНОВ М.Ж.</t>
  </si>
  <si>
    <t>БАЙМЕНОВ МАЛИК ЖУМАГАЛИЕВИЧ</t>
  </si>
  <si>
    <t>С.ПЕРВОМАЙСКОЕ , КОСТАНАЙСКАЯ ОБЛАСТЬ, ФЕДОРОВСКИЙ РАЙОН, ПЕРВОМАЙСКИЙ С.О., С.ПЕРВОМАЙСКОЕ</t>
  </si>
  <si>
    <t>31.08.2026 сами строители</t>
  </si>
  <si>
    <t>КХ АЙЫМ не верный номер</t>
  </si>
  <si>
    <t>ИМАНКУЛОВ БАГЫТЖАН ЕСЛЯМОВИЧ</t>
  </si>
  <si>
    <t>77758904022 ,87758904022</t>
  </si>
  <si>
    <t>С.ТРОЕБРАТСКИЙ , КОСТАНАЙСКАЯ ОБЛАСТЬ, УЗУНКОЛЬСКИЙ РАЙОН, ТРОЕБРАТСКИЙ С.О., С.ТРОЕБРАТСКИЙ</t>
  </si>
  <si>
    <t>ШҚ "ІҢКӘР"</t>
  </si>
  <si>
    <t>АЛТЫНБЕКОВ АЛМАТ СЕРИКБАЕВИЧ</t>
  </si>
  <si>
    <t>19.03.2025 закрылись</t>
  </si>
  <si>
    <t>КХ "МАСҚАР"</t>
  </si>
  <si>
    <t>КАДЕЛОВ АСЕТ БИСЕНБАЕВИЧ</t>
  </si>
  <si>
    <t>ИП "ЕСКАРАЕВА ГУЛЬНАРА"</t>
  </si>
  <si>
    <t>ЕСКАРАЕВА ГУЛЬНАРА ДИЛДАБАЕВНА</t>
  </si>
  <si>
    <t>28.11.2024 нет птреб</t>
  </si>
  <si>
    <t>ИП "МУКАШЕВА З.Б."</t>
  </si>
  <si>
    <t>МУКАШЕВА ЗАУРЕШ БАКИТОВНА</t>
  </si>
  <si>
    <t>К/Х КОК ДАЛА</t>
  </si>
  <si>
    <t>ШАЯХМЕТОВ АЙБЕК КАЖМАНОВИЧ</t>
  </si>
  <si>
    <t>К/Х "АЯЗБЕК"</t>
  </si>
  <si>
    <t>ИБРАИМОВ СЕРИК ИЕМБЕРГЕНОВИЧ</t>
  </si>
  <si>
    <t>77478103766 ,87478103766</t>
  </si>
  <si>
    <t>КХ "ЖАН-НАР"</t>
  </si>
  <si>
    <t>АШИМОВ НАРИМАН БУЛАТОВИЧ</t>
  </si>
  <si>
    <t>С.БОЛАШАК , ЗАПАДНО-КАЗАХСТАНСКАЯ ОБЛАСТЬ, КАЗТАЛОВСКИЙ РАЙОН, БОЛАШАКСКИЙ С.О., С.БОЛАШАК</t>
  </si>
  <si>
    <t xml:space="preserve">04.10.2024 не дозвон </t>
  </si>
  <si>
    <t>ИП БЕЙСЕМБАЕВ</t>
  </si>
  <si>
    <t>БЕЙСЕМБАЕВ КАЙРАТ КЕНЕСОВИЧ</t>
  </si>
  <si>
    <t>ЖК "СПАТАЕВ Е.К"</t>
  </si>
  <si>
    <t>СПАТАЕВ ЕСИРКЕП КАНЛЫБАЕВИЧ</t>
  </si>
  <si>
    <t>С.САРАПХАНА , ТУРКЕСТАНСКАЯ ОБЛАСТЬ, КАЗЫГУРТСКИЙ РАЙОН, С.О.САРАПХАНА, С.САРАПХАНА</t>
  </si>
  <si>
    <t>ИП "КАРПЕНКО" не верный номер</t>
  </si>
  <si>
    <t>КАРПЕНКО СВЕТЛАНА МИХАЙЛОВНА</t>
  </si>
  <si>
    <t>87775244882 ,8-777-524-48-82</t>
  </si>
  <si>
    <t>С.ДУБИНКА , САРЫКОЛЬСКИЙ РАЙОН, СЕВАСТОПОЛЬСКИЙ С.О., С.ДУБИНКА</t>
  </si>
  <si>
    <t>КХ "АЙТКУЛ АУЛЕТІ"</t>
  </si>
  <si>
    <t>КУЛБАЕВА ГУЛНАР РАХМЕТУЛЛАЕВНА</t>
  </si>
  <si>
    <t>КӨКТЕМ</t>
  </si>
  <si>
    <t>ИСМАГУЛОВА АЙСЛУ ГАРИФОВНА</t>
  </si>
  <si>
    <t>04.2024 нет потреб</t>
  </si>
  <si>
    <t>"ДАУТАЕВ К"</t>
  </si>
  <si>
    <t>ДАУТАЕВ КЕНЖЕГАЛИ ИСКАЛИЕВИЧ</t>
  </si>
  <si>
    <t>05.06.2024 не верный номер</t>
  </si>
  <si>
    <t>КРЕСТЬЯНСКОЕ ХОЗЯЙСТВО "АМАНЕСЕН"</t>
  </si>
  <si>
    <t>ИСАГАЛИЕВ МУРАТ САТКИНОВИЧ</t>
  </si>
  <si>
    <t>05.06.2024 набрать после 9</t>
  </si>
  <si>
    <t>ЖК СІЛӘМ НҰРМАН</t>
  </si>
  <si>
    <t>СІЛӘМ НҰРМАН</t>
  </si>
  <si>
    <t>КХ ШАХАЕВ Г</t>
  </si>
  <si>
    <t>ШАХАЕВ ГАБИДЕН КУМАРОВИЧ</t>
  </si>
  <si>
    <t>ИП СМЫКОВ ВЛАДИМИР АЛЕКСАНДРОВИЧ</t>
  </si>
  <si>
    <t>СМЫКОВ ВЛАДИМИР АЛЕКСАНДРОВИЧ</t>
  </si>
  <si>
    <t>77773508902 ,87773508902</t>
  </si>
  <si>
    <t>С.КОНОВАЛОВКА , ВОСТОЧНО-КАЗАХСТАНСКАЯ ОБЛАСТЬ, РИДДЕР Г.А., С.КОНОВАЛОВКА</t>
  </si>
  <si>
    <t>КРХ САЛИМ</t>
  </si>
  <si>
    <t>АСИМЖАНОВ САКЕН САЛИМОВИЧ</t>
  </si>
  <si>
    <t>ИП VICTORIA</t>
  </si>
  <si>
    <t>АХМЕТОВ ЕРЛАН СЕРИКОВИЧ</t>
  </si>
  <si>
    <t>КРЕСТЬЯНСКОЕ ХОЗ-ВО "ШЫГЫС"</t>
  </si>
  <si>
    <t>С.ВОСТОЧНОЕ , ВОСТОЧНО-КАЗАХСТАНСКАЯ ОБЛАСТЬ, РАЙОН АЛТАЙ, ЧАПАЕВСКИЙ С.О., С.ВОСТОЧНОЕ</t>
  </si>
  <si>
    <t>14.05.2024  не дозвон</t>
  </si>
  <si>
    <t>КРЕСТЬЯНСКОЕ ХОЗЯЙСТВО "ЕСБОЛ"</t>
  </si>
  <si>
    <t>КАРСАКОВ МУХАММЕТХАН ЕЛТАЕВИЧ</t>
  </si>
  <si>
    <t>КХ "КЕНЕСБАЕВА З.А." повтор не дозвон</t>
  </si>
  <si>
    <t>КЕНЕСБАЕВА ЗЛИКА АЖАНОВНА</t>
  </si>
  <si>
    <t>77779717071 ,87779717071</t>
  </si>
  <si>
    <t>ИП АК-С-АРАЙ</t>
  </si>
  <si>
    <t>КАБДЫЛДАЕВА АЙМАН АШИМОВНА</t>
  </si>
  <si>
    <t>7(727) 724-07-81 ,87277240781</t>
  </si>
  <si>
    <t>САДЫКОВ АЙДЫН ЖУМАБЕКОВИЧ</t>
  </si>
  <si>
    <t>КХ" ДИДАР "ТУКУШЕВ ЕСЕТ НУРГАЗЫНОВИЧ не зарег</t>
  </si>
  <si>
    <t>ТУКУШЕВ ЕСЕТ НУРГАЗЫНОВИЧ</t>
  </si>
  <si>
    <t>НАУШАБАЕВ БУРАБАЙ ТУРЫСБЕКОВИЧ</t>
  </si>
  <si>
    <t>87771054354 ,877710543543</t>
  </si>
  <si>
    <t>28.11.2024 не верный номер</t>
  </si>
  <si>
    <t>КРЕСТЬЯНСКОЕ ХОЗЯЙСТВО "БАРИ"</t>
  </si>
  <si>
    <t>АБЕКЕНОВ БЕКБУЛАТ БАРИЕВИЧ</t>
  </si>
  <si>
    <t>КХ "РАШИД"</t>
  </si>
  <si>
    <t>КОРЖЫНОВ АМАНКУЛ ЕСИМОВИЧ</t>
  </si>
  <si>
    <t>ФЕРМЕРСКОЕ ХОЗЯЙСТВО " АМАНБАЕВА"</t>
  </si>
  <si>
    <t>АМАНБАЕВА СВЕТА КАКИМОВНА</t>
  </si>
  <si>
    <t>С.АКБАСТАУ , КАРАГАНДИНСКАЯ ОБЛАСТЬ, АБАЙСКИЙ РАЙОН, АКБАСТАУСКИЙ С.О., С.АКБАСТАУ</t>
  </si>
  <si>
    <t>22.09.2026 не дщозвон</t>
  </si>
  <si>
    <t>ИП БАЙМУРАТ</t>
  </si>
  <si>
    <t>БАЙМҰРАТОВ СЕРІКҚАЛИ КУНДОЛҰЛЫ</t>
  </si>
  <si>
    <t>77078403489 ,87078403489</t>
  </si>
  <si>
    <t>АКИМБЕКОВ АЙДАР УЙСИМБЕКОВИЧ</t>
  </si>
  <si>
    <t>С.БЕРЕКЕ , КАРАСАЙСКИЙ РАЙОН, ЕЛЬТАЙСКИЙ С.О., С.БЕРЕКЕ</t>
  </si>
  <si>
    <t>КРЕСТЬЯНСКОЕ ХОЗЯЙСТВО "АКЖОЛ"</t>
  </si>
  <si>
    <t>ЖАНУЗАКОВ АМЕРХАН ОКАСОВИЧ</t>
  </si>
  <si>
    <t>С.БЕЛКАРАГАЙ , ВОСТОЧНО-КАЗАХСТАНСКАЯ ОБЛАСТЬ, КАТОН-КАРАГАЙСКИЙ РАЙОН, БЕЛКАРАГАЙСКИЙ С.О., С.БЕЛКАРАГАЙ</t>
  </si>
  <si>
    <t>ИП "БЕРТЛЕУОВА Г.Н."</t>
  </si>
  <si>
    <t>БЕРТЛЕУОВА ГУЛЬНАЗ НЫГМАНОВНА</t>
  </si>
  <si>
    <t>08.09.2026 сам строит</t>
  </si>
  <si>
    <t>ПАНШТЕИЛ РОБЕРТ АКСАНОВИЧ</t>
  </si>
  <si>
    <t>28.11.2024 откл</t>
  </si>
  <si>
    <t>КХ ДЖАФАРОВ А.К.</t>
  </si>
  <si>
    <t>ДЖАФАРОВ АБУЗАР КУРБАН ОГЛЫ</t>
  </si>
  <si>
    <t>АКТАЕВ НУРКОЖА МУРАКТАЕВИЧ</t>
  </si>
  <si>
    <t>ИП АХБАНБЕТОВА</t>
  </si>
  <si>
    <t>АХБАНБЕТОВА АСЕМХАН МАМИРГАЖИЕВНА</t>
  </si>
  <si>
    <t>С.КАЗЫБЕК БИ , ТУРКЕСТАНСКАЯ ОБЛАСТЬ, ЖЕТЫСАЙСКИЙ РАЙОН, С.О. КАЗЫБЕК БИ, С.КАЗЫБЕК БИ</t>
  </si>
  <si>
    <t>КРЕСТЬЯНСКОЕ ХОЗЯЙСТВО "БОТА"</t>
  </si>
  <si>
    <t>БАЙМУХАНБЕТОВ БАУЫРЖАН САЙЛАУБЕКОВИЧ</t>
  </si>
  <si>
    <t>77052263588 ,87052263588</t>
  </si>
  <si>
    <t>С.КАРАТАЛ , ВОСТОЧНО-КАЗАХСТАНСКАЯ ОБЛАСТЬ, ЗАЙСАНСКИЙ РАЙОН, КАРАТАЛЬСКИЙ С.О., С.КАРАТАЛ</t>
  </si>
  <si>
    <t>14.05.2024 нет потребности</t>
  </si>
  <si>
    <t>ИП СЕРИКПАЕВ</t>
  </si>
  <si>
    <t>СЕРЕКПАЕВ ДАВЛЕТКАН ДАВЛЕТКАНОВИЧ</t>
  </si>
  <si>
    <t>КХ "АТАМБЕК"</t>
  </si>
  <si>
    <t>ТАЖИБАЕВА ГУЛИЯ АТАМБЕКОВНА</t>
  </si>
  <si>
    <t>РАХИМБЕРЛИНОВ ЕГИМБАЙ БАЛМАКАЕВИЧ</t>
  </si>
  <si>
    <t>С.ТАСАУЛ , КАРАГАНДИНСКАЯ ОБЛАСТЬ, БУХАР-ЖЫРАУСКИЙ РАЙОН, КЫЗЫЛКАИНСКИЙ С.О., С.ТАСАУЛ</t>
  </si>
  <si>
    <t>ИП "ДОСТРАНС"</t>
  </si>
  <si>
    <t>ҚҰБАЙ ТЕҢЕЛСІН ҚҰБАЙҰЛЫ</t>
  </si>
  <si>
    <t>77027453484 ,87027453484</t>
  </si>
  <si>
    <t>К/Х ЕРКИН</t>
  </si>
  <si>
    <t>СЕЙЛХАНОВ ЕРКИНБЕК АДИЛГАЗИНОВИЧ</t>
  </si>
  <si>
    <t>КРЕСТЬЯНСКОЕ ХОЗЯЙСТВО "НҰҚАЙ"</t>
  </si>
  <si>
    <t>НҰҚАЙ ҚАУМЕТ</t>
  </si>
  <si>
    <t>ИП ЕСЕНБЕКОВА</t>
  </si>
  <si>
    <t>ЕСЕНБЕКОВА АЛТЫНАЙ ИСКАКОВНА</t>
  </si>
  <si>
    <t>7-7755673907 ,87755673907</t>
  </si>
  <si>
    <t>КРЕСТЬЯНСКОЕ ХОЗЯЙСТВО "НАУАН"</t>
  </si>
  <si>
    <t>САДУАНОВ КАНАТ ТУРСЫНОВИЧ</t>
  </si>
  <si>
    <t>ИНДИВИДУАЛЬНЫЙ ПРЕДПРИНИМАТЕЛЬ БЕГАЛИЕВА КАРЛЫГА ПАРМЕНОВНА</t>
  </si>
  <si>
    <t>БЕГАЛИЕВА КАРЛЫГА ПАРМЕНОВНА</t>
  </si>
  <si>
    <t>77479099779 ,87479099779</t>
  </si>
  <si>
    <t>ИП КОСКУЛОВ БУЛАТ ХАЛЫКОВИЧ КХ КОСКУЛОВ БУЛАТ ХАЛЫКОВИЧ повтор не дозвон</t>
  </si>
  <si>
    <t>КОСКУЛОВ БУЛАТ ХАЛЫКОВИЧ</t>
  </si>
  <si>
    <t>87143921395 ,8(71439)21395</t>
  </si>
  <si>
    <t>С.БИДАЙЫК , ЖАНГЕЛЬДИНСКИЙ РАЙОН, КЫЗБЕЛЬСКИЙ С.О., С.БИДАЙЫК</t>
  </si>
  <si>
    <t>ОТЕГЕНОВА С.Б.</t>
  </si>
  <si>
    <t>Отегенова Салтанат Бердибаевна</t>
  </si>
  <si>
    <t>С.КУМСАЙ , АКТЮБИНСКАЯ ОБЛАСТЬ, МАРТУКСКИЙ РАЙОН, МАРТУКСКИЙ С.О., С.КУМСАЙ</t>
  </si>
  <si>
    <t>20.02.2025 не верный</t>
  </si>
  <si>
    <t>КХ КУРМАШЕВ С.Б. не верный номер</t>
  </si>
  <si>
    <t>КУРМАШЕВ СЕРИК БОРАНБАЕВИЧ</t>
  </si>
  <si>
    <t>77771764466 ,87771764466</t>
  </si>
  <si>
    <t>С.СИЫРСАРАЛЖЫН , ЗАПАДНО-КАЗАХСТАНСКАЯ ОБЛАСТЬ, ЖАНГАЛИНСКИЙ РАЙОН, БИРЛИКСКИЙ С.О., С.БИРЛИК, С.СИЫРСАРАЛЖЫН</t>
  </si>
  <si>
    <t>КХ "БЕРИК"</t>
  </si>
  <si>
    <t>НУРОЛДИН МЕИРХАН ИСАТАЕВИЧ</t>
  </si>
  <si>
    <t>77079136406 ,87079136406</t>
  </si>
  <si>
    <t>С.СОЛОНОВКА , КАТОН-КАРАГАЙСКИЙ РАЙОН, СОЛОНОВСКИЙ С.О., С.СОЛОНОВКА</t>
  </si>
  <si>
    <t>ЕРДАУЛЕТ</t>
  </si>
  <si>
    <t>СУТТИБАЕВ ЕРДАУЛЕТ КАЛДАРОВИЧ</t>
  </si>
  <si>
    <t>С.ЖАМБЫЛ , ТУРКЕСТАНСКАЯ ОБЛАСТЬ, МАКТААРАЛЬСКИЙ РАЙОН, ЖАМБЫЛСКИЙ С.О., С.ЖАМБЫЛ</t>
  </si>
  <si>
    <t>НОВИНКИН ВЯЧЕСЛАВ ЮРЬЕВИЧ не берет</t>
  </si>
  <si>
    <t>НОВИНКИН ВЯЧЕСЛАВ ЮРЬЕВИЧ</t>
  </si>
  <si>
    <t>С.ВАГУЛИНО , СЕВЕРО-КАЗАХСТАНСКАЯ ОБЛАСТЬ, КЫЗЫЛЖАРСКИЙ РАЙОН, ВАГУЛИНСКИЙ С.О., С.ВАГУЛИНО</t>
  </si>
  <si>
    <t>КХ "ТАҢАТАР"</t>
  </si>
  <si>
    <t>ТАНАТАРОВ АЙДАРБЕК ЖУСУПКЕРЕЕВИЧ</t>
  </si>
  <si>
    <t>ИП "БОТАМОЙНАК А"</t>
  </si>
  <si>
    <t>МУРЗАГАЛИЕВ АРМАН УРАЗГАЛИЕВИЧ</t>
  </si>
  <si>
    <t>77019414822 ,87019414822</t>
  </si>
  <si>
    <t>С.БАЙЗАК , ЖАМБЫЛСКАЯ ОБЛАСТЬ, БАЙЗАКСКИЙ РАЙОН, БОТАМОЙНАКСКИЙ С.О., С.БАЙЗАК</t>
  </si>
  <si>
    <t>КХ "ЕЛАМАН"</t>
  </si>
  <si>
    <t>АГИБАЕВА ГУЛЬНАР НУРКАСЫМОВНА</t>
  </si>
  <si>
    <t>"АСҚАР"</t>
  </si>
  <si>
    <t>КАЛКУЗОВ ЖУЛДУЗ КАЛИЛАЕВИЧ</t>
  </si>
  <si>
    <t>ИП"ҰЛАС"</t>
  </si>
  <si>
    <t>ШАУКЕБАЕВ АҚЫЛБЕК ЖҮНІСҰЛЫ</t>
  </si>
  <si>
    <t>ЕЛИМАЙ</t>
  </si>
  <si>
    <t>НУГМАНОВА ГАЛИЯ КАРАМИРГЕНОВНА</t>
  </si>
  <si>
    <t>27144892483 ,2-714-48-92-4-83</t>
  </si>
  <si>
    <t>С.ЖЕЛЕЗНОДОРОЖНОЕ , КОСТАНАЙСКАЯ ОБЛАСТЬ, КАРАСУСКИЙ РАЙОН, ОКТЯБРЬСКИЙ С.О., С.ЖЕЛЕЗНОДОРОЖНОЕ</t>
  </si>
  <si>
    <t>ИП "БАКИЕВ Т Н"</t>
  </si>
  <si>
    <t>БАКИЕВ ТОКТАГАН НУРГАЛИЕВИЧ</t>
  </si>
  <si>
    <t>КХ "ҒАБДЫ-ҒАЛИ"</t>
  </si>
  <si>
    <t>ТЕКЕБАЕВ ЭДГЕ ГАБДИГАЛИЕВИЧ</t>
  </si>
  <si>
    <t>04.10.2024 не дозвон директору</t>
  </si>
  <si>
    <t>КХ "НУРЛАН"</t>
  </si>
  <si>
    <t>СУЛЕЙМЕНОВ НУРЛАН САЛИМГЕРЕЕВИЧ</t>
  </si>
  <si>
    <t>С.КУЛЫНЖОН , ВОСТОЧНО-КАЗАХСТАНСКАЯ ОБЛАСТЬ, РАЙОН САМАР, КУЛЫНЖОНСКИЙ С.О., С.КУЛЫНЖОН</t>
  </si>
  <si>
    <t>КХ СЕЙТЖАН не верный номер</t>
  </si>
  <si>
    <t>СЕЙТЖАНОВ СЕРИК КОЖАНБЕРЛИНОВИЧ</t>
  </si>
  <si>
    <t>22.09.2026 не верный номер</t>
  </si>
  <si>
    <t>КХ АГРОВЕРА не верный номер</t>
  </si>
  <si>
    <t>РЕШЕТНЯК ВИКТОР МИХАЙЛОВИЧ</t>
  </si>
  <si>
    <t>ИП "ОРДАШКА"</t>
  </si>
  <si>
    <t>ИСАКОВ ОРДАБЕК САВЕТОВИЧ</t>
  </si>
  <si>
    <t>КХ "КӨКТАЛ"</t>
  </si>
  <si>
    <t>ХЫЗАР МУҒРАЖ</t>
  </si>
  <si>
    <t xml:space="preserve">16.09.2026 казахскоговорящий </t>
  </si>
  <si>
    <t>ИП "ӘСЕЛ"</t>
  </si>
  <si>
    <t>БАЙБОЛОВ ЖАКСЫБЕК ИЗЕТБЕКОВИЧ</t>
  </si>
  <si>
    <t>А.ЕРТАЙ , ЖАМБЫЛСКАЯ ОБЛАСТЬ, ЖУАЛЫНСКИЙ РАЙОН, БОРАЛДАЙСКИЙ С.О., А.ЕРТАЙ</t>
  </si>
  <si>
    <t>ЖАРАСБЕКОВА ГУЛЬМИРА ДУЙСЕБЕКОВНА</t>
  </si>
  <si>
    <t>7(708)232-67-57</t>
  </si>
  <si>
    <t>Прочие виды переработки и консервирования фруктов и овощей</t>
  </si>
  <si>
    <t>С.КОШМАМБЕТ , АЛМАТИНСКАЯ ОБЛАСТЬ, КАРАСАЙСКИЙ РАЙОН, ЖАМБЫЛСКИЙ С.О., С.КОШМАМБЕТ</t>
  </si>
  <si>
    <t>ИП "АЙСУЛУ"</t>
  </si>
  <si>
    <t>ЖАНДАРАЛОВА АЙСУЛУ УСЕНОВНА</t>
  </si>
  <si>
    <t>ШҚ БАЕН</t>
  </si>
  <si>
    <t>АХМЕТОВ РАШБЕК БАЕНОВИЧ</t>
  </si>
  <si>
    <t>С.ЕНБЕКШИДИХАН , ТУРКЕСТАНСКАЯ ОБЛАСТЬ, РАЙОН САУРАН, С.О.ИАССЫ, С.ЕНБЕКШИДИХАН</t>
  </si>
  <si>
    <t>ИП АХМЕДЬЯНОВА</t>
  </si>
  <si>
    <t>АХМЕДЬЯНОВА ЗАУРЕ ОРАЗБЕКОВНА</t>
  </si>
  <si>
    <t>П.КУШОКЫ , КАРАГАНДИНСКАЯ ОБЛАСТЬ, БУХАР-ЖЫРАУСКИЙ РАЙОН, КУШОКЫНСКАЯ П.А., П.КУШОКЫ</t>
  </si>
  <si>
    <t>"СЕРІК" ШАРУА ҚОЖАЛЫҒЫ не верный</t>
  </si>
  <si>
    <t>РАХМЕТОВ БОЛАТГАЗЫ ЖУМАГАЗИНОВИЧ</t>
  </si>
  <si>
    <t>ИП "АЛИЯ"</t>
  </si>
  <si>
    <t>МУРАПБАЕВА АЛИЯ САРСЕНОВНА</t>
  </si>
  <si>
    <t>ЕРНАР</t>
  </si>
  <si>
    <t>КОКЕБАЕВА КУЛЬЖИЯН КАБДЕНОВНА</t>
  </si>
  <si>
    <t>С.БИДАЙЫК , ОБЛАСТЬ АБАЙ, АЯГОЗСКИЙ РАЙОН, БИДАЙЫКСКИЙ С.О., С.БИДАЙЫК</t>
  </si>
  <si>
    <t>КХ "БЕКЗАТ"</t>
  </si>
  <si>
    <t>КУШБАЕВ БАКТИГАЛИ ИЗГАЛИЕВИЧ</t>
  </si>
  <si>
    <t>КХ " ИЛЬЯР ". ДЕТСКИ САД " ИЛЬЯР "</t>
  </si>
  <si>
    <t>АРЗИЕВ РАХМУТУЛЛА АМУТОВИЧ</t>
  </si>
  <si>
    <t>САБР</t>
  </si>
  <si>
    <t>АСКАРОВА САУЛЕ КАПЫЗОВНА</t>
  </si>
  <si>
    <t>П.ШАХАН , КАРАГАНДИНСКАЯ ОБЛАСТЬ, ШАХТИНСК Г.А., ШАХАНСКАЯ П.А., П.ШАХАН</t>
  </si>
  <si>
    <t>22.09.2026 пока нет потреб</t>
  </si>
  <si>
    <t>LEPSI</t>
  </si>
  <si>
    <t>БАДАГУЛОВ ЕДИЛ СЕРИКЖАНОВИЧ</t>
  </si>
  <si>
    <t>22.09.2026 закрылся</t>
  </si>
  <si>
    <t>ИНДИВИДУАЛЬНЫЙ ПРЕДПРИНИМАТЕЛЬ "БІРЖАН"</t>
  </si>
  <si>
    <t>ТОБАШЕВ БАГДАН КУРМАНГАЛИЕВИЧ</t>
  </si>
  <si>
    <t>87770516650 ,87774854734</t>
  </si>
  <si>
    <t>ШҚ "ASYL AGRO"</t>
  </si>
  <si>
    <t>ЗЕЙНУЛЛИН ЕРБОЛАТ СУЛТАНГАЛИЕВИЧ</t>
  </si>
  <si>
    <t>КХ "ТӨРЕ"</t>
  </si>
  <si>
    <t>КУЛИСБАЕВА САНДУГАШ ЖУМАГАЛИЕВНА</t>
  </si>
  <si>
    <t>С.ШОКПАР , ЖАМБЫЛСКАЯ ОБЛАСТЬ, ШУСКИЙ РАЙОН, ШОКПАРСКИЙ С.О., С.ШОКПАР</t>
  </si>
  <si>
    <t>ИП НҰРҒАЗЫ Б.М</t>
  </si>
  <si>
    <t>НҰРҒАЗЫ БАЛЖАН МАМЫРБЕКҚЫЗЫ</t>
  </si>
  <si>
    <t>ИП НУРПЕИСОВ ЕРЖАН САКЕНОВИЧ</t>
  </si>
  <si>
    <t>НУРПЕИСОВ ЕРЖАН САКЕНОВИЧ</t>
  </si>
  <si>
    <t>87081967503 ,87779876675</t>
  </si>
  <si>
    <t>С.КУЙГАН , ВОСТОЧНО-КАЗАХСТАНСКАЯ ОБЛАСТЬ, КУРЧУМСКИЙ РАЙОН, КУЙГАНСКИЙ С.О., С.КУЙГАН</t>
  </si>
  <si>
    <t>КРЕСТЬЯНСКОЕ ХОЗЯЙСТВО "БӨКЕ БИ"</t>
  </si>
  <si>
    <t>БИМЕНДИН МАГУЗОМ ХАСЕНОВИЧ</t>
  </si>
  <si>
    <t>ИП БАЙМАКАШЕВ О.С.</t>
  </si>
  <si>
    <t>БАЙМАКАШЕВ ОМАР СЕРИКОВИЧ</t>
  </si>
  <si>
    <t>НУРГОЖИН ТАЛГАТ ТЕГИСОВИЧ</t>
  </si>
  <si>
    <t>К/Х ӘЛИХАН</t>
  </si>
  <si>
    <t>КАПАНОВ САЙН АЖИГЕРЕЕВИЧ</t>
  </si>
  <si>
    <t>ИП САРМУКАНОВ САПАР ТУРСЫНОВИЧ</t>
  </si>
  <si>
    <t>САРМУКАНОВ САПАР ТУРСЫНОВИЧ</t>
  </si>
  <si>
    <t>С.ЖАСКАЙРАТ , АТЫРАУСКАЯ ОБЛАСТЬ, КЗЫЛКОГИНСКИЙ РАЙОН, КОЗДЫГАРИНСКИЙ С.О., С.БУЙРЕК, С.ЖАСКАЙРАТ</t>
  </si>
  <si>
    <t>К/Х "КЫСТАУБАЕВ А"</t>
  </si>
  <si>
    <t>КЫСТАУБАЕВ АЛИБЕК ОРЫНБАСАРОВИЧ</t>
  </si>
  <si>
    <t>С.АКТОГАЙ , АТЫРАУСКАЯ ОБЛАСТЬ, МАХАМБЕТСКИЙ РАЙОН, АКТОГАЙСКИЙ С.О., С.АКТОГАЙ</t>
  </si>
  <si>
    <t>АЙДАРХАНОВЫ</t>
  </si>
  <si>
    <t>ДЮСЕМБЕКОВ НУРЛАН АЙДАРХАНОВИЧ</t>
  </si>
  <si>
    <t>КХ ЕЛИКБАЕВА Н</t>
  </si>
  <si>
    <t>ЕЛИКБАЕВА НАЗГУЛЬ КАЗЫБАЕВНА</t>
  </si>
  <si>
    <t>87059058121 ,87079787869</t>
  </si>
  <si>
    <t>МЕДЕУСКИЙ РАЙОН , Г.АЛМАТЫ, МЕДЕУСКИЙ РАЙОН</t>
  </si>
  <si>
    <t>ӘЛИ</t>
  </si>
  <si>
    <t>СИСЕНОВ ИЗТУРГАН МАХСОТОВИЧ</t>
  </si>
  <si>
    <t>77751832266 ,87751832266</t>
  </si>
  <si>
    <t>ИП "МУХАНЖАНОВА"</t>
  </si>
  <si>
    <t>МУХАНЖАНОВА БАККУЛЬ МАХМЕТОВНА</t>
  </si>
  <si>
    <t>КХ-"АБЗАЛ"</t>
  </si>
  <si>
    <t>ОСПАНОВ БОЛАТ ЖАЙЛАУБАЕВИЧ</t>
  </si>
  <si>
    <t>7(778)786-28-28</t>
  </si>
  <si>
    <t>03.03.2025 не дозвон болату жайлауцбаевичу</t>
  </si>
  <si>
    <t>ИП "МАНСҰР"</t>
  </si>
  <si>
    <t>АХМЕТЧАЕВА КАЛБИКЕ БУРКИТОВНА</t>
  </si>
  <si>
    <t>7 (7021697488</t>
  </si>
  <si>
    <t>ИП АЛАУДДИНОВА ГЮЛТАВАТ ШАВКАТОВНА</t>
  </si>
  <si>
    <t>АЛАУДДИНОВА ГЮЛТАВАТ ШАВКАТОВНА</t>
  </si>
  <si>
    <t>К/Х "КОСАРАЛ"</t>
  </si>
  <si>
    <t>САРСЕНОВ КАЙРЖАН МУРЗАГАЛИЕВИЧ</t>
  </si>
  <si>
    <t>САНЖАР ШАРУА ҚОЖАЛЫҒЫ</t>
  </si>
  <si>
    <t>ШЫНЫБАЕВА КЛАРА БОРАНГАЗИНОВНА</t>
  </si>
  <si>
    <t>К/Х АМИРОВ Е.К.</t>
  </si>
  <si>
    <t>АМИРОВ ЕРКИН КАЖЕКЕНОВИЧ</t>
  </si>
  <si>
    <t>КРЕСТЬЯНСКОЕ ХОЗЯЙСТВО "КЕРЕЙ" в телефоне есть номер директора</t>
  </si>
  <si>
    <t>КИЯСОВ КАЗБЕК МУКАШЕВИЧ</t>
  </si>
  <si>
    <t>УЗАН</t>
  </si>
  <si>
    <t>КЕНЖЕГАЛИЕВ ТАЛГАТ РАХИМЖАНОВИЧ</t>
  </si>
  <si>
    <t>ИП КОЖАХМЕТОВА Л.У.</t>
  </si>
  <si>
    <t>КОЖАХМЕТОВА ЛЯЗЗАТ УТЕГАЛИЕВНА</t>
  </si>
  <si>
    <t>К/Х ГОРБАЧЕВА</t>
  </si>
  <si>
    <t>ГОРБАЧЕВ АНАТОЛИЙ ВИТАЛЬЕВИЧ</t>
  </si>
  <si>
    <t>КХ КАЙКЫ</t>
  </si>
  <si>
    <t>МАМЫРБАЕВ САТЖАН ПОЙЫЗБАЙУЛЫ</t>
  </si>
  <si>
    <t>АКИМОВ ЖАНАТ РЫМХАНОВИЧ</t>
  </si>
  <si>
    <t>КХ "ТАСБОЛАТ"</t>
  </si>
  <si>
    <t>ИБРАГИМОВ АНУАР АСКАРОВИЧ</t>
  </si>
  <si>
    <t>7054827922 ,87054827922</t>
  </si>
  <si>
    <t>КХ "МЕЙРАМ"</t>
  </si>
  <si>
    <t>САГИМБАЕВ ТУЛЕГЕН ТЕМИРБАЕВИЧ</t>
  </si>
  <si>
    <t>87214938361 ,8-72149-38361</t>
  </si>
  <si>
    <t>С.МАРЖАНКӨЛ , КАРАГАНДИНСКАЯ ОБЛАСТЬ, ОСАКАРОВСКИЙ РАЙОН, МАРЖАНКОЛЬСКИЙ С.О., С.МАРЖАНКӨЛ</t>
  </si>
  <si>
    <t>КХ ИГІ</t>
  </si>
  <si>
    <t>КУДАЙБЕРГЕНОВ ИГИ ШАМБЫЛБЕКОВИЧ</t>
  </si>
  <si>
    <t>28.11.2024 повторный не дозвон</t>
  </si>
  <si>
    <t>" АЙКУМЫС" ШАРУА ҚОЖАЛЫҒЫ</t>
  </si>
  <si>
    <t>АЙХОЖАЕВ СЕЙСЕН ЖУМАХАНОВИЧ</t>
  </si>
  <si>
    <t>87789182036 ,8 778 918 20 36</t>
  </si>
  <si>
    <t>С.БАЙТЕРЕК , ЖАМБЫЛСКАЯ ОБЛАСТЬ, ЖУАЛЫНСКИЙ РАЙОН, АКТЮБИНСКИЙ С.О., С.БАЙТЕРЕК</t>
  </si>
  <si>
    <t>КХ"КАНАТ"</t>
  </si>
  <si>
    <t>ДЖАИЛГАНОВ ЖОЛДЫБАЙ МЯМИШБАЕВИЧ</t>
  </si>
  <si>
    <t>ИП БАТЫРГАЛИЕВ А У</t>
  </si>
  <si>
    <t>БАТЫРГАЛИЕВ АМАНТАЙ УТЕУЛИЕВИЧ</t>
  </si>
  <si>
    <t>77014007767 ,87014007767</t>
  </si>
  <si>
    <t>КХ "ТАҢШОЛПАН"</t>
  </si>
  <si>
    <t>ХАЛИЛАЕВА ЭЛЬМИРА ЖАХАНОВНА</t>
  </si>
  <si>
    <t>ИНДИВИДУАЛЬНЫЙ ПРЕДПРИНИМАТЕЛЬ "МЕРЕЙ И К"</t>
  </si>
  <si>
    <t>МАХАНГАЛИЕВ ГАЛЫМЖАН СЕРИКБАЕВИЧ</t>
  </si>
  <si>
    <t>ИП "УТЕГЕНОВА"</t>
  </si>
  <si>
    <t>УТЕГЕНОВА НАЗИРА РЫСКУЛБЕКОВНА</t>
  </si>
  <si>
    <t>С.АКБУЛАК , ТУРКЕСТАНСКАЯ ОБЛАСТЬ, САЙРАМСКИЙ РАЙОН, АКБУЛАКСКИЙ С.О., С.АКБУЛАК</t>
  </si>
  <si>
    <t>КРЕСТЬЯНСКОЕ (ФЕРМЕРСКОЕ) ХОЗЯЙСТВО "МЕРЕЙ"</t>
  </si>
  <si>
    <t>ДЖУМАГАЛИЕВ НУРБЕК</t>
  </si>
  <si>
    <t>ИП НУРГАЛИЕВ М.К.</t>
  </si>
  <si>
    <t>НУРГАЛИЕВ МУРАТ КАРАЖАНОВИЧ</t>
  </si>
  <si>
    <t>ИП "АУДЕНБАЕВ Р.З.", К/Х "УРЖАР ГАЗ"</t>
  </si>
  <si>
    <t>АУДЕНБАЕВ РЫМЖАН ЗАМАШЕВИЧ</t>
  </si>
  <si>
    <t>18.07.2024 сбросил</t>
  </si>
  <si>
    <t>ИП НЫСАИНОВ М О</t>
  </si>
  <si>
    <t>НЫСАИНОВ МУРАТКАН ОШАКОВИЧ</t>
  </si>
  <si>
    <t>77027916673 ,87027916673</t>
  </si>
  <si>
    <t>С.ЖАМБЫЛ , ВОСТОЧНО-КАЗАХСТАНСКАЯ ОБЛАСТЬ, КАТОН-КАРАГАЙСКИЙ РАЙОН, ЖАМБЫЛСКИЙ С.О., С.ЖАМБЫЛ</t>
  </si>
  <si>
    <t>15.05.2024 нет потреб</t>
  </si>
  <si>
    <t>КАМИЕВ С.Б.</t>
  </si>
  <si>
    <t>КАМИЕВ СОЛТАНБЕК БАЗЫЛБЕКУЛЫ</t>
  </si>
  <si>
    <t>7 701 766 2753</t>
  </si>
  <si>
    <t>К/Х КАРЛЫГАШ не верный номер</t>
  </si>
  <si>
    <t>САДУОВ ЖАНАТ ГАЗИСУЛЫ</t>
  </si>
  <si>
    <t>С.КЕНАЩЫ , СЕВЕРО-КАЗАХСТАНСКАЯ ОБЛАСТЬ, АКЖАРСКИЙ РАЙОН, КЕНАЩИНСКИЙ С.О., С.КЕНАЩЫ</t>
  </si>
  <si>
    <t>КАНЖАНОВА АЛМА КУКАНОВНА</t>
  </si>
  <si>
    <t xml:space="preserve"> не</t>
  </si>
  <si>
    <t>РАХИМЖАНОВ АДИЛЬБЕК ТУЛЕУБАЕВИЧ</t>
  </si>
  <si>
    <t>С.ЖАНА КИИМА , АКМОЛИНСКАЯ ОБЛАСТЬ, ЖАКСЫНСКИЙ РАЙОН, ЖАНАКИИМИНСКИЙ С.О., С.ЖАНА КИИМА</t>
  </si>
  <si>
    <t>К/Х "ЭЛАН" не верный номер</t>
  </si>
  <si>
    <t>УТЕГАЛИЕВА АЛТЫНГАНЫМ АККАЛИЕВНА</t>
  </si>
  <si>
    <t>С.ЕГИНДИБУЛАК , ЗАПАДНО-КАЗАХСТАНСКАЯ ОБЛАСТЬ, РАЙОН БӘЙТЕРЕК, ЕГИНДИБУЛАКСКИЙ С.О., С.ЕГИНДИБУЛАК</t>
  </si>
  <si>
    <t>ЖК ҒАБИТ</t>
  </si>
  <si>
    <t>АБЖАЛОВА ЛАТИФА МАЛИКОВНА</t>
  </si>
  <si>
    <t>77077949197 ,87077949197</t>
  </si>
  <si>
    <t>ИП ШАРИПОВ Е.К.</t>
  </si>
  <si>
    <t>15.05.2024 не зарег</t>
  </si>
  <si>
    <t>ИП "ОРЕС" не верный номер</t>
  </si>
  <si>
    <t>МУХАНОВ ОРЫНБАСАР ЖАЙЫКБАЕВИЧ</t>
  </si>
  <si>
    <t>7(777)476-1121 ,87774761121</t>
  </si>
  <si>
    <t>ИП"РСЫМБЕТОВ МАРАТ"</t>
  </si>
  <si>
    <t>РСЫМБЕТОВ МАРАТ СӘДУАҚАСҰЛЫ</t>
  </si>
  <si>
    <t>Оптовая торговля фруктами и овощами</t>
  </si>
  <si>
    <t>КХ "НҰРМҰХАММЕД"</t>
  </si>
  <si>
    <t>КУЛТАЕВА АЛМАШ КАСЫМБЕКОВНА</t>
  </si>
  <si>
    <t>С.БАКАНАС , БАЛХАШСКИЙ РАЙОН, БАКАНАССКИЙ С.О., С.БАКАНАС</t>
  </si>
  <si>
    <t xml:space="preserve">ИНДИВИДУАЛЬНЫЙ ПРЕДПРИНИМАТЕЛЬ САЛҚЫНБАЕВА Л.С. </t>
  </si>
  <si>
    <t>САЛҚЫНБАЕВА ЛЮЗА СЕЙІЛСІНҚЫЗЫ</t>
  </si>
  <si>
    <t>КХ "МАЙКОЛЬ"</t>
  </si>
  <si>
    <t>РАИМОВ САНДЫБЕК САИСОВИЧ</t>
  </si>
  <si>
    <t>С.СТЕПНОЕ , КОСТАНАЙСКАЯ ОБЛАСТЬ, ЖИТИКАРИНСКИЙ РАЙОН, СТЕПНОВСКИЙ С.О., С.СТЕПНОЕ</t>
  </si>
  <si>
    <t>28.08.2026 закрылись</t>
  </si>
  <si>
    <t>ИП " АССЕНИЗАТОР"</t>
  </si>
  <si>
    <t>САРИНЖИПОВ ЕРЖАН НУРГАЛИЕВИЧ</t>
  </si>
  <si>
    <t>ИП "АСКАРОВА ГУЛИЯ"</t>
  </si>
  <si>
    <t>АСКАРОВА ГУЛИЯ АЛДИЯРОВНА</t>
  </si>
  <si>
    <t>Прочая розничная торговля продуктами питания в специализированных магазинах, являющихся торговыми объектами, с торговой площадью более 2000 кв.м (2000 кв.м и выше)</t>
  </si>
  <si>
    <t>ИСПУСИНОВА АЙТЖАН БОРАНБАЕВНА</t>
  </si>
  <si>
    <t>77769199555 ,87769199555</t>
  </si>
  <si>
    <t>ИП "ҚОЖАНОВА ДАНА"</t>
  </si>
  <si>
    <t>ҚОЖАНОВА ДАНА ҚОЖАХМЕТҚЫЗЫ</t>
  </si>
  <si>
    <t>ИП "ОЛЖА"</t>
  </si>
  <si>
    <t>ЕРЕЖЕПОВА ГҮЛНАР ТӘЖЕНҚЫЗЫ</t>
  </si>
  <si>
    <t>С.МАЙЛЫТОГАЙ , КЫЗЫЛОРДИНСКАЯ ОБЛАСТЬ, ШИЕЛИЙСКИЙ РАЙОН, МАЙЛЫТОГАЙСКИЙ С.О., С.МАЙЛЫТОГАЙ</t>
  </si>
  <si>
    <t>ИП АДИЛЬХАНОВ Е. А.</t>
  </si>
  <si>
    <t>АДИЛЬХАНОВ ЕРМАН АДИЛЬХАНОВИЧ</t>
  </si>
  <si>
    <t>КРЕСТЬЯНСКОЕ ХОЗЯЙСТВО "САҒЫНЫШ"</t>
  </si>
  <si>
    <t>ТУРЕБЕКОВ БЕКЗАТ РАМАЗАНОВИЧ</t>
  </si>
  <si>
    <t>22.09.2026 закрылись</t>
  </si>
  <si>
    <t>КГУ «ОТДЕЛ ОБРАЗОВАНИЯ КЫЗЫЛЖАРСКОГО РАЙОНА» КГУ «УПРАВЛЕНИЕ ОБРАЗОВАНИЯ АКИМАТА СЕВЕРО-КАЗАХСТАНСКОЙ ОБЛАСТИ»</t>
  </si>
  <si>
    <t>АБДРАХМАНОВ АМАНГЕЛЬДЫ ЕСЛЯМБЕКОВИЧ</t>
  </si>
  <si>
    <t>87153821737 ,8-715-38-2-17-37,8715-38-2-27-23 ,87153822723</t>
  </si>
  <si>
    <t>С.БЕСКОЛЬ , УЛИЦА МОЛОДЕЖНАЯ, 2</t>
  </si>
  <si>
    <t>ИП "ТАМЕНОВ Н.А."</t>
  </si>
  <si>
    <t>ТАМЕНОВ НУРЖАН АЛИШОВИЧ</t>
  </si>
  <si>
    <t>НАШКЕНОВ КАНАТ КУАНЫШЕВИЧ</t>
  </si>
  <si>
    <t>РАМАЗАНОВ КАЙРАТ ХАМЗИНОВИЧ</t>
  </si>
  <si>
    <t>С.БАРЛЫБАЙ , ПАВЛОДАРСКАЯ ОБЛАСТЬ, АКТОГАЙСКИЙ РАЙОН, С.О.АҚЖОЛ, С.БАРЛЫБАЙ</t>
  </si>
  <si>
    <t>ИП АЙТУАР</t>
  </si>
  <si>
    <t>КАЛИМБЕТОВА КАДИША АМИРАЛИЕВНА</t>
  </si>
  <si>
    <t>"ЗЛИХА" ШАРУА ҚОЖАЛЫҒЫ</t>
  </si>
  <si>
    <t>БЕГАЛЫ НУРЖІГІТ МАМЫРҰЛЫ</t>
  </si>
  <si>
    <t>КХ ПАВЛОВСКИЙ С. И.</t>
  </si>
  <si>
    <t>ПАВЛОВСКИЙ СЕРГЕЙ ИВАНОВИЧ</t>
  </si>
  <si>
    <t>С.КОКСУН , КАРАГАНДИНСКАЯ ОБЛАСТЬ, АБАЙСКИЙ РАЙОН, КОКСУНСКИЙ С.О., С.КОКСУН</t>
  </si>
  <si>
    <t>ИП "ТАШИМБАЕВА КУЛАЙША"</t>
  </si>
  <si>
    <t>ТАШИМБАЕВА КУЛАЙША КАМЫСОВНА</t>
  </si>
  <si>
    <t>ИП ШЕРАЛИЕВ О.Н.</t>
  </si>
  <si>
    <t>ШЕРАЛИЕВ ОСМАН НИШАНОВИЧ</t>
  </si>
  <si>
    <t>77019820829 ,87019820829</t>
  </si>
  <si>
    <t>"НҰР" ШАРУА ҚОЖАЛЫҒЫ</t>
  </si>
  <si>
    <t>БАЗАРОВ НУРСАЙЫН</t>
  </si>
  <si>
    <t>С.КОНЫСТАНУ , АТЫРАУСКАЯ ОБЛАСТЬ, КЗЫЛКОГИНСКИЙ РАЙОН, КОЗДЫГАРИНСКИЙ С.О., С.КОНЫСТАНУ</t>
  </si>
  <si>
    <t>К/Х "ДӘУЛЕТ"</t>
  </si>
  <si>
    <t>НУРКЕЕВА РЫСЖАН КАРАКОЙШИНОВНА</t>
  </si>
  <si>
    <t>ИП БЕРЕКЕ</t>
  </si>
  <si>
    <t>КАЛТАЕВ СЕРИКЖАН КАЛТАЕВИЧ</t>
  </si>
  <si>
    <t>ТУРАБАЕВ ТИЛЕУБЕРДИ СМАКОВИЧ</t>
  </si>
  <si>
    <t>С.АХМЕТБУЛАК , ВОСТОЧНО-КАЗАХСТАНСКАЯ ОБЛАСТЬ, ТАРБАГАТАЙСКИЙ РАЙОН, ЖАНААУЛСКИЙ С.О., С.АХМЕТБУЛАК</t>
  </si>
  <si>
    <t>15.05.2024 не дозвон</t>
  </si>
  <si>
    <t>КХ "ҚАРАША-ТАУ"</t>
  </si>
  <si>
    <t>БАБАЛЫКОВ МАКСАТ ФАЗЫЛКАРИМОВИЧ</t>
  </si>
  <si>
    <t>77784062574 ,87784062574</t>
  </si>
  <si>
    <t>ИП AMIR TRANS не верный номер</t>
  </si>
  <si>
    <t>АТЕНОВА ГУЛЬМИРА САПАРОВНА</t>
  </si>
  <si>
    <t>77713766665 ,87713766665</t>
  </si>
  <si>
    <t>ИП МЕЛЬС</t>
  </si>
  <si>
    <t>МЕЛЬС КАРЛЫГА БАКОЖАЕВНА</t>
  </si>
  <si>
    <t>Деятельность агентов по оптовой торговле товарами широкого ассортимента</t>
  </si>
  <si>
    <t>К/Х "МУСАБАЕВ НУРЛАН"</t>
  </si>
  <si>
    <t>МУСАБАЕВ НУРЛАН ГАЛЫМЖАНОВИЧ</t>
  </si>
  <si>
    <t>7(771)453-49-33 ,87714534933</t>
  </si>
  <si>
    <t>26.07.2024 не сущест</t>
  </si>
  <si>
    <t>К/Х АРУАНА</t>
  </si>
  <si>
    <t>ЖУСИПОВ ЕРГАЗЫ СЕЙТКАМАЛОВИЧ</t>
  </si>
  <si>
    <t>С.САУРАН , ТУРКЕСТАНСКАЯ ОБЛАСТЬ, РАЙОН САУРАН, С.О.ЖИБЕК ЖОЛЫ, С.САУРАН</t>
  </si>
  <si>
    <t>К/Х "АЙБЕК"</t>
  </si>
  <si>
    <t>ИСАБАЕВ ТОХТАР НУРГАЗИЕВИЧ</t>
  </si>
  <si>
    <t>7 (747) 026-81-94</t>
  </si>
  <si>
    <t>ЖК А.БАЙКӨБЕК</t>
  </si>
  <si>
    <t>БАЙКӨБЕК АҚЫЛБАЙ СЫДЫҚҰЛЫ</t>
  </si>
  <si>
    <t>ТЛЕУБАЕВ БИРЖАН САРЖАНОВИЧ</t>
  </si>
  <si>
    <t>С.БИНАЗАР , ЖАМБЫЛСКАЯ ОБЛАСТЬ, МОЙЫНКУМСКИЙ РАЙОН, БИНАЗАРСКИЙ С.О., С.БИНАЗАР</t>
  </si>
  <si>
    <t>ДК "ЗЕРЕ"</t>
  </si>
  <si>
    <t>ИБРАГИМОВА РАЗИЯ ШАМСУДИНОВНА</t>
  </si>
  <si>
    <t>ИП ЖАЛГАСБАЕВ Д.С.</t>
  </si>
  <si>
    <t>ЖАЛГАСБАЕВ ДОСКАЛЫ САЯТБАЕВИЧ</t>
  </si>
  <si>
    <t>87028823000 ,8-702-882-30-00</t>
  </si>
  <si>
    <t>К/Х "АЙКА" АХМЕТСАЛИМКЫЗЫ АЭЛИТА</t>
  </si>
  <si>
    <t>АХМЕТСАЛИМКЫЗЫ АЭЛИТА</t>
  </si>
  <si>
    <t>87232250064 ,8(7232)250064 ,87774252272</t>
  </si>
  <si>
    <t>15.05.2024 закрыли кх</t>
  </si>
  <si>
    <t>КХ "БОЛАТ" не верный номер</t>
  </si>
  <si>
    <t>СУЛЕЙМЕНОВ СЕРИК ТОЛЕУГАЗИНОВИЧ</t>
  </si>
  <si>
    <t>87182324460 ,8(718)2-32-44-60</t>
  </si>
  <si>
    <t>С.ШАКАТ , ПАВЛОДАРСКАЯ ОБЛАСТЬ, ПАВЛОДАРСКИЙ РАЙОН, ШАКАТСКИЙ С.О., С.ШАКАТ</t>
  </si>
  <si>
    <t>ДК БУХАРБАЕВ КУАНЫШ</t>
  </si>
  <si>
    <t>БУХАРБАЕВ КУАНЫШ ШМАНОВИЧ</t>
  </si>
  <si>
    <t>ИП МУХАМЕДГАЛИЕВА КУЛЬШАТ ОРАЗБЕКОВНА повтор не дозвон</t>
  </si>
  <si>
    <t>МУХАМЕДГАЛИЕВА КУЛЬШАТ ОРАЗБЕКОВНА</t>
  </si>
  <si>
    <t>ЖК АЛТЫНБАЕВ</t>
  </si>
  <si>
    <t>АЛТЫНБАЕВ ҚАЛДАН ЛАЙЫҚҰЛЫ</t>
  </si>
  <si>
    <t>77013304267 ,87013304267</t>
  </si>
  <si>
    <t>ИП "ДЖАНГАРАШЕВ"</t>
  </si>
  <si>
    <t>ДЖАНГАРАШЕВ БУРКУТБАЙ АБУАШИМОВИЧ</t>
  </si>
  <si>
    <t>7 701 6416134 ,87016416134</t>
  </si>
  <si>
    <t>ИП "ЕРАСЫЛ"</t>
  </si>
  <si>
    <t>ИМАНТАЕВ ЕСБОЛАТ КАМАЛИЕВИЧ</t>
  </si>
  <si>
    <t>К/Х "ГАЙНАШ"</t>
  </si>
  <si>
    <t>РЯЗАНЦЕВ МИХАИЛ РОДИКОВИЧ</t>
  </si>
  <si>
    <t>20.02.2025 пока нет потреб</t>
  </si>
  <si>
    <t>ИП НУРМАХАНОВА КАМИЛА ЕСТАЕВНА</t>
  </si>
  <si>
    <t>НУРМАХАНОВА КАМИЛА ЕСТАЕВНА</t>
  </si>
  <si>
    <t>КУЛМАХАНОВ АСКАР УЗАКБАЕВИЧ</t>
  </si>
  <si>
    <t>ИП ИСКАЛИЕВА С,Т,</t>
  </si>
  <si>
    <t>ИСКАЛИЕВА САНИМ ТОЛЕПБЕРГЕНОВНА</t>
  </si>
  <si>
    <t>87012438393 ,87012438393, 87016006707 ,87016006707</t>
  </si>
  <si>
    <t>ДИНА</t>
  </si>
  <si>
    <t>МУСАИПОВ МАРАТ АПАКАЕВИЧ</t>
  </si>
  <si>
    <t>7052267202 ,87052267202</t>
  </si>
  <si>
    <t>С.ШАГАЛАЛЫ , АКМОЛИНСКАЯ ОБЛАСТЬ, ЗЕРЕНДИНСКИЙ РАЙОН, ЧАГЛИНСКИЙ С.О., С.ШАГАЛАЛЫ</t>
  </si>
  <si>
    <t>ИП МУРЗАГАЛИЕВА Л.С.</t>
  </si>
  <si>
    <t>МУРЗАГАЛИЕВА ЛАРИСА САРСЕНОВНА</t>
  </si>
  <si>
    <t>"САЛМАН"</t>
  </si>
  <si>
    <t>КАРИМОВ САЛМАН САЛИМОВИЧ</t>
  </si>
  <si>
    <t>К/Х "ШЫРЫН"</t>
  </si>
  <si>
    <t>КОДАРОВ ТОЛЕУБЕК БАЗАРХАНОВИЧ</t>
  </si>
  <si>
    <t>87028531582 ,8(702)8531582</t>
  </si>
  <si>
    <t>ЖК "КУРАЛБАЕВА Б"</t>
  </si>
  <si>
    <t>КУРАЛБАЕВА БИБИКУЛ ШАКИРОВНА</t>
  </si>
  <si>
    <t>КХ "ЕРКЕ - АЙША"</t>
  </si>
  <si>
    <t>КАБИДУЛЛИН АМАНГЕЛЬДИ ХАБДИЕВИЧ</t>
  </si>
  <si>
    <t>КРЕСТЬЯНСКОЕ ХОЗЯЙСТВО "БАРШАТАС" МЕЛЬС ЕРЛАН МЕЛЬСҰЛЫ</t>
  </si>
  <si>
    <t>МЕЛЬС ЕРЛАН МЕЛЬСҰЛЫ</t>
  </si>
  <si>
    <t>С.МУКУР , ОБЛАСТЬ АБАЙ, СЕМЕЙ Г.А., ИРТЫШСКИЙ С.О., С.МУКУР</t>
  </si>
  <si>
    <t>ASPANSAF</t>
  </si>
  <si>
    <t>АБЛАЕВА АЙЫМХАН МАМАТОВНА</t>
  </si>
  <si>
    <t>77017333999 ,87017333999</t>
  </si>
  <si>
    <t>ИП " ТУРГЫНАЛИЕВ Ш.З "</t>
  </si>
  <si>
    <t>ТУРГЫНАЛИЕВ ШЫНГЫСХАН ЗУПАРОВИЧ</t>
  </si>
  <si>
    <t>С.ЖАНАТАЛАП , ЖАМБЫЛСКАЯ ОБЛАСТЬ, ЖУАЛЫНСКИЙ РАЙОН, АКТЮБИНСКИЙ С.О., С.ЖАНАТАЛАП</t>
  </si>
  <si>
    <t>КХ ЕЛЖАН</t>
  </si>
  <si>
    <t>КУЛЬТМУХАМБЕТОВ БАТЫРХАН БОРАМБАЕВИЧ</t>
  </si>
  <si>
    <t>87142535369 ,87142 535369</t>
  </si>
  <si>
    <t>С.КАЙЫНДЫКОЛЬ , КОСТАНАЙСКАЯ ОБЛАСТЬ, РАЙОН БЕИМБЕТА МАЙЛИНА, БЕЛИНСКИЙ С.О., С.КАЙЫНДЫКОЛЬ</t>
  </si>
  <si>
    <t>28.08.2026  не верный номер</t>
  </si>
  <si>
    <t>ИП ТАШИМОВ М.К.</t>
  </si>
  <si>
    <t>ТАШИМОВ МЕРЕКЕ КАРИМОВИЧ</t>
  </si>
  <si>
    <t>77055183857 ,87055183857</t>
  </si>
  <si>
    <t>С.ТРОИЦКОЕ , АКМОЛИНСКАЯ ОБЛАСТЬ, ЗЕРЕНДИНСКИЙ РАЙОН, ТРОИЦКИЙ С.О., С.ТРОИЦКОЕ</t>
  </si>
  <si>
    <t>ИП "БАЙТҰРСЫН"</t>
  </si>
  <si>
    <t>ШОРТАНБАЕВ СЕРИК ДАСТАЕВИЧ</t>
  </si>
  <si>
    <t>КХ "АЛИЯ-МЕЙІРЖАН"</t>
  </si>
  <si>
    <t>ДАУТОВ СЕЙТМУХАНБЕТ АЙТМУХАНБЕТОВИЧ</t>
  </si>
  <si>
    <t>КХ "АКШОКЫ"</t>
  </si>
  <si>
    <t>РАЗАКОВ ЕРКИНБАЙ АСКАТОВИЧ</t>
  </si>
  <si>
    <t>С.САЗ , КАРАГАНДИНСКАЯ ОБЛАСТЬ, КАРКАРАЛИНСКИЙ РАЙОН, КАЙНАРБУЛАКСКИЙ С.О., С.САЗ</t>
  </si>
  <si>
    <t>ИП КОШКИНБАЕВ</t>
  </si>
  <si>
    <t>КОШКИНБАЕВ КАСЕНХАН ТАСМЕРГЕНОВИЧ</t>
  </si>
  <si>
    <t>С.ЛИМАННОЕ , КОСТАНАЙСКАЯ ОБЛАСТЬ, КОСТАНАЙСКИЙ РАЙОН, ОКТЯБРЬСКИЙ С.О., С.ЛИМАННОЕ</t>
  </si>
  <si>
    <t>МОШКОВСКАЯ СВЕТЛАНА ВАСИЛЬЕВНА</t>
  </si>
  <si>
    <t>ИП ШАЙДАР</t>
  </si>
  <si>
    <t>ШАЙДАРОВ АБДУМАЖИТ ОРЫНБАСАРОВИЧ</t>
  </si>
  <si>
    <t>ИП "БИСАКОВА Ж.Р."</t>
  </si>
  <si>
    <t>БИСАКОВА ЖУЛДУСГАНЫМ РАХМЕТОВНА</t>
  </si>
  <si>
    <t>04.10.2024 не зарег</t>
  </si>
  <si>
    <t>КХ " РАЙЫМБЕК "</t>
  </si>
  <si>
    <t>САРБАЕВ РУСЛАН САМИГУЛЛИНОВИЧ</t>
  </si>
  <si>
    <t>"ӘМІР" ШҚ-Ы</t>
  </si>
  <si>
    <t>АМИРОВ БАТЫРБЕК УАЗИХАНОВИЧ</t>
  </si>
  <si>
    <t>СЕЙТЖАНОВА АКТАЙ САЛЫКОВНА</t>
  </si>
  <si>
    <t>С.АРЫКТЫ , АКМОЛИНСКАЯ ОБЛАСТЬ, КОРГАЛЖЫНСКИЙ РАЙОН, АРЫКТИНСКИЙ С.О., С.АРЫКТЫ</t>
  </si>
  <si>
    <t>КХ "ЖАЙКЕН"</t>
  </si>
  <si>
    <t>САГЫНДЫКОВ НУРГЕЛДЫ КАЙРБАЕВИЧ</t>
  </si>
  <si>
    <t>С.ДАУЛЕТ , МАНГИСТАУСКАЯ ОБЛАСТЬ, МУНАЙЛИНСКИЙ РАЙОН, С.О.ДАУЛЕТ, С.ДАУЛЕТ</t>
  </si>
  <si>
    <t>ИП КАДЫРХОДЖАЕВ Б.К.</t>
  </si>
  <si>
    <t>КАДЫРХОДЖАЕВ БОЛАТБЕК КОЖАБЕКОВИЧ</t>
  </si>
  <si>
    <t>К/Х " БАҚДАУЛЕТ"</t>
  </si>
  <si>
    <t>ЖУМАШЕВ ЖАСКАЙРАТ УЗАКБАЕВИЧ</t>
  </si>
  <si>
    <t>С.ЖАНАМА , ЗАПАДНО-КАЗАХСТАНСКАЯ ОБЛАСТЬ, АКЖАИКСКИЙ РАЙОН, САРЫТОГАЙСКИЙ С.О., С.ЖАНАМА</t>
  </si>
  <si>
    <t>04.10.2024 не существует</t>
  </si>
  <si>
    <t>ИП ОТБАСЫ</t>
  </si>
  <si>
    <t>САРСЕКОВА БАТЕС РЫСКЕЛДИЕВНА</t>
  </si>
  <si>
    <t>18.10.2024 сами строят ангары</t>
  </si>
  <si>
    <t>КХ "УЛАН"</t>
  </si>
  <si>
    <t>ДЮСЕМБАЕВ МЕРЕКЕ САЛХИМБАЕВИЧ</t>
  </si>
  <si>
    <t>С.АКЖАР , КАРАГАНДИНСКАЯ ОБЛАСТЬ, БУХАР-ЖЫРАУСКИЙ РАЙОН, С.О.КЕРНЕЙ, С.АКЖАР</t>
  </si>
  <si>
    <t>22.09.2026 не сущ</t>
  </si>
  <si>
    <t>ИП ДАРИБАЕВ СЕРИК ЖАКСЫКЕЛДИЕВИЧ</t>
  </si>
  <si>
    <t>ДАРИБАЕВ СЕРИК ЖАКСЫКЕЛДИЕВИЧ</t>
  </si>
  <si>
    <t>ИП "АЗАДЕЛЬ"</t>
  </si>
  <si>
    <t>КАЛИМОВ КАЙРАТ АЙГУЖИНОВИЧ</t>
  </si>
  <si>
    <t>ИП "ДАРИХА"</t>
  </si>
  <si>
    <t>ДІЛДАБЕК ДАРИХА ИЛЬЯСҚЫЗЫ</t>
  </si>
  <si>
    <t>КХ "ЕЛ-ДӘУЛЕТ"</t>
  </si>
  <si>
    <t>ДЖУМАГУЛОВА БИБИГУЛЬ МУХАСОВНА</t>
  </si>
  <si>
    <t>27.05.2024 кх ерсайын они же ватакаты</t>
  </si>
  <si>
    <t>КХ "ЖУМАДИЛ"</t>
  </si>
  <si>
    <t>САДЫКАНОВА БИГУЛ ОНГАРОВНА</t>
  </si>
  <si>
    <t>18.07.204 занято</t>
  </si>
  <si>
    <t>АЙТЖАНОВ МЕЙРАМ ОРАЛБЕКОВИЧ</t>
  </si>
  <si>
    <t>Г.ПРИОЗЕРСК , КАРАГАНДИНСКАЯ ОБЛАСТЬ, ПРИОЗЕРСК Г.А., Г.ПРИОЗЕРСК</t>
  </si>
  <si>
    <t>22.09.2026 сбой</t>
  </si>
  <si>
    <t>К/Х ДАСТАН</t>
  </si>
  <si>
    <t>САИНОВ ЕСЕН НУРМУХАМБЕТОВИЧ</t>
  </si>
  <si>
    <t>77234224355 ,87234224355</t>
  </si>
  <si>
    <t>К/Х НЕПОГОДИН И.Н.</t>
  </si>
  <si>
    <t>НЕПОГОДИН ИГОРЬ НИКОЛАЕВИЧ</t>
  </si>
  <si>
    <t>ИП "BATYS CLEANING"</t>
  </si>
  <si>
    <t>КАДЫРОВ МУХАМБЕТЖАН ЖОЛДАСБАЕВИЧ</t>
  </si>
  <si>
    <t>ИП САДВАКАСОВ АМАНГЕЛЬДЫ</t>
  </si>
  <si>
    <t>САДВАКАСОВ АМАНГЕЛЬДЫ КАКИМОВИЧ</t>
  </si>
  <si>
    <t>КРЕСТЬЯНСКОЕ ХОЗЯЙСТВО ЕСМАГАМБЕТОВ ТОЛЕГЕН САБИТОВИЧ не верный номер</t>
  </si>
  <si>
    <t>ЕСМАГАМБЕТОВ ТОЛЕГЕН САБИТОВИЧ</t>
  </si>
  <si>
    <t>С.СВЕРДЛОВКА , КОСТАНАЙСКАЯ ОБЛАСТЬ, ДЕНИСОВСКИЙ РАЙОН, СВЕРДЛОВСКИЙ С.О., С.СВЕРДЛОВКА</t>
  </si>
  <si>
    <t>КХ "ЕРЖАН"</t>
  </si>
  <si>
    <t>ОМАРБЕКОВА ГУЛБАНУ ДЖУМАБЕКОВНА</t>
  </si>
  <si>
    <t>КРЕСТЬЯНСКОЕ ХОЗЯЙСТВО "ГҮЛІМ"</t>
  </si>
  <si>
    <t>ҚУАНЫШЕВ АСҚАР ҚУАНЫШҰЛЫ</t>
  </si>
  <si>
    <t>77757990416 ,87757990416</t>
  </si>
  <si>
    <t>03.10.2024 не верный номер</t>
  </si>
  <si>
    <t>КРЕСТЬЯНСКОЕ ХОЗЯЙСТВО "АРАЙ-М"</t>
  </si>
  <si>
    <t>МИРМАНОВА РОЗА АХМЕТКАЛИЕВНА</t>
  </si>
  <si>
    <t>КРХ "СӘУБЕТ"</t>
  </si>
  <si>
    <t>ҮБНИЯ МАРС ЕДІГЕҰЛЫ</t>
  </si>
  <si>
    <t>С.ОНДЫ , МАНГИСТАУСКАЯ ОБЛАСТЬ, МАНГИСТАУСКИЙ РАЙОН, ОНДЫНСКИЙ С.О., С.ОНДЫ</t>
  </si>
  <si>
    <t>КРЕСТЬЯНСКОЕ ХОЗЯЙСТВО "НҰРЖАН"</t>
  </si>
  <si>
    <t>НҰРЖАН ГҮЛСАЙРАН КӘРІМҚЫЗЫ</t>
  </si>
  <si>
    <t>87756031350 ,8 (775) 6031350</t>
  </si>
  <si>
    <t>АЙСАНОВ МЕЙРЖАН СЕРИКОВИЧ</t>
  </si>
  <si>
    <t>7(700)749-99-75 ,87007499975</t>
  </si>
  <si>
    <t>СЫДЫГАЛИЕВ АЛГА ТУРСЫНБЕКОВИЧ</t>
  </si>
  <si>
    <t>7 (7262) 54-81-65 ,+7 778 008 99 55</t>
  </si>
  <si>
    <t>ЖК "ПАТИМА БЕЙСЕБАЕВА"</t>
  </si>
  <si>
    <t>БЕЙСЕБАЕВА ПАТИМА ТУРЛЫБАЕВНА</t>
  </si>
  <si>
    <t>С.ЖИГЕРГЕН , КАЗЫГУРТСКИЙ РАЙОН, ЖИГЕРГЕНСКИЙ С.О., С.ЖИГЕРГЕН</t>
  </si>
  <si>
    <t>ИП САНЖАР</t>
  </si>
  <si>
    <t>ДЖАНДАРБЕКОВ БЕКМУРАТ СЕЙДИМОВИЧ</t>
  </si>
  <si>
    <t>ШҚ "СӘМБЕТ"</t>
  </si>
  <si>
    <t>АБИЛТАЕВ ГАЛЫМЖАН АМАНТАЕВИЧ</t>
  </si>
  <si>
    <t>77078700400 ,87078700400</t>
  </si>
  <si>
    <t>КРЕСТЬЯНСКОЕ ХОЗЯЙСТВО "БОРОДИНО"</t>
  </si>
  <si>
    <t>БУКЕЖАНОВ КАЙРАТ КАЛИБЕКОВИЧ</t>
  </si>
  <si>
    <t>7(72335)55497 ,87233555497</t>
  </si>
  <si>
    <t>С.БОРОДИНО , ВОСТОЧНО-КАЗАХСТАНСКАЯ ОБЛАСТЬ, РАЙОН АЛТАЙ, НИКОЛЬСКИЙ С.О., С.БОРОДИНО</t>
  </si>
  <si>
    <t>ИП "АҚЖІГІТ"</t>
  </si>
  <si>
    <t>МАХАМБЕТЧИНА ГУЛЬШАРА АЛПЫСБАЕВНА</t>
  </si>
  <si>
    <t>ИП "ШАЛУДКИН"</t>
  </si>
  <si>
    <t>ШАЛУДКИН АЛЕКСАНДР НИКОЛАЕВИЧ</t>
  </si>
  <si>
    <t>77014863862 ,87014863862</t>
  </si>
  <si>
    <t>Г.СТЕПНЯК , АКМОЛИНСКАЯ ОБЛАСТЬ, РАЙОН БИРЖАН САЛ, СТЕПНЯКСКАЯ Г.А., Г.СТЕПНЯК</t>
  </si>
  <si>
    <t>ИП "АЙГЕРИМ"</t>
  </si>
  <si>
    <t>САЛЫКОВА АЙГЕРИМ СЕРИКБАЙКЫЗЫ</t>
  </si>
  <si>
    <t>77773999702 ,87773999702</t>
  </si>
  <si>
    <t>28.11.12024 не сущ</t>
  </si>
  <si>
    <t>ТС БЕКЖАН</t>
  </si>
  <si>
    <t>КАЛЫКОВ КАЙРАТ ТЕМИРЖАНОВИЧ</t>
  </si>
  <si>
    <t>08.09.2026 закрылись</t>
  </si>
  <si>
    <t>ИП САГАДИЕВ</t>
  </si>
  <si>
    <t>САГАДИЕВ КАЙРАТ РАШИТОВИЧ</t>
  </si>
  <si>
    <t>ИП УЛНАЗ</t>
  </si>
  <si>
    <t>БАЙМЕШОВ БЕРИК ОРЫНБАСАРОВИЧ</t>
  </si>
  <si>
    <t>7 (777) 153-56-04 ,87771535604</t>
  </si>
  <si>
    <t>С.ШЫГАНАК , ЖАМБЫЛСКАЯ ОБЛАСТЬ, САРЫСУСКИЙ РАЙОН, КАМКАЛИНСКИЙ С.О., С.ШЫГАНАК</t>
  </si>
  <si>
    <t>ИП "БАКЫТ" казахскоговорящий</t>
  </si>
  <si>
    <t>ТУГАНБАЕВА БАКЫТ САЙЛАУОВНА</t>
  </si>
  <si>
    <t>ИП КУЛЬМАМБЕТОВА РАХАТ</t>
  </si>
  <si>
    <t>КУЛЬМАМБЕТОВА РАХАТ ИЛЕКЕРОВНА</t>
  </si>
  <si>
    <t>КХ "ЖАСАКПАЕВ ТАЛГАТ"</t>
  </si>
  <si>
    <t>ЖАСАКПАЕВ ТАЛГАТ САГЫНГАЛИЕВИЧ</t>
  </si>
  <si>
    <t>77714411031 ,87714411031</t>
  </si>
  <si>
    <t>26.07.2024 не существует</t>
  </si>
  <si>
    <t>ИП СЕРАЛИЕВ А.К</t>
  </si>
  <si>
    <t>СЕРАЛИЕВ АДАЙБЕК КАРСЫБАЕВИЧ</t>
  </si>
  <si>
    <t>К/Х "ЕРКЕЖАН"</t>
  </si>
  <si>
    <t>САДЫКОВ ЕРЖАН БЕКБОСЫНОВИЧ</t>
  </si>
  <si>
    <t>"ДУЛАТ" ШАРУА ҚОЖАЛЫҒЫ</t>
  </si>
  <si>
    <t>АЛЬМЕНБЕТОВ ЕРБОЛАТ КУАНЫШЕВИЧ</t>
  </si>
  <si>
    <t>87075958382 ,87077502353</t>
  </si>
  <si>
    <t>С.ИНТЫМАК , ЖАМБЫЛСКАЯ ОБЛАСТЬ, ЖУАЛЫНСКИЙ РАЙОН, ШАКПАКСКИЙ С.О., С.ИНТЫМАК</t>
  </si>
  <si>
    <t>ИП БАГЛАНОВА</t>
  </si>
  <si>
    <t>БАГЛАНОВА ГУЛМИРА ЗАМАНХАНОВНА</t>
  </si>
  <si>
    <t>87753931365 ,8(775)-393-13-65</t>
  </si>
  <si>
    <t>С.ШИРКИН , ТУРКЕСТАНСКАЯ ОБЛАСТЬ, САЙРАМСКИЙ РАЙОН, КАЙНАРБУЛАКСКИЙ С.О., С.ШИРКИН</t>
  </si>
  <si>
    <t>ИП КЕНЖЕГАЛИЕВА Г.К.</t>
  </si>
  <si>
    <t>КЕНЖЕГАЛИЕВА ГУЛЖАМАЛ КАКИМОВНА</t>
  </si>
  <si>
    <t>03.10.2024 сбой</t>
  </si>
  <si>
    <t>ИП СМС</t>
  </si>
  <si>
    <t>КАЙНАЗАРОВ САЛАМАТ КОПТЛЕУОВИЧ</t>
  </si>
  <si>
    <t>С.ТОРЕТАМ , КЫЗЫЛОРДИНСКАЯ ОБЛАСТЬ, КАРМАКШИНСКИЙ РАЙОН, ТОРЕТАМСКИЙ С.О., С.ТОРЕТАМ</t>
  </si>
  <si>
    <t>ИНДИВИДУАЛЬНЫЙ ПРЕДПРИНИМАТЕЛЬ ЖАЛГАС не верный номер</t>
  </si>
  <si>
    <t>АХМЕТОВ КАЙРАТ МУКАНСАЛИКОВИЧ</t>
  </si>
  <si>
    <t>28.08.2026 не верный номер</t>
  </si>
  <si>
    <t>К/Х "АГАЛИ"</t>
  </si>
  <si>
    <t>АГАЛИЕВ НАБИ АМУРШАЕВИЧ</t>
  </si>
  <si>
    <t>С.ТАЛАС , ЖАМБЫЛСКАЯ ОБЛАСТЬ, БАЙЗАКСКИЙ РАЙОН, КОСТЮБИНСКИЙ С.О., С.ТАЛАС</t>
  </si>
  <si>
    <t>КРЕСТЬЯНСКОЕ ХОЗЯЙСТВО НУРЛЫБЕК не верный номер</t>
  </si>
  <si>
    <t>АЙБЕРГЕНОВ НУРЛАН ЕРТАЕВИЧ</t>
  </si>
  <si>
    <t>ИП "АХМЕТОВ"</t>
  </si>
  <si>
    <t>АХМЕТОВ АСКАР</t>
  </si>
  <si>
    <t>КРЕСТЬЯНСКОЕ ХОЗЯЙСТВО " ПРАВДА"</t>
  </si>
  <si>
    <t>МЕНДИГАЛИЕВ КАЙРАТ АЙГАЛИЕВИЧ</t>
  </si>
  <si>
    <t>03.06.2024 не верный номер</t>
  </si>
  <si>
    <t>ИП"АТАУОВА А.Т."</t>
  </si>
  <si>
    <t>АТАУОВА АКМАРАЛ ТЛЕПБЕРГЕНОВНА</t>
  </si>
  <si>
    <t>К/Х "ИСКАКОВ"</t>
  </si>
  <si>
    <t>ИСКАКОВ АСХАТ ТУЛЕУХАНОВИЧ</t>
  </si>
  <si>
    <t>БАРХАТОВ ГАНИ САПАРАЛЫУЛЫ</t>
  </si>
  <si>
    <t>С.КОКСАЙЕК , ТОЛЕБИЙСКИЙ РАЙОН, КОКСАЕКСКИЙ С.О., С.КОКСАЕК</t>
  </si>
  <si>
    <t>ОРАЗАЛИНОВА АЛЬМИРА ЗАРЫЛКАНОВНА</t>
  </si>
  <si>
    <t>77772522525 ,87772522525</t>
  </si>
  <si>
    <t>С.АЛДАБЕРГЕНОВО , ОБЛАСТЬ ЖЕТІСУ, ЕСКЕЛЬДИНСКИЙ РАЙОН, АЛДАБЕРГЕНОВСКИЙ С.О., С.АЛДАБЕРГЕНОВО</t>
  </si>
  <si>
    <t>26.05.2024 нет потреб</t>
  </si>
  <si>
    <t>К/Х " ЖУНУСОВ К "</t>
  </si>
  <si>
    <t>ЖУНУСОВ КАЙРАТ БАЗАРБАЕВИЧ</t>
  </si>
  <si>
    <t>ИП "АБДУХОФИЗОВ А.А."</t>
  </si>
  <si>
    <t>АБДУХОФИЗОВ АБДИХАШИМ АБДУМУТАЛИПОВИЧ</t>
  </si>
  <si>
    <t>77072183542 ,87072183542</t>
  </si>
  <si>
    <t>Производство деревянных изделий для строительства</t>
  </si>
  <si>
    <t>ИП "АМАН"</t>
  </si>
  <si>
    <t>БИСАКОВ НУРТАЙ АМАНГЕЛДИЕВИЧ</t>
  </si>
  <si>
    <t>7113521416 ,87113521416</t>
  </si>
  <si>
    <t>С.УЗУНКОЛ , ЗАПАДНО-КАЗАХСТАНСКАЯ ОБЛАСТЬ, ЖАНИБЕКСКИЙ РАЙОН, УЗУНКОЛЬСКИЙ С.О., С.УЗУНКОЛ</t>
  </si>
  <si>
    <t>03.06.2024 нет потреб</t>
  </si>
  <si>
    <t>ИП НҰР</t>
  </si>
  <si>
    <t>АЛИЕВ АРТЫК БАЙГАРАЕВИЧ</t>
  </si>
  <si>
    <t>С.МАЯТАС , ЖАМБЫЛСКАЯ ОБЛАСТЬ, САРЫСУСКИЙ РАЙОН, ЖАЙЫЛМИНСКИЙ С.О., С.МАЯТАС</t>
  </si>
  <si>
    <t>КРЕСТЬЯНСКОЕ ХОЗЯЙСТВО " БЕРЕКЕ-Т"</t>
  </si>
  <si>
    <t>ШЕРИЯЗДАНОВ ТАЛГАТ СЛЯМОВИЧ</t>
  </si>
  <si>
    <t>77772711388 ,87772711388</t>
  </si>
  <si>
    <t>15.05.2024 не верный номер</t>
  </si>
  <si>
    <t>ИП "МОЛДАГАЛИЕВ Ж.У." не верный номер</t>
  </si>
  <si>
    <t>МОЛДАГАЛИЕВ ЖАКСАЛЫК УВАЛИЕВИЧ</t>
  </si>
  <si>
    <t>С.ЕРШОВКА , КОСТАНАЙСКАЯ ОБЛАСТЬ, УЗУНКОЛЬСКИЙ РАЙОН, ЕРШОВСКИЙ С.О., С.ЕРШОВКА</t>
  </si>
  <si>
    <t>ИП УРАЗКУЛОВ САКЕН АМАНТАЕВИЧ</t>
  </si>
  <si>
    <t>УРАЗКУЛОВ САКЕН АМАНТАЕВИЧ</t>
  </si>
  <si>
    <t>77021475705 ,87017277466 ,87021475705</t>
  </si>
  <si>
    <t>КРХ "ӘДІЛЕТ - К"</t>
  </si>
  <si>
    <t>МАНТИЯНОВ КАНЫБЕК ЗАРЫКБЕКОВИЧ</t>
  </si>
  <si>
    <t>С.АМАНАТ , ВОСТОЧНО-КАЗАХСТАНСКАЯ ОБЛАСТЬ, КУРЧУМСКИЙ РАЙОН, БАЛЫКШИНСКИЙ С.О., С.АМАНАТ</t>
  </si>
  <si>
    <t>КХ"БАЙ АЛГАБАС"</t>
  </si>
  <si>
    <t>КОРАЛАСБАЕВ АРЫЛБЕК ШАМШАБЕКОВИЧ</t>
  </si>
  <si>
    <t>28.11.2024 не сущ</t>
  </si>
  <si>
    <t>ИП СУТЕЕВ А.И.</t>
  </si>
  <si>
    <t>СУТЕЕВ АНСАГАН ИСЕНОВИЧ</t>
  </si>
  <si>
    <t>18.12.2024 не дозвон</t>
  </si>
  <si>
    <t>Ж/К "АДИЛБЕКОВ М.С."</t>
  </si>
  <si>
    <t>АДИЛБЕКОВ МЫРЗАГАЛИ СУЮНДУКУЛЫ</t>
  </si>
  <si>
    <t>77078359014 ,87078359014</t>
  </si>
  <si>
    <t>ЖК ТҰЛПАР</t>
  </si>
  <si>
    <t>ТУНДЕБАЕВ ТОХТАР МАУСЫМБЕКОВИЧ</t>
  </si>
  <si>
    <t>ИП МЫРЗАКЕРИМОВ Н.А.</t>
  </si>
  <si>
    <t>МЫРЗАКЕРИМОВ НУРИТДИН АЛИДАРОВИЧ</t>
  </si>
  <si>
    <t>87081652550 ,87084937023</t>
  </si>
  <si>
    <t>КРЕСТЬЯНСКОЕ ХОЗЯЙСТВО "ЕР-НУР" ДАЛБИН СЕРИККАН СМАКАНОВИЧ</t>
  </si>
  <si>
    <t>ДАЛБИН СЕРИККАН СМАКАНОВИЧ</t>
  </si>
  <si>
    <t>"АЛТЫН АСЫҚ" ШАРУА ҚОЖАЛЫҒЫ</t>
  </si>
  <si>
    <t>ЫДЫЛБАЕВА ГУЛМИРА АСЫЛГАЗИНОВНА</t>
  </si>
  <si>
    <t>ИП "НҰРСӘТ"</t>
  </si>
  <si>
    <t>ЕЛУБАЙ АЛТАЙ БИСЕНБАЙҰЛЫ</t>
  </si>
  <si>
    <t>ИП "ЗАЛАТА А.Н." не зарегестрирован</t>
  </si>
  <si>
    <t>ЗАЛАТА АЛЕКСАНДР НИКОЛАЕВИЧ</t>
  </si>
  <si>
    <t>87183628268 ,8(71836)28268</t>
  </si>
  <si>
    <t>16.09.2026 не существует номер</t>
  </si>
  <si>
    <t>ДАМИР</t>
  </si>
  <si>
    <t>БАЙЗАЛИЕВА ГУЛМИРА АБАЙДУЛЛАЕВНА</t>
  </si>
  <si>
    <t>НУРГАЛИМОВА КУНСУЛУ ДАУЛЕНОВНА ИП</t>
  </si>
  <si>
    <t>НУРГАЛИМОВА КУНСУЛУ ДАУЛЕНОВНА</t>
  </si>
  <si>
    <t>77016873990 ,87016873990</t>
  </si>
  <si>
    <t>КОНОВАЛОВА СВЕТЛАНА ВАСИЛЬЕВНА</t>
  </si>
  <si>
    <t>КХ "ӨТЕГЕН"</t>
  </si>
  <si>
    <t>САЛМАНОВ ФАЗЫЛБЕК УТЕГЕНОВИЧ</t>
  </si>
  <si>
    <t>К/Х "ТАЯМОВ К.А"</t>
  </si>
  <si>
    <t>ТАЯМОВ КУРВАНЖАН АЛИМОВИЧ</t>
  </si>
  <si>
    <t>С.ЧУЛАКАЙ , ОБЛАСТЬ ЖЕТІСУ, ПАНФИЛОВСКИЙ РАЙОН, ЧУЛАКАЙСКИЙ С.О., С.ЧУЛАКАЙ</t>
  </si>
  <si>
    <t>26.07.2024 гнет потреб</t>
  </si>
  <si>
    <t>К/Х "ДОСБОЛ"</t>
  </si>
  <si>
    <t>КОШМУРАТОВА КУМИСГУЛЬ КАРЖАУБАЕВНА</t>
  </si>
  <si>
    <t>77016173300 ,87016173300</t>
  </si>
  <si>
    <t>С.ТЕКЕС , АЛМАТИНСКАЯ ОБЛАСТЬ, РАЙЫМБЕКСКИЙ РАЙОН, ТЕКЕССКИЙ С.О., С.ТЕКЕС</t>
  </si>
  <si>
    <t>ИП "ӨТЕС-АКДАЛА"</t>
  </si>
  <si>
    <t>ДАВЛЕТБАЕВА ГАЛИЯ КАЙШЫМБЕКОВНА</t>
  </si>
  <si>
    <t>87071541767 ,8/707/1541767</t>
  </si>
  <si>
    <t>06.02.2024 не зарег</t>
  </si>
  <si>
    <t>ИП "СӘРСЕНҒАЛИЕВА Ж.Ж."</t>
  </si>
  <si>
    <t>СӘРСЕНҒАЛИЕВА ЖАЙНАГУЛ ЖЕКСЕНҚЫЗЫ</t>
  </si>
  <si>
    <t>КРЕСТЬЯНСКОЕ ХОЗЯЙСТВО "АЛИШЕР"</t>
  </si>
  <si>
    <t>ЕСАЛИЕВА КУРМАНКУЛЬ СЕЙТКУЛОВНА</t>
  </si>
  <si>
    <t>77779447661 ,87779447661</t>
  </si>
  <si>
    <t>ИП "СИСЕНОВ Б.К."</t>
  </si>
  <si>
    <t>СИСЕНОВ БЕКЖАН КЕНЖЕГАЛИЕВИЧ</t>
  </si>
  <si>
    <t>7 (775) 435-66-91 ,87754356691</t>
  </si>
  <si>
    <t>ИП "АМИРЕЕВА"</t>
  </si>
  <si>
    <t>АМИРЕЕВА ПАТСАЙЫМ БЕЙСЕНАЛИЕВНА</t>
  </si>
  <si>
    <t>А.СЕНКИБАЙ , ЖАМБЫЛСКАЯ ОБЛАСТЬ, БАЙЗАКСКИЙ РАЙОН, МЫРЗАТАЙСКИЙ С.О., А.СЕНКИБАЙ</t>
  </si>
  <si>
    <t>КРХ ЭЛЬДАР</t>
  </si>
  <si>
    <t>АУБАКИРОВ КУАНЫШ КЕЛИСОВИЧ</t>
  </si>
  <si>
    <t>ИП ШУТАНОВ С.К.</t>
  </si>
  <si>
    <t>ШУТАНОВ СЕЙТКАЛИ КУЙШИГАЛИЕВИЧ</t>
  </si>
  <si>
    <t>Ремонт обуви</t>
  </si>
  <si>
    <t>КХ "КАЖИ-МУКАН"</t>
  </si>
  <si>
    <t>БАЙНАЗАРОВ ЖАЛЕЛЬ КАЖИМХАНОВИЧ</t>
  </si>
  <si>
    <t>С.МЕЛИТОПОЛЬ , ОБЛАСТЬ АБАЙ, КОКПЕКТИНСКИЙ РАЙОН, ШУГЫЛБАЙСКИЙ С.О, С.МЕЛИТОПОЛЬ</t>
  </si>
  <si>
    <t>КОЖАХМЕТОВ КАЙРАТ КАБДЕШОВИЧ</t>
  </si>
  <si>
    <t>КХ СИМОНЕНКО СВЕТЛАНА ВИКТОРОВНА</t>
  </si>
  <si>
    <t>7(713)2414734 ,87132414734 ,8 (71 32) 41 47 34</t>
  </si>
  <si>
    <t>КРЕСТЬЯНСКОЕ ХОЗЯЙСТВО "МАЙТАН"</t>
  </si>
  <si>
    <t>ИСАБЕКОВ ЕРЛАН КАУПЕНОВИЧ</t>
  </si>
  <si>
    <t>22.09.2026 повтор контакт</t>
  </si>
  <si>
    <t>ИП "КАДЫР КАБЫЛХАН"</t>
  </si>
  <si>
    <t>КАДЫР КАБЫЛХАН</t>
  </si>
  <si>
    <t>КРЕСТЬЯНСКОЕ ХОЗЯЙСТВО "ТАЙСЕНГИРОВ"</t>
  </si>
  <si>
    <t>ТАЙСЕНГИРОВ КАЙРАТ МАХАМБЕТОВИЧ</t>
  </si>
  <si>
    <t>С.САРЫКЕМЕР , БАЙЗАКСКИЙ РАЙОН, САРЫКЕМЕРСКИЙ С.О., С.САРЫКЕМЕР</t>
  </si>
  <si>
    <t>К/Х "МУСТАПАЕВ ЕРГАЗЫ ТОКАНОВИЧ "</t>
  </si>
  <si>
    <t>МУСТАПАЕВ ЕРГАЗЫ ТОКАНОВИЧ</t>
  </si>
  <si>
    <t>77025462195 ,87025462195</t>
  </si>
  <si>
    <t>ИП "БАЛГИМБАЕВА"</t>
  </si>
  <si>
    <t>БАЛГИМБАЕВА ГУЛЬМИРА ИЗБАСАРОВНА</t>
  </si>
  <si>
    <t>С.АЩЫБУЛАК , ЖАМБЫЛСКАЯ ОБЛАСТЬ, ЖАМБЫЛСКИЙ РАЙОН, С.О. КАРАСУ , С.АЩЫБУЛАК</t>
  </si>
  <si>
    <t>КРЕСТЬЯНСКОЕ ХОЗЯЙСТВО "АДЛЕТ"</t>
  </si>
  <si>
    <t>БАЗЫЛБАЕВ ТИМУР АНУАРОВИЧ</t>
  </si>
  <si>
    <t>КХ "ЖАНДОС" не верный номер</t>
  </si>
  <si>
    <t>ЕРМУХАНОВ БЕКБОЛАТ АЙДИНГАЛИЕВИЧ</t>
  </si>
  <si>
    <t>КХ "ЕРМЕК - ТАЛГАТ"</t>
  </si>
  <si>
    <t>АБДУЛАЕВ ТАЛГАТ АБДИБЕКОВИЧ</t>
  </si>
  <si>
    <t>КХ "ЕРЛАН"</t>
  </si>
  <si>
    <t>7(747)4676238 ,87474676238</t>
  </si>
  <si>
    <t>С.ЖАРЛЫ , АКТЮБИНСКАЯ ОБЛАСТЬ, БАЙГАНИНСКИЙ РАЙОН, КОЛЬТАБАНСКИЙ С.О., С.ЖАРЛЫ</t>
  </si>
  <si>
    <t xml:space="preserve">КХ БЕК </t>
  </si>
  <si>
    <t>МҰҚАШЕВА БАҚЫТ ӘБЕТАЙҚЫЗЫ</t>
  </si>
  <si>
    <t xml:space="preserve">ИП "АЙНА" </t>
  </si>
  <si>
    <t>ДЮСЕГАЛИЕВА МАЙРА АСЫЛБЕКОВНА</t>
  </si>
  <si>
    <t>77011810798 ,87011810798</t>
  </si>
  <si>
    <t>КХ ХАНОВ</t>
  </si>
  <si>
    <t>ХАНОВ ГАФУРЖАН САФАЕВИЧ</t>
  </si>
  <si>
    <t>К/Х "БУХАР-ЖЫРАУ" не зарегестрирован</t>
  </si>
  <si>
    <t>АХАНОВ ЕСТАЙ НУРЛАНОВИЧ</t>
  </si>
  <si>
    <t>87184050226 ,87184050226 /</t>
  </si>
  <si>
    <t>К/Х "ҚОЖА"</t>
  </si>
  <si>
    <t>ТЛЕУБАЕВ ДОСАН ТАНИРБЕРГЕНОВИЧ</t>
  </si>
  <si>
    <t>77718618632 ,87718618632</t>
  </si>
  <si>
    <t>С.КАРАКОЗ , ОБЛАСТЬ ЖЕТІСУ, АКСУСКИЙ РАЙОН, КАРАКОЗСКИЙ С.О., С.КАРАКОЗ</t>
  </si>
  <si>
    <t>ИП ШАХМЕТОВ М.М. К/Х ШАЛКАР</t>
  </si>
  <si>
    <t>ШАХМЕТОВ МЕЙРАМ МУКАНОВИЧ</t>
  </si>
  <si>
    <t>К\Х АДИЛ</t>
  </si>
  <si>
    <t>КАПИЗОВ НУРЛЫБАЙ ШЫБЫНТАЕВИЧ</t>
  </si>
  <si>
    <t>С.АБАЙ , ЗАПАДНО-КАЗАХСТАНСКАЯ ОБЛАСТЬ, ТЕРЕКТИНСКИЙ РАЙОН, АКЖАИКСКИЙ С.О., С.АБАЙ</t>
  </si>
  <si>
    <t>КХ МЕРУЕРТ</t>
  </si>
  <si>
    <t>АХМЕТОВА АНАРКУЛЬ МАХМУДОВНА</t>
  </si>
  <si>
    <t>КРЕСТЬЯНСКОЕ ХОЗЯЙСТВО "АРКАЛЫК" ИСКАКОВ ГАЗИЗ ЛЯБИВОВИЧ</t>
  </si>
  <si>
    <t>ИСКАКОВ ГАЗИЗ ЛЯБИВОВИЧ</t>
  </si>
  <si>
    <t>ИП ЖИЕНГАЛИЕВ КАЛАМБАЙ АЙСЕЕВИЧ</t>
  </si>
  <si>
    <t>ЖИЕНГАЛИЕВ КАЛАМБАЙ АЙСЕЕВИЧ</t>
  </si>
  <si>
    <t>28.08.2026 нет потреб</t>
  </si>
  <si>
    <t>КРЕСТЬЯНСКОЕ ХОЗЯЙСТВО "АЛСАЙ" ТУСУПОВ БЕЙБИТБЕК ТОКЕНОВИЧ</t>
  </si>
  <si>
    <t>ТУСУПОВ БЕЙБИТБЕК ТОКЕНОВИЧ</t>
  </si>
  <si>
    <t>7 705 157 8745</t>
  </si>
  <si>
    <t>С.АБРАЛЫ , ОБЛАСТЬ АБАЙ, СЕМЕЙ Г.А., АБРАЛИНСКИЙ С.О., С.АБРАЛЫ</t>
  </si>
  <si>
    <t>МАШКОВИЧ Н.Ю. К/Х "НАДЕЖДА"</t>
  </si>
  <si>
    <t>МАШКОВИЧ НАДЕЖДА ЮРЬЕВНА</t>
  </si>
  <si>
    <t>77472874797 ,87479707772</t>
  </si>
  <si>
    <t>ИП "СЕЙДАМЕТОВА Г.Д."</t>
  </si>
  <si>
    <t>СЕЙДАМЕТОВА ГУЛНАРА ДУЙСЕБЕКОВНА</t>
  </si>
  <si>
    <t>КХ ЖАРКИНБАЕВА ГУЛЬНАРА КАКИМОВНА</t>
  </si>
  <si>
    <t>ЖАРКИНБАЕВА ГУЛЬНАРА КАКИМОВНА</t>
  </si>
  <si>
    <t>ИП "ДИЛЬАЙМАН"</t>
  </si>
  <si>
    <t>ОМАРОВ ЖАНБОЛ ЖЕТПИСБАЕВИЧ</t>
  </si>
  <si>
    <t>К/Х "ТЕНИЗБАЕВ НУРЛАН МОЛДАХМЕТОВИЧ"</t>
  </si>
  <si>
    <t>ТЕНИЗБАЕВ НУРЛАН МОЛДАХМЕТОВИЧ</t>
  </si>
  <si>
    <t>26.07.2024 нет ноера</t>
  </si>
  <si>
    <t>КХ БАТЫРБЕК</t>
  </si>
  <si>
    <t>МОЛДАШЕВ АКЫЛБЕК</t>
  </si>
  <si>
    <t>77757106065 ,87757106065</t>
  </si>
  <si>
    <t>С.КЕНКИЯК , АКТЮБИНСКАЯ ОБЛАСТЬ, ТЕМИРСКИЙ РАЙОН, КЕНКИЯКСКИЙ С.О., С.КЕНКИЯК</t>
  </si>
  <si>
    <t>"ИП" ZANGAR</t>
  </si>
  <si>
    <t>ЖУМАБАЕВ ЖУМАТХАН СЕИТОВИЧ</t>
  </si>
  <si>
    <t>87075393005 ,87771647120</t>
  </si>
  <si>
    <t>ИП "НҰРСҰЛТАН"</t>
  </si>
  <si>
    <t>ДУЙШЕБЕКОВ БОЛАТБЕК БЕРДИКУЛОВИЧ</t>
  </si>
  <si>
    <t>КХ "БИСЕНГАЛИЕВ ДАУЛЕН"</t>
  </si>
  <si>
    <t>БИСЕНГАЛИЕВ ДАУЛЕН ХАБИРОВИЧ</t>
  </si>
  <si>
    <t>КХ "АСПАН"</t>
  </si>
  <si>
    <t>ЖУСУПОВ КАЛКАМАН АЙТБАЕВИЧ</t>
  </si>
  <si>
    <t>77763333212 ,87763333212</t>
  </si>
  <si>
    <t>С.КАРАБУЗАУ , ПАВЛОДАРСКАЯ ОБЛАСТЬ, АКТОГАЙСКИЙ РАЙОН, АКТОГАЙСКИЙ С.О., С.КАРАБУЗАУ</t>
  </si>
  <si>
    <t>ИП ШАМШУМЕНОВ Ж.С.</t>
  </si>
  <si>
    <t>ШАМШУМЕНОВ ЖОМАРТ САПАРОВИЧ</t>
  </si>
  <si>
    <t>77714240516 ,87714240516</t>
  </si>
  <si>
    <t>С.ЯВЛЕНКА , ЕСИЛЬСКИЙ РАЙОН, ЯВЛЕНСКИЙ С.О., С.ЯВЛЕНКА</t>
  </si>
  <si>
    <t>ИП "БУТИМБАЕВА М"</t>
  </si>
  <si>
    <t>БУТИМБАЕВА МАРАЛ ТЛЕУЖАНОВНА</t>
  </si>
  <si>
    <t>22.09.2026 ип</t>
  </si>
  <si>
    <t>ЖОЛ НУР</t>
  </si>
  <si>
    <t>ГАБДУЛЛИН ГАЗИЗ ЖОЛДАСОВИЧ</t>
  </si>
  <si>
    <t>Ш/Қ "АСҚАР"</t>
  </si>
  <si>
    <t>МУКАТАЕВ ТАЛАП ОРАЛГАЗИНОВИЧ</t>
  </si>
  <si>
    <t>77054650105 ,87234761295</t>
  </si>
  <si>
    <t>С.БАТЫР КАПАЙ , ОБЛАСТЬ АБАЙ, ЖАРМИНСКИЙ РАЙОН, КАЛБАТАУСКИЙ С.О., С.БАТЫР КАПАЙ</t>
  </si>
  <si>
    <t>18.07.2024  не до</t>
  </si>
  <si>
    <t>ИП "МАХАМБЕТОВ"</t>
  </si>
  <si>
    <t>МАХАНБЕТОВ ӨМІРБАЙ ӨТЕГЕНҰЛЫ</t>
  </si>
  <si>
    <t>77057240757 ,+7 (705) 824 07 57 ,87057240757 ,87058240757</t>
  </si>
  <si>
    <t>С.КАРАКЕТКЕН , КЫЗЫЛОРДИНСКАЯ ОБЛАСТЬ, ЖАЛАГАШСКИЙ РАЙОН, КАРАКЕТКЕНСКИЙ С.О., С.КАРАКЕТКЕН</t>
  </si>
  <si>
    <t>ИП ЗАРИПОВА</t>
  </si>
  <si>
    <t>ЗАРИПОВА АНАРА НУРМУХАМЕТОВНА</t>
  </si>
  <si>
    <t>ИП "АХМАДБЕКОВА А. Ж"</t>
  </si>
  <si>
    <t>АХМАДБЕКОВА АЙНАКУЛ ЖУМАБЕКОВНА</t>
  </si>
  <si>
    <t>БЕЙСЕКЕЕВА не верный номер</t>
  </si>
  <si>
    <t>БЕЙСЕКЕЕВА БИБИГУЛ ТЮМЕБАЕВНА</t>
  </si>
  <si>
    <t>К/Х "БАЙКЕНЖЕ"</t>
  </si>
  <si>
    <t>БАЙКЕНЖЕЕВ НУРЛАН ШЕКЕРБЕКОВИЧ</t>
  </si>
  <si>
    <t>С.БОСТАНДЫК , ТУРКЕСТАНСКАЯ ОБЛАСТЬ, РАЙОН САУРАН, С.О.ОРАНГАЙ, С.БОСТАНДЫК</t>
  </si>
  <si>
    <t>К/Х"МҰРАГЕР"</t>
  </si>
  <si>
    <t>БИЖАНОВ КУАНДЫК МУХАНБЕТОВИЧ</t>
  </si>
  <si>
    <t>77053789028 ,87053789028 ,87767517323</t>
  </si>
  <si>
    <t>С.КЫЗЫЛСУ , ХРОМТАУСКИЙ РАЙОН, КЫЗЫЛСУСКИЙ С.О., С.КЫЗЫЛСУ</t>
  </si>
  <si>
    <t>ИП АБИШЕВ А.О.</t>
  </si>
  <si>
    <t>АБИШЕВ АЛТАЙ ОШАКБАЕВИЧ</t>
  </si>
  <si>
    <t>22.09.2026 нет пока потреб</t>
  </si>
  <si>
    <t>К/Х " БЕККАЛИЕВ ЕЛМУРАТ САПАРГАЛИЕВИЧ "</t>
  </si>
  <si>
    <t>БЕККАЛИЕВ ЕЛМУРАТ САПАРГАЛИЕВИЧ</t>
  </si>
  <si>
    <t>ФХ "ПОЛИВНОЕ"</t>
  </si>
  <si>
    <t>ИБРАГИМОВ АБДУАХАТ МУСАЕВИЧ</t>
  </si>
  <si>
    <t>7(700)7202500 ,8700000000 ,87007202500</t>
  </si>
  <si>
    <t>С.ЖАРТАС , КАРАГАНДИНСКАЯ ОБЛАСТЬ, АБАЙСКИЙ РАЙОН, КАРАГАНДИНСКИЙ С.О., С.ЖАРТАС</t>
  </si>
  <si>
    <t>КРЕСТЬЯНСКОЕ ХОЗЯЙСТВО "АЙ-АР-ДАН"</t>
  </si>
  <si>
    <t>БАЙМУХАНБЕТ ӘДІЛЕТ ЕСМАХАНБЕТҰЛЫ</t>
  </si>
  <si>
    <t>С.МЕРКЕ , МЕРКЕНСКИЙ РАЙОН, МЕРКЕНСКИЙ С.О., С.МЕРКЕ</t>
  </si>
  <si>
    <t>ИП "ДАРКЕНБАЕВА А.Д."</t>
  </si>
  <si>
    <t>ДАРКЕНБАЕВА АЙСУЛУ ДАУЛХАНОВНА</t>
  </si>
  <si>
    <t>ИП "ЖАЙЫҚ"</t>
  </si>
  <si>
    <t>ОРЫНБАСАРОВА НУРГУЛЬ ОХАСОВНА</t>
  </si>
  <si>
    <t>АЙМБЕТОВ АБДЫКАЛЫК ДУЗЕЛБАЕВИЧ</t>
  </si>
  <si>
    <t>ҚОСБАРМАҚОВА АЙСҰЛУ ӘБДАЛИҚЫЗЫ</t>
  </si>
  <si>
    <t>7 (707) 341-28-26</t>
  </si>
  <si>
    <t>.</t>
  </si>
  <si>
    <t>ИП "АЛЫЕВ Г. М." повтор не дозвон</t>
  </si>
  <si>
    <t>АЛЫЕВ ГАСАНГУСЕЙН МЕХТИ ОГЛЫ</t>
  </si>
  <si>
    <t>С.ЦАБЕЛЕВКА , КОСТАНАЙСКАЯ ОБЛАСТЬ, ФЕДОРОВСКИЙ РАЙОН, БАННОВСКИЙ С.О., С.ЦАБЕЛЕВКА</t>
  </si>
  <si>
    <t>28.08.2026  нет потреб</t>
  </si>
  <si>
    <t>ИП ЖАКСЫБАЕВ</t>
  </si>
  <si>
    <t>Жаксыбаев Жанат Дуйсетович</t>
  </si>
  <si>
    <t>КХ "АҚҚАЙЫР"</t>
  </si>
  <si>
    <t>САРСЕНГАЛИЕВ ЧАПАЙ АККАЙРОВИЧ</t>
  </si>
  <si>
    <t>С.АЛАКОЛЬ , ЗАПАДНО-КАЗАХСТАНСКАЯ ОБЛАСТЬ, КАРАТОБИНСКИЙ РАЙОН, КАРАКУЛСКИЙ С.О., С.АЛАКОЛЬ</t>
  </si>
  <si>
    <t>КРЕСТЬЯНСКОЕ ХОЗЯЙСТВО "ЖАНБОЛАТ"</t>
  </si>
  <si>
    <t>БАГРАМОВ ЕРАЛЫ КОЖАХМЕТОВИЧ</t>
  </si>
  <si>
    <t>С.УМУТКЕР , КАРАГАНДИНСКАЯ ОБЛАСТЬ, БУХАР-ЖЫРАУСКИЙ РАЙОН, УМУТКЕРСКИЙ С.О., С.УМУТКЕР</t>
  </si>
  <si>
    <t>НӘЛТАЕВ НҰРБЕК СҰЛТАНҰЛЫ</t>
  </si>
  <si>
    <t>ОТГ.ЖАМАНКАРА , ЕРЕЙМЕНТАУСКИЙ РАЙОН, БОЗТАЛЬСКИЙ С.О., С.БОЗТАЛ, ОТГ.ЖАМАНКАРА</t>
  </si>
  <si>
    <t>"ЖАРЫЛҒАСЫН" ШАРУА ҚОЖАЛЫҒЫ</t>
  </si>
  <si>
    <t>ӘКІМБАЕВ СӘЛІМ ЖАРЫЛҒАСЫНҰЛЫ</t>
  </si>
  <si>
    <t>КРХ КЫЗЫЛТАС</t>
  </si>
  <si>
    <t>ОРАЗ ТАБЫСБЕК</t>
  </si>
  <si>
    <t>СЛЕСАРЬ ВАЛЕРИЙ АНАТОЛЬЕВИЧ</t>
  </si>
  <si>
    <t>77774419302 ,+7-777-441-93-02</t>
  </si>
  <si>
    <t>С.БЕЛОГЛИНКА , КОСТАНАЙСКАЯ ОБЛАСТЬ, УЗУНКОЛЬСКИЙ РАЙОН, ПРЕСНОГОРЬКОВСКИЙ С.О., С.БЕЛОГЛИНКА</t>
  </si>
  <si>
    <t>К/Х "ЕР-ТАРҒЫН"</t>
  </si>
  <si>
    <t>НУГРИДЕНОВ ЕРБОЛ ТАРГЫНОВИЧ</t>
  </si>
  <si>
    <t>7025311886 ,87025311886</t>
  </si>
  <si>
    <t>Л,С КА КОМПАНИ</t>
  </si>
  <si>
    <t>СТАМКУЛОВА САУЛЕ КАЛИЕВНА</t>
  </si>
  <si>
    <t>87017382615 ,87773376363</t>
  </si>
  <si>
    <t>АКИЖАЕВ КЕНЖЕБЕК МУРСАЛИМОВИЧ</t>
  </si>
  <si>
    <t>С.ЛЕКЕР , ПАВЛОДАРСКАЯ ОБЛАСТЬ, БАЯНАУЛЬСКИЙ РАЙОН, КЫЗЫЛТАУСКИЙ С.О., С.ЛЕКЕР</t>
  </si>
  <si>
    <t>ИП АМАНОВ</t>
  </si>
  <si>
    <t>АМАНОВ КАЙРОЛЛА КАИРКЕНОВИЧ</t>
  </si>
  <si>
    <t>БАТАЙ МҰХАМЕТ-КӘРІМ БАТАЙҰЛЫ</t>
  </si>
  <si>
    <t>ЖК "ГҮЛСЕЗІМ"</t>
  </si>
  <si>
    <t>МАЛИКОВ ТИМУР САЙФУЛЛАЕВИЧ</t>
  </si>
  <si>
    <t>77479832325 ,87479832325</t>
  </si>
  <si>
    <t>БОЛАТОВ ЖАКСЫБЕК АСКАРОВИЧ</t>
  </si>
  <si>
    <t>КХ БАСИН</t>
  </si>
  <si>
    <t>БАСИН АЛЕКСАНДР АЛЕКСАНДРОВИЧ</t>
  </si>
  <si>
    <t>18.10.2024 не верный номер</t>
  </si>
  <si>
    <t>ИП АРЛАН</t>
  </si>
  <si>
    <t>ДЮСЕМБИН НУРЛАН КАЙРАННАСОВИЧ</t>
  </si>
  <si>
    <t>НАУРЫЗБАЕВ</t>
  </si>
  <si>
    <t>НАУРЫЗБАЕВ ЕРБОЛ ИЛИЯСОВИЧ</t>
  </si>
  <si>
    <t>С.ХОРГОС , ОБЛАСТЬ ЖЕТІСУ, ПАНФИЛОВСКИЙ РАЙОН, ПИДЖИМСКИЙ С.О., С.ХОРГОС</t>
  </si>
  <si>
    <t>ИП"БУЛАТОВА.С.К"</t>
  </si>
  <si>
    <t>БУЛАТОВА САЛТАНАТ КОЖАБЕКОВНА</t>
  </si>
  <si>
    <t>СЕЙТЖАНОВА ЛАЗАТ</t>
  </si>
  <si>
    <t>СЕЙТЖАНОВА ЛАЗАТ СЫРЛЫБАЕВНА</t>
  </si>
  <si>
    <t>"ЕРЖАН ЖЕРІ" ШАРУА ҚОЖАЛЫҒЫ</t>
  </si>
  <si>
    <t>САТБЕКОВ АМАНКЕЛДЫ ЕРСИНОВИЧ</t>
  </si>
  <si>
    <t>7 (701) 600-69-84 ,87016006984</t>
  </si>
  <si>
    <t>МЕНЛИБАЕВ САПАБЕК САРМАНОВИЧ</t>
  </si>
  <si>
    <t>ИП ШАПОВАЛОВ Г.И.</t>
  </si>
  <si>
    <t>ШАПОВАЛОВ ГЕННАДИЙ ИВАНОВИЧ</t>
  </si>
  <si>
    <t>ИП "ИШПАНТАЕВА ГУЛЖАМАЛ"</t>
  </si>
  <si>
    <t>ИШПАНТАЕВА ГУЛЖАМАЛ АБДИКАЛИКОВНА</t>
  </si>
  <si>
    <t>77772833117 ,87772833117</t>
  </si>
  <si>
    <t>ИП"АСЫЛЫМ"</t>
  </si>
  <si>
    <t>АЛДАШОВ ЕРЛАН ИТЖЕМЕСҰЛЫ</t>
  </si>
  <si>
    <t>КХ "НАРИМАН"</t>
  </si>
  <si>
    <t>ЖАУКЕНОВ ЕРЛАН КУРМАШОВИЧ</t>
  </si>
  <si>
    <t>77713591310 ,87713591310</t>
  </si>
  <si>
    <t>16.09.2026 не дозвон ерлану курмашовичу</t>
  </si>
  <si>
    <t>"САЛАМАТ"</t>
  </si>
  <si>
    <t>КОЯНБАЕВ ТАЛГАТ КЫЗЫЛБАЕВИЧ</t>
  </si>
  <si>
    <t>77072494020 ,87072494020</t>
  </si>
  <si>
    <t>КРЕСТЬЯНСКОЕ ХОЗЯЙСТВА "ДАНА"</t>
  </si>
  <si>
    <t>УРАЗБАЕВА ДАНА ГАЛЫМЖАНОВНА</t>
  </si>
  <si>
    <t>С. ДАМДЫ , КОСТАНАЙСКАЯ ОБЛАСТЬ, НАУРЗУМСКИЙ РАЙОН, ДАМДИНСКИЙ С.О., С. ДАМДЫ</t>
  </si>
  <si>
    <t>КОПБАЕВ ТУЛЕНДИ ЖУНИСБАЕВИЧ</t>
  </si>
  <si>
    <t>С.ЕНБЕКШИ , ЖАМБЫЛСКАЯ ОБЛАСТЬ, РАЙОН ТУРАРА РЫСКУЛОВА, АБАЙСКИЙ С.О., С.ЕНБЕКШИ</t>
  </si>
  <si>
    <t>КХ "САНДУ"</t>
  </si>
  <si>
    <t>БЕКМОЛДИНОВ ЕРЛАН ЗЕЙНОЛЛАЕВИЧ</t>
  </si>
  <si>
    <t>С.КУДАЙКОЛЬ , ПАВЛОДАРСКАЯ ОБЛАСТЬ, ЭКИБАСТУЗ Г.А., ЖЕЛЕЗНОДОРОЖНЫЙ С.О., С.КУДАЙКОЛЬ</t>
  </si>
  <si>
    <t>ТОЙМУРЗАЕВ КАЙРАТ КАНАТУЛЫ</t>
  </si>
  <si>
    <t>С.АКАЙДАР , ТУРКЕСТАНСКАЯ ОБЛАСТЬ, ТОЛЕБИЙСКИЙ РАЙОН, КИЕЛИТАССКИЙ С.О., С.АКАЙДАР</t>
  </si>
  <si>
    <t>ИП АЛМАГАМБЕТОВ</t>
  </si>
  <si>
    <t>АЛМАГАМБЕТОВ ТУРЕХАН БАХТИЯРОВИЧ</t>
  </si>
  <si>
    <t>ИП"КУНДУЗАЙ"</t>
  </si>
  <si>
    <t>ТУРСЫМЕТОВА КУНДУЗАЙ УСЕНОВНА</t>
  </si>
  <si>
    <t>КХ "БЕКАЙЫМ" не верный номер</t>
  </si>
  <si>
    <t>ИБРАГИМОВ МЕЙРАМ</t>
  </si>
  <si>
    <t>С.ШОКТАЛ , ПАВЛОДАРСКАЯ ОБЛАСТЬ, РАЙОН АҚҚУЛЫ, ШАКИНСКИЙ С.О., С.ШОКТАЛ</t>
  </si>
  <si>
    <t>КРЕСТЬЯНСКОЕ ХОЗЯЙСТВО "ҚАДІРӘЛІ"</t>
  </si>
  <si>
    <t>ЧУКЕНОВ ГАБИТ КАДРАЛИЕВИЧ</t>
  </si>
  <si>
    <t>77019683060 ,87019683060</t>
  </si>
  <si>
    <t>С.КОНЫРТОБЕ , ЖАМБЫЛСКАЯ ОБЛАСТЬ, ЖУАЛЫНСКИЙ РАЙОН, ЖЕТИТОБИНСКИЙ С.О., С.КОНЫРТОБЕ</t>
  </si>
  <si>
    <t>К/Х ШАРАПИДЕНОВ Н.Н.</t>
  </si>
  <si>
    <t>ШАРАПИДЕНОВ НАБИДОЛЛА НИГЫМОВИЧ</t>
  </si>
  <si>
    <t>КРЕСТЬ. ХОЗ</t>
  </si>
  <si>
    <t>КАЗЫБЕКОВ НУРЛАН СУРАУБАЕВИЧ</t>
  </si>
  <si>
    <t>77054185809 ,87054185809</t>
  </si>
  <si>
    <t>С.КЫЗЫЛКАЙРАТ , ТАЛГАРСКИЙ РАЙОН, АЛАТАУСКИЙ С.О., С.КЫЗЫЛКАЙРАТ</t>
  </si>
  <si>
    <t>ИП "ЖАЗЫЛБЕК"</t>
  </si>
  <si>
    <t>ТУМЕНБАЕВ НУРСУЛТАН АМАНЖОЛОВИЧ</t>
  </si>
  <si>
    <t>А.БАЙДИБЕК , ЖАМБЫЛСКАЯ ОБЛАСТЬ, ШУСКИЙ РАЙОН, ДУЛАТСКИЙ С.О., А.БАЙДИБЕК</t>
  </si>
  <si>
    <t>"МЕДЕТ" ШАРУА ҚОЖАЛЫҒЫ</t>
  </si>
  <si>
    <t>РАХИМЖАНОВ КАЙРАТ РАХИМЖАНОВИЧ</t>
  </si>
  <si>
    <t>7(708) 774-51-31</t>
  </si>
  <si>
    <t>С.АТАСУ , ОБЛАСТЬ ҰЛЫТАУ, ЖАНААРКИНСКИЙ РАЙОН, БАЙДАЛЫ БИЙСКИЙ С.О., С.АТАСУ</t>
  </si>
  <si>
    <t>03.03.2025 сбой</t>
  </si>
  <si>
    <t>ИП АДИЛЬБЕКОВА Б.Б.</t>
  </si>
  <si>
    <t>АДИЛЬБЕКОВА БАГИЛЯ БАУКЫШЕВНА</t>
  </si>
  <si>
    <t>КХ "АРУЖАН" не зарег</t>
  </si>
  <si>
    <t>НАСИБУЛЛИНА ЗУЛЬФИРА РАДИКОВНА</t>
  </si>
  <si>
    <t>77779950354 ,87779950354</t>
  </si>
  <si>
    <t>ИП "БИКЕН"</t>
  </si>
  <si>
    <t>САРСЕНБАЕВ БАУРЖАН НАСЫПОВИЧ</t>
  </si>
  <si>
    <t>77750851785 ,87750851785</t>
  </si>
  <si>
    <t>К/Х КУЛЫНБАЙ</t>
  </si>
  <si>
    <t>ҚҰЛЫНБАЙ НЕСІПБАЙ ШЫМЫРБЕКҰЛЫ</t>
  </si>
  <si>
    <t>С.КЫЗТОГАН , ЖАМБЫЛСКАЯ ОБЛАСТЬ, ЖУАЛЫНСКИЙ РАЙОН, КОШКАРАТИНСКИЙ С.О., С.КЫЗТОГАН</t>
  </si>
  <si>
    <t>И/П "САТЫНБЕКОВА"</t>
  </si>
  <si>
    <t>САТЫНБЕКОВА КАТИРА ПЕРНЕКУЛОВНА</t>
  </si>
  <si>
    <t>С.МАЙБУЛАК , ТУРКЕСТАНСКАЯ ОБЛАСТЬ, ТОЛЕБИЙСКИЙ РАЙОН, КАРАТОБИНСКИЙ С.О., С.МАЙБУЛАК</t>
  </si>
  <si>
    <t>КХ "МЕЙРАМБЕК"</t>
  </si>
  <si>
    <t>АБИШЕВ ЖАНДИЛЛА</t>
  </si>
  <si>
    <t>С.ЖАЛАНТОС , ТУРКЕСТАНСКАЯ ОБЛАСТЬ, РАЙОН САУРАН, С.О.УШКАЙЫК, С.ЖАЛАНТОС</t>
  </si>
  <si>
    <t>11.11.2024 не верный номер</t>
  </si>
  <si>
    <t>ИП "ДИАС"</t>
  </si>
  <si>
    <t>БАЕТОВ АБАЙ НАРБЕКОВИЧ</t>
  </si>
  <si>
    <t>К/Х "БЕКЗАТ"</t>
  </si>
  <si>
    <t>КЕРЕЕВ АСХАТ НУРГАБЫЛОВИЧ</t>
  </si>
  <si>
    <t>С.ЖОЛАМАН , ОБЛАСТЬ ЖЕТІСУ, КЕРБУЛАКСКИЙ РАЙОН, ЖОЛАМАНСКИЙ С.О., С.ЖОЛАМАН</t>
  </si>
  <si>
    <t>КХ "ЖАСТАЛАП"</t>
  </si>
  <si>
    <t>БЕРКАЛИЕВ КУАНДЫК МУКАТОВИЧ</t>
  </si>
  <si>
    <t>УМБЕТКАЛИЕВ БАГИТ ШАДИЯРОВИЧ</t>
  </si>
  <si>
    <t>05.06.2024 не верныйномер</t>
  </si>
  <si>
    <t>ИНДИВИДУАЛЬНЫЙ ПРЕДПРИНИМАТЕЛЬ АРЫСТАНБАЕВ ЕРЛАН БЕКСАРИЕВИЧ</t>
  </si>
  <si>
    <t>АРЫСТАНБАЕВ ЕРЛАН БЕКСАРИЕВИЧ</t>
  </si>
  <si>
    <t>С.БЕРГЕН ИСАХАНОВА , ТУРКЕСТАНСКАЯ ОБЛАСТЬ, ОРДАБАСЫНСКИЙ РАЙОН, КАРАСПАНСКИЙ С.О., С.БЕРГЕН ИСАХАНОВА</t>
  </si>
  <si>
    <t>ИП "НАСЫРОВ"</t>
  </si>
  <si>
    <t>НАСЫРОВ АЛИМЖАН ТЛЕБАЛДЫЕВИЧ</t>
  </si>
  <si>
    <t>7 701 101 66 62 ,87011016662</t>
  </si>
  <si>
    <t>Розничная торговля прочими товарами в торговых палатках, ларьках и киосках</t>
  </si>
  <si>
    <t>ИП ОСПАНОВА СӘУЛЕ ТҰРСЫНБЕКҚЫЗЫ МАГАЗИН "ЖАННҰР" не дозвон</t>
  </si>
  <si>
    <t>ОСПАНОВА СӘУЛЕ ТҰРСЫНБЕКҚЫЗЫ</t>
  </si>
  <si>
    <t>ИП НУРХАДИС</t>
  </si>
  <si>
    <t>ЕРМАГАНБЕТОВ НУРЛАН КАКИМБЕКОВИЧ</t>
  </si>
  <si>
    <t>87770540230 ,87773737631</t>
  </si>
  <si>
    <t>28.08.2026 звонить на первый номер  пока нет потреб</t>
  </si>
  <si>
    <t>ТОЙШИБЕКОВ ГАЛЫМ ПРМАХАНОВИЧ</t>
  </si>
  <si>
    <t>20.02.2025 не верный номсер</t>
  </si>
  <si>
    <t>К\Х "НАРИМАН-2017" не верный номер</t>
  </si>
  <si>
    <t>КАБДЕНОВ БЕРИКБАЙ КАБДЕНОВИЧ</t>
  </si>
  <si>
    <t>77785883921 ,87785883921</t>
  </si>
  <si>
    <t>С.НУРКЕН , АКТОГАЙСКИЙ РАЙОН, НУРКЕНСКИЙ С.О., С.НУРКЕН</t>
  </si>
  <si>
    <t>БАЙТЕНОВ не зарегестр</t>
  </si>
  <si>
    <t>БАЙТЕНОВ ЭДУАРД ТЕМИРБУЛАТОВИЧ</t>
  </si>
  <si>
    <t>77778987898 ,87778987898</t>
  </si>
  <si>
    <t>"ЕРНҰР" ШАРУА ҚОЖАЛЫҒЫ</t>
  </si>
  <si>
    <t>ТЛЕУКУЛОВ НУРТАЙ ТОКТАСЫНОВИЧ</t>
  </si>
  <si>
    <t>77758591399 ,87758591399</t>
  </si>
  <si>
    <t>С.КАЙРАТ , ЖАМБЫЛСКАЯ ОБЛАСТЬ, ЖУАЛЫНСКИЙ РАЙОН, АКСАЙСКИЙ С.О., С.КАЙРАТ</t>
  </si>
  <si>
    <t>ИП "НАРХОЗИЕВ Д.А."</t>
  </si>
  <si>
    <t>НАРХОЗИЕВ ДАУЛЕТБАЙ АМАНТАЕВИЧ</t>
  </si>
  <si>
    <t>77027700707 ,87027700707</t>
  </si>
  <si>
    <t>"НҰРМҰХАММЕД"</t>
  </si>
  <si>
    <t>КУЛАМЕТОВ ГАФУР ЕСЕНГЕЛДИЕВИЧ</t>
  </si>
  <si>
    <t>К/Х "ГАНИЕВ Г.Г."</t>
  </si>
  <si>
    <t>ГАНИЕВ ГАББАС ГАБДУЛБАРИЕВИЧ</t>
  </si>
  <si>
    <t>7 (775) 373-96-08</t>
  </si>
  <si>
    <t>С.БОГДАНОВКА , ЗАПАДНО-КАЗАХСТАНСКАЯ ОБЛАСТЬ, ТЕРЕКТИНСКИЙ РАЙОН, БОГДАНОВСКИЙ С.О., С.БОГДАНОВКА</t>
  </si>
  <si>
    <t>И/П "АККОЗОВ Б.Ж."</t>
  </si>
  <si>
    <t>АККОЗОВ БЕКЖАН ЖАМАЛУЛЫ</t>
  </si>
  <si>
    <t>КРЕСТЬЯНСКОЕ ХОЗЯЙСТВО "ЖАМБЫЛ" не верный номер</t>
  </si>
  <si>
    <t>КУЗАИРОВ ЕРБУЛАТ ДЖАМБУЛОВИЧ</t>
  </si>
  <si>
    <t>77023391001 ,87023391001</t>
  </si>
  <si>
    <t>С.АЛГАБАС , ЗАПАДНО-КАЗАХСТАНСКАЯ ОБЛАСТЬ, СЫРЫМСКИЙ РАЙОН, АЛГАБАССКИЙ С.О., С.АЛГАБАС</t>
  </si>
  <si>
    <t>3.10.2024 нет потреб</t>
  </si>
  <si>
    <t>ИП "НАРЫМБЕТОВ О.М."</t>
  </si>
  <si>
    <t>НАРЫМБЕТОВ ОРАЛБАЙ МЫХТЫБЕКОВИЧ</t>
  </si>
  <si>
    <t>77021336519 ,87021336519</t>
  </si>
  <si>
    <t>ИП "СЫРЫМ"</t>
  </si>
  <si>
    <t>САБДЕНАЛИЕВА САБИРА САРСЕНБЕКОВНА</t>
  </si>
  <si>
    <t>ИП САПАРГАЛИЕВА</t>
  </si>
  <si>
    <t>САПАРГАЛИЕВА АЙНАГУЛЬ МУСАХАНОВНА</t>
  </si>
  <si>
    <t>КРЕСТЬЯНСКОЕ ХОЗЯЙСТВО "КОЖАБЕРГЕН"</t>
  </si>
  <si>
    <t>НЫГМЕТЖАНОВ ЕРЖАН ЗАДИНОВИЧ</t>
  </si>
  <si>
    <t>77223730185 ,87223730185</t>
  </si>
  <si>
    <t>С.АКШИЙ , ОБЛАСТЬ АБАЙ, АЯГОЗСКИЙ РАЙОН, ТАРЛАУЛИНСКИЙ С.О., С.ТАРЛАУЛЫ, С.АКШИЙ</t>
  </si>
  <si>
    <t>ЖК БЕЛЬГИБАЕВА Ж.Е.</t>
  </si>
  <si>
    <t>БЕЛЬГИБАЕВА ЖАНАР ЕРГАЛИЕВНА</t>
  </si>
  <si>
    <t>ИП МҰХАТ ЗӘМЗӘГҮЛ БОРАШҚЫЗЫ</t>
  </si>
  <si>
    <t>МҰХАТ ЗӘМЗӘГҮЛ БОРАШҚЫЗЫ</t>
  </si>
  <si>
    <t>С.ТОРГАЙ , ЖАНГЕЛЬДИНСКИЙ РАЙОН, ТОРГАЙСКИЙ С.О., С.ТОРГАЙ</t>
  </si>
  <si>
    <t>КРЕСТЬЯНСКОЕ ХОЗЯЙСТВО "MEDIATOR"</t>
  </si>
  <si>
    <t>К/Х "ЕРДЕНЕ"</t>
  </si>
  <si>
    <t>БЕРДИБАЕВ МУХТАРБЕК МЕДЕУУЛЫ</t>
  </si>
  <si>
    <t>С.ЗАГАМБАР , ТУРКЕСТАНСКАЯ ОБЛАСТЬ, ТОЛЕБИЙСКИЙ РАЙОН, С.О.БИРИНШИ МАМЫР, С.ЗАГАМБАР</t>
  </si>
  <si>
    <t>ИП ЕРЛАН</t>
  </si>
  <si>
    <t>ШУХАЕВ ЕРЛАН БОЛТАШЕВИЧ</t>
  </si>
  <si>
    <t>77013390221 ,87013390221</t>
  </si>
  <si>
    <t>ЖК "ДИНАРА"</t>
  </si>
  <si>
    <t>КУДАБАЕВА ТЫНЫМКУЛЬ БЕКЕТАЕВНА</t>
  </si>
  <si>
    <t>ЖЕКЕ КӘСІПКЕР "МОЙНАҚБАЙ ОРЫНБАЙ ҚАЛЫБАЙҰЛЫ"</t>
  </si>
  <si>
    <t>МОЙНАҚБАЙ ОРЫНБАЙ ҚАЛЫБАЙҰЛЫ</t>
  </si>
  <si>
    <t>87771412747 ,8 777 141 27 47</t>
  </si>
  <si>
    <t>КРЕСТЬЯНСКОЕ ХОЗЯЙСТВО "АНВАР - АТА"</t>
  </si>
  <si>
    <t>МИРЗАХМЕДОВ МАРИПЖОН АНВАРОВИЧ</t>
  </si>
  <si>
    <t>77023602081 ,87023602081</t>
  </si>
  <si>
    <t>ИП ЕЛУБАЕВ</t>
  </si>
  <si>
    <t>ЕЛУБАЕВ СУЛТАН ЖАКСЫЛИКОВИЧ</t>
  </si>
  <si>
    <t>КХ "БАКТЫБАЙ"</t>
  </si>
  <si>
    <t>САЛИМБАЕВ ДАНИЯР МАМЫРЖАНОВИЧ</t>
  </si>
  <si>
    <t>ЖК САГЫНБЕКОВА ШАРБАНУ БЕРИКАЙДАРОВНА</t>
  </si>
  <si>
    <t>САГЫНБЕКОВА ШАРБАНУ БЕРИКАЙДАРОВНА</t>
  </si>
  <si>
    <t>С.АКТАС , РАЙОН БАЙДИБЕКА, БОРЛЫСАЙСКИЙ С.О., С.АКТАС</t>
  </si>
  <si>
    <t>КАЛИЕВА ТОЛКЫН КОЙЧИБАЕВНА</t>
  </si>
  <si>
    <t>ИП "УТЕПОВ А.Ш."</t>
  </si>
  <si>
    <t>УТЕПОВ АЛТЫНБЕК ШАПЕНОВИЧ</t>
  </si>
  <si>
    <t>7 (771) 484-02-20 ,87714840220</t>
  </si>
  <si>
    <t>КРХ-ТИМУР</t>
  </si>
  <si>
    <t>АНДАСБАЕВ ТИМУР ЗАКЕНОВИЧ</t>
  </si>
  <si>
    <t>КХ "РАССВЕТ"</t>
  </si>
  <si>
    <t>СТЕПАНОВ АРКАДИЙ НИКОЛАЕВИЧ</t>
  </si>
  <si>
    <t>ИП "ВОСТОЧНЫЙ НЕКТАР"</t>
  </si>
  <si>
    <t>САГАНДЫКОВ НУРЛАН СЛЯМБЕКОВИЧ</t>
  </si>
  <si>
    <t>Ф/Х "ҚАМҚОР"</t>
  </si>
  <si>
    <t>МУСАХМЕТОВ ДАУР ТЛЕУКУЛОВИЧ</t>
  </si>
  <si>
    <t>К/Х "СҰЛТАН-БЕЙБАРЫС"</t>
  </si>
  <si>
    <t>ХАМЗИН КАНАТ УРЫНОВИЧ</t>
  </si>
  <si>
    <t>77017491505 ,87017491505</t>
  </si>
  <si>
    <t>С.ШЫГЫРЛЫ , АКТЮБИНСКАЯ ОБЛАСТЬ, ТЕМИРСКИЙ РАЙОН, АКСАЙСКИЙ С.О., С.ШЫГЫРЛЫ</t>
  </si>
  <si>
    <t>КХ "ДРУЗИК С.И."</t>
  </si>
  <si>
    <t>ДРУЗИК СЕРГЕЙ ИВАНОВИЧ</t>
  </si>
  <si>
    <t>77054083268 ,87054083268</t>
  </si>
  <si>
    <t>16.09.2026 больше там не работает номера нет</t>
  </si>
  <si>
    <t>ИП "МАКУЛБАЕВ"</t>
  </si>
  <si>
    <t>МАКУЛБАЕВ ЕЛУЖАН ЧУКТАЙЕВИЧ</t>
  </si>
  <si>
    <t>С.ЖАНАТУРМЫС , ЖАМБЫЛСКАЯ ОБЛАСТЬ, КОРДАЙСКИЙ РАЙОН, ЖАМБЫЛСКИЙ С.О., С.ЖАНАТУРМЫС</t>
  </si>
  <si>
    <t>КРЕСТЬЯНСКОЕ ХОЗЯЙСТВО "НАДЕЖДА"</t>
  </si>
  <si>
    <t>ЧЕКУЛАЕВ СЕРГЕЙ ИВАНОВИЧ</t>
  </si>
  <si>
    <t>БЕКЖАНОВ НУРТАС НУРМАНОВИЧ</t>
  </si>
  <si>
    <t>КХ "АБИЛ"</t>
  </si>
  <si>
    <t>АБИЛОВ МУРАТ САГИМБАЕВИЧ</t>
  </si>
  <si>
    <t>С.КОЙТАС , АКМОЛИНСКАЯ ОБЛАСТЬ, ЕРЕЙМЕНТАУСКИЙ РАЙОН, КОЙТАССКИЙ С.О., С.КОЙТАС</t>
  </si>
  <si>
    <t>"АРҒЫМАҚ" ШАРУА ҚОЖАЛЫҒЫ</t>
  </si>
  <si>
    <t>СЫЗДЫКОВ КЕНЖЕГАЛИ АЙТБЕКОВИЧ</t>
  </si>
  <si>
    <t>С.КИРОВО , ОБЛАСТЬ ҰЛЫТАУ, ЖАНААРКИНСКИЙ РАЙОН, СЕЙФУЛЛИНСКИЙ С.О., С.КИРОВО</t>
  </si>
  <si>
    <t>КУСМОЛДАНОВА САУЛЕ РЫСПЕКОВНА</t>
  </si>
  <si>
    <t>А.КЫЗЫЛЖАР , ОБЛАСТЬ ЖЕТІСУ, КАРАТАЛЬСКИЙ РАЙОН, ЕСКЕЛЬДИНСКИЙ С.О., А.КЫЗЫЛЖАР</t>
  </si>
  <si>
    <t>26.07.2024 номер не зарег</t>
  </si>
  <si>
    <t>САКМОЛДИН ДАУРЕН САРКЫТБАЕВИЧ</t>
  </si>
  <si>
    <t>ИП КУРОМЖАНОВ Г.М.</t>
  </si>
  <si>
    <t>КУРОМЖАНОВ ГАЛИМЖАН МУХАШЕВИЧ</t>
  </si>
  <si>
    <t>ИП ДАРЫН</t>
  </si>
  <si>
    <t>ОСПАНОВ КУРМЕТ ЖАКСЫЛЫКОВИЧ</t>
  </si>
  <si>
    <t>77766037826 ,87766037826</t>
  </si>
  <si>
    <t>К/Х "АНЕШ"</t>
  </si>
  <si>
    <t>ТУРАЛЫКОВ БОЛАТ АНУАРБЕКОВИЧ</t>
  </si>
  <si>
    <t>ИП "АБДРАХМАНОВ. С. Ж"</t>
  </si>
  <si>
    <t>АБДРАХМАНОВ САДУЛЛА ЖУМАДИЛДАЕВИЧ</t>
  </si>
  <si>
    <t>77786866696 ,87752787411 ,87786866696</t>
  </si>
  <si>
    <t>КРЕСТЬЯНСКОЕ ХОЗЯЙСТВО "КУЛМАНОВ"</t>
  </si>
  <si>
    <t>КУЛМАНОВ КАЙРАТ ЖУМАХАНОВИЧ</t>
  </si>
  <si>
    <t>77051097127 ,87051097127</t>
  </si>
  <si>
    <t>К/Х " АРЫСТАНБАЙ"</t>
  </si>
  <si>
    <t>АБДРАХМАНОВ КАЙСАР СОВЕТОВИЧ</t>
  </si>
  <si>
    <t>7 705 379 67 75 ,87053796775</t>
  </si>
  <si>
    <t>Г.ТЕМИР , АКТЮБИНСКАЯ ОБЛАСТЬ, ТЕМИРСКИЙ РАЙОН, ТЕМИРСКАЯ Г.А., Г.ТЕМИР</t>
  </si>
  <si>
    <t>ИП "ЖАРАСБАЕВ Д.К."</t>
  </si>
  <si>
    <t>ЖАРАСБАЕВ ДАСТАН КЕРЕЙТБАЕВИЧ</t>
  </si>
  <si>
    <t>ИП КАЛЕНТЬЕВ М.А.</t>
  </si>
  <si>
    <t>КАЛЕНТЬЕВ МИХАИЛ АЛЕКСЕЕВИЧ</t>
  </si>
  <si>
    <t>87015289400 ,87075737643</t>
  </si>
  <si>
    <t>ВАЛЕРИЯ</t>
  </si>
  <si>
    <t>КАПИТАНЕНКО АНДРЕЙ ВЛАДИМИРОВИЧ</t>
  </si>
  <si>
    <t>С.ДМИТРИЕВКА , АКТЮБИНСКАЯ ОБЛАСТЬ, МАРТУКСКИЙ РАЙОН, БАЙТОРЫСАЙСКИЙ С.О., С.ДМИТРИЕВКА</t>
  </si>
  <si>
    <t>"TAG-BEK"</t>
  </si>
  <si>
    <t>ТАЖИБЕКОВ АРДАХ ЕЛУБАЙУЛЫ</t>
  </si>
  <si>
    <t>К/Х ОВАН</t>
  </si>
  <si>
    <t>ЗЕНЮК АЛЕКСАНДР АЛЕКСАНДРОВИЧ</t>
  </si>
  <si>
    <t>С.ТАЛДЫКОЛЬ , КОСТАНАЙСКАЯ ОБЛАСТЬ, КАМЫСТИНСКИЙ РАЙОН, КЛОЧКОВСКИЙ С.О., С.ТАЛДЫКОЛЬ</t>
  </si>
  <si>
    <t>ИП РУБЦОВ О.В.</t>
  </si>
  <si>
    <t>РУБЦОВ ОЛЕГ ВАСИЛЬЕВИЧ</t>
  </si>
  <si>
    <t>ИП "ҚЫЛЫШБЕК"</t>
  </si>
  <si>
    <t>СУЛЕЙМЕНОВ КЫЛЫШБЕК КОЛЖАНОВИЧ</t>
  </si>
  <si>
    <t>С.ТАН , КЫЗЫЛОРДИНСКАЯ ОБЛАСТЬ, ЖАЛАГАШСКИЙ РАЙОН, ТАНСКИЙ С.О., С.ТАН</t>
  </si>
  <si>
    <t>КХ "ЕНБЕК - С" сбой</t>
  </si>
  <si>
    <t>СЫЗДЫКОВ КАРАТАЙ ИСЕНОВИЧ</t>
  </si>
  <si>
    <t>С.КАРАМЫРЗА , КОСТАНАЙСКАЯ ОБЛАСТЬ, КАРАСУСКИЙ РАЙОН, КАРАМЫРЗИНСКИЙ С.О., С.КАРАМЫРЗА</t>
  </si>
  <si>
    <t>ИП "СУЛУШАШ"</t>
  </si>
  <si>
    <t>АЛИМКУЛОВА СУЛУШАШ МАМРОВНА</t>
  </si>
  <si>
    <t>КРЕСТЬЯНСКОЕ ХОЗЯЙСТВО СЕЙДАХМЕТОВ ЕРСЕН САГИНТАЕВИЧ</t>
  </si>
  <si>
    <t>СЕЙДАХМЕТОВ ЕРСЕН САГИНТАЕВИЧ</t>
  </si>
  <si>
    <t>7 (701) 925-77-44 ,87019257744</t>
  </si>
  <si>
    <t>одар</t>
  </si>
  <si>
    <t>ИП АЙДОРБЕКОВ Р.Ж.</t>
  </si>
  <si>
    <t>АЙДОРБЕКОВ РУСТЕМБЕК ЖАПАРОВИЧ</t>
  </si>
  <si>
    <t>ИП "УМБЕТЬЯРОВ И.И."</t>
  </si>
  <si>
    <t>УМБЕТЬЯРОВ ИЛЬДАР ИЛЬЯСОВИЧ</t>
  </si>
  <si>
    <t>77772484011 ,87772484011</t>
  </si>
  <si>
    <t>ИП КОЗЫБАЕВ Д.Ш. не верный номер</t>
  </si>
  <si>
    <t>КОЗЫБАЕВ ДАУЛЕТ ШАРМУХАНОВИЧ</t>
  </si>
  <si>
    <t>ИП ТЕМИРЛАН</t>
  </si>
  <si>
    <t>НАЗАРБАЕВА БИБИГУЛЬ КАИРБЕКОВНА</t>
  </si>
  <si>
    <t>ИП "ДАНИ"</t>
  </si>
  <si>
    <t>АСАНОВ КУРБАНАЛИ ИБАДУЛЛАЕВИЧ</t>
  </si>
  <si>
    <t>ИП "НҰРПЕЙІСОВ БАЛҒАЗЫ"</t>
  </si>
  <si>
    <t>НҰРПЕЙІСОВ БАЛҒАЗЫ СОЦИАЛҰЛЫ</t>
  </si>
  <si>
    <t>77715186455 ,87715186455</t>
  </si>
  <si>
    <t>ИНДИВИДУАЛЬНЫЙ ПРЕДПРИНИМАТЕЛЬ ҚУАНДЫҚОВ С.Т.</t>
  </si>
  <si>
    <t>ҚУАНДЫҚОВ СЫМБАТ ТӨРЕБЕКҰЛЫ</t>
  </si>
  <si>
    <t>С.КОКБАЙ , ОБЛАСТЬ АБАЙ, АБАЙСКИЙ РАЙОН, КОКБАЙСКИЙ С.О., С.КОКБАЙ</t>
  </si>
  <si>
    <t>ИП ОМАРОВ не верный номер</t>
  </si>
  <si>
    <t>ОМАРОВ САГИДУЛЛА КАСЕНОВИЧ</t>
  </si>
  <si>
    <t>77473719959 ,87473719959</t>
  </si>
  <si>
    <t>Ф/Х "ЮЛИЯ"</t>
  </si>
  <si>
    <t>НАЗАРЕНКО ОЛЕГ ГЕОРГИЕВИЧ</t>
  </si>
  <si>
    <t>С.ВОСХОД , КАРАГАНДИНСКАЯ ОБЛАСТЬ, АБАЙСКИЙ РАЙОН, КАРАГАНДИНСКИЙ С.О., С.ВОСХОД</t>
  </si>
  <si>
    <t>ШҚ "ӘЛІБИ"</t>
  </si>
  <si>
    <t>АМРЕЕВА АЛМАГУЛЬ МУЛХАЙДАРОВНА</t>
  </si>
  <si>
    <t>КРЕСТЬЯНСКОЕ ХОЗЯЙСТВО "МЕРЕЙ"</t>
  </si>
  <si>
    <t>КОЖАХМЕТОВ ТУРСЫН НУРБАЕВИЧ</t>
  </si>
  <si>
    <t xml:space="preserve">22.09.2026 не дозвон </t>
  </si>
  <si>
    <t>ЕДИГЕЕВ АМАНГАЛИ ЕЛЕУСИЗОВИЧ</t>
  </si>
  <si>
    <t>ДК ТУЛЕБИ И К</t>
  </si>
  <si>
    <t>АМЗЕЕВА АЙСУЛУ ЗКРИЯЕВНА</t>
  </si>
  <si>
    <t>ФЕРМЕРСКОЕ ХОЗЯЙСТВО "БУЗАИЛОВ Н А"</t>
  </si>
  <si>
    <t>БУЗАИЛОВ НУРЛАН АМАНЖОЛОВИЧ</t>
  </si>
  <si>
    <t>С.ТЕЛЬМАНСКОЕ , КАРАГАНДИНСКАЯ ОБЛАСТЬ, ОСАКАРОВСКИЙ РАЙОН, ТЕЛЬМАНСКИЙ С.О., С.ТЕЛЬМАНСКОЕ</t>
  </si>
  <si>
    <t>ИП БОЛАТ</t>
  </si>
  <si>
    <t>ТЕМИРБОЛАТОВА САПАРКУЛ ГАЛИЮЛЛАКЫЗЫ</t>
  </si>
  <si>
    <t>КХ "ЭНИМАЛ ФАРМ"</t>
  </si>
  <si>
    <t>МАХАМБЕТОВА РОЗА АМАНГИЛЬДИНОВНА</t>
  </si>
  <si>
    <t>К/Х " САБИТОВ "</t>
  </si>
  <si>
    <t>САБИТОВ МИРХАТ ТАШБОЛАТОВИЧ</t>
  </si>
  <si>
    <t>77051113702 ,87051113702</t>
  </si>
  <si>
    <t>С.КОКТЕРЕК , ОБЛАСТЬ ЖЕТІСУ, САРКАНДСКИЙ РАЙОН, КОКТЕРЕКСКИЙ С.О., С.КОКТЕРЕК</t>
  </si>
  <si>
    <t>ИП ЖУМАШЕВА</t>
  </si>
  <si>
    <t>ЖУМАШЕВА ГУЛНАРА КДЫРБАЕВНА</t>
  </si>
  <si>
    <t>С.КАРАОЙ , АЛМАТИНСКАЯ ОБЛАСТЬ, ИЛИЙСКИЙ РАЙОН, КАРАОЙСКИЙ С.О., С.КАРАОЙ</t>
  </si>
  <si>
    <t>КХ ДОСЖАНОВ</t>
  </si>
  <si>
    <t>ДОСЖАНОВ БОЛАТХАН КУАНЫШБАЕВИЧ</t>
  </si>
  <si>
    <t>С.КОСКОЛЬ , ОБЛАСТЬ ҰЛЫТАУ, УЛЫТАУСКИЙ РАЙОН, КОСКОЛЬСКИЙ С.О., С.КОСКОЛЬ</t>
  </si>
  <si>
    <t>ЛЕОНТЬЕВ СЕРГЕЙ АЛЕКСАНДРОВИЧ</t>
  </si>
  <si>
    <t>87015364955 ,87015364955,87777089736 ,87777089736</t>
  </si>
  <si>
    <t>ИП "АМИРБЕКОВ"</t>
  </si>
  <si>
    <t>АМИРБЕКОВ ЕРЖИГИТ САГЫНБАЕВИЧ</t>
  </si>
  <si>
    <t>С.КОСТОБЕ , ЖАМБЫЛСКАЯ ОБЛАСТЬ, БАЙЗАКСКИЙ РАЙОН, КОСТЮБИНСКИЙ С.О., С.КОСТОБЕ</t>
  </si>
  <si>
    <t>ИП ШОШАЕВА</t>
  </si>
  <si>
    <t>ШОШАЕВА ПАРИДА КАЖИМУРАТОВНА</t>
  </si>
  <si>
    <t>ИП МУХАМЕДЖАНОВА МШ</t>
  </si>
  <si>
    <t>МУХАМЕДЖАНОВА МАРИНА ШАМБУЛХАНОВНА</t>
  </si>
  <si>
    <t>ИП АБУЕВ КАИРБЕК ТЕМИРЗАГИТОВИЧ</t>
  </si>
  <si>
    <t>АБУЕВ КАИРБЕК ТЕМИРЗАГИТОВИЧ</t>
  </si>
  <si>
    <t>28.08.2026  говорит что не верный номер но у меня сохранен</t>
  </si>
  <si>
    <t>КЕНЖЕКАНОВ</t>
  </si>
  <si>
    <t>КЕНЖЕКАНОВ РИНАТ КАГАРМАНОВИЧ</t>
  </si>
  <si>
    <t>77071902872 ,87071902872</t>
  </si>
  <si>
    <t>19.07.2024 нет потреб</t>
  </si>
  <si>
    <t>КРЕСТЬЯНСКОЕ ХОЗЯЙСТВО " МАРАЛ "</t>
  </si>
  <si>
    <t>АБИЛОВ МАРАЛ КУЗАЙЫРОВИЧ</t>
  </si>
  <si>
    <t>И/П ТАНАТАРОВА Ж. С</t>
  </si>
  <si>
    <t>ТАНАТАРОВА ЖАНЫЛАЙ САДУАХАСОВНА</t>
  </si>
  <si>
    <t>77774489098 ,87774489098</t>
  </si>
  <si>
    <t>КРЕСТЬЯНСКОЕ ХОЗИЯЙСТВО "КАРАЖОРГИН Б"</t>
  </si>
  <si>
    <t>КАРАЖОРГИН БАЛГАБЕК МУТАЛОВИЧ</t>
  </si>
  <si>
    <t>ИП "НУРХАНОВА"</t>
  </si>
  <si>
    <t>НУРХАНОВА ГУЛЬМИРА ГАБДУЛХАМИТОВНА</t>
  </si>
  <si>
    <t>77056001606 ,87056001606</t>
  </si>
  <si>
    <t>ИП "СЕРАЗУТДИНОВ Р. А."</t>
  </si>
  <si>
    <t>77771431276 ,87771431276</t>
  </si>
  <si>
    <t>НУГМАНОВ АБДРАШИТ АБДУЛЛАХАТОВИЧ</t>
  </si>
  <si>
    <t>КРЕСТЬЯНСКОЕ ХОЗЯЙСТВО "АЛИМГАЗИЕВ АКЫЛБЕК"не верный номер</t>
  </si>
  <si>
    <t>АЛИМГАЗИЕВ АКЫЛБЕК</t>
  </si>
  <si>
    <t>28.08.2026 уже давно там не работает номера незнает с кем связаться</t>
  </si>
  <si>
    <t>ЖК" БЕКЕНБЕТОВ ҒАБИТ АМАНҰЛЫ"</t>
  </si>
  <si>
    <t>БЕКЕНБЕТОВ ҒАБИТ АМАНҰЛЫ</t>
  </si>
  <si>
    <t>ИП "СИБАТАЕВ К.К." не верный номер</t>
  </si>
  <si>
    <t>СИБАТАЕВ КАЙРАТ КАРИМОВИЧ</t>
  </si>
  <si>
    <t>77777777777 ,87777777777</t>
  </si>
  <si>
    <t>19.07.2024 не верный номер</t>
  </si>
  <si>
    <t>ИП БАЙМУРАТОВ К</t>
  </si>
  <si>
    <t>БАЙМУРАТОВ КАЙЫРБЕК БАГИТЖАНОВИЧ</t>
  </si>
  <si>
    <t>77017707069 ,87017707069</t>
  </si>
  <si>
    <t>К/Х "БИДАЙШЫ"</t>
  </si>
  <si>
    <t>ЖАНИБЕКОВ САКЕН МЫРЗАГЕЛДИУЛЫ</t>
  </si>
  <si>
    <t>11.11.2024  нет  потреб</t>
  </si>
  <si>
    <t>ИП СОЛТАМУРАДОВ Р.Г</t>
  </si>
  <si>
    <t>СОЛТАМУРАДОВ РИЗВАН ГУНКИЕВИЧ</t>
  </si>
  <si>
    <t>77784954338 ,87784954338</t>
  </si>
  <si>
    <t>08.09.2026 другое направление можно не звонить</t>
  </si>
  <si>
    <t>ИП ТАТИБАЕВ</t>
  </si>
  <si>
    <t>ТАТИБАЕВ КЫДЫРБАЙ СЫРЛЫБЕКОВИЧ</t>
  </si>
  <si>
    <t>ИП КАЛДЫБЕКОВ</t>
  </si>
  <si>
    <t>КАЛДЫБЕКОВ СМАНБЕК ЖАРЫЛКАСЫНУЛЫ</t>
  </si>
  <si>
    <t>7 (702) 514-50-24</t>
  </si>
  <si>
    <t>С.ТУРБАТ , ТУРКЕСТАНСКАЯ ОБЛАСТЬ, КАЗЫГУРТСКИЙ РАЙОН, ТУРБАТСКИЙ С.О., С.ТУРБАТ</t>
  </si>
  <si>
    <t>КРЕСТЬЯНСКОЕ ХОЗЯЙСТВО "БЕЛОЕ ЗОЛОТО"</t>
  </si>
  <si>
    <t>УМИРБЕКОВ ДАЙРАБАЙ КОНЫСБЕКОВИЧ</t>
  </si>
  <si>
    <t xml:space="preserve">К/Х "АК-НИЕТ" </t>
  </si>
  <si>
    <t>ОМАРОВ МУРАТ ЕЛЖАНОВИЧ</t>
  </si>
  <si>
    <t>С.АУЕЛЬБЕК , ПАВЛОДАРСКАЯ ОБЛАСТЬ, АКТОГАЙСКИЙ РАЙОН, КАРАОБИНСКИЙ С.О., С.АУЕЛЬБЕК</t>
  </si>
  <si>
    <t>"БОРАНДЫ " ШАРУА ҚОЖАЛЫҒЫ</t>
  </si>
  <si>
    <t>ЕЛЕКБАЕВ АЙБЕК ОРЫНБАСАРОВИЧ</t>
  </si>
  <si>
    <t>КРХ"МАКСАТ"</t>
  </si>
  <si>
    <t>ДАЛЖАНОВ ТУЩЫБЕК БИСЕНБАЕВИЧ</t>
  </si>
  <si>
    <t>ИП "КУНАКБАЕВА"</t>
  </si>
  <si>
    <t>КУНАКБАЕВА ЭЛЬМИРА БЕКТУРОВНА</t>
  </si>
  <si>
    <t>КХ САМАЙ</t>
  </si>
  <si>
    <t>ЗИЯДА МӘЛІК</t>
  </si>
  <si>
    <t>7(7234)12-73-45 ,87234127345</t>
  </si>
  <si>
    <t>15.05.2024 сбой</t>
  </si>
  <si>
    <t>ИП УСЕНОВ Д.</t>
  </si>
  <si>
    <t>УСЕНОВ ДИЛМУРАТ ТУРСУНОВИЧ</t>
  </si>
  <si>
    <t>ГАББАСОВ АЙДЫН ГАЛИОЛЛАНОВИЧ</t>
  </si>
  <si>
    <t>ИП ЕРМАНОВ</t>
  </si>
  <si>
    <t>ЕРМАНОВ БАУРЖАН ФАЙЗУЛЛАЕВИЧ</t>
  </si>
  <si>
    <t>ИП "НҰР-МАҚСАТ"</t>
  </si>
  <si>
    <t>НУРБАЕВА САРА ЗАРБИНОВНА</t>
  </si>
  <si>
    <t>ИП "ЖАРАС"</t>
  </si>
  <si>
    <t>ОСПАНОВ ЖАНАРБЕК АЛКЕНОВИЧ</t>
  </si>
  <si>
    <t>ЖК БАСЕН ХУРМАН</t>
  </si>
  <si>
    <t>БАСЕН ХУРМАН</t>
  </si>
  <si>
    <t>К\Х "МИРАС"</t>
  </si>
  <si>
    <t>ТУЛЕГЕНОВ ТЕЛЕУХАН ТУЛЕГЕНОВИЧ</t>
  </si>
  <si>
    <t>С.ЖАНАМА , ОБЛАСТЬ ЖЕТІСУ, АЛАКОЛЬСКИЙ РАЙОН, ЖАНАМИНСКИЙ С.О., С.ЖАНАМА</t>
  </si>
  <si>
    <t>КХ "МЕРГЕНБАЕВА А.Т."</t>
  </si>
  <si>
    <t>МЕРГЕНБАЕВА АЛМАГУЛЬ ТУРИКБЕНОВНА</t>
  </si>
  <si>
    <t>7 (707) 822-32-06 ,87078223206</t>
  </si>
  <si>
    <t>К/Х "НҰРӘДІЛ"</t>
  </si>
  <si>
    <t>ДОСЫМАКОВ КАНАТ АЛПЫСБАЕВИЧ</t>
  </si>
  <si>
    <t>С.КОШКАР , КАРАГАНДИНСКАЯ ОБЛАСТЬ, АКТОГАЙСКИЙ РАЙОН, КУСАКСКИЙ С.О., С.КОШКАР</t>
  </si>
  <si>
    <t>ИП"КАЛДЫХАН"</t>
  </si>
  <si>
    <t>КУРМАНТАЕВ КАЛДЫХАН БЕГАЗОВИЧ</t>
  </si>
  <si>
    <t>77014997379 ,87014997379</t>
  </si>
  <si>
    <t>КРЕСТЬЯНСКОЕ ХОЗЯЙСТВО " БЕРЛІБЕК "</t>
  </si>
  <si>
    <t>БЕКСЕИТОВ БЕРИК БЕРЛИБЕКОВИЧ</t>
  </si>
  <si>
    <t>03.03.2025 не верный неомер</t>
  </si>
  <si>
    <t>ИП ХАНШАЙЫМ</t>
  </si>
  <si>
    <t>САПАРГАЗИНА ТОЛКЫН ОКТЯБРОВНА</t>
  </si>
  <si>
    <t>ИП "СУЛТАН"</t>
  </si>
  <si>
    <t>ЖАКУПОВ СЕРИК ХАСЕНУЛЫ</t>
  </si>
  <si>
    <t>" ДАРХАН " КРЕСТЬЯНСКОЕ ХОЗЯЙСТВО</t>
  </si>
  <si>
    <t>УСЕНБАЕВ ДАУЛЕТ ОМИРБАЙУЛЫ</t>
  </si>
  <si>
    <t>7 (7262) 54-81-65 ,87770000000</t>
  </si>
  <si>
    <t>28...2024 нет потреб</t>
  </si>
  <si>
    <t>"КЕҢБАСТАУ" ШАРУА ҚОЖАЛЫҒЫ</t>
  </si>
  <si>
    <t>ОРЫНБАЕВА КАРЛЫГАШ БАЙБОТАЕВНА</t>
  </si>
  <si>
    <t>ХАМЗИН КАНАТ ДАНАБЕКОВИЧ</t>
  </si>
  <si>
    <t>К/Х И ИП "КАРИМ"</t>
  </si>
  <si>
    <t>СУФЬЯНОВ ГАЗИЗ КАРИМОВИЧ</t>
  </si>
  <si>
    <t>ИП КАМАРОВ Т.А.</t>
  </si>
  <si>
    <t>КАМАРОВ ТАЛГАТ АМАНДЫКОВИЧ</t>
  </si>
  <si>
    <t>87029322975 ,8702-932-29-75</t>
  </si>
  <si>
    <t>С.ЖАНА ОМИР , ЗАПАДНО-КАЗАХСТАНСКАЯ ОБЛАСТЬ, ТЕРЕКТИНСКИЙ РАЙОН, ЧАГАНСКИЙ С.О., С.ЖАНА ОМИР</t>
  </si>
  <si>
    <t>28.05.2024 нет пока потреб</t>
  </si>
  <si>
    <t>К/Х "ЖӘРДЕМ"</t>
  </si>
  <si>
    <t>БАЗАРГАЛИЕВ КАЙРАТ ЖАРДЕМГАЛИЕВИЧ</t>
  </si>
  <si>
    <t>77777619760 ,87777619760</t>
  </si>
  <si>
    <t>К/Х КАПСАТТАР</t>
  </si>
  <si>
    <t>МОЛДАШЕВ СЕРЖАН КАПСАТАРОВИЧ</t>
  </si>
  <si>
    <t>С.АЛГАБАС , КАРАГАНДИНСКАЯ ОБЛАСТЬ, БУХАР-ЖЫРАУСКИЙ РАЙОН, С.О.КЕРНЕЙ, С.АЛГАБАС</t>
  </si>
  <si>
    <t>ИП"САГИНГАЛИЕВ Н.С." не верный номер</t>
  </si>
  <si>
    <t>САГИНГАЛИЕВ НУРЖАН СИСЕНБАЕВИЧ</t>
  </si>
  <si>
    <t>77014992095 ,87014992095</t>
  </si>
  <si>
    <t>ИП ГУЛЖАН казахскоговорящий</t>
  </si>
  <si>
    <t>АЛТЫНБЕКОВ ЕРЖАН БОРАШОВИЧ</t>
  </si>
  <si>
    <t>77752706360 ,87027816316</t>
  </si>
  <si>
    <t>С.АКСУ , КАРАГАНДИНСКАЯ ОБЛАСТЬ, ШЕТСКИЙ РАЙОН, НУРАТАЛДИНСКИЙ С.О., С.АКСУ</t>
  </si>
  <si>
    <t>К/Х КОРЖИНБАЕВА С. Е</t>
  </si>
  <si>
    <t>КОРЖИНБАЕВА САЙРАН ЕНБЕКОВНА</t>
  </si>
  <si>
    <t>С.ШАХТЕРСКОЕ , КАРАГАНДИНСКАЯ ОБЛАСТЬ, НУРИНСКИЙ РАЙОН, ШАХТЕРСКИЙ С.О., С.ШАХТЕРСКОЕ</t>
  </si>
  <si>
    <t>22.09.2026  нет потреб</t>
  </si>
  <si>
    <t>ИП ТУЛЕШЕВ</t>
  </si>
  <si>
    <t>ТУЛЕШЕВ ТАЛГАТ КАЛЫКБАЕВИЧ</t>
  </si>
  <si>
    <t>АЕКЕШЕВ НУРТАС КУБАШЕВИЧ</t>
  </si>
  <si>
    <t>С.АЛМАЛЫ , АТЫРАУСКАЯ ОБЛАСТЬ, АТЫРАУ Г.А., АЛМАЛИНСКИЙ С.О., С.АЛМАЛЫ</t>
  </si>
  <si>
    <t>05.06.2024 перезвонить после обеда нуртас кубашевичу</t>
  </si>
  <si>
    <t>КХ СПЦ "РУССКИЕ ПЧЕЛЫ"-ИП КРУПСКИЙ О.</t>
  </si>
  <si>
    <t>КРУПСКИЙ ОЛЕГ БОРИСОВИЧ</t>
  </si>
  <si>
    <t>7 777 535 30 74 ,87775353074</t>
  </si>
  <si>
    <t>ИП "BEKA"</t>
  </si>
  <si>
    <t>КАБЕСОВ АМАНГЕЛЬДЫ СИДЕШЕВИЧ</t>
  </si>
  <si>
    <t>7757692475 ,87757692475 ,87757692475</t>
  </si>
  <si>
    <t>05.06.2024 позже перезвонит сама</t>
  </si>
  <si>
    <t>ДК МУХАНОВ ЖАЗЫБЕК БЕЙСЕНОВИЧ</t>
  </si>
  <si>
    <t>Муханов Жазыбек Бейсенович</t>
  </si>
  <si>
    <t>ИП МЫРЗАМУРАТОВА</t>
  </si>
  <si>
    <t>МЫРЗАМУРАТОВА ЗАХУРА ЖУМАБЕКОВНА</t>
  </si>
  <si>
    <t>ИП "АДЕШБАЕВ М.Т."</t>
  </si>
  <si>
    <t>АДЕШБАЕВ МАРАТ ТУРСЫНБАЕВИЧ</t>
  </si>
  <si>
    <t>С.КАНАГАТ , ТУРКЕСТАНСКАЯ ОБЛАСТЬ, САРЫАГАШСКИЙ РАЙОН, КАБЛАНБЕКСКИЙ С.О., С.КАНАГАТ</t>
  </si>
  <si>
    <t>ИП "БОДИКОВА"</t>
  </si>
  <si>
    <t>БОДИКОВА СВЕТЛАНА БОРАМБАЕВНА</t>
  </si>
  <si>
    <t>ЖК БАЙБЕРЕКЕ</t>
  </si>
  <si>
    <t>ШЕНГЕЛБАЕВ РЫСБАЙ КАЗИЗОВИЧ</t>
  </si>
  <si>
    <t>С.АШИМ , ОБЛАСТЬ ЖЕТІСУ, АЛАКОЛЬСКИЙ РАЙОН, ЖЫЛАНДИНСКИЙ С.О., С.АШИМ</t>
  </si>
  <si>
    <t>КХ "АСУБАЕВ"</t>
  </si>
  <si>
    <t>АСУБАЕВ КАЖИМУХАН АДЫЛХАНОВИЧ</t>
  </si>
  <si>
    <t>БЕЛЬГИБАЕВ МАРЛЕН АУБАКИРОВИЧ</t>
  </si>
  <si>
    <t>87277030177 ,8(72770)30-177</t>
  </si>
  <si>
    <t>К/Х АЛІБИ</t>
  </si>
  <si>
    <t>АКЫЛБЕКОВ КУАНТАЙ МУКАЖАНОВИЧ</t>
  </si>
  <si>
    <t>03.03.2025 не сущ</t>
  </si>
  <si>
    <t>КХ "КАРАСАЙ"</t>
  </si>
  <si>
    <t>АМРЕНОВ КЕНЖЕГАЛИИ КАЛИЯКПЕРОВИЧ</t>
  </si>
  <si>
    <t>С.ТОСКАИН , ВОСТОЧНО-КАЗАХСТАНСКАЯ ОБЛАСТЬ, КУРЧУМСКИЙ РАЙОН, ТОСКАИНСКИЙ С.О., С.ТОСКАИН</t>
  </si>
  <si>
    <t>ИП" АСКАР "</t>
  </si>
  <si>
    <t>СИЯЗБАЕВ АСКАР КОЖАХМЕТОВИЧ</t>
  </si>
  <si>
    <t>ИП "ЖАНДОС" не зарег</t>
  </si>
  <si>
    <t>КАЙЫРБЕКОВ БЕРИК АБЫЛАЙХАНОВИЧ</t>
  </si>
  <si>
    <t>77089400383 ,87089400383</t>
  </si>
  <si>
    <t>С.ШАБАР , ПАВЛОДАРСКАЯ ОБЛАСТЬ, РАЙОН АҚҚУЛЫ, С.О.ҚАРАҚАЛА, С.ШАБАР</t>
  </si>
  <si>
    <t>ИНДИВИДУАЛЬНЫЙ ПРЕДПРИНИМАТЕЛЬ "АИКО"</t>
  </si>
  <si>
    <t>МУРАДИМОВ АЛМАЗ КАЛЕНОВИЧ</t>
  </si>
  <si>
    <t>ИП МУКАНБЕТОВ М</t>
  </si>
  <si>
    <t>МУКАНБЕТОВ МУРАГЕР ГАБДОЛГАЛИЕВИЧ</t>
  </si>
  <si>
    <t>К/Х ДЕМЕТРА</t>
  </si>
  <si>
    <t>ДОСМУХАМБЕТОВ ТУЛЕГЕН УРУКПАЕВИЧ</t>
  </si>
  <si>
    <t>С.АРКА , КОСТАНАЙСКАЯ ОБЛАСТЬ, КАМЫСТИНСКИЙ РАЙОН, АРКИНСКИЙ С.О., С.АРКА</t>
  </si>
  <si>
    <t>Ш/Қ "МОЛДЕБЕК"</t>
  </si>
  <si>
    <t>САПАРБЕКОВ КАЙРАТ МАЛДЫБЕКОВИЧ</t>
  </si>
  <si>
    <t>ШАХТЫРЕВ АЛЕКСАНДР ВАСИЛЬЕВИЧ</t>
  </si>
  <si>
    <t>С.ВЕСЕЛАЯ РОЩА , ПАВЛОДАРСКАЯ ОБЛАСТЬ, ЖЕЛЕЗИНСКИЙ РАЙОН, ВЕСЕЛОРОЩИНСКИЙ С.О., С.ВЕСЕЛАЯ РОЩА</t>
  </si>
  <si>
    <t>16.09.2026 сбой</t>
  </si>
  <si>
    <t>ИП ВИКТОР</t>
  </si>
  <si>
    <t>ЛИЦМАН ВИКТОР НИКОЛАЕВИЧ</t>
  </si>
  <si>
    <t>ИП АУШЕВ</t>
  </si>
  <si>
    <t>АУШЕВ МАГОМЕД МАГОМЕТОВИЧ</t>
  </si>
  <si>
    <t>08.09.2026  откл</t>
  </si>
  <si>
    <t>МЕРУЕРТ</t>
  </si>
  <si>
    <t>МУКАНОВ САЙРАН КАБИДЕНОВИЧ</t>
  </si>
  <si>
    <t>7 (705) 3409872 ,87053409872</t>
  </si>
  <si>
    <t>КХ "ЕРГАЗИН КАЙРАТ АСЫЛКАНОВИЧ"</t>
  </si>
  <si>
    <t>ЕРГАЗИН КАЙРАТ АСЫЛКАНОВИЧ</t>
  </si>
  <si>
    <t>С.НОВОПОКРОВКА , КОСТАНАЙСКАЯ ОБЛАСТЬ, УЗУНКОЛЬСКИЙ РАЙОН, НОВОПОКРОВСКИЙ С.О., С.НОВОПОКРОВКА</t>
  </si>
  <si>
    <t>КРЕСТЬЯНСКОЕ ХОЗЯЙСТВО "КАМИДОЛЛА"</t>
  </si>
  <si>
    <t>КОНАЕВА МАРАЛ ДУРДЫЕВНА</t>
  </si>
  <si>
    <t>КРЕСТЬЯНСКОЕ ХОЗЯЙСТВО "ЗВЕЗДА"</t>
  </si>
  <si>
    <t>ЖУНУСОВА ШОЛПАН ХАЙРОЛЛАЕВНА</t>
  </si>
  <si>
    <t>С.МАЛАЯ АКТОБЕ , ОБЛАСТЬ АБАЙ, СЕМЕЙ Г.А., ОЗЕРСКИЙ С.О., С.ОЗЕРКИ, С.МАЛАЯ АКТОБЕ</t>
  </si>
  <si>
    <t>ИП ДАУТБАЕВ Н.С.</t>
  </si>
  <si>
    <t>ДАУТБАЕВ НАЙМАНГАЗЫ СЕЙТКАНОВИЧ</t>
  </si>
  <si>
    <t>11.12.2023 нет необ сами строители</t>
  </si>
  <si>
    <t>КХ "АРЛАН "</t>
  </si>
  <si>
    <t>ТАНКАКОВ АРМАН РАХИМБАЕВИЧ</t>
  </si>
  <si>
    <t>С.БОЗОЙ , ЖАМБЫЛСКИЙ РАЙОН, БОЗОЙСКИЙ С.О., С.БОЗОЙ</t>
  </si>
  <si>
    <t>БЕРГЕНЕВА ШОЛПАН АЙТАНОВНА</t>
  </si>
  <si>
    <t>77072950868 ,87077707877</t>
  </si>
  <si>
    <t>19.07.2024 не дозвон директору звонить на 1 номер</t>
  </si>
  <si>
    <t>КХ "БАГДАТ" не верный номер</t>
  </si>
  <si>
    <t>КАПЕНОВ БЕКТАС БАГДАТОВИЧ</t>
  </si>
  <si>
    <t>ИНДИВИДУАЛЬНЫЙ ПРЕДПРИНИМАТЕЛЬ "МУРАТОВА А.С" не верный номер</t>
  </si>
  <si>
    <t>МУРАТОВА АЛМАГУЛЬ САУАНОВНА</t>
  </si>
  <si>
    <t>Розничная торговля домашней птицей, дичью и изделиями из них в специализированных магазинах, являющихся торговыми объектами, с торговой площадью менее 2000 кв.м</t>
  </si>
  <si>
    <t>ЕНКЕБАЕВ ГАЛИЙ ТЛЕУБАЙУЛЫ</t>
  </si>
  <si>
    <t>С.БУЛГАРТАБЫТЫ , ВОСТОЧНО-КАЗАХСТАНСКАЯ ОБЛАСТЬ, КУРЧУМСКИЙ РАЙОН, МАРКАКОЛЬСКИЙ С.О., С.БУЛГАРТАБЫТЫ</t>
  </si>
  <si>
    <t>ДК "АЛИХАН"</t>
  </si>
  <si>
    <t>БАХТЫГРЕЕВА КУЛАШ ДЖУМАБАЕВНА</t>
  </si>
  <si>
    <t>" ЕРЖІГІТ" ШАРУА ҚОЖАЛЫҒЫ</t>
  </si>
  <si>
    <t>АХМОЛДИНА АЙНУР РАХМЕТОЛЛАЕВНА</t>
  </si>
  <si>
    <t>15.05.2024болату жумабековичу звонить пока нет потребности к осени набрать</t>
  </si>
  <si>
    <t>ИП " АХМЕТОВА "</t>
  </si>
  <si>
    <t>АХМЕТОВА ГАУКАР БОЖАНОВНА</t>
  </si>
  <si>
    <t>77017716906 ,87017716906</t>
  </si>
  <si>
    <t xml:space="preserve">27.11.2024 нет потреб </t>
  </si>
  <si>
    <t>ИП БИГИЛЬДИНОВ М.К.</t>
  </si>
  <si>
    <t>БИГИЛЬДИНОВ МАРАТ КЕНЖЕБАЕВИЧ</t>
  </si>
  <si>
    <t>77765292627 ,87765292627</t>
  </si>
  <si>
    <t>ИП "АЙНУР"</t>
  </si>
  <si>
    <t>СЕЙДАХМЕТОВ БОЛАТ КЕНЕСБАЕВИЧ</t>
  </si>
  <si>
    <t>САДИКОВА РЫСБИКЕ не верный номер</t>
  </si>
  <si>
    <t>САДИКОВА РЫСБИКЕ</t>
  </si>
  <si>
    <t>77054459494 ,87054459494</t>
  </si>
  <si>
    <t>КХ "МУКАН АТА" не зарег</t>
  </si>
  <si>
    <t>КОЖАНБЕРДИН САГЫНДЫК МУКАНОВИЧ</t>
  </si>
  <si>
    <t>С.УЗУНБУЛАК , БАЯНАУЛЬСКИЙ РАЙОН, УЗУНБУЛАКСКИЙ С.О., С.УЗУНБУЛАК</t>
  </si>
  <si>
    <t>"ІСАМАДДИН" ШАРУА ҚОЖАЛЫҒЫ</t>
  </si>
  <si>
    <t>НУРУМБЕТОВ ЖАНАРБЕК СРАЖОВИЧ</t>
  </si>
  <si>
    <t>ИП "УНДЫБАЕВА"</t>
  </si>
  <si>
    <t>УНДЫБАЕВА МАНАР ТЫНЫБАЕВНА</t>
  </si>
  <si>
    <t>ГККП "АГРОТЕХНИЧЕСКИЙ КОЛЛЕДЖ, ПОСЕЛОК АРШАЛЫ" ПРИ УПРАВЛЕНИИ ОБРАЗОВАНИЯ АКМОЛИНСКОЙ ОБЛАСТИ</t>
  </si>
  <si>
    <t>ЭНГРАФ ТАТЬЯНА АНАТОЛЬЕВНА</t>
  </si>
  <si>
    <t>П.АРШАЛЫ , УЛИЦА ПТЛ-14, 1А</t>
  </si>
  <si>
    <t>К/Х "КУАТ"</t>
  </si>
  <si>
    <t>КАСЕНБАЕВА БАКЫТЖАН МЕРЕКЕНОВНА</t>
  </si>
  <si>
    <t>С.КАРАБУТА , УРДЖАРСКИЙ РАЙОН, КАРАБУТИНСКИЙ С.О., С.КАРАБУТА</t>
  </si>
  <si>
    <t>04.02.2025 нет потреб</t>
  </si>
  <si>
    <t>К\Х " АЖАР"</t>
  </si>
  <si>
    <t>АСАНКУЛОВ АУЕСХАН АЛИМХАНОВИЧ</t>
  </si>
  <si>
    <t>27.11.2024 нет потреб</t>
  </si>
  <si>
    <t>ШҚ "НҰРАҚ ӘУЛИЕТІ"</t>
  </si>
  <si>
    <t>БИДЕШОВ МАХМУТ МАУШЕТОВИЧ</t>
  </si>
  <si>
    <t>А.КУМАРЫК , РАЙОН ТУРАРА РЫСКУЛОВА, КУМАРЫКСКИЙ С.О., А.КУМАРЫК</t>
  </si>
  <si>
    <t>27.11.2024 не дозвон</t>
  </si>
  <si>
    <t>КРЕСТЬЯНСКОЕ ХОЗЯЙСТВО "ӘДІЛ " БУШБАКБАЕВА ГАУХАР АМАНЖОЛОВНА</t>
  </si>
  <si>
    <t>БУШБАКБАЕВА ГАУХАР АМАНЖОЛОВНА</t>
  </si>
  <si>
    <t>КХ "?ОР?АН"</t>
  </si>
  <si>
    <t>ТЛЕККАБЫЛОВ ГАБИТ ЗАЙДУЛЛИНОВИЧ</t>
  </si>
  <si>
    <t>ИП "ПЕРЕВОЗЩИК"</t>
  </si>
  <si>
    <t>АБИЛЬТАЕВ ТОБЫЛЖАН ТАШАТОВИЧ</t>
  </si>
  <si>
    <t>77018967007 ,87018967007</t>
  </si>
  <si>
    <t>УРКИНБАЕВА МАРИЯ КАЙНБАЕВНА</t>
  </si>
  <si>
    <t>1810.2024 не верный номер</t>
  </si>
  <si>
    <t>КАЙРАНОВ АСХАТ АНВАРБЕКОВИЧ</t>
  </si>
  <si>
    <t>КРЕСТЬЯНСКОЕ ХОЗЯЙСТВО "ШАЙМЕРДЕНОВ БАХИТЖАН ЖУБАНЫШОВИЧ"</t>
  </si>
  <si>
    <t>ШАЙМЕРДЕНОВ БАХИТЖАН ЖУБАНЫШОВИЧ</t>
  </si>
  <si>
    <t>С.СОСНОВКА , КОСТАНАЙСКАЯ ОБЛАСТЬ, АУЛИЕКОЛЬСКИЙ РАЙОН, НОВОСЕЛОВСКИЙ С.О., С.СОСНОВКА</t>
  </si>
  <si>
    <t>КРЕСТЬЯНСКОЕ ХОЗЯЙСТВО "ДУЛАТ" не верный номер</t>
  </si>
  <si>
    <t>БАХТЯРОВ БОЛАТ ГАБДУАХИТОВИЧ</t>
  </si>
  <si>
    <t>ИП "АЛМАХАНБЕТОВА АЛТЫН УРМЕТОВНА"</t>
  </si>
  <si>
    <t>АЛМАХАНБЕТОВА АЛТЫН УРМЕТОВНА</t>
  </si>
  <si>
    <t>С.АЛМАЛЫ , ТУРКЕСТАНСКАЯ ОБЛАСТЬ, РАЙОН БАЙДИБЕКА, АЛМАЛИНСКИЙ С.О., С.АЛМАЛЫ</t>
  </si>
  <si>
    <t>ИП КАРАБЕКОВ</t>
  </si>
  <si>
    <t>КАРАБЕКОВ АСКАРБЕК СЕРИКБАЕВИЧ</t>
  </si>
  <si>
    <t>"ЕЛЕУСИЗОВ E.Ж." ШАРУА ҚОЖАЛЫҒЫ</t>
  </si>
  <si>
    <t>ЕЛЕУСИЗОВ ЕРЛАН ЖАНГАЛИЕВИЧ</t>
  </si>
  <si>
    <t>ИП "ФАРАДЖИЕВ"</t>
  </si>
  <si>
    <t>ФАРАДЖИЕВ МАХМУД МАГАМЕДОВИЧ</t>
  </si>
  <si>
    <t>С.КАЙНАР , КОРДАЙСКИЙ РАЙОН, САРЫБУЛАКСКИЙ С.О., С.КАЙНАР</t>
  </si>
  <si>
    <t>ИБРАҺИМ</t>
  </si>
  <si>
    <t>ШАУЛЕНОВ РАХЫШ АМАНКОСОВИЧ</t>
  </si>
  <si>
    <t>С.АКСАЗДЫ , АКТЮБИНСКАЯ ОБЛАСТЬ, АЛГИНСКИЙ РАЙОН, УШКУДУКСКИЙ С.О., С.АКСАЗДЫ</t>
  </si>
  <si>
    <t>ИП ЖАҢАГҮЛ</t>
  </si>
  <si>
    <t>ӘЛИЕВА ЖАҢАГҮЛ ИБАДІЛЛАҚЫЗЫ</t>
  </si>
  <si>
    <t>ИП СЕЙТБЕКОВ</t>
  </si>
  <si>
    <t>СЕЙТБЕКОВ БЕКБОЛАТ РЫСКУЛБЕКОВИЧ</t>
  </si>
  <si>
    <t>С.АЛМАЛЫБАК , АЛМАТИНСКАЯ ОБЛАСТЬ, КАРАСАЙСКИЙ РАЙОН, УМТЫЛСКИЙ С.О., С.АЛМАЛЫБАК</t>
  </si>
  <si>
    <t>ИП "АБДРАХМАНОВА"</t>
  </si>
  <si>
    <t>АБДРАХМАНОВА АЙГУЛ БАЛАШОВНА</t>
  </si>
  <si>
    <t>ФЕРМЕРСКОЕ ХОЗЯЙСТВО "УРИНБАСАР"</t>
  </si>
  <si>
    <t>АБУТАЛИПОВ УРИНБАСАР ЖОЛАМАНОВИЧ</t>
  </si>
  <si>
    <t>77072987898 ,87072987898</t>
  </si>
  <si>
    <t>11.11.2024 не дозвон</t>
  </si>
  <si>
    <t>ИП КАБЫКЕНОВ</t>
  </si>
  <si>
    <t>КАБЫКЕНОВ ЕРЛАН БАХЫТЖАНОВИЧ</t>
  </si>
  <si>
    <t>КХ КУБАШЕВ Е.З.</t>
  </si>
  <si>
    <t>КУБАШЕВ ЕСБОЛАТ ЗАКАРОВИЧ</t>
  </si>
  <si>
    <t>77012302504 ,87012302504</t>
  </si>
  <si>
    <t>ИП БАШЕРОВ ЕРНҰР ҒАДЛЕТҰЛЫ</t>
  </si>
  <si>
    <t>БАШЕРОВ ЕРНҰР ҒАДЛЕТҰЛЫ</t>
  </si>
  <si>
    <t>87222522409 ,87222522409,+77764479897 ,87764479897</t>
  </si>
  <si>
    <t>ИП "АСИЛОВ"</t>
  </si>
  <si>
    <t>АСИЛОВ АЛИК ЖЕКСЕНОВИЧ</t>
  </si>
  <si>
    <t>87051291090 ,8-705-129-10-90</t>
  </si>
  <si>
    <t>С.КЫЗЫЛШАРУА , РАЙОН ТУРАРА РЫСКУЛОВА, АКБУЛАКСКИЙ С.О., С.КЫЗЫЛШАРУА</t>
  </si>
  <si>
    <t>ИП "ЖОЛКУРЛЫС+"</t>
  </si>
  <si>
    <t>АРХАБАЕВ БЕРИК ЖАКАНОВИЧ</t>
  </si>
  <si>
    <t>"ӘЛИ"</t>
  </si>
  <si>
    <t>КАППАРОВА КЛАРА САГИНДЫКОВНА</t>
  </si>
  <si>
    <t>22.09.2026  бросила трубку</t>
  </si>
  <si>
    <t>КХ "НУРГАЗЫ"</t>
  </si>
  <si>
    <t>ОСПАНОВ НУРГАЗЫ АБДУЛАЕВИЧ</t>
  </si>
  <si>
    <t>К/Х "ЕРАЛЫ "</t>
  </si>
  <si>
    <t>БОРАНТАЕВ ЕРЛАН ВАЛИЕВИЧ</t>
  </si>
  <si>
    <t>С.КЫЗЫЛАГАШ , ОБЛАСТЬ ЖЕТІСУ, АКСУСКИЙ РАЙОН, КЫЗЫЛАГАШСКИЙ С.О., С.КЫЗЫЛАГАШ</t>
  </si>
  <si>
    <t xml:space="preserve"> интер</t>
  </si>
  <si>
    <t>КРЕСТЬЯНСКОЕ-ХОЗЯИСТВО ДӘУЛЕТБАЙ</t>
  </si>
  <si>
    <t>РАЙМКУЛОВ ГАМЛЕТ ДАУЛЕТБАЕВИЧ</t>
  </si>
  <si>
    <t>КХ АЛИНА</t>
  </si>
  <si>
    <t>КАЛКЕНОВ КАЙРАТ КУМАРКАНОВИЧ</t>
  </si>
  <si>
    <t>ИП БОЙКОВ АЛЕКСАНДР АНАТОЛЬЕВИЧ К/Х "АЛЕКС"</t>
  </si>
  <si>
    <t>БОЙКОВ АЛЕКСАНДР АНАТОЛЬЕВИЧ</t>
  </si>
  <si>
    <t>КХ "ОМАРХАН"</t>
  </si>
  <si>
    <t>ШАРГЫНОВ ДАУЛЕТХАН ОМАРХАНОВИЧ</t>
  </si>
  <si>
    <t>ЖИЕМБЕТ К/Х</t>
  </si>
  <si>
    <t>АЛИЕВ СЫРЫМ ЖИЕМБЕТОВИЧ</t>
  </si>
  <si>
    <t>С.АККУМ , ЖАМБЫЛСКАЯ ОБЛАСТЬ, ТАЛАССКИЙ РАЙОН, АККУМСКИЙ С.О., С.АККУМ</t>
  </si>
  <si>
    <t>КХ "МАДИ" н зарег</t>
  </si>
  <si>
    <t>ШАЙХИМУЛДИН МУРАТ НИЯЗОВИЧ</t>
  </si>
  <si>
    <t>16.09.2026 не зарег</t>
  </si>
  <si>
    <t>ИП "БЕК-АГРО"</t>
  </si>
  <si>
    <t>ҚИТАРОВ БОЛАТ АРДАҚҰЛЫ</t>
  </si>
  <si>
    <t>77783042501 ,87783042501</t>
  </si>
  <si>
    <t>С.АКЖАЙЫК , АТЫРАУСКАЯ ОБЛАСТЬ, МАХАМБЕТСКИЙ РАЙОН, АКЖАИЫКСКИЙ С.О., С.АКЖАЙЫК</t>
  </si>
  <si>
    <t>ЖК АКМУРЗАЕВ РУСЛАН</t>
  </si>
  <si>
    <t>АКМУРЗАЕВ РУСЛАН АСКЕРБЕКОВИЧ</t>
  </si>
  <si>
    <t>К/Х "БОЛАШАК" не верный номер</t>
  </si>
  <si>
    <t>УМАРГАЛИЕВ АКЫЛБЕК БИСЕМБАЕВИЧ</t>
  </si>
  <si>
    <t>87113751185 ,8(71137) 51-185</t>
  </si>
  <si>
    <t>К/Х "ЫГИБАЕВ ТОЛЕУХАН".</t>
  </si>
  <si>
    <t>ЫГИБАЕВ ТОЛЕУХАН МАУЛЕТОВИЧ</t>
  </si>
  <si>
    <t>7(708)150-81-20 ,87081508120</t>
  </si>
  <si>
    <t>ИП ХАЛЫМЫН</t>
  </si>
  <si>
    <t>ХАЛЫМЫН РОЗА</t>
  </si>
  <si>
    <t>С.КОКЖАЗЫК , ОБЛАСТЬ ЖЕТІСУ, ЕСКЕЛЬДИНСКИЙ РАЙОН, КОКЖАЗЫКСКИЙ С.О., С.КОКЖАЗЫК</t>
  </si>
  <si>
    <t>ИП/КХ КЕЛГЕНБАЕВА АРНАГУЛЬ МЕНТАЕВНА</t>
  </si>
  <si>
    <t>КЕЛГЕНБАЕВА АРНАГУЛЬ МЕНТАЕВНА</t>
  </si>
  <si>
    <t>7(702)8443846 ,87028443846 ,87234021825 ,87234031045</t>
  </si>
  <si>
    <t>15.05.2024 пока нет потреб</t>
  </si>
  <si>
    <t>ФЛОРИСТ</t>
  </si>
  <si>
    <t>ЕРЕМЕНКО ИРИНА ВЕНИАМИНОВНА</t>
  </si>
  <si>
    <t>ИП "НҰРСОЛТАН"</t>
  </si>
  <si>
    <t>НҰРСОЛТАН ДӘУЛЕТБЕК</t>
  </si>
  <si>
    <t>ИП АМАНГАЛИЕВА ДАРИГА АМАНКАНОВНА</t>
  </si>
  <si>
    <t>АМАНГАЛИЕВА ДАРИГА АМАНКАНОВНА</t>
  </si>
  <si>
    <t>С.САРЫХОБДА , АКТЮБИНСКАЯ ОБЛАСТЬ, АЛГИНСКИЙ РАЙОН, САРЫХОБДИНСКИЙ С.О., С.САРЫХОБДА</t>
  </si>
  <si>
    <t>21.02.2025 не зарег</t>
  </si>
  <si>
    <t xml:space="preserve">КХ "ПИТОМНИК ЖАСЫЛ ТАЛ" </t>
  </si>
  <si>
    <t>БАЙМУКАНОВ МЕЙРАМ САКЕНОВИЧ</t>
  </si>
  <si>
    <t>77025349002 ,87025349002</t>
  </si>
  <si>
    <t>ИП ЖУНУСОВА БАКЫТГУЛ АДЫЛХАНОВНА</t>
  </si>
  <si>
    <t>КРЕСТЬЯНСКОЕ ХОЗЯЙСТВО "САЯТ"</t>
  </si>
  <si>
    <t>КУАНЫШОВ МУХАМЕДЖАН АБУТАЛИПОВИЧ</t>
  </si>
  <si>
    <t>77084878475 ,87084878475</t>
  </si>
  <si>
    <t>С.ГРОДЕКОВО , ЖАМБЫЛСКАЯ ОБЛАСТЬ, ЖАМБЫЛСКИЙ РАЙОН, ГРОДЕКОВСКИЙ С.О., С.ГРОДЕКОВО</t>
  </si>
  <si>
    <t>27.11.2024  нет потреб</t>
  </si>
  <si>
    <t>КРЕСТЬЯНСКОЕ ХОЗЯЙСТВО "ЖАНСУЛТАНОВ УРАЛ РОМАЗАНОВИЧ" повтор не дозвон</t>
  </si>
  <si>
    <t>ЖАНСУЛТАНОВ УРАЛ РОМАЗАНОВИЧ</t>
  </si>
  <si>
    <t>18.12.2024 нет потреб</t>
  </si>
  <si>
    <t>"БЕРЕКЕ" ШАРУА ҚОЖАЛЫҒЫ</t>
  </si>
  <si>
    <t>КАРИМОВ БАКЫТЖАН НУРМУГАМБЕТОВИЧ</t>
  </si>
  <si>
    <t>С.УРДЖАР , УРДЖАРСКИЙ РАЙОН, УРДЖАРСКИЙ С.О., С.УРДЖАР</t>
  </si>
  <si>
    <t>КРЕСТЬЯНСКОЕ ХОЗЯЙСТВО "ЖІБЕК ЖОЛЫ"</t>
  </si>
  <si>
    <t>НУРМУХАНОВ ГАНИМАТ ХАЙРЖАНОВИЧ</t>
  </si>
  <si>
    <t>ИП САУТЖАНОВА ГУЛЬСИМ ГАИСТЕНОВНА</t>
  </si>
  <si>
    <t>САУТЖАНОВА ГУЛЬСИМ ГАИСТЕНОВНА</t>
  </si>
  <si>
    <t>КРЕСТЬЯНСКОЕ ХОЗЯЙСТВО "БЕРЕКЕ"</t>
  </si>
  <si>
    <t>НЫСАНОВА МУСЛИМА АБИЛХАЙРОВНА</t>
  </si>
  <si>
    <t>Г.АТЫРАУ , АТЫРАУ Г.А., Г.АТЫРАУ</t>
  </si>
  <si>
    <t>ИП КИЯЛОВ С.И.</t>
  </si>
  <si>
    <t>КИЯЛОВ САЛИМЖАН ИСМАГУЛОВИЧ</t>
  </si>
  <si>
    <t>КХ "АСАР"</t>
  </si>
  <si>
    <t>ИМАНТАЕВА АЛТЫНАЙ АБЕНОВНА</t>
  </si>
  <si>
    <t>С.САРЫОБА , АКМОЛИНСКАЯ ОБЛАСТЬ, АРШАЛЫНСКИЙ РАЙОН, САРАБИНСКИЙ С.О., С.САРЫОБА</t>
  </si>
  <si>
    <t>ЕСЕТОВ СЕРИКБОЛ ГАЙСИНОВИЧ</t>
  </si>
  <si>
    <t>77007647004 ,87007647004</t>
  </si>
  <si>
    <t>КРЕСТЬЯНСКОЕ ХОЗЯЙСТВО "НҰРЛАН"</t>
  </si>
  <si>
    <t>ТУСУПБЕКОВ АМАНГЕЛЬДЫ КАРИГУЛОВИЧ</t>
  </si>
  <si>
    <t>БОХАЕВ Д.С.</t>
  </si>
  <si>
    <t>БОХАЕВ ДЮСЕНБАЙ СЫДЫКОВИЧ</t>
  </si>
  <si>
    <t>П.ЖАНА КАРАТОН , АТЫРАУСКАЯ ОБЛАСТЬ, ЖЫЛЫОЙСКИЙ РАЙОН, ЖАНА КАРАТОНСКАЯ П.А., П.ЖАНА КАРАТОН</t>
  </si>
  <si>
    <t>ЖАКУПОВ НУРМАГАНБЕТ ЖЕТИОШАКОВИЧ</t>
  </si>
  <si>
    <t>27.11.2024 не верный  номер</t>
  </si>
  <si>
    <t>К/Х НУРЖАН</t>
  </si>
  <si>
    <t>АМРЕНОВ АМАНГЕЛДЫ ТАСЫМОВИЧ</t>
  </si>
  <si>
    <t>КХ "АЛТЫН ҚҰЛЫН"</t>
  </si>
  <si>
    <t>АТИРОВА РОЗА ЗЕЙНУЛЛАЕВНА</t>
  </si>
  <si>
    <t>87014029000 ,87772884888 ,87772884888,87014029000</t>
  </si>
  <si>
    <t>ИП "ӘБІШЕВ Е.Ғ."</t>
  </si>
  <si>
    <t>ӘБІШЕВ ЕРЕР ҒАЛЫМЖАНҰЛЫ</t>
  </si>
  <si>
    <t>77026124378; +77777237878 ,87026124378 ,87757505847 ,87777237878</t>
  </si>
  <si>
    <t>КРЕСТЬЯНСКОЕ ХОЗЯЙСТВО "ӘДІЛ" БУШБАКБАЕВ ДАУРЕНБЕК АДИЛБЕКОВИЧ</t>
  </si>
  <si>
    <t>БУШБАКБАЕВ ДАУРЕНБЕК АДИЛБЕКОВИЧ</t>
  </si>
  <si>
    <t>19.07.2024 не существует</t>
  </si>
  <si>
    <t>ИП БИСЕНОВА Г.Н.</t>
  </si>
  <si>
    <t>БИСЕНОВА ГУЛУСТАН НУРБЕРДИЕВНА</t>
  </si>
  <si>
    <t>gulstan.beysenova@mail.ru</t>
  </si>
  <si>
    <t>ИНДИВИДУАЛЬНЫЙ ПРЕДПРИНИМАТЕЛЬ ЕРЖАНОВА</t>
  </si>
  <si>
    <t>ЕРЖАНОВА МАЙРА САЙЛАУОВНА</t>
  </si>
  <si>
    <t>27.11.2024 не верный номер</t>
  </si>
  <si>
    <t>ИП "БАКДАУЛЕТ"</t>
  </si>
  <si>
    <t>АКТАЕВ БАГЗАТ КУАНЫШТАЕВИЧ</t>
  </si>
  <si>
    <t>22.09.2026 говорит не верный номер хотя ранеее общались по ангшару</t>
  </si>
  <si>
    <t>Ж/К "ОРМАНОВ"</t>
  </si>
  <si>
    <t>ОРМАНОВ ЖЕНИСБЕК ЗИКИРОВИЧ</t>
  </si>
  <si>
    <t>С.ЫНТАЛЫ , ТУРКЕСТАНСКАЯ ОБЛАСТЬ, МАКТААРАЛЬСКИЙ РАЙОН, С.О. ЖОЛДАБАЯ НУРЛЫБАЕВА, С.ЫНТАЛЫ</t>
  </si>
  <si>
    <t>КХ "МАДИНА"</t>
  </si>
  <si>
    <t>ЖУМАБЕКОВ ОРАЛБАЙ ОРЫНБАЕВИЧ</t>
  </si>
  <si>
    <t>87021863923 ,87774170886</t>
  </si>
  <si>
    <t>С.КАРАТАЛ , СЕВЕРО-КАЗАХСТАНСКАЯ ОБЛАСТЬ, АЙЫРТАУСКИЙ РАЙОН, КАРАТАЛЬСКИЙ С.О., С.КАРАТАЛ</t>
  </si>
  <si>
    <t>КХ "ҚОЖАҒҰЛ"</t>
  </si>
  <si>
    <t>КЕСЕБАЕВА ГУЛЖАН ТУГАНБАЕВНА</t>
  </si>
  <si>
    <t>КХ "КУЧЕР СЕРГЕЙ СЕРГЕЕВИЧ"</t>
  </si>
  <si>
    <t>КУЧЕР СЕРГЕЙ СЕРГЕЕВИЧ</t>
  </si>
  <si>
    <t>С.ПРИВОЛЬНОЕ , РАЙОН ИМ.ГАБИТА МУСРЕПОВА, НОВОСЕЛЬСКИЙ С.О., С.ПРИВОЛЬНОЕ</t>
  </si>
  <si>
    <t>КРХ ЖОЛТАБАРОВ</t>
  </si>
  <si>
    <t>ЖОЛТАБАРОВ БАГЛАН БАЙГАЛЫКОВИЧ</t>
  </si>
  <si>
    <t>7 (702) 877-15-77 ,87028771577</t>
  </si>
  <si>
    <t>ИП "ДОСМАНБЕТОВА М"</t>
  </si>
  <si>
    <t>ДОСМАНБЕТОВА МАЯ ТАЛГАТОВНА</t>
  </si>
  <si>
    <t>АЙДЫН</t>
  </si>
  <si>
    <t>НУХАЙ НУРМЕТ</t>
  </si>
  <si>
    <t>КХ ТУЛЕНОВ СУЛТАНГАЛИ РАЙЫМОВИЧ</t>
  </si>
  <si>
    <t>ТУЛЕНОВ СУЛТАНГАЛИ РАЙЫМОВИЧ</t>
  </si>
  <si>
    <t>ДОМ ЛЕСНИЧЕГО , ТУРКЕСТАНСКАЯ ОБЛАСТЬ, РАЙОН САУРАН, С.О.УШКАЙЫК, С.ЖАЛАНТОС, ДОМ ЛЕСНИЧЕГО</t>
  </si>
  <si>
    <t>К/Х "АЛҒАБАС",ИП "КАЛИЕВ М"</t>
  </si>
  <si>
    <t>КАЛИЕВ МАУЛЕТБЕК КУСМАНОВИЧ</t>
  </si>
  <si>
    <t>ИП ТЛЕУБЕРДИНА ШЫНАР АШКЕНОВНА</t>
  </si>
  <si>
    <t>ТЛЕУБЕРДИНА ШЫНАР АШКЕНОВНА</t>
  </si>
  <si>
    <t>КАЛИЕВ ДОСАН БАРАКОВИЧ</t>
  </si>
  <si>
    <t>ИП САРКЕ БАТЫР</t>
  </si>
  <si>
    <t>СҮЛЕЕВ НЫШАНТАЙ МӘДИЯРЫМҰЛЫ</t>
  </si>
  <si>
    <t>ЖК "АЯТХАН"</t>
  </si>
  <si>
    <t>АЯТХАН АХАН</t>
  </si>
  <si>
    <t>ИП"ҚОСДАУЛЕТ"</t>
  </si>
  <si>
    <t>САТЫШЕВА НУРКУЛЬ НЕСИПБАЕВНА</t>
  </si>
  <si>
    <t>С.ШАЙДАНА , ЖАМБЫЛСКАЯ ОБЛАСТЬ, ЖАМБЫЛСКИЙ РАЙОН, С.О. КАРАСУ , С.ШАЙДАНА</t>
  </si>
  <si>
    <t>КХ "ТІЛЕК"</t>
  </si>
  <si>
    <t>ИЩАНОВ РИШАТ ТЛЕККАЛИЕВИЧ</t>
  </si>
  <si>
    <t>77056614047 ,87056614047</t>
  </si>
  <si>
    <t>03.10.2024 продал кх</t>
  </si>
  <si>
    <t>ИП"ЖУБАНГАЛИЕВ Р.Б."</t>
  </si>
  <si>
    <t>ЖУБАНГАЛИЕВ РУЛЛАН БАКЫТЖАНОВИЧ</t>
  </si>
  <si>
    <t>К/Х "ДАУРЕН-2"</t>
  </si>
  <si>
    <t>ТУКТАБАЕВ АМАНГЕЛЬДЫ ДИМЬЮЮВИЧ</t>
  </si>
  <si>
    <t>22.09.2026 повтор контакта кайнарбулак нет потреб</t>
  </si>
  <si>
    <t>"КЕНЖЕ-АЯН" ШАРУА ҚОЖАЛЫҒЫ</t>
  </si>
  <si>
    <t>ЕСЕЕВА ФАРИДА НУРБЕРГЕНОВНА</t>
  </si>
  <si>
    <t>С.ТАЙСОЙГАН , КЗЫЛКОГИНСКИЙ РАЙОН, ТАЙСОЙГАНСКИЙ С.О., С.ТАЙСОЙГАН</t>
  </si>
  <si>
    <t>ИП АЛТЫНБЕКОВ</t>
  </si>
  <si>
    <t>АЛТЫНБЕКОВ МАКСАТ ТОЛЕУОВИЧ</t>
  </si>
  <si>
    <t>77758982326 ,87758982326</t>
  </si>
  <si>
    <t>Ф/Х "А" ТАЖИДДИНҰЛЫ</t>
  </si>
  <si>
    <t>ТАЖИДДИНУЛЫ АЛИМЖАН</t>
  </si>
  <si>
    <t>ФХ "СУЛТАН"</t>
  </si>
  <si>
    <t>МУБАРАКОВ МЫЛТЫКПАЙ БАЛТАБАЕВИЧ</t>
  </si>
  <si>
    <t>ИП "БЕКЕНОВ ТАЛГАТ ТУЛЕГЕНОВИЧ"</t>
  </si>
  <si>
    <t>БЕКЕНОВ ТАЛГАТ ТУЛЕГЕНОВИЧ</t>
  </si>
  <si>
    <t>7 (700) 239-01-72</t>
  </si>
  <si>
    <t>ИП "КАБЫШЕВ Б.К"</t>
  </si>
  <si>
    <t>КАБЫШЕВ БАУЫРЖАН КЕНЕСКАЗЫЕВИЧ</t>
  </si>
  <si>
    <t>ИП "ТУРЖАНОВ Т .С"</t>
  </si>
  <si>
    <t>ТУРЖАНОВ ТАЛГАТ СЕРИКБАЕВИЧ</t>
  </si>
  <si>
    <t>КРЕСТЬЯНСКОЕ ХОЗЯЙСТВО "СЕГИЗ-АТА"</t>
  </si>
  <si>
    <t>КАБУЛОВ КУАНДЫК БЕКЕНОВИЧ</t>
  </si>
  <si>
    <t>КХ АЙБЕК повтор не дозвон</t>
  </si>
  <si>
    <t>БИЖАНОВА САУЛЕ КУРГАМБЕКОВНА</t>
  </si>
  <si>
    <t>87145525815 ,8-71455-2-58-15</t>
  </si>
  <si>
    <t>28.08.2026 не верный номер это цват</t>
  </si>
  <si>
    <t>ИП "ТӨЛЕУОВ"</t>
  </si>
  <si>
    <t>ТӨЛЕУОВ ҒАБИТ АФИҰЛЫ</t>
  </si>
  <si>
    <t>20.03.2025 нет потреб</t>
  </si>
  <si>
    <t>ИП "АЙСУЛТАН"</t>
  </si>
  <si>
    <t>ТИЛЕТАЕВ ДИДАРБЕК</t>
  </si>
  <si>
    <t>ИП "КИПШАХОВА К."</t>
  </si>
  <si>
    <t>КИПШАХОВА КАМИЛА БЕГАЛЫКЫЗЫ</t>
  </si>
  <si>
    <t>КХ САМОШКИН СЕРГЕЙ АЛЕКСАНДРОВИЧ</t>
  </si>
  <si>
    <t>САМОШКИН СЕРГЕЙ АЛЕКСАНДРОВИЧ</t>
  </si>
  <si>
    <t>87777960611 ,+87777960611</t>
  </si>
  <si>
    <t>ИП АШИРМЕТОВ М.Д.</t>
  </si>
  <si>
    <t>АШИРМЕТОВ МУРАТ ДАРИБЕКОВИЧ</t>
  </si>
  <si>
    <t>С.ВОЛОДАРСКОЕ , ЗАПАДНО-КАЗАХСТАНСКАЯ ОБЛАСТЬ, РАЙОН БӘЙТЕРЕК, ТРЕКИНСКИЙ С.О., С.ВОЛОДАРСКОЕ</t>
  </si>
  <si>
    <t>КРЕСТЬЯНСКОЕ ХОЗЯЙСТВО "ЕЛАМАН"</t>
  </si>
  <si>
    <t>87013396626 ,8(701)339-66-26</t>
  </si>
  <si>
    <t>С.КИРОВСК , ВОСТОЧНО-КАЗАХСТАНСКАЯ ОБЛАСТЬ, РАЙОН АЛТАЙ, СЕВЕРНЫЙ С.О., С.ФЕКЛИСТОВКА, С.КИРОВСК</t>
  </si>
  <si>
    <t>15.05.2024 нет пока потреб</t>
  </si>
  <si>
    <t>ИП БУЛЕКБАЕВ МАРАТ ДИНАСЫЛОВИЧ</t>
  </si>
  <si>
    <t>БУЛЕКБАЕВ МАРАТ ДИНАСЫЛОВИЧ</t>
  </si>
  <si>
    <t>ИП КЕНЕСБАЕВ</t>
  </si>
  <si>
    <t>КЕНЕСБАЕВ АЛМАТ АМАНГЕЛЬДИНОВИЧ</t>
  </si>
  <si>
    <t>ИП "КАЙДАРОВА К.А."</t>
  </si>
  <si>
    <t>КАЙДАРОВ КАРШЫГА АЙТКЕНОВИЧ</t>
  </si>
  <si>
    <t>С.АТАНСОР , АКМОЛИНСКАЯ ОБЛАСТЬ, РАЙОН БИРЖАН САЛ, ЕНБЕКШИЛЬДЕРСКИЙ С.О., С.ЕНБЕКШИЛЬДЕРСКОЕ, С.АТАНСОР</t>
  </si>
  <si>
    <t>КХ "БАТЫС"</t>
  </si>
  <si>
    <t>НҰРМҰҚАНОВА АҚМАРАЛ КІРБАСҚЫЗЫ</t>
  </si>
  <si>
    <t>77771957535 ,87771957535</t>
  </si>
  <si>
    <t>ИП АДИЛБЕК</t>
  </si>
  <si>
    <t>НАБИЕВ АДИЛБЕК КУТТЫГАЛИЕВИЧ</t>
  </si>
  <si>
    <t>ИП "АСЫРАУОВА АЙГУЛЬ МУКАНОВНА"</t>
  </si>
  <si>
    <t>АСЫРАУОВА АЙГУЛЬ МУКАНОВНА</t>
  </si>
  <si>
    <t>7(778)260-68-89 ,87782606889</t>
  </si>
  <si>
    <t>АЯЛА</t>
  </si>
  <si>
    <t>САРШИНОВА НАЗГУЛЬ МАРАТОВНА</t>
  </si>
  <si>
    <t>ИП "АЛТЫНБЕКОВ Н.Т."</t>
  </si>
  <si>
    <t>АЛТЫНБЕКОВ НУРГАЛИ ТАНСЫКОВИЧ</t>
  </si>
  <si>
    <t>С.ШУКЫРБУЛАК , ТУРКЕСТАНСКАЯ ОБЛАСТЬ, ТЮЛЬКУБАССКИЙ РАЙОН, РЫСКУЛОВСКИЙ С.О., С.ШУКЫРБУЛАК</t>
  </si>
  <si>
    <t>КРЕСТЬЯНСКОЕ ХОЗЯЙСТВО КОВАЛЕВ</t>
  </si>
  <si>
    <t>КОВАЛЕВ ПАВЕЛ МИХАЙЛОВИЧ</t>
  </si>
  <si>
    <t>С.ЕСЕНГЕЛЬДЫ , КАРАГАНДИНСКАЯ ОБЛАСТЬ, АБАЙСКИЙ РАЙОН, ЕСЕНГЕЛЬДИНСКИЙ С.О., С.ЕСЕНГЕЛЬДЫ</t>
  </si>
  <si>
    <t>К/Х "ТАЛАС "</t>
  </si>
  <si>
    <t>КУДИЯРБЕКОВ ТАЛАСБЕК МЕШИТБЕКОВИЧ</t>
  </si>
  <si>
    <t>ИП "САТАНОВ Е.Г."</t>
  </si>
  <si>
    <t>САТАНОВ ЕСБОЛАТ ГИЗЗАТОВИЧ</t>
  </si>
  <si>
    <t>ИП МҰҚИЯТ ЖАНЫМҚАН</t>
  </si>
  <si>
    <t>ЖАНЫМҚАН МҰҚИЯТ</t>
  </si>
  <si>
    <t>КУРАЛАЙ ШАРУА ҚОЖАЛЫҒЫ</t>
  </si>
  <si>
    <t>НАГАШБЕКОВ АДИЛЕТ КАЙРАТОВИЧ</t>
  </si>
  <si>
    <t>С.АКНИ , ОБЛАСТЬ АБАЙ, АЯГОЗСКИЙ РАЙОН, БИДАЙЫКСКИЙ С.О., С.БИДАЙЫК, С.АКНИ</t>
  </si>
  <si>
    <t>19.07.2024 не дозвон адилету кайратовичу см в тел</t>
  </si>
  <si>
    <t>ИП КАРОЙ</t>
  </si>
  <si>
    <t>КУЛАНБЕКОВА ЛАЙЛА АСАНОВНА</t>
  </si>
  <si>
    <t>7714086761 ,87714086761</t>
  </si>
  <si>
    <t>ИП АБДРАХМАНОВА СВЕТЛАНА КОНАКБАЕВНА повтор не дозвон</t>
  </si>
  <si>
    <t>АБДРАХМАНОВА СВЕТЛАНА КОНАКБАЕВНА</t>
  </si>
  <si>
    <t>87143921482 ,8 (71439) 21482</t>
  </si>
  <si>
    <t>КРЕСТЬЯНСКОГО ХОЗЯЙСТВА "БАЯНАС"</t>
  </si>
  <si>
    <t>САРТОВ АСЫЛБЕК РАХМЕТОВИЧ</t>
  </si>
  <si>
    <t>ИП КОНДРАТЕНКО Г.О.</t>
  </si>
  <si>
    <t>КОНДРАТЕНКО ГЕННАДИЙ ОЛЕГОВИЧ</t>
  </si>
  <si>
    <t>8 771 496 4290</t>
  </si>
  <si>
    <t>ЕСИМБЕКОВ СЕРИК ЕРГАЛИЕВИЧ</t>
  </si>
  <si>
    <t>ЖК "ШЕРАЛЫ"</t>
  </si>
  <si>
    <t>МАХАТОВ ДАНИЯР ШЕРАЛИЕВИЧ</t>
  </si>
  <si>
    <t>77788813770 ,87788813770</t>
  </si>
  <si>
    <t>ИП "ТУРАН"</t>
  </si>
  <si>
    <t>ТУРЛЫБЕКОВ БОЛАТ ШИНБОЛАТОВИЧ</t>
  </si>
  <si>
    <t>СТ.БЕСАРЫК , КЫЗЫЛОРДИНСКАЯ ОБЛАСТЬ, ЖАНАКОРГАНСКИЙ РАЙОН, ТАЛАПСКИЙ С.О., СТ.БЕСАРЫК</t>
  </si>
  <si>
    <t>20.03.2025 не дозвон</t>
  </si>
  <si>
    <t>ИП "ЖАМИЛЯ"</t>
  </si>
  <si>
    <t>АШИРБЕКОВ КАНЫШ КАДЫКЕНОВИЧ</t>
  </si>
  <si>
    <t>ИП КАСЫМБЕКОВА Ш.К.</t>
  </si>
  <si>
    <t>КАСЫМБЕКОВА ШАМИГА КУРМАШЕВНА</t>
  </si>
  <si>
    <t>"НҰРИДДИН" ШАРУА ҚОЖАЛЫҒЫ</t>
  </si>
  <si>
    <t>ШАРДАРБЕКОВА УЛБОСЫН КЕНЕСОВНА</t>
  </si>
  <si>
    <t>МАРЧЕНКО НАТАЛИЯ ГЕННАДЬЕВНА</t>
  </si>
  <si>
    <t>77013209346 ,87013209346</t>
  </si>
  <si>
    <t>Оптовая торговля молочными продуктами, яйцами и пищевыми маслами и жирами</t>
  </si>
  <si>
    <t>ИП ШАМАМЕДОВА</t>
  </si>
  <si>
    <t>ШАМАМЕДОВА САЙЁРА СУЛТАНИЯЗОВНА</t>
  </si>
  <si>
    <t>ДК"ЖОМАРТ-70"</t>
  </si>
  <si>
    <t>ШАКИЕВ ЖОМАРТ ЗАЙДИНОВИЧ</t>
  </si>
  <si>
    <t>ИП ЕРМАХАНОВ</t>
  </si>
  <si>
    <t>ЕРМАХАНОВ МЫРЗАГАЛИ ТОКТАМУРАТОВИЧ</t>
  </si>
  <si>
    <t>7(7242)263564 ,+77774540858 ,87242263564 ,87724263564 ,87774540858</t>
  </si>
  <si>
    <t>20.03.2025 не верный номер</t>
  </si>
  <si>
    <t>"ҚАЙНАР" ШАРУА ҚОЖАЛЫҒЫ</t>
  </si>
  <si>
    <t>АККОЖИЕВ АМАНБАЙ АМАНЖОЛОВИЧ</t>
  </si>
  <si>
    <t>ИЛЬЯШОВ АДИЛ СМАКАНОВИЧ</t>
  </si>
  <si>
    <t>КХ ЖҰМАЛЫ</t>
  </si>
  <si>
    <t>МАРЧЕНКО МИХАИЛ ВАСИЛЬЕВИЧ</t>
  </si>
  <si>
    <t>А.АТАМЕКЕН , ЗАПАДНО-КАЗАХСТАНСКАЯ ОБЛАСТЬ, ТАСКАЛИНСКИЙ РАЙОН, КАЗАХСТАНСКИЙ С.О., А.АТАМЕКЕН</t>
  </si>
  <si>
    <t>КРЕСТЬЯНСКОЕ ХОЗЯЙСТВО "ГҮЛДЕР"</t>
  </si>
  <si>
    <t>БОНДАРЬ АЛЕКСАНДР ВАСИЛЬЕВИЧ</t>
  </si>
  <si>
    <t>ФЕРМЕРСКОЕ ХОЗЯЙСТВО "КУЛАН"</t>
  </si>
  <si>
    <t>ЖУНУСОВ МАНАРБЕК АМАНЖОЛОВИЧ</t>
  </si>
  <si>
    <t>77011360468 ,87011360468</t>
  </si>
  <si>
    <t>С.КУЛАНУТПЕС , КАРАГАНДИНСКАЯ ОБЛАСТЬ, НУРИНСКИЙ РАЙОН, КУЛАНУТПЕССКИЙ С.О., С.КУЛАНУТПЕС</t>
  </si>
  <si>
    <t>ИП "ДАНА"</t>
  </si>
  <si>
    <t>ГАБДУШЕВА ГУЛЬНАРА СЕРИКОВНА</t>
  </si>
  <si>
    <t>СЕИТОВА РОЗА ТЛЕКТЕСОВНА</t>
  </si>
  <si>
    <t>7 776 320 1177</t>
  </si>
  <si>
    <t>20.03.2025 откл</t>
  </si>
  <si>
    <t>КХ "СТОРОЖУК"</t>
  </si>
  <si>
    <t>СТОРОЖУК ЕВГЕНИЙ ВЛАДИМИРОВИЧ</t>
  </si>
  <si>
    <t>77051984341 ,87051984341</t>
  </si>
  <si>
    <t>С.ПРИИРТЫШСКОЕ , ПАВЛОДАРСКАЯ ОБЛАСТЬ, ЖЕЛЕЗИНСКИЙ РАЙОН, ПРИИРТЫШСКИЙ С.О., С.ПРИИРТЫШСКОЕ</t>
  </si>
  <si>
    <t>ИП БАРМАКБАЕВ</t>
  </si>
  <si>
    <t>БАРМАКБАЕВ АЛЕКСАНДР ЗАМАНБЕКОВИЧ</t>
  </si>
  <si>
    <t>15.05.2024 нет потребность</t>
  </si>
  <si>
    <t>К/Х АҢСАР</t>
  </si>
  <si>
    <t>КАСЫМХАНОВА ЖАНАР ЖЫЛХАЙДАРОВНА</t>
  </si>
  <si>
    <t>ИП СЕБЕПБАЕВА</t>
  </si>
  <si>
    <t>СЕБЕПБАЕВА ЖАРКЫН АБИЛКАСЫМОВНА</t>
  </si>
  <si>
    <t>21.02.2025 пока нет потреб</t>
  </si>
  <si>
    <t>КХ "ҰЛЖАН"</t>
  </si>
  <si>
    <t>ЕГЕМБЕРДИЕВА ФАТИМА АМАНОВНА</t>
  </si>
  <si>
    <t>С. АНДАС БАТЫРА , ЖАМБЫЛСКАЯ ОБЛАСТЬ, МЕРКЕНСКИЙ РАЙОН, С.О.АНДАС БАТЫРА, С. АНДАС БАТЫРА</t>
  </si>
  <si>
    <t>КХ ЕЛНАЗАР</t>
  </si>
  <si>
    <t>ИБРАЕВА МАРАЛ МУТАШОВНА</t>
  </si>
  <si>
    <t>ИП МАРАЛОВ не верный</t>
  </si>
  <si>
    <t>МАРАЛОВ КАЙЫРЖАН ТЕМИРХАНОВИЧ</t>
  </si>
  <si>
    <t>АККОЗОВ БАУРЖАН ЖАМАЛУЛЫ</t>
  </si>
  <si>
    <t>"ГАУХАР" ШАРУА ҚОЖАЛЫҒЫ</t>
  </si>
  <si>
    <t>КАЖИГУМАРОВА ГАУХАР ТУРЛЫХАНОВНА</t>
  </si>
  <si>
    <t>7(707)671-1926</t>
  </si>
  <si>
    <t>ИП ЕСЕНАЛИЕВА ФАРИДА РАУШАНОВНА</t>
  </si>
  <si>
    <t>ЕСЕНАЛИЕВА ФАРИДА РАУШАНОВНА</t>
  </si>
  <si>
    <t>ИП КЕНЖЕМОЛДАЕВ МЕИР АБЗЕЛХАНОВИЧ</t>
  </si>
  <si>
    <t>ИП АЙТЖАНОВ</t>
  </si>
  <si>
    <t>АЙТЖАНОВ ҚАЙЫРБЕК СПАНҰЛЫ</t>
  </si>
  <si>
    <t>ИП СУЛТАН</t>
  </si>
  <si>
    <t>КАЛАШБАЕВ СУЛТАН НАСЕНОВИЧ</t>
  </si>
  <si>
    <t>77013544227 ,87013544227</t>
  </si>
  <si>
    <t>ИП "ИРГИБАЕВА Г.К."</t>
  </si>
  <si>
    <t>ИРГИБАЕВА ГУЛЬМИРА КАСЫМОВНА</t>
  </si>
  <si>
    <t>КХ БЕЙБІТ</t>
  </si>
  <si>
    <t>КАЛМУРЗИН ЕРБОЛАТ ГИЛИМГАЛИЕВИЧ</t>
  </si>
  <si>
    <t>С.ОЯН , ЗАПАДНО-КАЗАХСТАНСКАЯ ОБЛАСТЬ, ТАСКАЛИНСКИЙ РАЙОН, КОЩИНСКИЙ С.О., С.ОЯН</t>
  </si>
  <si>
    <t xml:space="preserve">ИП "ТАСБОЛАТ" </t>
  </si>
  <si>
    <t>САНИЕВА ЗАУРЕШ ТАСБОЛАТОВНА</t>
  </si>
  <si>
    <t>С.КИШКЕНЕКОЛЬ , УАЛИХАНОВСКИЙ РАЙОН, КИШКЕНЕКОЛЬСКИЙ С.О., С.КИШКЕНЕКОЛЬ</t>
  </si>
  <si>
    <t>КУНТУДАЕВ АМАНГЕЛДИ РАФХАТОВИЧ</t>
  </si>
  <si>
    <t>77081855069 ,87081855069</t>
  </si>
  <si>
    <t>КХ "ДӘРИЯ"</t>
  </si>
  <si>
    <t>БАЙМҰРАТ НҰРБЕК БАҒЫТЖАНҰЛЫ</t>
  </si>
  <si>
    <t>ИП "ЖАКЕНОВ Ж.К."</t>
  </si>
  <si>
    <t>ЖАКЕНОВ ЖАНАТ КУАНДЫКОВИЧ</t>
  </si>
  <si>
    <t>КХ "ГАБДУЛЛИН Е" не верный номер</t>
  </si>
  <si>
    <t>ГАБДУЛЛИН ЕРЖАН АЗЕРБЕКОВИЧ</t>
  </si>
  <si>
    <t>С.ЖАНАКАЗАН , ЖАНГАЛИНСКИЙ РАЙОН, ЖАНАКАЗАНСКИЙ С.О., С.ЖАНАКАЗАН</t>
  </si>
  <si>
    <t>ИП "АҚҚЫЗ"</t>
  </si>
  <si>
    <t>КАЖИМОВА ГУЛЬБАРШИН САПАРОВНА</t>
  </si>
  <si>
    <t>77029706859 ,87029706859</t>
  </si>
  <si>
    <t>БЕКБЕРГЕНОВ ТАЛГАТ ХАМИТОВИЧ</t>
  </si>
  <si>
    <t>03.10.024 закрыли ип</t>
  </si>
  <si>
    <t>К/Х" МУСЛИМ "</t>
  </si>
  <si>
    <t>ТАЙГАРЕНОВ МАХАМБЕТ АМАНГАЛИЕВИЧ</t>
  </si>
  <si>
    <t>КРЕСТЬЯНСКОЕ ХОЗЯЙСТВО "БИМАГАМБЕТОВ Т.Ш,"</t>
  </si>
  <si>
    <t>БИМАГАМБЕТОВ ТАЛГАТ ШЕРИЕВИЧ</t>
  </si>
  <si>
    <t>С. УЛЕНДЫ , КОСТАНАЙСКАЯ ОБЛАСТЬ, НАУРЗУМСКИЙ РАЙОН, УЛЕНДИНСКАЯ С.А., С. УЛЕНДЫ</t>
  </si>
  <si>
    <t>ИП САҒЫНЫШ</t>
  </si>
  <si>
    <t>АЗУБАЕВА КЫМБАТ ЖАРЫЛКАСЫМОВНА</t>
  </si>
  <si>
    <t>ИП "СЕЛЬБАЕВА"</t>
  </si>
  <si>
    <t>СЕЛЬБАЕВА ШОЛПАН ТАНАТОВНА</t>
  </si>
  <si>
    <t>ИСАБЕКОВ БАКИР АМИРЕКУЛОВИЧ</t>
  </si>
  <si>
    <t>77771704700 ,87771704700</t>
  </si>
  <si>
    <t>КХ "ИЛИЯС-2"</t>
  </si>
  <si>
    <t>КАБИЕВ БАХТЫГЕРЕЙ ТАСБУЛАТОВИЧ</t>
  </si>
  <si>
    <t>КХ САГИМБАЕВ ТАЛГАТ НАЗАРОВИЧ повтор не дозвон</t>
  </si>
  <si>
    <t>САГИМБАЕВ ТАЛГАТ НАЗАРОВИЧ</t>
  </si>
  <si>
    <t>С.ВОЛГОГРАДСКОЕ , КОСТАНАЙСКАЯ ОБЛАСТЬ, ЖИТИКАРИНСКИЙ РАЙОН, МУКТИКОЛЬСКИЙ С.О., С.ВОЛГОГРАДСКОЕ</t>
  </si>
  <si>
    <t>ИП ВАСИЛЕВИЧ</t>
  </si>
  <si>
    <t>ВАСИЛЕВИЧ СЕРГЕЙ ЕВГЕНЬЕВИЧ</t>
  </si>
  <si>
    <t>САНДЫБАЕВА ЛЯЗЗАТ БАЯНОВНА</t>
  </si>
  <si>
    <t>77074744442 ,87074744442</t>
  </si>
  <si>
    <t>КХ "ЖАКСИГУЛЬ"</t>
  </si>
  <si>
    <t>СУИНДИКОВА ЖАКСИГУЛЬ ХУДАЙБЕРГЕНОВНА</t>
  </si>
  <si>
    <t>К/Х/ ИП ЧИНГИЗ ОТАРОВ Ж.С.</t>
  </si>
  <si>
    <t>ОТАРОВ ЖУМАБЕК САДАБАЕВИЧ</t>
  </si>
  <si>
    <t>С.МАМАЙ , ОБЛАСТЬ АБАЙ, КОКПЕКТИНСКИЙ РАЙОН, УЛЬГУЛИМАЛШИНСКИЙ С.О., С.МАМАЙ</t>
  </si>
  <si>
    <t>ИП "МАКЕЕВ Р.Е."</t>
  </si>
  <si>
    <t>МАКЕЕВ РАМАЗАН ЕФРЕМОВИЧ</t>
  </si>
  <si>
    <t>26.07.2024  нет потреб</t>
  </si>
  <si>
    <t>ИП НАЗЫМ</t>
  </si>
  <si>
    <t>КАЖЫБАЕВА ДИНАРА МУРАТОВНА</t>
  </si>
  <si>
    <t>С.АЛГАБАС , ВОСТОЧНО-КАЗАХСТАНСКАЯ ОБЛАСТЬ, КУРЧУМСКИЙ РАЙОН, КУРЧУМСКИЙ С.О., С.АЛГАБАС</t>
  </si>
  <si>
    <t>ЖК BN GROUP</t>
  </si>
  <si>
    <t>НАҚЫПБЕК БАУЫРЖАН БЕЙБІРҰЛЫ</t>
  </si>
  <si>
    <t>К/Х "НУРДАУЛЕТ"</t>
  </si>
  <si>
    <t>КАЙЫПБЕКОВ ЗАУЗАТ АБДРАШОВИЧ</t>
  </si>
  <si>
    <t>С.АБАЙ , ТУРКЕСТАНСКАЯ ОБЛАСТЬ, ТОЛЕБИЙСКИЙ РАЙОН, КЕМЕКАЛГАНСКИЙ С.О., С.АБАЙ</t>
  </si>
  <si>
    <t>ИП НОҒАЙ</t>
  </si>
  <si>
    <t>НОГАЙ ЖИЕНХАН</t>
  </si>
  <si>
    <t>7 702 412 06 18</t>
  </si>
  <si>
    <t>П.МАЙКАИН , БАЯНАУЛЬСКИЙ РАЙОН, МАЙКАИНСКАЯ П.А., П.МАЙКАИН</t>
  </si>
  <si>
    <t>16.09.2026 закрылись</t>
  </si>
  <si>
    <t>АБЕУОВ ЕРАЛЫ АКБЕРГЕНОВИЧ</t>
  </si>
  <si>
    <t>РЗД.69 КМ , ЖАНААРКИНСКИЙ РАЙОН, БИДАЙЫКСКИЙ С.О., РЗД.69 КМ</t>
  </si>
  <si>
    <t>ИП "ИСАБЕК М.Қ"</t>
  </si>
  <si>
    <t>ИСАБЕК МАЙРА ҚҰДАЙБЕРГЕНҚЫЗЫ</t>
  </si>
  <si>
    <t>ФЕРМЕРСКОЕ ХОЗЯЙСТВО " САРЫҚАСҚА ЖЫЛҚЫ"</t>
  </si>
  <si>
    <t>НУРМАНБЕТОВ ЕРБОЛ БАКИТБЕКОВИЧ</t>
  </si>
  <si>
    <t>К/Х МАРТЫНЕНКО ВИКТОР АЛЕКСАНДРОВИЧ</t>
  </si>
  <si>
    <t>МАРТЫНЕНКО ВИКТОР АЛЕКСАНДРОВИЧ</t>
  </si>
  <si>
    <t>С.БАЛТАБАЙ , АЛМАТИНСКАЯ ОБЛАСТЬ, ЕНБЕКШИКАЗАХСКИЙ РАЙОН, БАЛТАБАЙСКИЙ С.О., С.БАЛТАБАЙ</t>
  </si>
  <si>
    <t>ИП "УРАЗБАЕВ А.М."</t>
  </si>
  <si>
    <t>УРАЗБАЕВ АСЫЛБЕК МАХБУЗОВИЧ</t>
  </si>
  <si>
    <t>ИП "РЫБОВОД"</t>
  </si>
  <si>
    <t>НИМАТОВ АХАТ ИБАГАЛИЕВИЧ</t>
  </si>
  <si>
    <t>ИП "ТУРАБАЕВ"</t>
  </si>
  <si>
    <t>ТУРАБАЕВ СЫРДАН ОРДАБАЕВИЧ</t>
  </si>
  <si>
    <t>ИП "АЛИМХАН"</t>
  </si>
  <si>
    <t>ДЮСЕНБАЕВА АМИНА АБИЛКАЙРОВНА</t>
  </si>
  <si>
    <t>ИП КЕБИРОВ С.</t>
  </si>
  <si>
    <t>КЕБИРОВ САННАТ АКИМОВИЧ</t>
  </si>
  <si>
    <t>КХ АҢСАР</t>
  </si>
  <si>
    <t>КОЖАБЕРГЕНОВА БОТАГОЗ ЖЕКСЕНБАЕВНА</t>
  </si>
  <si>
    <t>САДВАКАСОВ</t>
  </si>
  <si>
    <t>САДВАКАСОВ СЕИЛБЕК КОЙДЫРБЕКОВИЧ</t>
  </si>
  <si>
    <t>TАБИҒИ</t>
  </si>
  <si>
    <t>ШИРКИТБАЕВ МУХАММЕДЖАН КУЛТАЕВИЧ</t>
  </si>
  <si>
    <t>КХ "БИРЖАНОВ БУЛАТ ОТИЗБАЕВИЧ" не дозвон</t>
  </si>
  <si>
    <t>БИРЖАНОВ БУЛАТ ОТИЗБАЕВИЧ</t>
  </si>
  <si>
    <t>С.КАЗАНБАСЫ , КОСТАНАЙСКАЯ ОБЛАСТЬ, АУЛИЕКОЛЬСКИЙ РАЙОН, КАЗАНБАССКИЙ С.О., С.КАЗАНБАСЫ</t>
  </si>
  <si>
    <t>28.08.2026 сбой</t>
  </si>
  <si>
    <t>ИП " АЙНАЗЫМ "</t>
  </si>
  <si>
    <t>КОСУАКОВА ЖАДЫРА БАЛТАБАЕВНА</t>
  </si>
  <si>
    <t>7 (747) 352-64-29</t>
  </si>
  <si>
    <t>С.ТАЛДЫБУЛАК , АЛМАТИНСКАЯ ОБЛАСТЬ, ТАЛГАРСКИЙ РАЙОН, БЕЛЬБУЛАКСКИЙ С.О., С.ТАЛДЫБУЛАК</t>
  </si>
  <si>
    <t>ИП ДИЯС</t>
  </si>
  <si>
    <t>МУКАНОВА АЙГУЛЬ АЗИМОВНА</t>
  </si>
  <si>
    <t>К/Х "БАУЫРЖАН" не верный номер</t>
  </si>
  <si>
    <t>КАЖИАХМЕТОВ БАУРЖАН НАБИЕВИЧ</t>
  </si>
  <si>
    <t>87773176269 ,87773176992</t>
  </si>
  <si>
    <t>С.БЕЛЕС , ЗАПАДНО-КАЗАХСТАНСКАЯ ОБЛАСТЬ, РАЙОН БӘЙТЕРЕК, БЕЛЕССКИЙ С.О., С.БЕЛЕС</t>
  </si>
  <si>
    <t>ИНДИВИДУАЛЬНЫЙ ПРЕДПРИНИМАТЕЛЬ ЕСКЕРМЕСОВ</t>
  </si>
  <si>
    <t>ЕСКЕРМЕСОВ БАКЫТЖАН АБДИБАЕВИЧ</t>
  </si>
  <si>
    <t>ИП "АДАЙ"</t>
  </si>
  <si>
    <t>СЕЙДАХМЕТОВА АЙГУЛЬ САУАТАЕВНА</t>
  </si>
  <si>
    <t>ИП ОЛЖАС</t>
  </si>
  <si>
    <t>ХАМЗИН ЖАНБОЛАТ ЧАЙЗАТОВИЧ</t>
  </si>
  <si>
    <t>"ШАЛАКЕН" ШАРУА ҚОЖАЛЫҒЫ</t>
  </si>
  <si>
    <t>САТЖАНОВ ОЗАТ ОТЫНШИЕВИЧ</t>
  </si>
  <si>
    <t>7103025544 ,87103025544</t>
  </si>
  <si>
    <t>ИП ЖАРЫЛГАСОВА</t>
  </si>
  <si>
    <t>ЖАРЫЛГАСОВА АСИЯ БЕКСУЛТАНОВНА</t>
  </si>
  <si>
    <t>77472864825 ,87472864825</t>
  </si>
  <si>
    <t>С.АЙДАРЛЫ , АКМОЛИНСКАЯ ОБЛАСТЬ, ЗЕРЕНДИНСКИЙ РАЙОН, ЗЕРЕНДИНСКИЙ С.О., С.АЙДАРЛЫ</t>
  </si>
  <si>
    <t>НАЙЗАБЕКОВА АЛМАГУЛЬ АЙТКАНОВНА</t>
  </si>
  <si>
    <t>77053985430 ,87053985430</t>
  </si>
  <si>
    <t>С.АКСЕНГИР , АЛМАТИНСКАЯ ОБЛАСТЬ, ЖАМБЫЛСКИЙ РАЙОН, АКСЕНГИРСКИЙ С.О., С.АКСЕНГИР</t>
  </si>
  <si>
    <t>КХ "ОРАЗҒАЛИ"</t>
  </si>
  <si>
    <t>МЕДЕТОВ АСЛАН КАНАТОВИЧ</t>
  </si>
  <si>
    <t>КХ "НАЗЕРКЕ" не дозвон</t>
  </si>
  <si>
    <t>КАНАФИН САГЫНТАЙ РАМАЗАНОВИЧ</t>
  </si>
  <si>
    <t>Ш/Қ "БОЛАШАҚ"</t>
  </si>
  <si>
    <t>БАКИРОВ МАКСАТ НУРЛЫБЕКОВИЧ</t>
  </si>
  <si>
    <t>7-(777)-073-20-49 ,87770732049</t>
  </si>
  <si>
    <t>ИП РАУШАН</t>
  </si>
  <si>
    <t>БЕГМАНОВ ЖОРАБЕК ЖОЛДЫБЕКҰЛЫ</t>
  </si>
  <si>
    <t>77088712564 ,87088712564</t>
  </si>
  <si>
    <t>20.03.2025 перезвонить позже</t>
  </si>
  <si>
    <t>КРЕСТЬЯНСКОЕ ХОЗЯЙСТВО"АҚЖОЛ"</t>
  </si>
  <si>
    <t>УТЕМАГАНБЕТОВ ЕРГАЛИ СИСЕНГАЛИЕВИЧ</t>
  </si>
  <si>
    <t>С.ЖАРМЫШ , МАНГИСТАУСКАЯ ОБЛАСТЬ, МАНГИСТАУСКИЙ РАЙОН, ЖАРМЫШСКИЙ С.О., С.ЖАРМЫШ</t>
  </si>
  <si>
    <t>КХ "ГУЛЬШАН"</t>
  </si>
  <si>
    <t>МОЛДАГАЛИЕВА АКМАРАЛ СЕРИКОВНА</t>
  </si>
  <si>
    <t>К/Х "АМЕТОВ Р.А "</t>
  </si>
  <si>
    <t>АМЕТОВ РУСЛАН АЛИКОВИЧ</t>
  </si>
  <si>
    <t>С.ТОПОЛЕВКА , ОБЛАСТЬ ЖЕТІСУ, САРКАНДСКИЙ РАЙОН, ЕКИАШИНСКИЙ С.О., С.ТОПОЛЕВКА</t>
  </si>
  <si>
    <t>ЖК "КАРАЕВА ГУЛЬМИРА ТУЛЕПБЕКОВНА"</t>
  </si>
  <si>
    <t>КАРАЕВА ГУЛЬМИРА ТУЛЕПБЕКОВНА</t>
  </si>
  <si>
    <t>77763250007 ,87763250007</t>
  </si>
  <si>
    <t>ИП ЕРІМ-АТА</t>
  </si>
  <si>
    <t>ЕРИМОВ АРМАН ЖАНИБЕКОВИЧ</t>
  </si>
  <si>
    <t>7 (705) 347-20-90 ,87053472090</t>
  </si>
  <si>
    <t>К/Х "ДАРИНА"</t>
  </si>
  <si>
    <t>БАЙМУХАНОВ БАУЫРЖАН УРАЗАМБАЕВИЧ</t>
  </si>
  <si>
    <t>ИП КАМБАРОВ МАКСАТ САГИНБЕКОВИЧ</t>
  </si>
  <si>
    <t>КАМБАРОВ МАКСАТ САГИНБЕКОВИЧ</t>
  </si>
  <si>
    <t>"АДЕЛЬ"</t>
  </si>
  <si>
    <t>НҰРСЕЙІТОВА ЛӘЗЗАТ БАЛТАБАЙҚЫЗЫ</t>
  </si>
  <si>
    <t>БАЗАРБАЕВ КАЙРАТ ОМЕРБЕКОВИЧ</t>
  </si>
  <si>
    <t>ТЛЕУБАЕВ АБАЙ НУРМАНОВИЧ</t>
  </si>
  <si>
    <t>К/Х " ӘДІЛ "</t>
  </si>
  <si>
    <t>НУРМУХАМБЕТОВ БЕРИК МАДИЛОВИЧ</t>
  </si>
  <si>
    <t>КХ БЕРЕКЕ</t>
  </si>
  <si>
    <t>БЕКБОСЫНОВ ТАЛАП ОРЫНБАСАРОВИЧ</t>
  </si>
  <si>
    <t>777-272-00-47 ,87772720047</t>
  </si>
  <si>
    <t>29.07.2024 плохая связь</t>
  </si>
  <si>
    <t>ИП АЙСИЕВА Ж.М.</t>
  </si>
  <si>
    <t>АЙСИЕВА ЖАНАТ МАХМЕТОВНА</t>
  </si>
  <si>
    <t>ИП ШОИНБАЕВ</t>
  </si>
  <si>
    <t>ШОИНБАЕВ КУЛАЖАН АЛТАЕВИЧ</t>
  </si>
  <si>
    <t>С.АКБАСТАУ , ТУРКЕСТАНСКАЯ ОБЛАСТЬ, САЙРАМСКИЙ РАЙОН, КАРАСУСКИЙ С.О., С.АКБАСТАУ</t>
  </si>
  <si>
    <t>КХ "NUR"</t>
  </si>
  <si>
    <t>НУРГОЖИН ЕРБОЛ ТЕГИСОВИЧ</t>
  </si>
  <si>
    <t>87019176707 ,8-701-917-67-07</t>
  </si>
  <si>
    <t>К/Х TELEU</t>
  </si>
  <si>
    <t>НУРЖАНОВ ЖАЛГАСБЕК САГИЕВИЧ</t>
  </si>
  <si>
    <t>С.УРКАШ , КОСТАНАЙСКАЯ ОБЛАСТЬ, КАМЫСТИНСКИЙ РАЙОН, АРАЛКОЛЬСКИЙ С.О., С.УРКАШ</t>
  </si>
  <si>
    <t>28.08.2026 на сотовый звонить нет потреб</t>
  </si>
  <si>
    <t>ШАДИЕВ АЗАМАТ ШАДИЕВИЧ</t>
  </si>
  <si>
    <t>7071339635 ,87071339635</t>
  </si>
  <si>
    <t>КХ АТАМҰРА</t>
  </si>
  <si>
    <t>ШАМУРАТОВА АГРЫС ГАДИЛШИЕВНА</t>
  </si>
  <si>
    <t>С.ДОЛИННОЕ , ЗАПАДНО-КАЗАХСТАНСКАЯ ОБЛАСТЬ, ТЕРЕКТИНСКИЙ РАЙОН, ДОЛИНСКИЙ С.О., С.ДОЛИННОЕ</t>
  </si>
  <si>
    <t>03.10.2024  уже там не работает номер не дает</t>
  </si>
  <si>
    <t>К/Х АЙДЫН</t>
  </si>
  <si>
    <t>КЫЗЫЛБАЛИН КАЙРАТ ДОСАНОВИЧ</t>
  </si>
  <si>
    <t>ИП СЕЙДУАНОВ</t>
  </si>
  <si>
    <t>СЕЙДУАНОВ ИЛЬЯС САГАТОВИЧ</t>
  </si>
  <si>
    <t>ХАМЗИНА АЙЖАН ЖАКСЫЛЫКОВНА</t>
  </si>
  <si>
    <t>ИП МУСАРИАНОВА М.С.</t>
  </si>
  <si>
    <t>МУСАРИАНОВА МАЙРА САКЕНОВНА</t>
  </si>
  <si>
    <t>С.МАЛИКА ГАБДУЛЛИНА , АКМОЛИНСКАЯ ОБЛАСТЬ, ЗЕРЕНДИНСКИЙ РАЙОН, С.О.МАЛИКА ГАБДУЛЛИНА, С.МАЛИКА ГАБДУЛЛИНА</t>
  </si>
  <si>
    <t>ИП "К/Х МУБАРАК"</t>
  </si>
  <si>
    <t>АБДРАХМАНОВ ЕРЖАН МУБАРАКОВИЧ</t>
  </si>
  <si>
    <t>С.КАРАШ , ОБЛАСТЬ АБАЙ, ЖАРМИНСКИЙ РАЙОН, ШАРСКАЯ Г.А., С.КОШЕК, С.КАРАШ</t>
  </si>
  <si>
    <t>КХ МАТЖАНОВ МЕРЕКЕ КАДЫРОВИЧ</t>
  </si>
  <si>
    <t>МАТЖАНОВ МЕРЕКЕ КАДЫРОВИЧ</t>
  </si>
  <si>
    <t>С.КЫЗЫЛАДЫР , МАНГИСТАУСКАЯ ОБЛАСТЬ, КАРАКИЯНСКИЙ РАЙОН, КУРЫКСКИЙ С.О., С.КУРЫК, С.КЫЗЫЛАДЫР</t>
  </si>
  <si>
    <t>К/Х "ОРНЕК - П"</t>
  </si>
  <si>
    <t>ХАМЗИНА БАХЫТГУЛЬ ЕРМЕКОВНА</t>
  </si>
  <si>
    <t>С.АКСУАТ , АКМОЛИНСКАЯ ОБЛАСТЬ, ЕРЕЙМЕНТАУСКИЙ РАЙОН, С.А.АҚСУАТ, С.АКСУАТ</t>
  </si>
  <si>
    <t>К/Х "АМАНДЫҚ"</t>
  </si>
  <si>
    <t>УМАРГАЗИЕВ МАЖИТ КАРИМОВИЧ</t>
  </si>
  <si>
    <t>С.КОК УЙ , АКТЮБИНСКАЯ ОБЛАСТЬ, ХОБДИНСКИЙ РАЙОН, СОГАЛИНСКИЙ С.О., С.КОК УЙ</t>
  </si>
  <si>
    <t>21.02.2025 не верный номер</t>
  </si>
  <si>
    <t>ИП "БИБІНҰР"</t>
  </si>
  <si>
    <t>ИНКАРБЕКОВ КАЙРАТ НУРКУЛОВИЧ</t>
  </si>
  <si>
    <t>ИП "КАМАЛОВ С.Ж."</t>
  </si>
  <si>
    <t>КАМАЛОВ САГЫНБЕК ЖАНБЫРБАЕВИЧ</t>
  </si>
  <si>
    <t>87055120871 ,8 705-512-08-71</t>
  </si>
  <si>
    <t>КРЕСТЬЯНСКОЕ ХОЗЯЙСТВО "АЛТЫН"</t>
  </si>
  <si>
    <t>ӘБДІҚАЛЫҚ МҰҚТАР ҚҰТЫМҰЛЫ</t>
  </si>
  <si>
    <t>77475544614 ,87475544614</t>
  </si>
  <si>
    <t>ИП "БЕГИМБЕТОВА Г.А."</t>
  </si>
  <si>
    <t>БЕГИМБЕТОВА ГУЛСТАН АКИМБЕКОВНА</t>
  </si>
  <si>
    <t>77025634771 ,87025634771</t>
  </si>
  <si>
    <t>29.07.2024 просит не звонить больше</t>
  </si>
  <si>
    <t>КРЕСТЬЯНСКОЕ ХОЗЯЙСТВО " ЖАМАН "</t>
  </si>
  <si>
    <t>БАЙЖАНТАЕВ ЖАЛАУЛЫ ТЛЕУЛИНОВИЧ</t>
  </si>
  <si>
    <t>ИП ЕРМАД</t>
  </si>
  <si>
    <t>УГУШЕВ ЕРКИН МЕЙЗБЕКОВИЧ</t>
  </si>
  <si>
    <t>77055230660 ,87055230660</t>
  </si>
  <si>
    <t>ИП НОКЕ К.К.</t>
  </si>
  <si>
    <t>НОКЕ КОЖАБЕК КАЙРТАСОВИЧ</t>
  </si>
  <si>
    <t>77057319401 ,87057319401</t>
  </si>
  <si>
    <t>С.ШАЛДАЙ , ПАВЛОДАРСКАЯ ОБЛАСТЬ, ЩЕРБАКТИНСКИЙ РАЙОН, ШАЛДАЙСКИЙ С.О., С.ШАЛДАЙ</t>
  </si>
  <si>
    <t>КХ "САЙХАН"</t>
  </si>
  <si>
    <t>МАЖИДОВ ВИСАДИ ХАМЗАТОВИЧ</t>
  </si>
  <si>
    <t>С.САРЫБУЛАК , АКТЮБИНСКАЯ ОБЛАСТЬ, ХОБДИНСКИЙ РАЙОН, САРБУЛАКСКИЙ С.О., С.САРЫБУЛАК</t>
  </si>
  <si>
    <t>КРЕСТЬЯНСКОЕ ХОЗЯЙСТВО " БАҚДАУЛЕТ "</t>
  </si>
  <si>
    <t>АБИШЕВ ЖАНГАЛЫ ДЖОЛДАСОВИЧ</t>
  </si>
  <si>
    <t>87478658850 ,87767460606</t>
  </si>
  <si>
    <t>КХ "КЕНЖЕХАН"</t>
  </si>
  <si>
    <t>ЕСЕМБАЕВ АСХАТ КЕНЖЕХАНОВИЧ</t>
  </si>
  <si>
    <t>С.БУРАБАЙ , ВОСТОЧНО-КАЗАХСТАНСКАЯ ОБЛАСТЬ, КУРЧУМСКИЙ РАЙОН, АБАЙСКИЙ С.О., С.БУРАБАЙ</t>
  </si>
  <si>
    <t>ИП ОСМАНОВ</t>
  </si>
  <si>
    <t>ТАЖИБАЕВ ШАЯХМЕТ ЖУРАБАЕВИЧ</t>
  </si>
  <si>
    <t>КХ "ЖЕР-СУ" ШҚ</t>
  </si>
  <si>
    <t>БУРЛИБАЕВ МАХСАТ РАКЫМБАЕВИЧ</t>
  </si>
  <si>
    <t>С.ШАЛКОДЕ , АЛМАТИНСКАЯ ОБЛАСТЬ, РАЙЫМБЕКСКИЙ РАЙОН, ШАЛКОДИНСКИЙ С.О., С.ШАЛКОДЕ</t>
  </si>
  <si>
    <t>18.10.2024 откл</t>
  </si>
  <si>
    <t>КХ "KAZPROFIT"</t>
  </si>
  <si>
    <t>АЛЬШЕРОВ КАЙНАР МОЛДАХАНОВИЧ</t>
  </si>
  <si>
    <t>К/Х АКСЕНОВА А. П.</t>
  </si>
  <si>
    <t>АКСЁНОВ АНАТОЛИЙ ПАВЛОВИЧ</t>
  </si>
  <si>
    <t>29.07.2024 не верный номер</t>
  </si>
  <si>
    <t>ИП КУАТБЕКОВА</t>
  </si>
  <si>
    <t>КУАТБЕКОВА ЗАУРЕШ МЕДЕЛХАНОВНА</t>
  </si>
  <si>
    <t>С.ПАНФИЛОВО , АЛМАТИНСКАЯ ОБЛАСТЬ, ТАЛГАРСКИЙ РАЙОН, ПАНФИЛОВСКИЙ С.О., С.ПАНФИЛОВО</t>
  </si>
  <si>
    <t>"БИСЕКОВА БАЯН"</t>
  </si>
  <si>
    <t>БИСЕКОВА БАЯН УЗАКБАЕВНА</t>
  </si>
  <si>
    <t>77477873488 ,87477873488</t>
  </si>
  <si>
    <t>ИП ЖАНГАЗИЕВ Ж.</t>
  </si>
  <si>
    <t>ЖАНГАЗИЕВ ЖАНИБЕК САУАТБЕКОВИЧ</t>
  </si>
  <si>
    <t>77779447362 ,87779447362</t>
  </si>
  <si>
    <t>ИП ЕСЕНОВА К.Н.</t>
  </si>
  <si>
    <t>ЕСЕНОВА КАЙЫРЖАМАЛ НАЗАРОВНА</t>
  </si>
  <si>
    <t>КРХ АСЕТ</t>
  </si>
  <si>
    <t>МУКАШЕВА МАРИТА БЕЛТАЕВНА</t>
  </si>
  <si>
    <t>29.07.2024 не зарег</t>
  </si>
  <si>
    <t>КРЕСТЬЯНСКОЕ ХОЗЯЙСТВО "БОБЕР-ИНВЕСТ"</t>
  </si>
  <si>
    <t>САЛЬНИКОВ АЛЕКСАНДР НИКОЛАЕВИЧ</t>
  </si>
  <si>
    <t>С.ТЕРЕКТЫ , КОСТАНАЙСКАЯ ОБЛАСТЬ, КАРАСУСКИЙ РАЙОН, ОКТЯБРЬСКИЙ С.О., С.ТЕРЕКТЫ</t>
  </si>
  <si>
    <t>КХ "КЕНЕНБАЕВ ЕРМЕК"</t>
  </si>
  <si>
    <t>КЕНЕНБАЕВ ЕРМЕК АСКЕРОВИЧ</t>
  </si>
  <si>
    <t>29.07.2024 очень маленькое хоз во</t>
  </si>
  <si>
    <t>ИНДИВИДУАЛЬНЫЙ ПРЕДПРИНИМАТЕЛЬ "NURDAULET"</t>
  </si>
  <si>
    <t>КУРМАШОВА АКТОЛКЫН ТОГАЕВНА</t>
  </si>
  <si>
    <t>ИП "РОМХОЗ" повтор не дозвон</t>
  </si>
  <si>
    <t>СТРОГАНОВ ОЛЕГ АЛЕКСАНДРОВИЧ</t>
  </si>
  <si>
    <t>ИП "ЕСПАНОВА"</t>
  </si>
  <si>
    <t>ЕСПАНОВА АҚКЕРБЕЗ ҚҰРМАНӘЛІҚЫЗЫ</t>
  </si>
  <si>
    <t>77078594459 ,87078594459</t>
  </si>
  <si>
    <t>КРЕСТЬЯНСКОЕ ХОЗЯЙСТВО "СЕРБОЛ" не верный номер</t>
  </si>
  <si>
    <t>ШАКИЖАНОВ ЕРБОЛ КОНЫСБАЙУЛЫ</t>
  </si>
  <si>
    <t>77103620102, +77103871514 ,87103620102 ,87103871514</t>
  </si>
  <si>
    <t>22.09.2026 не верные номера</t>
  </si>
  <si>
    <t>КХ "ЕСЕТ"</t>
  </si>
  <si>
    <t>АЛЖАПБАРОВА АЙГУЛ КУАНЫШОВНА</t>
  </si>
  <si>
    <t>ҚХ АҚ ЖОЛ</t>
  </si>
  <si>
    <t>ЕСЕНАЛИЕВ БУЛАТ ЕЛЕУСИЗОВИЧ</t>
  </si>
  <si>
    <t>С.БАСКУДУК , МАНГИСТАУСКАЯ ОБЛАСТЬ, МУНАЙЛИНСКИЙ РАЙОН, С.О.БАСКУДУК, С.БАСКУДУК</t>
  </si>
  <si>
    <t>АУБАКИРОВ НУРЛАН МАМАНОВИЧ</t>
  </si>
  <si>
    <t>С.КЕНАЩИ , АКМОЛИНСКАЯ ОБЛАСТЬ, РАЙОН БИРЖАН САЛ, С.А. КЕНАЩИ, С.КЕНАЩИ</t>
  </si>
  <si>
    <t>КОЖАРИЯНОВ КАЙЫРБЕК ТУРГАНБЕКОВИЧ</t>
  </si>
  <si>
    <t>ИП " АСКАРОВ БАГДАТБЕК ЖЕНИСБЕКОВИЧ "</t>
  </si>
  <si>
    <t>АСКАРОВ БАГДАТБЕК ЖЕНИСБЕКОВИЧ</t>
  </si>
  <si>
    <t>КХ "ӨМІРЗАҚ" не верный номер</t>
  </si>
  <si>
    <t>ДОСАЛИЕВ САПАР УМИРЗАКОВИЧ</t>
  </si>
  <si>
    <t>С.УЯЛЫ , БОКЕЙОРДИНСКИЙ РАЙОН, УЯЛИНСКИЙ С.О., С.УЯЛЫ</t>
  </si>
  <si>
    <t>Ш/Қ "ИГІЛІК"</t>
  </si>
  <si>
    <t>ИМАЖАНОВ АЙДЫН СОВЕТОВИЧ</t>
  </si>
  <si>
    <t>КРЕСТЬЯНСКОЕ ФЕРМЕРСКОЕ ХОЗЯЙСТВО "МАРАТ"</t>
  </si>
  <si>
    <t>АУЕЛЬБАЕВ КАНАТ АМИРХАНОВИЧ</t>
  </si>
  <si>
    <t>7 7056180730</t>
  </si>
  <si>
    <t>К/Х "КУАНЫШ" не верный номер</t>
  </si>
  <si>
    <t>АЛИМБЕКОВ ДАНИЯР МАРАТОВИЧ</t>
  </si>
  <si>
    <t>С.АЛТЫНШОКЫ , ОБЛАСТЬ АБАЙ, УРДЖАРСКИЙ РАЙОН, АЛТЫНШОКИНСКИЙ С.О., С.АЛТЫНШОКЫ</t>
  </si>
  <si>
    <t>ИП ХАЦИЕВА</t>
  </si>
  <si>
    <t>ХАЦИЕВА ЛЕЙЛА МАКШАРИПОВНА</t>
  </si>
  <si>
    <t>87183621212 ,87183621334 ,8(718 36)2-13-34</t>
  </si>
  <si>
    <t>ИП ОМАРОВ Б.Ш.</t>
  </si>
  <si>
    <t>ОМАРОВ БЕРКУТ ШАЙМЕРДЕНОВИЧ</t>
  </si>
  <si>
    <t>С.30 ЛЕТ КАЗАХСТАНА , ТУРКЕСТАНСКАЯ ОБЛАСТЬ, РАЙОН САУРАН, С.О.ШАГА, С.30 ЛЕТ КАЗАХСТАНА</t>
  </si>
  <si>
    <t>ЖАПАКОВА ГАЙНИ АМАНКЕЛДИЕВНА</t>
  </si>
  <si>
    <t>С.МАРТУК , МАРТУКСКИЙ РАЙОН, МАРТУКСКИЙ С.О., С.МАРТУК</t>
  </si>
  <si>
    <t>КХ ИСМАИЛОВ Н</t>
  </si>
  <si>
    <t>ИСМАИЛОВ НУРЛАН ОРАЗБЕКОВИЧ</t>
  </si>
  <si>
    <t>29.07.2024 не дозвон</t>
  </si>
  <si>
    <t>АЛПЫСБАЕВ БАКЫТЖАН МЕРГЕНБАЕВИЧ</t>
  </si>
  <si>
    <t>С.КЫЗЫЛДАЛА , ТУРКЕСТАНСКАЯ ОБЛАСТЬ, КАЗЫГУРТСКИЙ РАЙОН, С.О.КАРАКОЗЫ АБДАЛИЕВА, С.КЫЗЫЛДАЛА</t>
  </si>
  <si>
    <t>КРЕСТЬЯНСКОЕ ХОЗЯЙСТВО "НУРИСЛАМ"</t>
  </si>
  <si>
    <t>МАМЕТОВА АВАТХАН НУРАХМЕТОВНА</t>
  </si>
  <si>
    <t>700 285-35-36 ,87002853536</t>
  </si>
  <si>
    <t>ЖК "БИСЕНОВА ГУЛЬЖАНАТ БАДИЛОВНА"</t>
  </si>
  <si>
    <t>БИСЕНОВА ГУЛЬЖАНАТ БАДИЛОВНА</t>
  </si>
  <si>
    <t>П.ДОССОР , МАКАТСКИЙ РАЙОН, ДОССОРСКАЯ П.А., П.ДОССОР</t>
  </si>
  <si>
    <t>КХ "МЕЙІРЛАН"  не верный номер</t>
  </si>
  <si>
    <t>АБДРАХМАНОВ МАГАУИЯ КУЗЫРГАЛИЕВИЧ</t>
  </si>
  <si>
    <t>"ЖАНА"</t>
  </si>
  <si>
    <t>87104240707 ,87475652625</t>
  </si>
  <si>
    <t>22.09.2026 повтор контакта нет потреб</t>
  </si>
  <si>
    <t>ИП АКМОЛДИН Е.К.</t>
  </si>
  <si>
    <t>АКМОЛДИН ЕРКИН КАПЕЗОВИЧ</t>
  </si>
  <si>
    <t>77012400845 ,87012400845</t>
  </si>
  <si>
    <t>ИП БАЙБАТЫРОВ ДАРХАН РЗАГАЛИЕВИЧ</t>
  </si>
  <si>
    <t>БАЙБАТЫРОВ ДАРХАН РЗАГАЛИЕВИЧ</t>
  </si>
  <si>
    <t>КХ "АМАН" не верный номер</t>
  </si>
  <si>
    <t>КАРАСАЕВ АМАНЖОЛ КАСЫМОВИЧ</t>
  </si>
  <si>
    <t>77018345031 ,87018345031</t>
  </si>
  <si>
    <t>С.ТАСКУТУР , ЗАПАДНО-КАЗАХСТАНСКАЯ ОБЛАСТЬ, КАЗТАЛОВСКИЙ РАЙОН, ТАЛДЫКУДУКСКИЙ С.О., С.ТАЛДЫКУДУК, С.ТАСКУТУР</t>
  </si>
  <si>
    <t>ТОКТАЕВА ГАЛИЯ КАЛЫКТАЙЕВНА</t>
  </si>
  <si>
    <t>27.11.2024 отклл</t>
  </si>
  <si>
    <t>ОРЫСБЕК</t>
  </si>
  <si>
    <t>АМИРАЛИЕВ ОРЫСБЕК ИЗБАСАРОВИЧ</t>
  </si>
  <si>
    <t>20.03.2025  нет потреб</t>
  </si>
  <si>
    <t>КХ "ИЛИЯС"</t>
  </si>
  <si>
    <t>КАБИЕВА КАРАКУЗ УТЮНУСОВНА</t>
  </si>
  <si>
    <t>ИП АБДРАХМАНОВ БАХЖИГИТ</t>
  </si>
  <si>
    <t>АБДРАХМАНОВ БАХЖИГИТ ДЖУМАНАЛИЕВИЧ</t>
  </si>
  <si>
    <t>7 (727) 245-32-42 ,87272453242</t>
  </si>
  <si>
    <t>ИП БАРТАЕВА</t>
  </si>
  <si>
    <t>БАРТАЕВА ШЫРЫН ШАКИРТОВНА</t>
  </si>
  <si>
    <t>77767132525 ,87767132525</t>
  </si>
  <si>
    <t>С.ОЙСАЗ , ОБЛАСТЬ ЖЕТІСУ, КАРАТАЛЬСКИЙ РАЙОН, УШТОБИНСКАЯ Г.А., С.ОЙСАЗ</t>
  </si>
  <si>
    <t>ИП "ҚАЗҚ ОРДА " (QAZAQ ORDA)</t>
  </si>
  <si>
    <t>ДАУЕН ГУЛМИРА МҰХТАРҚЫЗЫ</t>
  </si>
  <si>
    <t>НУРСУЛТАН НУРЛАН ОНДАГАНҰЛЫ</t>
  </si>
  <si>
    <t>87019994247 ,87711218199</t>
  </si>
  <si>
    <t>КАБЫЛДАНОВ БОЛАТ БАЗАРШИЕВИЧ</t>
  </si>
  <si>
    <t>С.ЖЕЛДИКАРА , ОБЛАСТЬ ЖЕТІСУ, КЕРБУЛАКСКИЙ РАЙОН, КЫЗЫЛЖАРСКИЙ С.О., С.ЖЕЛДИКАРА</t>
  </si>
  <si>
    <t>29.07.2024 дала номер жены руководителя Сауле , не дозвон</t>
  </si>
  <si>
    <t>К\Х "АРНУР"</t>
  </si>
  <si>
    <t>УРКУМБАЕВ МУХИТ НУРГАЛИЕВИЧ</t>
  </si>
  <si>
    <t>ИП "САРТАЕВ"</t>
  </si>
  <si>
    <t>САРТАЕВ АЛИБЕК ДУЙСЕНГАЛИЕВИЧ</t>
  </si>
  <si>
    <t>С.ЖАЛПАКТАЛ , ЗАПАДНО-КАЗАХСТАНСКАЯ ОБЛАСТЬ, КАЗТАЛОВСКИЙ РАЙОН, ЖАЛПАКТАЛСКИЙ С.О., С.ЖАЛПАКТАЛ</t>
  </si>
  <si>
    <t>ИП ГОЛОЛОБОВ А.И.</t>
  </si>
  <si>
    <t>ГОЛОЛОБОВ АНДРЕЙ ВИТАЛЬЕВИЧ</t>
  </si>
  <si>
    <t>КХ "СҰЛТАН"</t>
  </si>
  <si>
    <t>САТЫЛГАНОВ НУРЫМЖАН ШАПАГАТОВИЧ</t>
  </si>
  <si>
    <t>С.АККОЛЬ , АТЫРАУСКАЯ ОБЛАСТЬ, КУРМАНГАЗИНСКИЙ РАЙОН, АККОЛЬСКИЙ С.О., С.АККОЛЬ</t>
  </si>
  <si>
    <t>ИП ЖУБАНОВА М.Х</t>
  </si>
  <si>
    <t>ЖУБАНОВА МЕРУЕТ ХАБИДУЛЛАЕВНА</t>
  </si>
  <si>
    <t>КРЕСТЬЯНСКОЕ ХОЗЯЙСТВО "ЕЛЕУСИН" даст мой номер</t>
  </si>
  <si>
    <t>ШУЙНЕШЕВ НУРБОЛАТ ЕЛЕУСИНОВИЧ</t>
  </si>
  <si>
    <t>САТЫБАЛДИН БОЛАТБЕК ХАМИТУЛЫ</t>
  </si>
  <si>
    <t>Розничная торговля табачными изделиями в специализированных магазинах, являющихся торговыми объектами, с торговой площадью менее 2000 кв.м</t>
  </si>
  <si>
    <t>ИП ТАСИМБЕТОВА</t>
  </si>
  <si>
    <t>ТАСИМБЕТОВА ГУЛЬШАД ИЛИЯСОВНА</t>
  </si>
  <si>
    <t>К/Х АЙДАРБЕКОВ.А.Ш</t>
  </si>
  <si>
    <t>АЙДАРБЕКОВ АЙДАР ШАЙДОЛДАЕВИЧ</t>
  </si>
  <si>
    <t>77016131711 ,87016131711</t>
  </si>
  <si>
    <t>ӨКМЕТХАН ҚАРЛЫҒАШ</t>
  </si>
  <si>
    <t>87024424247 ,87753630472</t>
  </si>
  <si>
    <t>ЖК " БИСЕНБАЕВ САКЕН АБЛАСАНОВИЧ "</t>
  </si>
  <si>
    <t>БИСЕНБАЕВ САКЕН АБЛАСАНОВИЧ</t>
  </si>
  <si>
    <t>КРЕСТЬЯНСКОЕ ХОЗЯЙСТВО "КЫЗЫЛТАС" ШАРИПХАНОВ ЕРКЕБУЛАН ХАМИТОВИЧ</t>
  </si>
  <si>
    <t>ШАРИПХАНОВ ЕРКЕБУЛАН ХАМИТОВИЧ</t>
  </si>
  <si>
    <t>ДАУРЕН-СЕРВИС</t>
  </si>
  <si>
    <t>КОПЕСОВ ДУЙСЕНБЕК САГАЛИЕВИЧ</t>
  </si>
  <si>
    <t>21.02.2025 перезвонить на след нежеле</t>
  </si>
  <si>
    <t>ИНДИВИДУАЛЬНЫЙ ПРЕДПРИНИМАТЕЛЬ "КХ"АНЕЛЬ"</t>
  </si>
  <si>
    <t>МУКЫШЕВА АЛМАГУЛЬ УАЛИАКБАРОВНА</t>
  </si>
  <si>
    <t>87053078230 ,87785778388</t>
  </si>
  <si>
    <t>15.05.2024 откл</t>
  </si>
  <si>
    <t>КЕНБАЕВ КАЙРАТ ОРТАЕВИЧ</t>
  </si>
  <si>
    <t>87775616417 ,8777-561-64-17</t>
  </si>
  <si>
    <t>ИП "БУЛАНБАЕВА"</t>
  </si>
  <si>
    <t>БУЛАНБАЕВА ОРАЗКУЛ БАТЫРАЛИЕВНА</t>
  </si>
  <si>
    <t>С.АСИЛАРЫК , ТУРКЕСТАНСКАЯ ОБЛАСТЬ, САЙРАМСКИЙ РАЙОН, КАЙНАРБУЛАКСКИЙ С.О., С.АСИЛАРЫК</t>
  </si>
  <si>
    <t>ЖК РЫСКУЛОВ АСХАТ ОРАЗОВИЧ</t>
  </si>
  <si>
    <t>РЫСКУЛОВ АСХАТ ОРАЗОВИЧ</t>
  </si>
  <si>
    <t>КХ ЛУНА</t>
  </si>
  <si>
    <t>УРАЗАЕВ БУЛАТ МУХАМЕДКАЛИЕВИЧ</t>
  </si>
  <si>
    <t>С.БУРКОТОВО , ОБЛАСТЬ АБАЙ, БОРОДУЛИХИНСКИЙ РАЙОН, ТАВРИЧЕСКИЙ С.О., С.БУРКОТОВО</t>
  </si>
  <si>
    <t>ИП "ЧЕРНИЧЕНКО А.В."</t>
  </si>
  <si>
    <t>ЧЕРНИЧЕНКО АЛЕКСЕЙ ВАСИЛЬЕВИЧ</t>
  </si>
  <si>
    <t>ИП КУРМАНАЕВ</t>
  </si>
  <si>
    <t>КУРМАНАЕВ МАРАТ МЕШИТБАЕВИЧ</t>
  </si>
  <si>
    <t>7 771 802 1200</t>
  </si>
  <si>
    <t>ИП "АЛУА"</t>
  </si>
  <si>
    <t>ТЕМИРОВ МУСАТХАН АШИМОВИЧ</t>
  </si>
  <si>
    <t>77785422072 ,87785422072</t>
  </si>
  <si>
    <t>ИП АРЫСТАН Е.Т.</t>
  </si>
  <si>
    <t>АРЫСТАН ЕРЖАН ТІЛЕСҰЛЫ</t>
  </si>
  <si>
    <t>ИП "ЗОЛОТАЯ ПЧЕЛКА"</t>
  </si>
  <si>
    <t>ДОСМУХАМБЕТОВ РУСЛАН КАЗБЕКОВИЧ</t>
  </si>
  <si>
    <t>БАЙГАЗИНОВ СЕРИК МУРЗАБЕКОВИЧ</t>
  </si>
  <si>
    <t>ИП "ОМАРБЕКОВ Т.Ж."</t>
  </si>
  <si>
    <t>ОМАРБЕКОВ ТАЛГАТ ЖАСБУЛАТОВИЧ</t>
  </si>
  <si>
    <t>77772748407 ,87772748407</t>
  </si>
  <si>
    <t>29.07.2024 нет потреб</t>
  </si>
  <si>
    <t>КХ АГРО-МАСАК</t>
  </si>
  <si>
    <t>КУРМАНАЛИЕВ МАГАУИЯ АЙТАЛЫЕВИЧ</t>
  </si>
  <si>
    <t>"ЛЕНЗАТ" ШАРУА ҚОЖАЛЫҒЫ</t>
  </si>
  <si>
    <t>ИМАШЕВ АМАНБЕК ЛЕНЗАТОВИЧ</t>
  </si>
  <si>
    <t>77055625415 ,87055625415</t>
  </si>
  <si>
    <t>С.АКЖАР , ТАРБАГАТАЙСКИЙ РАЙОН, АКСУАТСКИЙ С.О., С.АКСУАТ</t>
  </si>
  <si>
    <t>КРЕСТЬЯНСКОЕ ХОЗЯЙСТВО ЖАЛҒАС</t>
  </si>
  <si>
    <t>БАЙЖУМАНОВ ДАНАБЕК ЗАКИЕВИЧ</t>
  </si>
  <si>
    <t>ЧП САЛМЕНОВА Г</t>
  </si>
  <si>
    <t>САЛМЕНОВА ГУЛЖАХАН</t>
  </si>
  <si>
    <t>Ш/Қ "ТУЛЕПБЕРГЕНОВ"</t>
  </si>
  <si>
    <t>ТУЛЕПБЕРГЕНОВ НУРЖАН МАТКЕРИМОВИЧ</t>
  </si>
  <si>
    <t>77779327772 ,87779327772</t>
  </si>
  <si>
    <t>С.ЖАНАТУРМЫС , ЖАМБЫЛСКАЯ ОБЛАСТЬ, БАЙЗАКСКИЙ РАЙОН, ЖАНАТУРМЫССКИЙ С.О., С.ЖАНАТУРМЫС</t>
  </si>
  <si>
    <t>КХ "ДИАС"</t>
  </si>
  <si>
    <t>ТУСКЕЕВ ЖАНАБАЙ ГАБДОЛЛИНОВИЧ</t>
  </si>
  <si>
    <t>77771097315 ,87771097315</t>
  </si>
  <si>
    <t>ЗИМОВКА ИТАУЫЗ , ОБЛАСТЬ ҰЛЫТАУ, УЛЫТАУСКИЙ РАЙОН, КОРГАСЫНСКИЙ С.О., С.КОРГАСЫН, ЗИМОВКА ИТАУЫЗ</t>
  </si>
  <si>
    <t>К/Х" ДАРЫН"</t>
  </si>
  <si>
    <t>СЕРИКОВА МИРАШ РАКЫТОВНА</t>
  </si>
  <si>
    <t>87103362658 ,8(71033)62658</t>
  </si>
  <si>
    <t>П.АГАДЫРЬ , ШЕТСКИЙ РАЙОН, АГАДЫРЬСКАЯ П.А., П.АГАДЫРЬ</t>
  </si>
  <si>
    <t>КРЕСТЬЯНСКОЕ ХОЗЯЙСТВО " АЗАТ "</t>
  </si>
  <si>
    <t>МАРДАНОВ ПОЛАТ АЗАТОВИЧ</t>
  </si>
  <si>
    <t>ИП "БЕКНАЗАР Л"</t>
  </si>
  <si>
    <t>БЕКНАЗАР ЛАЗЗАТ ҚУАНБЕКҚЫЗЫ</t>
  </si>
  <si>
    <t>КРЕСТЬЯНСКОЕ ХОЗЯЙСТВО "АБ И К"</t>
  </si>
  <si>
    <t>БРУНЕР ЕЛЕНА ДМИТРИЕВНА</t>
  </si>
  <si>
    <t>7(771) 371-42-92 ,87713714292</t>
  </si>
  <si>
    <t>С.ПРИГОРОДНОЕ , АКМОЛИНСКАЯ ОБЛАСТЬ, ШОРТАНДИНСКИЙ РАЙОН, ПРИГОРОДНЫЙ С.О., С.ПРИГОРОДНОЕ</t>
  </si>
  <si>
    <t>ИП МАДИ</t>
  </si>
  <si>
    <t>КУРПЕБАЕВ МАДИ УЗАКБАЕВИЧ</t>
  </si>
  <si>
    <t>КРЕСТЬЯНСКОЕ ХОЗЯЙСТВО "АЛГАБАС"</t>
  </si>
  <si>
    <t>АБИЛКАСОВ СЕРИК ТАТИМОВИЧ</t>
  </si>
  <si>
    <t>ИП ЕМЕШЕВА КАМИЛА МУНАЛОВНА</t>
  </si>
  <si>
    <t>ЕМЕШЕВА КАМИЛА МУНАЛОВНА</t>
  </si>
  <si>
    <t>ИП "САРИЕВ Ж"</t>
  </si>
  <si>
    <t>САРИЕВ ЖУМАГАЛИ БОЛАТБЕКОВИЧ</t>
  </si>
  <si>
    <t>ИП "КУАН"</t>
  </si>
  <si>
    <t>ЖАЗЫКБАЕВ КУАНДЫК ЖОЛДЫБАЕВИЧ</t>
  </si>
  <si>
    <t>ИП АЛДОНГАРОВ</t>
  </si>
  <si>
    <t>АЛДОНГАРОВ МАНАРБЕК ЖАНАБАЕВИЧ</t>
  </si>
  <si>
    <t>87018616881 ,87018616882</t>
  </si>
  <si>
    <t>ИП "АҚТӨРЕЕВА"</t>
  </si>
  <si>
    <t>АҚТӨРЕЕВА ГҮЛНАРА ТАСЫБЕКҚЫЗЫ</t>
  </si>
  <si>
    <t>КХ ТАБЖАНОВ</t>
  </si>
  <si>
    <t>ТАБЖАНОВ КАЛИМУРАТ ЖАНИБЕКОВИЧ</t>
  </si>
  <si>
    <t>7052323943 ,87052323943</t>
  </si>
  <si>
    <t>К/Х "АТАМЕКЕН"</t>
  </si>
  <si>
    <t>ЕСЕНГУЛОВА АНАР КЕНЖЕБАЕВНА</t>
  </si>
  <si>
    <t>С.КЕЛДИМУРАТ , УРДЖАРСКИЙ РАЙОН, КЕЛДИМУРАТОВСКИЙ С.О., С.КЕЛДИМУРАТ</t>
  </si>
  <si>
    <t>И/П "РАВШАН"</t>
  </si>
  <si>
    <t>АБДУЛЛАЕВ РАВШАН УРУНОВИЧ</t>
  </si>
  <si>
    <t>11.11.2024 перезвонит позже</t>
  </si>
  <si>
    <t>ИП АМАЛИЕВ</t>
  </si>
  <si>
    <t>АМАЛИЕВ КУРМАНГАЛИ ЖАКСЫЛЫКОВИЧ</t>
  </si>
  <si>
    <t>16.09.20226 закрылись</t>
  </si>
  <si>
    <t>КРЕСТЬЯНСКОЕ ХОЗЯЙСТВО "САКТАГАНОВ АСЫЛКАН АБДИСАГИЕВИЧ"</t>
  </si>
  <si>
    <t>САКТАГАНОВ АСЫЛКАН АБДИСАГИЕВИЧ</t>
  </si>
  <si>
    <t>С.К.ТУРГУМБАЕВА , АУЛИЕКОЛЬСКИЙ РАЙОН, ДИЕВСКИЙ С.О., С.К.ТУРГУМБАЕВА</t>
  </si>
  <si>
    <t>ИП "КАСЕНОВА М.К."</t>
  </si>
  <si>
    <t>КАСЕНОВА МАРИНА КАРИМОВНА</t>
  </si>
  <si>
    <t>С.КАБАНБАЙ БАТЫРА , ЦЕЛИНОГРАДСКИЙ РАЙОН, С.О.КАБАНБАЙ БАТЫРА, С.КАБАНБАЙ БАТЫРА</t>
  </si>
  <si>
    <t>КХ "АЙДАР"</t>
  </si>
  <si>
    <t>БАРЛЫБАЕВ АЙДАР САНСЫЗБАЕВИЧ</t>
  </si>
  <si>
    <t>7057873375 +77775344375 +77478183306 ,87057873375</t>
  </si>
  <si>
    <t>С.КОКОЗЕК , ОБЛАСТЬ ЖЕТІСУ, САРКАНДСКИЙ РАЙОН, АМАНГЕЛЬДИНСКИЙ С.О., С.КОКОЗЕК</t>
  </si>
  <si>
    <t>ИП "ТӨЛЕУТАЙ Т."</t>
  </si>
  <si>
    <t>ТӨЛЕУТАЙ ТҰРАР НАУШАҰЛЫ</t>
  </si>
  <si>
    <t>ИП КИМАТОВ А.Т.</t>
  </si>
  <si>
    <t>КИМАТОВ АБАТ ТАЛАПОВИЧ</t>
  </si>
  <si>
    <t>ИП АЯН не верный номер</t>
  </si>
  <si>
    <t>БАТАЕВА ГУЛЬША СЛАНХАНОВНА</t>
  </si>
  <si>
    <t>КХ "УАПОВ А"</t>
  </si>
  <si>
    <t>УАПОВ АРМАН ИБРАГИМОВИЧ</t>
  </si>
  <si>
    <t>77711177700 ,87711177700</t>
  </si>
  <si>
    <t>КХ "ИБРАГИМ"</t>
  </si>
  <si>
    <t>03.10.2024 не работает там больше</t>
  </si>
  <si>
    <t>ИП ИЛЕБАЕВ ЕРКИН</t>
  </si>
  <si>
    <t>ИЛЕБАЕВ ЕРКИН КЕНЕСХАНОВИЧ</t>
  </si>
  <si>
    <t>КХ "МҰРАГЕР"</t>
  </si>
  <si>
    <t>ТАСБОЛАТОВ МУРАТХАН КАЙРЖАНОВИЧ</t>
  </si>
  <si>
    <t>С.АЖЕН , ЗАПАДНО-КАЗАХСТАНСКАЯ ОБЛАСТЬ, БОКЕЙОРДИНСКИЙ РАЙОН, МУРАТСАЙСКИЙ С.О., С.АЖЕН</t>
  </si>
  <si>
    <t>МАДИЯР</t>
  </si>
  <si>
    <t>КУРМАНОВА ГУЛЬМИРА ЖУМАТАЕВНА</t>
  </si>
  <si>
    <t>ИП "НУРЖАН"</t>
  </si>
  <si>
    <t>БАЙМАХАНОВ НУРЖАН ТАГАЙБАЕВИЧ</t>
  </si>
  <si>
    <t>П. АСЫКАТА , ТУРКЕСТАНСКАЯ ОБЛАСТЬ, ЖЕТЫСАЙСКИЙ РАЙОН, АСЫКАТИНСКАЯ П.А., П. АСЫКАТА</t>
  </si>
  <si>
    <t>КРЕСТЬЯНСКОЕ ХОЗЯЙСТВО "КӨБЕНҒАЛИ"</t>
  </si>
  <si>
    <t>КУРМАТОВ ХАМИДУЛЛА КАЙРБАЕВИЧ</t>
  </si>
  <si>
    <t>ИП "ЖАНДОС"</t>
  </si>
  <si>
    <t>ОСПАНОВА ТАЗАГУЛЬ БАТТАЛОВНА</t>
  </si>
  <si>
    <t>Ф/Х "ӘДИЛЕТ"</t>
  </si>
  <si>
    <t>АХМЕТЖАНОВА РОЗА ЕЛАМАНОВНА</t>
  </si>
  <si>
    <t>С.УСПЕНКА , УСПЕНСКИЙ РАЙОН, УСПЕНСКИЙ С.О., С.УСПЕНКА</t>
  </si>
  <si>
    <t>ИП "ТОҒЖАН"</t>
  </si>
  <si>
    <t>МУДУГА НУРЛЫБЕК МУКАНОВИЧ</t>
  </si>
  <si>
    <t>"ҚОБЛАН" ШАРУА ҚОЖАЛЫҒЫ</t>
  </si>
  <si>
    <t>НУРАХМЕТОВ КОБЛАН БОЛАТОВИЧ</t>
  </si>
  <si>
    <t>77758401413 ,87758401413</t>
  </si>
  <si>
    <t>С.ЖАНАЛЫК , АКСУСКИЙ РАЙОН, ЖАНАЛЫКСКИЙ С.О., С.ЖАНАЛЫК</t>
  </si>
  <si>
    <t>06.02.2024 не дозвон</t>
  </si>
  <si>
    <t>ИП "ЖАЛГАС"</t>
  </si>
  <si>
    <t>САРТАЕВА ГУЛЬМИРА ЕДИЛБАЕВНА</t>
  </si>
  <si>
    <t>27.11.2024 нет  потреб</t>
  </si>
  <si>
    <t>ЖК СҮГІРОВ</t>
  </si>
  <si>
    <t>СҮГІРОВ ӘБДІӘШІМ ӘСЕТҰЛЫ</t>
  </si>
  <si>
    <t>С.ШАКПАК , ТУРКЕСТАНСКАЯ ОБЛАСТЬ, РАЙОН БАЙДИБЕКА, АЛГАБАССКИЙ С.О., С.ШАКПАК</t>
  </si>
  <si>
    <t>ИП АБИТОВ БАКЫТЖАН</t>
  </si>
  <si>
    <t>АБИТОВ БАХЫТЖАН СЕЙТХОЖАЕВИЧ</t>
  </si>
  <si>
    <t>ЖК "ЖАСҰЛАН"</t>
  </si>
  <si>
    <t>МЕНДЕШОВА ГУЛСАЙРАН ГАРИФОЛЛИЕВНА</t>
  </si>
  <si>
    <t>С.ЧИЖА 2 , ТАСКАЛИНСКИЙ РАЙОН, ЧИЖИНСКИЙ С.О., С.ЧИЖА 2</t>
  </si>
  <si>
    <t>ИП ЕРИМБЕТОВ А.А.</t>
  </si>
  <si>
    <t>ЕРИМБЕТОВ АЛМАС АСКАРОВИЧ</t>
  </si>
  <si>
    <t>ИП ӘЛІМХАН ТӨЛЕНДІ ЖОЛТАЙҰЛЫ</t>
  </si>
  <si>
    <t>ӘЛІІМХАН ТӨЛЕНДІ ЖОЛТАЙҰЛЫ</t>
  </si>
  <si>
    <t>С.ОЙЫК , ТАЛАССКИЙ РАЙОН, ОЙЫКСКИЙ С.О., С.ОЙЫК</t>
  </si>
  <si>
    <t>ИП "ЖАНҚОЖА"</t>
  </si>
  <si>
    <t>АЙГЕЛДИЕВ СЕРИК САРСЕНОВИЧ</t>
  </si>
  <si>
    <t>77028256092 ,87028256092</t>
  </si>
  <si>
    <t>ИП АЛЧЕНБАЕВ Д Н</t>
  </si>
  <si>
    <t>АЛЧЕНБАЕВ ДИДАР НУКЕТАЕВИЧ</t>
  </si>
  <si>
    <t>29.07.2024 откл</t>
  </si>
  <si>
    <t>ИП ТЕМИРЛАН-ХАН КУРЛЫС</t>
  </si>
  <si>
    <t>БИЖАНОВ БАКЫТ КАПЕЗОВИЧ</t>
  </si>
  <si>
    <t>ИП "ДАВЕНОВ"</t>
  </si>
  <si>
    <t>ДАВЕНОВ ЕГИЗБАЙ УНГАРОВИЧ</t>
  </si>
  <si>
    <t>ЖАНТАЕВ МЕЙРАМБЕК БЕКБАЛАҰЛЫ</t>
  </si>
  <si>
    <t>ФХ "НҰРДАУЛЕТ"</t>
  </si>
  <si>
    <t>ШӘКІРТ ӨМІРБЕК</t>
  </si>
  <si>
    <t>К/Х ЕЛДОС</t>
  </si>
  <si>
    <t>ТУРЛИНОВА АЙНУР АМАНТАЕВНА</t>
  </si>
  <si>
    <t>15.05.2024 сбросил</t>
  </si>
  <si>
    <t>КРЕСТЬЯНСКОЕ ХОЗЯЙСТВО "ЖАНДОС"</t>
  </si>
  <si>
    <t>ДОМБАЕВ БАХТИЯР РАИСУЛЫ</t>
  </si>
  <si>
    <t>С.АКТОГАЙ , ЖАМБЫЛСКАЯ ОБЛАСТЬ, САРЫСУСКИЙ РАЙОН, ЖАНААРЫКСКИЙ С.О., С.АКТОГАЙ</t>
  </si>
  <si>
    <t>ДК "АБДУЛЛА"</t>
  </si>
  <si>
    <t>ШАКАЙДАРОВ БЕКТУРСЫН АБДУЛЛАЕВИЧ</t>
  </si>
  <si>
    <t>ИП МАЙРАМКҰЛ ҚАДЫРАЛИЕВА</t>
  </si>
  <si>
    <t>ҚАДЫРАЛИЕВА МАЙРАМКҰЛ БЕЙШЕБЕКҚЫЗЫ</t>
  </si>
  <si>
    <t>ИП АЛЁКА</t>
  </si>
  <si>
    <t>УМАРОВ ЕРГАЛИ МУХАНОВИЧ</t>
  </si>
  <si>
    <t>К/Х "ӘНУАР"</t>
  </si>
  <si>
    <t>АБЕУОВ АЛТЫНХАН КАРИГУЛОВИЧ</t>
  </si>
  <si>
    <t>НУРШАЕВ</t>
  </si>
  <si>
    <t>НУРШАЕВА НАЗИРА САТЫБАЛДИЕВНА</t>
  </si>
  <si>
    <t>С.АЛМАЛЫ , КЫЗЫЛОРДИНСКАЯ ОБЛАСТЬ, ЧИИЛИЙСКИЙ РАЙОН, АЛМАЛИНСКИЙ С.О., С.АЛМАЛЫ</t>
  </si>
  <si>
    <t>ИП МИЛЛЕР</t>
  </si>
  <si>
    <t>МИЛЛЕР АЛЕКСАНДР РЕЙНГОЛЬДОВИЧ</t>
  </si>
  <si>
    <t>77773736981 ,+7 (777)3736981 ,87773736981</t>
  </si>
  <si>
    <t>С.РОЗОВКА , ПАВЛОДАРСКАЯ ОБЛАСТЬ, ПАВЛОДАРСКИЙ РАЙОН, РОЖДЕСТВЕНСКИЙ С.О., С.РОЗОВКА</t>
  </si>
  <si>
    <t>ИП ХАФИЗОВ Э.К.</t>
  </si>
  <si>
    <t>ХАФИЗОВ ЭРИК КАЛЕКЕНОВИЧ</t>
  </si>
  <si>
    <t>87777925452 ,87777925452 87022364322</t>
  </si>
  <si>
    <t>С.ҚҰРМАНҒАЗЫ , КУРМАНГАЗИНСКИЙ РАЙОН, С.О.ҚҰРМАНҒАЗЫ, С.ҚҰРМАНҒАЗЫ</t>
  </si>
  <si>
    <t>IP "AZIZBEK"</t>
  </si>
  <si>
    <t>ТУРДИЕВА НАРГИЗА ШАРИПОВНА</t>
  </si>
  <si>
    <t>КРЕСТЬЯНСКОЕ ХОЗЯЙСТВО "АЛИНҰР"</t>
  </si>
  <si>
    <t>ЖУМАШЕВ АБЕН ШЕРЕЛХАНОВИЧ</t>
  </si>
  <si>
    <t>87058463275 ,87757742742</t>
  </si>
  <si>
    <t>ШАГОЙБАЕВА ПЕРИЗАТ КУШИКБАЕВНА</t>
  </si>
  <si>
    <t>77753936449 ,87753936449</t>
  </si>
  <si>
    <t>С.АСПАРА , ЖАМБЫЛСКАЯ ОБЛАСТЬ, МЕРКЕНСКИЙ РАЙОН, АСПАРИНСКИЙ С.О., С.АСПАРА</t>
  </si>
  <si>
    <t>КРЕСТЬЯНСКОЕ ХОЗЯЙСТВО "САМРЫҚ" не дозвон повторный</t>
  </si>
  <si>
    <t>АЛДАЖУМАНОВ СЕРЖАН ИМАНГАЛИЕВИЧ</t>
  </si>
  <si>
    <t>Ш/Қ "АРМАН" не зарег</t>
  </si>
  <si>
    <t>ТЛЕУХАНОВ АРМАН ОРЫНБАЕВИЧ</t>
  </si>
  <si>
    <t>КАЖИНОВ ЕРЖАН ЖОЛДЫБАЕВИЧ</t>
  </si>
  <si>
    <t>77017040031 ,87017040031</t>
  </si>
  <si>
    <t>С.КАМЫСКАЛА , ОБЛАСТЬ ЖЕТІСУ, АЛАКОЛЬСКИЙ РАЙОН, КАМЫСКАЛИНСКИЙ С.О., С.КАМЫСКАЛА</t>
  </si>
  <si>
    <t>КХ "ТАЛПЫН"</t>
  </si>
  <si>
    <t>МУКАШЕВ КУАНЫШ ЛАТИПОВИЧ</t>
  </si>
  <si>
    <t>ИП "ЖАСА АГРО"</t>
  </si>
  <si>
    <t>КОСАНОВ САМАЛБЕК УРАЗБАЕВИЧ</t>
  </si>
  <si>
    <t>ИП ЖАСУЛАН</t>
  </si>
  <si>
    <t>ЕРБАТЫРОВА АЛМА СЕРИКОВНА</t>
  </si>
  <si>
    <t>7(705)4247499 ,87054247499</t>
  </si>
  <si>
    <t>ИП "ҚАЖУМХАН"</t>
  </si>
  <si>
    <t>ШАПАТОВ БОЛАТ ШАКЕРХАНОВИЧ</t>
  </si>
  <si>
    <t>КХ ШАДИЯР</t>
  </si>
  <si>
    <t>УМБЕТКАЛИЕВ БАКТЫГАЛИ ШАДИЯРОВИЧ</t>
  </si>
  <si>
    <t>С.КАРАКОЛЬ , КЗЫЛКОГИНСКИЙ РАЙОН, ЖАМБЫЛСКИЙ С.О., С.КАРАКОЛЬ</t>
  </si>
  <si>
    <t>ЖШҚ НҰРТӨЛЕ</t>
  </si>
  <si>
    <t>ТУЛЕБАЕВ ДАУРЕН НУРСАГИТОВИЧ</t>
  </si>
  <si>
    <t>С.ТАЛАПТЫ , ОБЛАСТЬ ЖЕТІСУ, КОКСУСКИЙ РАЙОН, ЛАБАСИНСКИЙ С.О., С.ТАЛАПТЫ</t>
  </si>
  <si>
    <t>ИБРАГИМОВ КАЛАУИДЕН КУЛАНОВИЧ</t>
  </si>
  <si>
    <t>ИП ШАЛХАРОВ</t>
  </si>
  <si>
    <t>ШАЛХАРОВ БАХТИЯР САБИТОВИЧ</t>
  </si>
  <si>
    <t>К/Х "ЕРКЕБАЛАЕВА М.З."</t>
  </si>
  <si>
    <t>ЕРКЕБАЛАЕВА МЕРУЕРТ ЗЕЙНУЛЛАЕВНА</t>
  </si>
  <si>
    <t>ИП "АЗИЗ"</t>
  </si>
  <si>
    <t>КУСАЙНОВ АЗИЗ АМАНГЕЛЬДИЕВИЧ</t>
  </si>
  <si>
    <t>03.03.2025 гне дозвон</t>
  </si>
  <si>
    <t>ТИЛЕК</t>
  </si>
  <si>
    <t>ҚОЗЫБАҚОВ ҚАНАТБАЙ ЖҰМАБЕКҰЛЫ</t>
  </si>
  <si>
    <t>ФХ " ДАУЛЕТ"</t>
  </si>
  <si>
    <t>АХМЕТОВ ЕРЛАН МУРАТБАЕВИЧ</t>
  </si>
  <si>
    <t>ИП "РЗАЕВ"</t>
  </si>
  <si>
    <t>РЗАЕВ ИЛГАР АЛИ-АГАЕВИЧ</t>
  </si>
  <si>
    <t>GREEN MILE</t>
  </si>
  <si>
    <t>КОЗЛОВ ВЛАДИМИР АНАТОЛЬЕВИЧ</t>
  </si>
  <si>
    <t>ИП "ГАУХАР"</t>
  </si>
  <si>
    <t>БАЙСЕЙТОВ АЙНАБЕК КАЛЫМБЕТОВИЧ</t>
  </si>
  <si>
    <t>Техобслуживание и ремонт автотранспортных средств</t>
  </si>
  <si>
    <t>П. МЫРЗАКЕНТ , МАКТААРАЛЬСКИЙ РАЙОН, МЫРЗАКЕНТСАЯ П.А., П. МЫРЗАКЕНТ</t>
  </si>
  <si>
    <t>ИП "ГУМАРОВА А.С."</t>
  </si>
  <si>
    <t>ГУМАРОВА АКТОТЫ САГИНТАЕВНА</t>
  </si>
  <si>
    <t>ИП БОРИСЕВИЧ С.Д.</t>
  </si>
  <si>
    <t>БОРИСЕВИЧ СВЕТЛАНА ДАНИЛОВНА</t>
  </si>
  <si>
    <t>С.КАЛИНОВКА , ФЕДОРОВСКИЙ РАЙОН, ПЕШКОВСКИЙ С.О., С.КАЛИНОВКА</t>
  </si>
  <si>
    <t>ЖК "ҚҰРБАНБАЕВ Е.А."</t>
  </si>
  <si>
    <t>ҚҰРБАНБАЕВ ЕСЕН АНАРБАЙҰЛЫ</t>
  </si>
  <si>
    <t>ИП АУТОВА РАУШАН САБЫРОВНА</t>
  </si>
  <si>
    <t>АУТОВА РАУШАН САБЫРОВНА</t>
  </si>
  <si>
    <t>77012281813 ,87012281813</t>
  </si>
  <si>
    <t>С.ОТЕНАЙ , ОБЛАСТЬ ЖЕТІСУ, ТАЛДЫКОРГАН Г.А., ОТЕНАЙСКИЙ С.О., С.ОТЕНАЙ</t>
  </si>
  <si>
    <t>29.07.2024 пока нет потреб</t>
  </si>
  <si>
    <t>К/Х "КАРАТОБЕ"</t>
  </si>
  <si>
    <t>РУСТЕМОВ МУРАТ ОРАЛБЕКОВИЧ</t>
  </si>
  <si>
    <t>КРЕСТЬЯНСКОЕ ХОЗЯЙСТВО "KAZ ZHEMYS " ЖАКУПБАЕВА САУЛЕ БОЛАТКАЛИЕВНА</t>
  </si>
  <si>
    <t>ЖАКУПБАЕВА САУЛЕ БОЛАТКАЛИЕВНА</t>
  </si>
  <si>
    <t>С.КАЗАХСТАН , ЕНБЕКШИКАЗАХСКИЙ РАЙОН, КАЗАХСТАНСКИЙ С.О., С.КАЗАХСТАН</t>
  </si>
  <si>
    <t>БЕК</t>
  </si>
  <si>
    <t>БАЙТУГУРОВ ЕРКИН КЕРИМХАНОВИЧ</t>
  </si>
  <si>
    <t>Аренда строительных машин и оборудования</t>
  </si>
  <si>
    <t>ТУГАНБАЕВ АСЫЛХАН КАЙЫРЖАНУЛЫ</t>
  </si>
  <si>
    <t>ИП СЫЗДЫКОВА</t>
  </si>
  <si>
    <t>СЫЗДЫКОВА АЛМАГУЛЬ АМАНТАЕВНА</t>
  </si>
  <si>
    <t>ИП БЕКМАГАМБЕТОВА</t>
  </si>
  <si>
    <t>БЕКМАГАМБЕТОВА РАШИДА ЗАКСЕМБАЕВНА</t>
  </si>
  <si>
    <t>С.УЗЫНАГАШ , КОСТАНАЙСКАЯ ОБЛАСТЬ, МЕНДЫКАРИНСКИЙ РАЙОН, КАРАКОГИНСКИЙ С.О., С.УЗЫНАГАШ</t>
  </si>
  <si>
    <t>К/Х "КЫРЫКБАЕВ Е.Т"</t>
  </si>
  <si>
    <t>КЫРЫКБАЕВ ЕРМЕК ТУРГАНОВИЧ</t>
  </si>
  <si>
    <t>С.КОНЫРОЛЕН , ОБЛАСТЬ ЖЕТІСУ, ПАНФИЛОВСКИЙ РАЙОН, КОНЫРОЛЕНСКИЙ С.О., С.КОНЫРОЛЕН</t>
  </si>
  <si>
    <t>КХ"ЖАЙЛАУ"</t>
  </si>
  <si>
    <t>ИМАНСЫДЫК НУРЛАН ЖАЙЛАУУЛЫ</t>
  </si>
  <si>
    <t>«НҰР- ШАХ» ЖК</t>
  </si>
  <si>
    <t>ОНБАЕВ АМАНГЕЛДИ КАРАТАЕВИЧ</t>
  </si>
  <si>
    <t>ИНДИВИДУАЛЬНЫЙ ПРЕДПРИНИМАТЕЛЬ "БАЙБОЛОВ КАЙРАТ ИБРАГИМОВИЧ"</t>
  </si>
  <si>
    <t>БАЙБОЛОВ КАЙРАТ ИБРАГИМОВИЧ</t>
  </si>
  <si>
    <t>77773208633 ,87773208633</t>
  </si>
  <si>
    <t>ИП "ӘБСАДЫҚ"</t>
  </si>
  <si>
    <t>ӘБСАДЫҚОВ ҚАЛДЫБАЙ МҰХАНБЕТӘЛІҰЛЫ</t>
  </si>
  <si>
    <t>ШАРУА ҚОЖАЛЫҒЫ АСЫЛЖАН</t>
  </si>
  <si>
    <t>ЖАЙСАНБАЕВ АЛТЫНБЕК МАХАШОВИЧ</t>
  </si>
  <si>
    <t>С.КАРАУЛТОБЕ , КЫЗЫЛОРДИНСКАЯ ОБЛАСТЬ, КЫЗЫЛОРДА Г.А., КАРАУЛТОБИНСКИЙ С.О., С.КАРАУЛТОБЕ</t>
  </si>
  <si>
    <t>ОСМАНОВ АГАПАША ШАВКИЕВИЧ</t>
  </si>
  <si>
    <t>7(707)262-62-63</t>
  </si>
  <si>
    <t>ИП АБЫЛАЙ</t>
  </si>
  <si>
    <t>МУСАГИТОВ ЖАСУЛАН ЕСЕНЖАНОВИЧ</t>
  </si>
  <si>
    <t>"БАУЫРЖАН" Ш/Қ</t>
  </si>
  <si>
    <t>СУИНДИКОВА МЕРУЕРТ ТИШБЕКОВНА</t>
  </si>
  <si>
    <t>С.КАРАКОЙ , КАРАГАНДИНСКАЯ ОБЛАСТЬ, АКТОГАЙСКИЙ РАЙОН, С.О.ЖИДЕБАЙ, С.КАРАКОЙ</t>
  </si>
  <si>
    <t>КХ НУРАСЫЛ</t>
  </si>
  <si>
    <t>СЕИТОВ БАУРЖАН ТУКЕНОВИЧ</t>
  </si>
  <si>
    <t>77766254499 ,87766254499</t>
  </si>
  <si>
    <t>"ШОЛПАНҚҰЛ" ШАРУА ҚОЖАЛЫҒЫ</t>
  </si>
  <si>
    <t>КУБЛАНДИЕВА ЗАМЗАГУЛЬ БОРАНГАЛИЕВНА</t>
  </si>
  <si>
    <t>87123821803 ,87783665672</t>
  </si>
  <si>
    <t>ИП АСАУОВ</t>
  </si>
  <si>
    <t>АСАУОВ ТАЛГАТ МАРАТОВИЧ</t>
  </si>
  <si>
    <t>Производство труб, трубок, полых профилей, фитингов из стали</t>
  </si>
  <si>
    <t>21.02.2025 сам построил</t>
  </si>
  <si>
    <t>ФЕРМЕРСКОЕ ХОЗЯЙСТВО "НУРТАЗИН ЕРБОЛ КАМЗЕЕВИЧ"</t>
  </si>
  <si>
    <t>НУРТАЗИН ЕРБОЛ КАМЗЕЕВИЧ</t>
  </si>
  <si>
    <t>ЖК "АЙСҰЛТАН"</t>
  </si>
  <si>
    <t>МУСТАФАЕВА ГУЛЬМИРА ЕЛЕУСИЗОВНА</t>
  </si>
  <si>
    <t>87757051525 ,87757081525</t>
  </si>
  <si>
    <t>КХ"БЕКЖАН" повтор не дозвон</t>
  </si>
  <si>
    <t>КАЙЫРБЕКОВ РАМАЗАН КЫЛЫШБАЕВИЧ</t>
  </si>
  <si>
    <t>КХ ШАҢЫРАҚ</t>
  </si>
  <si>
    <t>КОККОЗОВ МУРАТ АСКЕРБАЕВИЧ</t>
  </si>
  <si>
    <t>КОШЕКОВ НУРЛАН КЕНЕСОВИЧ</t>
  </si>
  <si>
    <t>20.03.2025 не дозвонг</t>
  </si>
  <si>
    <t>КХ ТАШМЕТ</t>
  </si>
  <si>
    <t>АСАНОВ САБИТЖАН КАРИМОВИЧ</t>
  </si>
  <si>
    <t>ЖАБАТАЕВА АЙГУЛ СЕМБЕКОВНА</t>
  </si>
  <si>
    <t>КХ "АРЫСТАНОВ"</t>
  </si>
  <si>
    <t>АРЫСТАНОВ АЗИЛХАН ЖОЛДЫГАЛИЕВИЧ</t>
  </si>
  <si>
    <t>8(7112)240673 ,87112510845 ,87714721404</t>
  </si>
  <si>
    <t>"ТЕМІРЛАН"ШАРУА ҚОЖАЛЫҒЫ</t>
  </si>
  <si>
    <t>АБИЛКАСИМОВА АЙНУР ТОЛЕУХАНОВНА</t>
  </si>
  <si>
    <t>15.05.2024 передаст мой номер</t>
  </si>
  <si>
    <t>ИМАНЖАПАРОВ</t>
  </si>
  <si>
    <t>ИМАНЖАПАРОВ НУРЛАН АШИМОВИЧ</t>
  </si>
  <si>
    <t>МУКАТАЕВ МАКСАТ АЙТБЕКОВИЧ</t>
  </si>
  <si>
    <t>23.09.2026 нпе дозвон</t>
  </si>
  <si>
    <t>ИП "ARAI-GOLD"</t>
  </si>
  <si>
    <t>ЖАКИПОВА АНАРКУЛЬ АРИПХАНОВНА</t>
  </si>
  <si>
    <t>И/П "САУДАБАЕВ.А.А"</t>
  </si>
  <si>
    <t>САУДАБАЕВ АЛИХАН АГАБЕКОВИЧ</t>
  </si>
  <si>
    <t>С.КАРАТОБЕ , ТОЛЕБИЙСКИЙ РАЙОН, КАРАТОБИНСКИЙ С.О., С.КАРАТОБЕ</t>
  </si>
  <si>
    <t>КРЕСТЬЯНСКОЕ ХОЗЯЙСТВО "НҰРАХМЕТ"</t>
  </si>
  <si>
    <t>ЕГЕУБАЕВА САУЛЕ НУРАХМЕТОВНА</t>
  </si>
  <si>
    <t>ИП КАРАБАЛИН</t>
  </si>
  <si>
    <t>КАРАБАЛИН ЕРЛАН АМАНЖОЛОВИЧ</t>
  </si>
  <si>
    <t>ИП АГИТАЕВ Н.С.</t>
  </si>
  <si>
    <t>АГИТАЕВ НУРЫМ САБЫРОВИЧ</t>
  </si>
  <si>
    <t>ИП МАЛГАЖДАРОВА АЛТЫНАЙ КОЗЫБЕКОВНА</t>
  </si>
  <si>
    <t>МАЛГАЖДАРОВА АЛТЫНАЙ КОЗЫБЕКОВНА</t>
  </si>
  <si>
    <t>ИП УЛЬЖАБАЕВА</t>
  </si>
  <si>
    <t>УЛЬЖАБАЕВА ШОЛПАНАЙ АБЫЛКАСЫМОВНА</t>
  </si>
  <si>
    <t>ИП КАНАФИН К.С.</t>
  </si>
  <si>
    <t>КАНАФИН КАЙРАТ СЕРИКОВИЧ</t>
  </si>
  <si>
    <t>С.ЖАКСЫ , ЖАКСЫНСКИЙ РАЙОН, ЖАКСЫНСКИЙ С.О., С.ЖАКСЫ</t>
  </si>
  <si>
    <t>ИП АХМЕТОВ</t>
  </si>
  <si>
    <t>АХМЕТОВ ЖАНАТ КОШЕРБАЕВИЧ</t>
  </si>
  <si>
    <t>НУРОВА ГУЛЬФИЯ АБЫТАЕВНА</t>
  </si>
  <si>
    <t>КХ "МУХАМЕТБЕК"</t>
  </si>
  <si>
    <t>СЕПТЕГЕНОВА МАНШУК МУХАМЕТБЕКОВНА</t>
  </si>
  <si>
    <t>ХАСЫМ АМИН</t>
  </si>
  <si>
    <t>ИП КАСЕНЕЕВ</t>
  </si>
  <si>
    <t>КАСЕНЕЕВ САГЫНДЫК ЖЫРГАЛБАЕВИЧ</t>
  </si>
  <si>
    <t>С.КЕНДАЛА , АЛМАТИНСКАЯ ОБЛАСТЬ, ТАЛГАРСКИЙ РАЙОН, КЕНДАЛИНСКИЙ С.О., С.КЕНДАЛА</t>
  </si>
  <si>
    <t>ИП СОРОКИН В.Н. повтор не дозвон</t>
  </si>
  <si>
    <t>СОРОКИН ВЛАДИМИР НИКОЛАЕВИЧ</t>
  </si>
  <si>
    <t>7053002176 ,87053002176</t>
  </si>
  <si>
    <t>С.БОРОВСКОЙ , МЕНДЫКАРИНСКИЙ РАЙОН, БОРОВСКОЙ С.О., С.БОРОВСКОЙ</t>
  </si>
  <si>
    <t>КХ "ҚАСЫМ"</t>
  </si>
  <si>
    <t>КАСАИНОВ МАРАТ АКАНУЛЫ</t>
  </si>
  <si>
    <t>БЕЙСОВ ТУРЛАН ТЛЕКТЕСОВИЧ</t>
  </si>
  <si>
    <t>77786667879 ,87786667879</t>
  </si>
  <si>
    <t>С.УИЛ , УИЛСКИЙ РАЙОН, УИЛСКИЙ С.О., С.УИЛ</t>
  </si>
  <si>
    <t>ИП ТАШИМОВА</t>
  </si>
  <si>
    <t>ТАШИМОВА ГҮЛСАРА СЕЙДУЛЛАҚЫЗЫ</t>
  </si>
  <si>
    <t>С.КОПАСОР , АКТЮБИНСКАЯ ОБЛАСТЬ, ШАЛКАРСКИЙ РАЙОН, ЖАНАКОНЫССКИЙ С.О., С.КОПАСОР</t>
  </si>
  <si>
    <t>21.02.2025 не сущес</t>
  </si>
  <si>
    <t>К\Х " НУРСЕБЕР"</t>
  </si>
  <si>
    <t>ЖУМАДИЛОВ БЕРИК НУРАДИЛОВИЧ</t>
  </si>
  <si>
    <t>77772741329 ,87772741329</t>
  </si>
  <si>
    <t>С.СУЫКСАЙ , ОБЛАСТЬ ЖЕТІСУ, АКСУСКИЙ РАЙОН, СУЫКСАЙСКИЙ С.О., С.СУЫКСАЙ</t>
  </si>
  <si>
    <t>ИП "СМАТ"</t>
  </si>
  <si>
    <t>САТЫБАЛДИЕВА ДАРИХА АЛХАНОВНА</t>
  </si>
  <si>
    <t>С.МАЯКУМ , ТУРКЕСТАНСКАЯ ОБЛАСТЬ, ОТРАРСКИЙ РАЙОН, МАЯКУМСКИЙ С.О., С.МАЯКУМ</t>
  </si>
  <si>
    <t>КХ "СҮЛТАНБЕК"</t>
  </si>
  <si>
    <t>КУАНЫШБАЕВ УМИРХАН СУЛТАНБЕКОВИЧ</t>
  </si>
  <si>
    <t>С.ЖАКАШ , ЖАМБЫЛСКАЯ ОБЛАСТЬ, БАЙЗАКСКИЙ РАЙОН, СУХАНБАЕВСКИЙ С.О., С.ЖАКАШ</t>
  </si>
  <si>
    <t>26.11.2024 нет потреб</t>
  </si>
  <si>
    <t>МЫРЗАМБЕКОВА А.Т.</t>
  </si>
  <si>
    <t>МЫРЗАМБЕКОВА АЙГУЛЬ ТЕМИРОВНА</t>
  </si>
  <si>
    <t>23.09.2026 повтор контакта сбой</t>
  </si>
  <si>
    <t>КУРАКБАЕВА РОЗА ЖУМАНОВНА</t>
  </si>
  <si>
    <t>77781022823 ,87781022823</t>
  </si>
  <si>
    <t>ИП ЖАНДОС</t>
  </si>
  <si>
    <t>ШАЙМЕРДЕНОВ ЖАНДОС АБДИЖАППАРОВИЧ</t>
  </si>
  <si>
    <t>07.11.2024 нет  потреб</t>
  </si>
  <si>
    <t>ИП ТУЛЕЕВ</t>
  </si>
  <si>
    <t>ТУЛЕЕВ МАРАТ АКИМХАНОВИЧ</t>
  </si>
  <si>
    <t>СЕЙТОВА ЛАЗЗАТ ЕСИРКЕПОВНА</t>
  </si>
  <si>
    <t>20.03.2025  сбростили</t>
  </si>
  <si>
    <t>КРЕСТЬЯНСКОЕ ХОЗЯЙСТВО "НҰРАЛЫ"</t>
  </si>
  <si>
    <t>БАЙКЕНОВ ДУЛАТ НУРАЛИЕВИЧ</t>
  </si>
  <si>
    <t>77017561799 ,87017561799</t>
  </si>
  <si>
    <t>23.09.2026 закрылись</t>
  </si>
  <si>
    <t>ИП АДЕТХАН</t>
  </si>
  <si>
    <t>ШАЙМАНОВ АДЕТХАН БАГЗАТХАНОВИЧ</t>
  </si>
  <si>
    <t>С.ИБАТА , ТУРКЕСТАНСКАЯ ОБЛАСТЬ, РАЙОН САУРАН, С.О.ЖАНА ИКАН, С.ИБАТА</t>
  </si>
  <si>
    <t>СУЙМЕНОВ ЗЕЙНОЛЛА ЕРДЕШОВИЧ</t>
  </si>
  <si>
    <t>КРЕСТЬЯНСКОЕ ФЕРМЕРСКОЕ ХОЗЯЙСТВО "АКРАМ"</t>
  </si>
  <si>
    <t>ДЖАКИБАЕВ ТАЛГАТ АДЫЛОВИЧ</t>
  </si>
  <si>
    <t>ИНДИВИДУАЛЬНЫЙ ПРЕДПРИНИМАТЕЛЬ ТЫРТЫШНИЙ А.Н.</t>
  </si>
  <si>
    <t>ТЫРТЫШНИЙ АНДРЕЙ НИКОЛАЕВИЧ</t>
  </si>
  <si>
    <t>87055701933 ,8-705-570-19-33</t>
  </si>
  <si>
    <t>ИП "ЕЩАНОВА Н.А"</t>
  </si>
  <si>
    <t>ЕЩАНОВА НУРБИБЕ АМИРИЕВНА</t>
  </si>
  <si>
    <t>ШВАРУК не верный номер</t>
  </si>
  <si>
    <t>ШВАРУК АЛЕКСАНДР ВЛАДИМИРОВИЧ</t>
  </si>
  <si>
    <t>77758193784 ,87758193784</t>
  </si>
  <si>
    <t>П.АКТАС , КАРАГАНДИНСКАЯ ОБЛАСТЬ, САРАНЬ Г.А., АКТАССКАЯ П.А., П.АКТАС</t>
  </si>
  <si>
    <t>23.09.2026 не верный номер</t>
  </si>
  <si>
    <t>Шагиров Нурлан Сайлаубаевич</t>
  </si>
  <si>
    <t>77051216126 ,87051216126</t>
  </si>
  <si>
    <t>23.09.2026 закрылся</t>
  </si>
  <si>
    <t>ИП МУСАБАЕВА А.Е.</t>
  </si>
  <si>
    <t>МУСАБАЕВА АНАР ЕСМАГЗАМОВНА</t>
  </si>
  <si>
    <t>С.КАМЕНКА , АКМОЛИНСКАЯ ОБЛАСТЬ, САНДЫКТАУСКИЙ РАЙОН, КАМЕНСКИЙ С.О., С.КАМЕНКА</t>
  </si>
  <si>
    <t>КХ "А.ДАУЛЕТОВА"</t>
  </si>
  <si>
    <t>ДАУЛЕТОВА АНАРГУЛЬ САТУОВНА</t>
  </si>
  <si>
    <t>AISH</t>
  </si>
  <si>
    <t>ТЕМЕНОВ РУСТЕНБЕК ШЕРИЕВИЧ</t>
  </si>
  <si>
    <t>КРЕСТЬЯНСКОЕ ХОЗЯИСТВО БОТАЕВ Е</t>
  </si>
  <si>
    <t>БОТАЕВ ЕРГАЛИ НУРАДИЛОВИЧ</t>
  </si>
  <si>
    <t>ИП "ЖАНАРЫС" не дозвон повторный</t>
  </si>
  <si>
    <t>БОШАЕВ КУСАИН БАТЫРБАЕВИЧ</t>
  </si>
  <si>
    <t>77051031615 ,87051031615</t>
  </si>
  <si>
    <t>Г.КОСШЫ , АКМОЛИНСКАЯ ОБЛАСТЬ, КОСШЫ Г.А., Г.КОСШЫ</t>
  </si>
  <si>
    <t>К/Х "МАРАТ"</t>
  </si>
  <si>
    <t>КОНАКБАЕВ МАРАТ КУБЕНТАЕВИЧ</t>
  </si>
  <si>
    <t>С.АКШАУЛИ , ОБЛАСТЬ АБАЙ, АЯГОЗСКИЙ РАЙОН, АКШАУЛИНСКИЙ С.О., С.АКШАУЛИ</t>
  </si>
  <si>
    <t>19.07.2024 перезвонить за рулем</t>
  </si>
  <si>
    <t>ДК "ГУЛЗИРА"</t>
  </si>
  <si>
    <t>СУЛТАНБАЕВА ГУЛЗИРА УМИРЗАКОВНА</t>
  </si>
  <si>
    <t>С.КОЖАМБЕРДИ , КЫЗЫЛОРДИНСКАЯ ОБЛАСТЬ, ЖАНАКОРГАНСКИЙ РАЙОН, КОЖАМБЕРДИНСКИЙ С.О., С.КОЖАМБЕРДИ</t>
  </si>
  <si>
    <t>ИП "ДАСКАДИ"</t>
  </si>
  <si>
    <t>ДАУТКУЛОВА КУРАЛАЙ БЕРКУТОВНА</t>
  </si>
  <si>
    <t>77026315397 ,87026315397</t>
  </si>
  <si>
    <t>ИП ЖЕКСЕНБАЕВ Р К</t>
  </si>
  <si>
    <t>ЖЕКСЕНБАЕВ РАМИЛЬ КУРАЛОВИЧ</t>
  </si>
  <si>
    <t>ФЕРМЕРСКОЕ ХОЗЯЙСТВО "МАЛТАБАР" повторный не дозвон</t>
  </si>
  <si>
    <t>АЛДОНГАРОВ ЖАРБОЛ МАНТАЕВИЧ</t>
  </si>
  <si>
    <t>8(775) 843 33 60 ,87758433360</t>
  </si>
  <si>
    <t>С.ТКЕНЕКТЫ , КАРАГАНДИНСКАЯ ОБЛАСТЬ, НУРИНСКИЙ РАЙОН, САРЫОЗЕНСКИЙ С.О., С.ТКЕНЕКТЫ</t>
  </si>
  <si>
    <t>ИП МАСЛОВ ИВАН ВЛАДИМИРОВИЧ</t>
  </si>
  <si>
    <t>МАСЛОВ ИВАН ВЛАДИМИРОВИЧ</t>
  </si>
  <si>
    <t>КХ "МҰХАММЕДҚАЛИ"</t>
  </si>
  <si>
    <t>МҰҒАЛ НҰРБОЛАТ ТЕМІРБАЙҰЛЫ</t>
  </si>
  <si>
    <t>К/Х "ДӘРІ"</t>
  </si>
  <si>
    <t>СМАГУЛОВ ДАУЛЕТ МЕЙРАМОВИЧ</t>
  </si>
  <si>
    <t>7777-939-66-76 ,87779396676</t>
  </si>
  <si>
    <t>С.ЖҰМАТ ШАНИН , ПАВЛОДАРСКАЯ ОБЛАСТЬ, БАЯНАУЛЬСКИЙ РАЙОН, КУРКЕЛИНСКИЙ С.О., С.ЖҰМАТ ШАНИН</t>
  </si>
  <si>
    <t>ИП ШУРЕНОВА</t>
  </si>
  <si>
    <t>ШУРЕНОВА ЖАНАР СУНДЕТКАЛИЕВНА</t>
  </si>
  <si>
    <t>К/Х "АЙТКОЖА"</t>
  </si>
  <si>
    <t>ЖУРАГАТОВ БАКЫТХАН КАМАЛХАНОВИЧ</t>
  </si>
  <si>
    <t>87233931309 ,8-72-339-31309 ,87774149658</t>
  </si>
  <si>
    <t>ИП ЛИ ВАЛЕРИЙ</t>
  </si>
  <si>
    <t>ЛИ ВАЛЕРИЙ ЮРЬЕВИЧ</t>
  </si>
  <si>
    <t>87051440246 ,87784789535</t>
  </si>
  <si>
    <t>КРЕСТЬЯНСКОЕ ХОЗЯЙСТВО" АЙДАР"</t>
  </si>
  <si>
    <t>КАБЫЛХАНОВ АЙДАР АМАНГЕЛЬДИН</t>
  </si>
  <si>
    <t>87076377273 ,8-707-637-72-73</t>
  </si>
  <si>
    <t>ИП "АҚАРЫС"</t>
  </si>
  <si>
    <t>ДИЛДАБЕКОВ СУЙЕУБЕК САРСЕНБЕКОВИЧ</t>
  </si>
  <si>
    <t>07.11.2024 нет потреб</t>
  </si>
  <si>
    <t>ОСПАНОВА АЙЗАТ ТОКТАШЕВНА</t>
  </si>
  <si>
    <t>ИП ГЛАЗОК В.Е.</t>
  </si>
  <si>
    <t>ГЛАЗОК ВАЛЕРИЙ ЕВГЕНЬЕВИЧ</t>
  </si>
  <si>
    <t>87153831077 ,8(7153)83-10-77</t>
  </si>
  <si>
    <t>С.СОКОЛОВКА , СЕВЕРО-КАЗАХСТАНСКАЯ ОБЛАСТЬ, КЫЗЫЛЖАРСКИЙ РАЙОН, СОКОЛОВСКИЙ С.О., С.СОКОЛОВКА</t>
  </si>
  <si>
    <t>КХ ЕР-УЛАН</t>
  </si>
  <si>
    <t>СОПБЕКОВ НУРЫМЖАН ЖАРКЫНБЕКОВИЧ</t>
  </si>
  <si>
    <t>8 (7242) 21-41-82 ,87242214182</t>
  </si>
  <si>
    <t xml:space="preserve">20.03.2025 нет потреб </t>
  </si>
  <si>
    <t>ИП"МӘЛІК"</t>
  </si>
  <si>
    <t>ТАУАСАРОВ САЙФУЛИН ПАРИМБЕКОВИЧ</t>
  </si>
  <si>
    <t>ИП РАЕВ БАХЫТЖАН КАДЫРОВИЧ</t>
  </si>
  <si>
    <t>РАЕВ БАХЫТЖАН КАДЫРОВИЧ</t>
  </si>
  <si>
    <t>26.11.2024 не дозвон</t>
  </si>
  <si>
    <t>ШҚ ЛАЗЗАТ</t>
  </si>
  <si>
    <t>ТАЖИЕВА ЛАЗЗАТ ОНГАРОВНА</t>
  </si>
  <si>
    <t>САДЫКБЕКОВ БЕРДИБЕК КАРИБАЕВИЧ не верный номер</t>
  </si>
  <si>
    <t>САДЫҚБЕКОВ БЕРДІБЕК КӘРІБАЙҰЛЫ</t>
  </si>
  <si>
    <t>77055413673 ,87055413673</t>
  </si>
  <si>
    <t>КРЕСТЬЯНСКОЕ ХОЗЯЙСТВО "КАСЫМ"</t>
  </si>
  <si>
    <t>КАЛИЕВ НУРЛАН ЖУМАШБЕК УЛЫ</t>
  </si>
  <si>
    <t>77022922891 ,87022922891</t>
  </si>
  <si>
    <t>С.КОКТОБЕ , ЖАМБЫЛСКАЯ ОБЛАСТЬ, ШУСКИЙ РАЙОН, ЖАНАКОГАМСКИЙ С.О., С.КОКТОБЕ</t>
  </si>
  <si>
    <t>ЖК ЖИЕМБАЙ</t>
  </si>
  <si>
    <t>ЖИЕМБАЙ ЫРЫСАЛДЫ СЕРҒАЛИҚЫЗЫ</t>
  </si>
  <si>
    <t>ИП "КЕШУБАЕВ Н"</t>
  </si>
  <si>
    <t>КЕШУБАЕВ НУРБЕК НУРДАУЛЕТОВИЧ</t>
  </si>
  <si>
    <t>ЗАЙКЕНОВА САУЛЕ КУБЫЛТАЕВНА</t>
  </si>
  <si>
    <t>19.07.2024 только столовая никакой другой сферы нет не интересно</t>
  </si>
  <si>
    <t>ИП "УМИРАЛИЕВА М.Б"</t>
  </si>
  <si>
    <t>УМИРАЛИЕВА МАЙРА БЕЙСЕНАЛИЕВНА</t>
  </si>
  <si>
    <t>26.11.2024 не верный номер</t>
  </si>
  <si>
    <t>ИП "БИДАУЛЕТ"</t>
  </si>
  <si>
    <t>ШАЛМАҒАМБЕТОВА АЙНҰР МҮСІРӘЛІҚЫЗЫ</t>
  </si>
  <si>
    <t>ИП "ҰЛАНБЕК"</t>
  </si>
  <si>
    <t>БЕКСУЛТАНОВ НУРЖАН АМАНОВИЧ</t>
  </si>
  <si>
    <t>77056636662 ,87056636662</t>
  </si>
  <si>
    <t>БАЙЫМБЕТОВА М.Ж</t>
  </si>
  <si>
    <t>БАЙЫМБЕТОВА МАЙГУЛ ЖУМАГАЛИЕВНА</t>
  </si>
  <si>
    <t>К/Х "САЯБАҚ"</t>
  </si>
  <si>
    <t>МУСТАФИН ЕРЛАН МУРАТХАНОВИЧ</t>
  </si>
  <si>
    <t>19.07.2024 нет потребности</t>
  </si>
  <si>
    <t>"ЕРНҰР-АЙ" ШАРУА ҚОЖАЛЫҒЫ</t>
  </si>
  <si>
    <t>АБИЛБАШАРОВА ГУЛЬГУНА НУРБАПАЕВНА</t>
  </si>
  <si>
    <t>КХ "ТРОИЦК"</t>
  </si>
  <si>
    <t>ПУГАЧЁВ ВИТАЛИЙ ПЕТРОВИЧ</t>
  </si>
  <si>
    <t>С.ЦЕРКОВНОЕ , ПАВЛОДАРСКАЯ ОБЛАСТЬ, ЖЕЛЕЗИНСКИЙ РАЙОН, НОВОМИРСКИЙ С.О., С.ЦЕРКОВНОЕ</t>
  </si>
  <si>
    <t>ИП АЛМАZ</t>
  </si>
  <si>
    <t>ЗИЯШЕВА АЛМАГУЛЬ КАИРКЕШОВНА</t>
  </si>
  <si>
    <t>7(702)181-35-45</t>
  </si>
  <si>
    <t>КХ ВАЛИХАН</t>
  </si>
  <si>
    <t>МУСАЕВ ВАЛИХАН ТОКЛИЕВИЧ</t>
  </si>
  <si>
    <t>77015720200 ,87015720200</t>
  </si>
  <si>
    <t>07.11.2024 не дозвон</t>
  </si>
  <si>
    <t>ИП ЖАНАТ</t>
  </si>
  <si>
    <t>КАЛЫШБЕКОВ ЖАНАТ МАРАТОВИЧ</t>
  </si>
  <si>
    <t>С.МҰСА ШОРМАН , ПАВЛОДАРСКАЯ ОБЛАСТЬ, БАЯНАУЛЬСКИЙ РАЙОН, САТПАЕВСКИЙ С.О., С.МҰСА ШОРМАН</t>
  </si>
  <si>
    <t>ИП"ABM AGRO"</t>
  </si>
  <si>
    <t>МОЛДАКАСИМОВ АЗАМАТ БАЛТАГУЛУЛЫ</t>
  </si>
  <si>
    <t>БАЖАНОВ САБИТ ДЖАКСИБАЕВИЧ</t>
  </si>
  <si>
    <t>77010122201 ,87010122201 ,87053370733</t>
  </si>
  <si>
    <t>КХ "НҰРИСЛАМ"</t>
  </si>
  <si>
    <t>УСАБАЕВ БАУРЖАН САГИМБАЕВИЧ</t>
  </si>
  <si>
    <t>ИП "БЕКТАЕВ А.А"</t>
  </si>
  <si>
    <t>БЕКТАЕВ АРМАН АМАНГЕЛДИЕВИЧ</t>
  </si>
  <si>
    <t>ИП ЖАНДРАХИМОВ А.П.</t>
  </si>
  <si>
    <t>ЖАНДРАХИМОВ АРМАН ПЕТРОВИЧ</t>
  </si>
  <si>
    <t>ИП "КЕНЖЕБАЙ"</t>
  </si>
  <si>
    <t>ИМАНАЛИЕВ КЕНЖЕБАЙ АБДЕНКУЛОВИЧ</t>
  </si>
  <si>
    <t>МЫНЖЫЛКЫ</t>
  </si>
  <si>
    <t>ОТАРБАЕВА ГҮЛМИРА ҚҰРМАНБЕКҚЫЗЫ</t>
  </si>
  <si>
    <t>ТАБЫЛДИЕВ МАРАТ ТОБАНИЯЗОВИЧ</t>
  </si>
  <si>
    <t>КРЕСТЬЯНСКОЕ ХОЗЯЙСТВО "АЙБАТ"</t>
  </si>
  <si>
    <t>СИБАГАТОВ АЙБАТ ЕРЕСОВИЧ</t>
  </si>
  <si>
    <t>С.БЕСКОЛЬ , ЗАПАДНО-КАЗАХСТАНСКАЯ ОБЛАСТЬ, БОКЕЙОРДИНСКИЙ РАЙОН, САРАЛЖЫНСКИЙ С.О., С.САРАЛЖЫН, С.БЕСКОЛЬ</t>
  </si>
  <si>
    <t>2.10.2024 откл</t>
  </si>
  <si>
    <t>ИП "ИСКАКОВ К.М."</t>
  </si>
  <si>
    <t>ИСКАКОВ КАНАТБЕК МАРДЕНОВИЧ</t>
  </si>
  <si>
    <t>УСПАНОВА САМАЛ САПАШЕВНА</t>
  </si>
  <si>
    <t>Розничная торговля подержанными товарами в магазинах, являющихся торговыми объектами, с торговой площадью менее 2000 кв.м</t>
  </si>
  <si>
    <t>АБЛГАЗИЕВА ГУЛЬНАРА АБДУСАЛАМОВНА</t>
  </si>
  <si>
    <t>77771554988 ,87771554988</t>
  </si>
  <si>
    <t>С.КЫЗЫЛШАРЫК , АЛМАТИНСКАЯ ОБЛАСТЬ, ЕНБЕКШИКАЗАХСКИЙ РАЙОН, АСИНСКИЙ С.О., С.КЫЗЫЛШАРЫК</t>
  </si>
  <si>
    <t>ИП КАЛДАНБАЕВ</t>
  </si>
  <si>
    <t>КАЛДАНБАЕВ КАЙСАР АЙТБЕКОВИЧ</t>
  </si>
  <si>
    <t>87022836495 ,87055737351</t>
  </si>
  <si>
    <t>26.11.2024 неет потреб</t>
  </si>
  <si>
    <t>КХ "НАМ" (ГЛАВА МИЛЛЕР АЛЕКСАНДР НИКОЛАЕВИЧ)</t>
  </si>
  <si>
    <t>МИЛЛЕР АЛЕКСАНДР НИКОЛАЕВИЧ</t>
  </si>
  <si>
    <t>77019213234 ,87019213234</t>
  </si>
  <si>
    <t>С.ГОЛУБОВКА , ПАВЛОДАРСКАЯ ОБЛАСТЬ, ИРТЫШСКИЙ РАЙОН, АБАЙСКИЙ С.О., С.ГОЛУБОВКА</t>
  </si>
  <si>
    <t>КРЕСТЪЯНСКОЕ ХОЗЯЙСТВО "АЛИЯ"</t>
  </si>
  <si>
    <t>АНАРКУЛОВА АЛИЯ УШКЕМПИРОВНА</t>
  </si>
  <si>
    <t>77477032857 ,87477032857</t>
  </si>
  <si>
    <t>ЗАКЕН ОРАЛБЕК АРМИЯҰЛЫ</t>
  </si>
  <si>
    <t>КХ "ШАҒЫР"</t>
  </si>
  <si>
    <t>КЕЛДИБАЕВ СЕРИК БАКТЫБАЕВИЧ</t>
  </si>
  <si>
    <t>С.КОРАШИ , АКТЮБИНСКАЯ ОБЛАСТЬ, БАЙГАНИНСКИЙ РАЙОН, КОЛЬТАБАНСКИЙ С.О., С.КОРАШИ</t>
  </si>
  <si>
    <t>ИП "ДИМАШ"</t>
  </si>
  <si>
    <t>ТАЛКАНБАЕВ ЕРЛАН СЕПТЕСИНОВИЧ</t>
  </si>
  <si>
    <t>С.КАРАКЕМЕР , ЖАМБЫЛСКАЯ ОБЛАСТЬ, РАЙОН ТУРАРА РЫСКУЛОВА, КУМАРЫКСКИЙ С.О., С.КАРАКЕМЕР</t>
  </si>
  <si>
    <t>ИП ДУКЕТАЕВ ЕРБОЛАТ ТАЛГАТБЕКОВИЧ</t>
  </si>
  <si>
    <t>ДУКЕТАЕВ ЕРБОЛАТ ТАЛГАТБЕКОВИЧ</t>
  </si>
  <si>
    <t>С.АКСУАТ , ВОСТОЧНО-КАЗАХСТАНСКАЯ ОБЛАСТЬ, КУРЧУМСКИЙ РАЙОН, БАЛЫКШИНСКИЙ С.О., С.АКСУАТ</t>
  </si>
  <si>
    <t>КРЕСТЬЯНСКОЕ ХОЗЯЙСТВА ВАДО</t>
  </si>
  <si>
    <t>МАТКАВА ДМИТРИЙ ВАЛЕРЬЯНОВИЧ</t>
  </si>
  <si>
    <t>ИП "ТУРСЫНБЕКОВ Б.Ж."</t>
  </si>
  <si>
    <t>ТУРСЫНБЕКОВ БАУЫРЖАН ЖУСИПБЕКУЛЫ</t>
  </si>
  <si>
    <t>ЖК "АИША"</t>
  </si>
  <si>
    <t>САРМАНОВ БЕКЖАН СУЛЕЙМЕНУЛЫ</t>
  </si>
  <si>
    <t>ИП "САГЫНЫШ"</t>
  </si>
  <si>
    <t>АЛЕНОВ МАГАУЯ КАЗБЕКОВИЧ</t>
  </si>
  <si>
    <t>С.НОВОКУБАНКА , АКМОЛИНСКАЯ ОБЛАСТЬ, ШОРТАНДИНСКИЙ РАЙОН, НОВОКУБАНСКИЙ С.О., С.НОВОКУБАНКА</t>
  </si>
  <si>
    <t>10.09.2026 продал хоз во</t>
  </si>
  <si>
    <t>ИНДИВИДУАЛЬНЫЙ ПРЕДПРНИМАТЕЛЬ "ҚОР-ҚҰТ"</t>
  </si>
  <si>
    <t>ТУЛЕПБЕРГЕНОВА ЛАЙК АМАНГЕЛДИЕВНА</t>
  </si>
  <si>
    <t>ИП КУЛТАНОВА АЙГУЛ СЕРИКОВНА</t>
  </si>
  <si>
    <t>КУЛТАНОВА АЙГУЛ СЕРИКОВНА</t>
  </si>
  <si>
    <t>БУБЕЕВ УАЛИХАН СУЛТАНБЕКОВИЧ</t>
  </si>
  <si>
    <t>КХ "АРМАН"</t>
  </si>
  <si>
    <t>КАБДИКАРИМОВ РУСЛАН УАПОВИЧ</t>
  </si>
  <si>
    <t>77016060673 ,87016060673</t>
  </si>
  <si>
    <t>КХ КАЛИЕВ АСКАР УРАЗБАЕВИЧ</t>
  </si>
  <si>
    <t>КАЛИЕВ АСКАР УРАЗБАЕВИЧ</t>
  </si>
  <si>
    <t>19.12.2024 не дозвон</t>
  </si>
  <si>
    <t>ИП"АЙЫМ"</t>
  </si>
  <si>
    <t>ШАЙКОВА АЙЫМ АБЫЛКАИРОВНА</t>
  </si>
  <si>
    <t>К/Х " ЕНБЕКШИ "</t>
  </si>
  <si>
    <t>ВАХАСОВ КАНАТ ХАЮМОВИЧ</t>
  </si>
  <si>
    <t>С.ЖАНАЖОЛ , ВОСТОЧНО-КАЗАХСТАНСКАЯ ОБЛАСТЬ, РАЙОН САМАР, С.О.АККАЛА, С.ЖАНАЖОЛ</t>
  </si>
  <si>
    <t>ИП КУДАЙБЕРГЕНОВА САБИРА ТУРЕБЕКОВНА</t>
  </si>
  <si>
    <t>КУДАЙБЕРГЕНОВА САБИРА ТУРЕБЕКОВНА</t>
  </si>
  <si>
    <t>С.ШОЙТОБЕ , ТУРКЕСТАНСКАЯ ОБЛАСТЬ, РАЙОН САУРАН, С.О.ИАССЫ, С.ШОЙТОБЕ</t>
  </si>
  <si>
    <t>ИП "АЙКҮН"</t>
  </si>
  <si>
    <t>БЕКСЕИТОВ РИНАТ БАКШАБАЕВИЧ</t>
  </si>
  <si>
    <t>ИП ОРЫНБЕКОВА</t>
  </si>
  <si>
    <t>ОРЫНБЕКОВА БОТАГОЗ АБДУКАДЫРОВНА</t>
  </si>
  <si>
    <t>С.САРЫАРЫК , ТУРКЕСТАНСКАЯ ОБЛАСТЬ, САЙРАМСКИЙ РАЙОН, КАЙНАРБУЛАКСКИЙ С.О., С.САРЫАРЫК</t>
  </si>
  <si>
    <t>САУДА ҮИІ "АКЖАРКЫН" не верный номер</t>
  </si>
  <si>
    <t>БЕКЖАНОВА АКЖАРКИН НУРМАНОВНА</t>
  </si>
  <si>
    <t>02.10.2024 не верный номер</t>
  </si>
  <si>
    <t>ИП "ГРИБ ПЁТР ИВАНОВИЧ" повторный не дозвон</t>
  </si>
  <si>
    <t>ГРИБ ПЁТР ИВАНОВИЧ</t>
  </si>
  <si>
    <t>ИНДИВИДУАЛЬНЫЙ ПРЕДПРИНИМАТЕЛЬ "ИСТАВЛЕТОВ Б.Г" не верный номер</t>
  </si>
  <si>
    <t>ИСТАВЛЕТОВ БАУЫРЖАН ГАБСАЛЯМОВИЧ</t>
  </si>
  <si>
    <t>02.10.2024 не верный номенр</t>
  </si>
  <si>
    <t>БАЙСАРИН ДАРХАН СЛЯМКУЛОВИЧ</t>
  </si>
  <si>
    <t>Складирование и хранение непродовольственных товаров, кроме зерна и нефти</t>
  </si>
  <si>
    <t>ЖК"БЕЙБИТОВ КУНТУАР АБУБАКИРОВИЧ"</t>
  </si>
  <si>
    <t>БЕЙБИТОВ КУНТУАР АБУБАКИРОВИЧ</t>
  </si>
  <si>
    <t>С.ШАЯН , РАЙОН БАЙДИБЕКА, КОСАКЖАРСКИЙ С.О., С.ЧАЯН</t>
  </si>
  <si>
    <t>ТУЛЕГЕНОВ Е</t>
  </si>
  <si>
    <t>ТУЛЕГЕНОВ ЕРЖАН АЛИЯКБАРОВИЧ</t>
  </si>
  <si>
    <t>77768600000 ,87768600000</t>
  </si>
  <si>
    <t>"АМАНГАЛИЕВА Г.А"</t>
  </si>
  <si>
    <t>АМАНГАЛИЕВА ГУЛЬНАР АМАНКОСОВНА</t>
  </si>
  <si>
    <t>Производство прочей верхней одежды</t>
  </si>
  <si>
    <t>"ЖАНДАРБЕК" ШАРУА ҚОЖАЛЫҒЫ</t>
  </si>
  <si>
    <t>ЖЕБЕГЕНОВ ЕРКИНБЕК ЗАРУОВИЧ</t>
  </si>
  <si>
    <t>ИП АЗАМАТ ЕРКИНАЛИЕВ</t>
  </si>
  <si>
    <t>ЕРКИНАЛИЕВ АЗАМАТ БОРИСОВИЧ</t>
  </si>
  <si>
    <t>02.10.2024 не дозворн</t>
  </si>
  <si>
    <t>И. П. " ДИАС"</t>
  </si>
  <si>
    <t>АБДИБЕКОВ СЕРИКЖАН САПАРБЕКОВИЧ</t>
  </si>
  <si>
    <t>КРЕСТЬЯНСКОЕ ХОЗЯЙСТВО "АЯН" не дозвон повторный</t>
  </si>
  <si>
    <t>САГЫНДЫКОВ АЯН ШУГАЕВИЧ</t>
  </si>
  <si>
    <t>(7212) 313263 ,87212313263</t>
  </si>
  <si>
    <t>ДК АЛДАШОВА УМИТ РАМАТАЛИЕВНА</t>
  </si>
  <si>
    <t>АЛДАШОВА УМИТ РАМАТАЛИЕВНА</t>
  </si>
  <si>
    <t>20.03.2025нет потреб</t>
  </si>
  <si>
    <t>ИП "ХАРХОРДИН"</t>
  </si>
  <si>
    <t>ХАРХОРДИН СЕРГЕЙ ВИКТОРОВИЧ</t>
  </si>
  <si>
    <t>77714909909 ,87714909909</t>
  </si>
  <si>
    <t>КХ ХАБЕР ТОЛЫБАЙ</t>
  </si>
  <si>
    <t>БИСЕНГАЛИЕВ МАЛИК ХАБЕРОВИЧ</t>
  </si>
  <si>
    <t>КХ "НУРАСЫЛ" не зарег</t>
  </si>
  <si>
    <t>ЗЕЙЛГАБИЛОВ ЕРКАНАТ ЕРНАКИШЕВИЧ</t>
  </si>
  <si>
    <t>77770481570 ,87770481570</t>
  </si>
  <si>
    <t>С.АКТОБЕ , КАРАГАНДИНСКАЯ ОБЛАСТЬ, БУХАР-ЖЫРАУСКИЙ РАЙОН, АКТОБИНСКИЙ С.О., С.АКТОБЕ</t>
  </si>
  <si>
    <t>СЕЙТОВ НУРЛАН АМАНГЕЛЬДИЕВИЧ не верный номер</t>
  </si>
  <si>
    <t>СЕЙТОВ НУРЛАН АМАНГЕЛЬДИЕВИЧ</t>
  </si>
  <si>
    <t>ИП ТИМАШОВ С Н "ЛАБИРИНТ" не дозвон повторный</t>
  </si>
  <si>
    <t>ТИМАШОВ СЕРГЕЙ НИКОЛАЕВИЧ</t>
  </si>
  <si>
    <t>КХ "УСЕН"</t>
  </si>
  <si>
    <t>СУЛЕЙМАНОВ АЛГИСА УСЕНОВИЧ</t>
  </si>
  <si>
    <t>ИП "АЙЗЕРЕ"</t>
  </si>
  <si>
    <t>ИСКАКОВ ЕРЛАН КАНАПЬЯНОВИЧ</t>
  </si>
  <si>
    <t>77761356523 ,87761356523</t>
  </si>
  <si>
    <t>ИП ТАБЫН</t>
  </si>
  <si>
    <t>УЗАКБАЕВА АЙГУЛЬ ТУРЕБАЕВНА</t>
  </si>
  <si>
    <t>26.11.2024 откл</t>
  </si>
  <si>
    <t>ИП "АНАРБАЕВА РАУШАН МОМБЕКОВНА"</t>
  </si>
  <si>
    <t>87023436465 ,87053554944</t>
  </si>
  <si>
    <t>КРХ АЛИБЕК</t>
  </si>
  <si>
    <t>ЖУМАГУЛОВ АЙДАР АМАНГЕЛЬДИНОВИЧ</t>
  </si>
  <si>
    <t>7-702-24-34-929 ,87022434929</t>
  </si>
  <si>
    <t>ИП ОЖИНОВ Б.Ф</t>
  </si>
  <si>
    <t>ОЖИНОВ БАГЛАН ФАЙЗОЛЛИНОВИЧ</t>
  </si>
  <si>
    <t>"АМИРХАН" ШАРУА ҚОЖАЛЫҒЫ</t>
  </si>
  <si>
    <t>АМИРХАНОВ МУРАТХАН КУДАЙБЕРГЕНОВИЧ</t>
  </si>
  <si>
    <t>С.КАРОЙ , ВОСТОЧНО-КАЗАХСТАНСКАЯ ОБЛАСТЬ, ТАРБАГАТАЙСКИЙ РАЙОН, АКЖАРСКИЙ С.О., С.АКЖАР, С.КАРОЙ</t>
  </si>
  <si>
    <t>КРЕСТЬЯНСКОЕ ХОЗЯЙСТВО "КАКИМЖАНОВ ЕРЛАН САГЫНДЫКОВИЧ" не верный номер</t>
  </si>
  <si>
    <t>КАКИМЖАНОВ ЕРЛАН САГЫНДЫКОВИЧ</t>
  </si>
  <si>
    <t>77779744281 ,87779744281</t>
  </si>
  <si>
    <t>ИП " РЕГИНА " не зарег</t>
  </si>
  <si>
    <t>АЙТЖАНОВ АДИЛГЕРЕЙ КАРИМОВИЧ</t>
  </si>
  <si>
    <t>02.10.2024 не зарег</t>
  </si>
  <si>
    <t>КРЕСТЪЯНСКОЕ ХОЗЯЙСТВО "ЖУМАГАЛИ"</t>
  </si>
  <si>
    <t>БАЛЫКБАЕВ ЖУМАГАЛИ АМЗЕЕВИЧ</t>
  </si>
  <si>
    <t>К/Х "АРУЖАН"</t>
  </si>
  <si>
    <t>КЕРИБАЕВ ДАУЛЕТБЕК АЛИБЕКОВИЧ</t>
  </si>
  <si>
    <t>КХ "КАЛКАМАН"</t>
  </si>
  <si>
    <t>ЖЕСЕКБАЕВ ЕРБОЛ КАЛКАМАНОВИЧ</t>
  </si>
  <si>
    <t>С.ОЙТОГАН , ОБЛАСТЬ ЖЕТІСУ, АКСУСКИЙ РАЙОН, ОЙТОГАНСКИЙ С.О., С.ОЙТОГАН</t>
  </si>
  <si>
    <t>"ӨРКЕН" ШАРУА ҚОЖАЛЫҒЫ</t>
  </si>
  <si>
    <t>САДЫКОВ АДИЛГАЗЫ КУДАЙБЕРГЕНОВИЧ</t>
  </si>
  <si>
    <t>77013998733 ,87013998733</t>
  </si>
  <si>
    <t>АХМЕТОВА КУРАЛАЙ ШАЛДЕНОВНА</t>
  </si>
  <si>
    <t>ИП "КАРЛЫҒАШ"</t>
  </si>
  <si>
    <t>МУСАХАНОВ НУРЛАН КУАНЫШГАЛИЕВИЧ</t>
  </si>
  <si>
    <t>77002571268 ,87002571268</t>
  </si>
  <si>
    <t>18.10.2024 не доступен</t>
  </si>
  <si>
    <t>ИП "ASQAR ALEM"</t>
  </si>
  <si>
    <t>МАЗИМОВ НУРЖАН АМАНГЕЛЬДИНОВИЧ</t>
  </si>
  <si>
    <t>РЫСПАНБЕТОВ МУРАТБЕК БЕГАЙДАРОВИЧ</t>
  </si>
  <si>
    <t>7 701 2952924 ,87012952924</t>
  </si>
  <si>
    <t>КХ АЙГУЛЬ</t>
  </si>
  <si>
    <t>ОРАЗБЕКОВА ГУЛЬНАЗ АХМЕТКАЛИЕВНА</t>
  </si>
  <si>
    <t>УЧ.МАЛЬКОВОЕ , ВОСТОЧНО-КАЗАХСТАНСКАЯ ОБЛАСТЬ, КУРЧУМСКИЙ РАЙОН, КУРЧУМСКИЙ С.О., С.КУРЧУМ, УЧ.МАЛЬКОВОЕ</t>
  </si>
  <si>
    <t>КРЕСТЬЯНСКОЕ ХОЗЯЙСТВО "ӘДІЛ"</t>
  </si>
  <si>
    <t>БЕГАЛИЕВ БАКТИЯР ОРЫНБАСАРОВИЧ</t>
  </si>
  <si>
    <t>С.УЛГИЛИ , ТУРКЕСТАНСКАЯ ОБЛАСТЬ, МАКТААРАЛЬСКИЙ РАЙОН, С.О. АЯЗХАНА КАЛЫБЕКОВА, С.УЛГИЛИ</t>
  </si>
  <si>
    <t>ЕСЕНБЕКОВ ЕНШИБАЙ КУАНДЫКОВИЧ</t>
  </si>
  <si>
    <t>77057024944 ,87057024944</t>
  </si>
  <si>
    <t>МАГАЗИН "НАРИЖАН"</t>
  </si>
  <si>
    <t>КАСЫМОВА АНАР КЕНЖЕБАЕВНА</t>
  </si>
  <si>
    <t>ИП "ЯКИМОВ"</t>
  </si>
  <si>
    <t>ЯКИМОВ СЕРГЕЙ ВЛАДИМИРОВИЧ</t>
  </si>
  <si>
    <t>7(702)432-0498</t>
  </si>
  <si>
    <t>НАБИ ОЖЕРБЕК</t>
  </si>
  <si>
    <t>КОКТОБЕ</t>
  </si>
  <si>
    <t>ОМАРОВА ГУЛЬНАЗ ШИНТУРИНОВНА</t>
  </si>
  <si>
    <t>77776298383, +77773292424 ,87773292424 ,87776298383</t>
  </si>
  <si>
    <t>КРЕСТЬЯНСКОЕ ХОЗЯЙСТВО " АЙЫМ"</t>
  </si>
  <si>
    <t>КАРИМБАЕВА САХХАЗ</t>
  </si>
  <si>
    <t>С.КУРЧУМ , КУРЧУМСКИЙ РАЙОН, КУРЧУМСКИЙ С.О., С.КУРЧУМ</t>
  </si>
  <si>
    <t>ИП ЖУБАНОВ С.Р</t>
  </si>
  <si>
    <t>ЖУБАНОВ САПАРГАЛИ РАХМЕТКАЛИЕВИЧ</t>
  </si>
  <si>
    <t>87123121733 ,8/71231/21733</t>
  </si>
  <si>
    <t>КХ "ЖАСМИН"</t>
  </si>
  <si>
    <t>МАЖИБИЕВ НУРБОЛ АРЫНОВИЧ</t>
  </si>
  <si>
    <t>С.КУРМЕТИ , АЛМАТИНСКАЯ ОБЛАСТЬ, КЕГЕНСКИЙ РАЙОН, САТИНСКИЙ С.О., С.КУРМЕТИ</t>
  </si>
  <si>
    <t>ИП ОРАЗМЕТОВА ГУЛБАХАР АБДИМАНАПОВНА</t>
  </si>
  <si>
    <t>ОРАЗМЕТОВА ГУЛБАХАР АБДИМАНАПОВНА</t>
  </si>
  <si>
    <t>ИП АНСАР ҚОЖА повторно отключен</t>
  </si>
  <si>
    <t>ШАЙКЕНОВА РАЙХАН КАРЫПОВНА</t>
  </si>
  <si>
    <t>ИП ЖУМАХАНОВА</t>
  </si>
  <si>
    <t>ЖУМАХАНОВА ЖАДЫРА ТУРСЫНОВНА</t>
  </si>
  <si>
    <t>7 (775) 341-52-58</t>
  </si>
  <si>
    <t>КХ САҒАДАТ повторно отключен</t>
  </si>
  <si>
    <t>ТЫНЫБАЕВ БУРКИТ МЫРЗАГАЛИЕВИЧ</t>
  </si>
  <si>
    <t>ИП МУСИЛИМОВА А.К.</t>
  </si>
  <si>
    <t>МУСИЛИМОВА АЙТКУЛ КУАНДИКОВНА</t>
  </si>
  <si>
    <t>ИП "МИКА"</t>
  </si>
  <si>
    <t>АЛИЕВА ЭЛЬМИРА ТУРГУНОВНА</t>
  </si>
  <si>
    <t>ИП "САПАХОВА Д.С"</t>
  </si>
  <si>
    <t>САПАХОВА ДИНА САПАРГАЛИЕВНА</t>
  </si>
  <si>
    <t>ЖАЗЫКБАЕВ ЖУАНЫШ ЖУРСИНҰЛЫ</t>
  </si>
  <si>
    <t>77773288839 ,87773288839</t>
  </si>
  <si>
    <t>ИП ШАРИПОВА</t>
  </si>
  <si>
    <t>ШАРИПОВА НУРГУЛЬ ТУРСУНОВНА</t>
  </si>
  <si>
    <t>ИП "КАРАСОР"</t>
  </si>
  <si>
    <t>НУРКЕНОВ МУРАТБЕК ТУЛЕГЕНОВИЧ</t>
  </si>
  <si>
    <t>77776204362 ,87776204362</t>
  </si>
  <si>
    <t>ИП ЖУМАЖАНОВ БЕКБОЛАТ ТАНГАЛИЕВИЧ</t>
  </si>
  <si>
    <t>ЖУМАЖАНОВ БЕКБОЛАТ ТАНГАЛИЕВИЧ</t>
  </si>
  <si>
    <t>ИП ҚАЙРАТ Т</t>
  </si>
  <si>
    <t>СЛЯМОВ ТАЛГАТБЕК ТУРУСБЕКОВИЧ</t>
  </si>
  <si>
    <t>КХ "СЕРИКБАЕВ Р.М."</t>
  </si>
  <si>
    <t>СЕРИКБАЕВ РАВШАНБЕК МУРАТОВИЧ</t>
  </si>
  <si>
    <t>77088644055 ,87088644055</t>
  </si>
  <si>
    <t>ИП "РИМА"</t>
  </si>
  <si>
    <t>ТАШИБАЕВА РИМА АСЕТОВНА</t>
  </si>
  <si>
    <t>С.ТОРТКУЛ , ЖАМБЫЛСКАЯ ОБЛАСТЬ, БАЙЗАКСКИЙ РАЙОН, ЖАЛГЫЗТОБИНСКИЙ С.О., С.ТОРТКУЛ</t>
  </si>
  <si>
    <t>КРЕСТЬЯНСКОЕ ХОЗЯЙСТВО " ЭВРИКА"</t>
  </si>
  <si>
    <t>АНАЯТОВА ШАКУРЯМ ИТАХУНОВНА</t>
  </si>
  <si>
    <t>87277843755 ,8-72778-43755</t>
  </si>
  <si>
    <t>ИП "ШАХНИЯЗ"</t>
  </si>
  <si>
    <t>ЗЕЙНУЛЛИН АМАНГАЛИ МУКАТОВИЧ</t>
  </si>
  <si>
    <t>РЗД.117 КМ , ОБЛАСТЬ ҰЛЫТАУ, ЖАНААРКИНСКИЙ РАЙОН, БАЙДАЛЫ БИЙСКИЙ С.О., РЗД.117 КМ</t>
  </si>
  <si>
    <t>КРЕСТЬЯНСКОЕ ХОЗЯЙСТВО "АМАН - АТА"</t>
  </si>
  <si>
    <t>ТУЛЕНТАЕВ ТАИРБЕК АНАРКУЛОВИЧ</t>
  </si>
  <si>
    <t>26.11.2024 скинул инфу</t>
  </si>
  <si>
    <t>КЕНЖЕБЕКОВ</t>
  </si>
  <si>
    <t>КЕНЖЕБЕКОВ ХАМИТ САБИТОВИЧ</t>
  </si>
  <si>
    <t>"БУРАКӨЛ" ШАРУА ҚОЖАЛЫҒЫ</t>
  </si>
  <si>
    <t>КУЛЫМГАРИЕВ БЕРИК АБДИКАЛЫКОВИЧ</t>
  </si>
  <si>
    <t>С.КОНЫРАУЛЫ , АТЫРАУСКАЯ ОБЛАСТЬ, КЗЫЛКОГИНСКИЙ РАЙОН, САГИЗСКИЙ С.О., С.КОНЫРАУЛЫ</t>
  </si>
  <si>
    <t>ИП "АБДИРОВА Б.А."</t>
  </si>
  <si>
    <t>АБДИРОВА БАГИЛА АМАНБАЕВНА</t>
  </si>
  <si>
    <t>7(778)801-1819</t>
  </si>
  <si>
    <t>С.КЫЗЫЛДИКАН , ЖАМБЫЛСКАЯ ОБЛАСТЬ, САРЫСУСКИЙ РАЙОН, ЖАЙЫЛМИНСКИЙ С.О., С.КЫЗЫЛДИКАН</t>
  </si>
  <si>
    <t>КРЕСТЬЯНСКОЕ ХОЗЯЙСТВО БАЛГАБЕКОВА ХАФИЗА САЙЛАУБАЙКЫЗЫ повторный отключен</t>
  </si>
  <si>
    <t>БАЛГАБЕКОВА ХАФИЗА САЙЛАУБАЙКЫЗЫ</t>
  </si>
  <si>
    <t>ИП "ЕСЕБОЛАТОВ-С"</t>
  </si>
  <si>
    <t>ЕСЕБОЛАТОВ СЕРИК НУРТАЕВИЧ</t>
  </si>
  <si>
    <t>7 7471776700</t>
  </si>
  <si>
    <t>С.АКСУ , ОБЛАСТЬ ЖЕТІСУ, АКСУСКИЙ РАЙОН, АКСУСКИЙ С.О., С.АКСУ</t>
  </si>
  <si>
    <t>ДК "АБЛАЙХАН"</t>
  </si>
  <si>
    <t>МАМБЕТОВ ЕРБОЛ БЕКТЕМИРОВИЧ</t>
  </si>
  <si>
    <t>КХ "ИСЛАМ" не верный номер</t>
  </si>
  <si>
    <t>ДЮСЕМБАЕВ ТУЛИГЕН САЛХИМБАЕВИЧ</t>
  </si>
  <si>
    <t>23.09.2026 не  верный номер</t>
  </si>
  <si>
    <t>К/Х "БАИТОР"</t>
  </si>
  <si>
    <t>АБДРАШЕВ АСАН АБИКЕНОВИЧ</t>
  </si>
  <si>
    <t>С.КАРАУЛТОБЕ , ОБЛАСТЬ ЖЕТІСУ, САРКАНДСКИЙ РАЙОН, АМАНГЕЛЬДИНСКИЙ С.О., С.КАРАУЛТОБЕ</t>
  </si>
  <si>
    <t>КХ "ДОСЖАН"</t>
  </si>
  <si>
    <t>БАЙБЕКОВ ЖАНДОС НЕСИПБАЕВИЧ</t>
  </si>
  <si>
    <t>77058086809 ,87058086809</t>
  </si>
  <si>
    <t>ИП "ЕДІГЕ" казахскоговорящий</t>
  </si>
  <si>
    <t>БАЙМАҚОВ НУРСЕИТ КЕНЖЕҒАЛИҰЛЫ</t>
  </si>
  <si>
    <t>77028754974 ,87028754974</t>
  </si>
  <si>
    <t>ИП ШАЯХМЕТОВ ЖАНБОТА ТЛЕУГАЛИЕВИЧ</t>
  </si>
  <si>
    <t>ШАЯХМЕТОВ ЖАНБОТА ТЛЕУГАЛИЕВИЧ</t>
  </si>
  <si>
    <t>ИП ФЛОРА-ДИЗАЙН</t>
  </si>
  <si>
    <t>ЯКОВЛЕВА НАТАЛИЯ ВЛАДИМИРОВНА</t>
  </si>
  <si>
    <t>87112541466 ,8 (7112) 54 14 66</t>
  </si>
  <si>
    <t>"ШЫНАРОВ А.К." Ж/К</t>
  </si>
  <si>
    <t>ШЫНАРОВ АСЫЛЖАН КЕРИМУЛЫ</t>
  </si>
  <si>
    <t>77715678152 ,87715678152</t>
  </si>
  <si>
    <t>КХ "ТЛЕУБЕРЛИНОВ"</t>
  </si>
  <si>
    <t>ТЛЕУБЕРЛИНОВ ИЛИЯС АБИЛМАЖИНОВИЧ</t>
  </si>
  <si>
    <t>ӘЛФИЯ</t>
  </si>
  <si>
    <t>БАЙГАЗЫ МУРАТБЕК</t>
  </si>
  <si>
    <t>18.04.</t>
  </si>
  <si>
    <t>КХ "АРҒЫМАҚ" не зарегес</t>
  </si>
  <si>
    <t>АЗИМОВА МЕРУЕРТ ДЖАППАРОВНА</t>
  </si>
  <si>
    <t>77477114343 ,87477114343</t>
  </si>
  <si>
    <t>К/Х " НУРКЕН "</t>
  </si>
  <si>
    <t>АМАНГАЛИЕВ НУРЛЫБЕК ХАМИТОВИЧ</t>
  </si>
  <si>
    <t>С.ОРЛИК , ИНДЕРСКИЙ РАЙОН, ОРЛИКОВСКИЙ С.О., С.ОРЛИК</t>
  </si>
  <si>
    <t>ЖК "РЫСБЕКОВ Е"</t>
  </si>
  <si>
    <t>РЫСБЕКОВ ЕРЖАН ТОЙШИЕВИЧ</t>
  </si>
  <si>
    <t>С.РАБАТ , КАЗЫГУРТСКИЙ РАЙОН, С.О.КАРАКОЗЫ АБДАЛИЕВА, С.РАБАТ</t>
  </si>
  <si>
    <t>ИП БИТИБАЕВ ДИДАРБЕК БЕКЕНОВИЧ</t>
  </si>
  <si>
    <t>БИТИБАЕВ ДИДАРБЕК БЕКЕНОВИЧ</t>
  </si>
  <si>
    <t>15.05.2024 не дозхваон</t>
  </si>
  <si>
    <t>ИП АДАХАНОВ Б.М.</t>
  </si>
  <si>
    <t>АДАХАНОВ БАУЫРЖАН МАЛИКОВИЧ</t>
  </si>
  <si>
    <t>Г.УРАЛЬСК , УРАЛЬСК Г.А., Г.УРАЛЬСК</t>
  </si>
  <si>
    <t>28.05.2024 занято</t>
  </si>
  <si>
    <t>КХ "NUR-ASYL"</t>
  </si>
  <si>
    <t>УЙСЕНБАЕВ НУРЖАН ТУРСУНБЕКОВИЧ</t>
  </si>
  <si>
    <t>ИП.АХУНБАЕВ А</t>
  </si>
  <si>
    <t>АХУНБАЕВ АБДУЛ-ХАМИД КАДЫРОВИЧ</t>
  </si>
  <si>
    <t>Г.ШУ , ШУСКИЙ РАЙОН, ШУСКАЯ Г.А., Г.ШУ</t>
  </si>
  <si>
    <t>ИП "НҰРИСЛАМ"</t>
  </si>
  <si>
    <t>ДОСТАНОВ КАНАТ КАЛАБАЕВИЧ</t>
  </si>
  <si>
    <t>ИП "ДИКА"</t>
  </si>
  <si>
    <t>БЕКТАЕВ ТАЛГАТ КАЙРАТОВИЧ</t>
  </si>
  <si>
    <t>АГНИЯЗОВ ЕРБОЛАТ КУЗЕМБАЕВИЧ</t>
  </si>
  <si>
    <t>tuka_99.ban@mail.ru</t>
  </si>
  <si>
    <t>ИП "АЙДАРОВА Г.О."</t>
  </si>
  <si>
    <t>АЙДАРОВА ГУЛЖАН ОРАЛОВНА</t>
  </si>
  <si>
    <t>П.ТЮЛЬКУБАС , ТУРКЕСТАНСКАЯ ОБЛАСТЬ, ТЮЛЬКУБАССКИЙ РАЙОН, ТЮЛЬКУБАССКИЙ С.О., П.ТЮЛЬКУБАС</t>
  </si>
  <si>
    <t>БЕЙБИТОВ ЖУСИП АЛТЫНБЕКОВИЧ</t>
  </si>
  <si>
    <t>77243521237 ,87243521237</t>
  </si>
  <si>
    <t>С.КОЖАКЕНТ , КЫЗЫЛОРДИНСКАЯ ОБЛАСТЬ, ЖАНАКОРГАНСКИЙ РАЙОН, КОЖАКЕНТСКИЙ С.О., С.КОЖАКЕНТ</t>
  </si>
  <si>
    <t>ИП "АХМЕТОВА ЛАУРА ТУРКЕСТАНОВНА"</t>
  </si>
  <si>
    <t>АХМЕТОВА ЛАУРА ТУРКЕСТАНОВНА</t>
  </si>
  <si>
    <t>87055003809 ,87719595995</t>
  </si>
  <si>
    <t>С.АЙНАБУЛАК , ЗАЙСАНСКИЙ РАЙОН, АЙНАБУЛАКСКИЙ С.О, С.АЙНАБУЛАК</t>
  </si>
  <si>
    <t>КРЕСТЬЯНСКОЕ ХОЗЯЙСТВО "НЫСАНА"- ИП НЫСАНБАЕВ Е.</t>
  </si>
  <si>
    <t>НЫСАНБАЕВ ЕРЖАН НУРАЛИЕВИЧ</t>
  </si>
  <si>
    <t>ИП КАЗЫКЕНОВА З.С</t>
  </si>
  <si>
    <t>КАЗЫКЕНОВА ЗУЛАЙХА САЛИМДЖАНОВНА</t>
  </si>
  <si>
    <t>ИП АЛТЫН САҚА</t>
  </si>
  <si>
    <t>ТОЛЕУ НУРБЕК</t>
  </si>
  <si>
    <t>С.НУРЕСИЛЬ , АКМОЛИНСКАЯ ОБЛАСТЬ, ЦЕЛИНОГРАДСКИЙ РАЙОН, НУРЕСИЛЬСКИЙ С.О., С.НУРЕСИЛЬ</t>
  </si>
  <si>
    <t>КУЧЕРБАЕВ ЕСЕНМУРАТ УТЕМИСОВИЧ</t>
  </si>
  <si>
    <t>САЯН</t>
  </si>
  <si>
    <t>БИСЕНОВА ГҮЛМИРА БАҚТЫБАЙҚЫЗЫ</t>
  </si>
  <si>
    <t>КХ ФУНТУСОВ В.Е. не верный номер</t>
  </si>
  <si>
    <t>ФУНТУСОВ ВИТАЛИЙ ЕВГЕНЬЕВИЧ</t>
  </si>
  <si>
    <t>77011157406 ,+77142534417 ,87011157406 ,87142534417</t>
  </si>
  <si>
    <t>ИП "НҰРЛЫ-АЙ"</t>
  </si>
  <si>
    <t>СЫЗДЫКОВ ХАБАР УБАЙДИЛДАЕВИЧ</t>
  </si>
  <si>
    <t>"МЕЙІРЛАН" ШАРУА ҚОЖАЛЫҒЫ</t>
  </si>
  <si>
    <t>ДУТБАЕВ МЕЙРАМХАН АМАНБАЙУЛЫ</t>
  </si>
  <si>
    <t>87058466262 ,87766195004</t>
  </si>
  <si>
    <t>"АКБАДЕШ" ШАРУА ҚОЖАЛЫҒЫ</t>
  </si>
  <si>
    <t>РАХИМБАЕВ ДАСТАН КОЖАКАНОВИЧ</t>
  </si>
  <si>
    <t>"НАР-НАС"ШАРУА ҚОЖАЛЫҒЫ</t>
  </si>
  <si>
    <t>САГЫНБАЕВ СЕРЖАН НАУРЫЗБАЕВИЧ</t>
  </si>
  <si>
    <t>С.КАБАНБАЙ , ВОСТОЧНО-КАЗАХСТАНСКАЯ ОБЛАСТЬ, ТАРБАГАТАЙСКИЙ РАЙОН, КАБАНБАЙСКИЙ С.О., С.КАБАНБАЙ</t>
  </si>
  <si>
    <t>15.05.2024 нет потребности</t>
  </si>
  <si>
    <t>ДК "АРАЙ"</t>
  </si>
  <si>
    <t>АЛПЫСБЕКОВ СЕРИКБАЙ АЛИМБАЕВИЧ</t>
  </si>
  <si>
    <t>77081855397 ,87081855397</t>
  </si>
  <si>
    <t>С.КЕЛИНТОБЕ , ЖАНАКОРГАНСКИЙ РАЙОН, КЕЛИНТОБИНСКИЙ С.О., С.КЕЛИНТОБЕ</t>
  </si>
  <si>
    <t>20.03.2025 сбой</t>
  </si>
  <si>
    <t>ИП "БАҒДАТ"</t>
  </si>
  <si>
    <t>ИРСИМБЕТОВ ЕСЕНГЕЛДИ АНВАРОВИЧ</t>
  </si>
  <si>
    <t>А.НУРЛЫКЕНТ , ЖУАЛЫНСКИЙ РАЙОН, НУРЛЫКЕНТ С.О., А.НУРЛЫКЕНТ</t>
  </si>
  <si>
    <t>ИП "ЖЕР АНА"</t>
  </si>
  <si>
    <t>НУГЫМАНОВ МИРБЕК КИСМЕТОВИЧ</t>
  </si>
  <si>
    <t>2.10.2024 не верный номер</t>
  </si>
  <si>
    <t>ФХ "ЖОЛБАСШЫ-САМАТ"</t>
  </si>
  <si>
    <t>ШАКАРОВА БИБИГУЛЬ САМАТОВНА</t>
  </si>
  <si>
    <t>87771140574 ,87779950798</t>
  </si>
  <si>
    <t>19.07.2024 закрывают хоз-во</t>
  </si>
  <si>
    <t>ИП "ДӘУКЕЙ"</t>
  </si>
  <si>
    <t>ДӘУКЕЙ ДАНИЯР СЕРІКБЕКҰЛЫ</t>
  </si>
  <si>
    <t>КХ "АБДИЛБАЕВ А.М."</t>
  </si>
  <si>
    <t>АБДИЛБАЕВ АЙБЕК МЕРКИБАЙУЛЫ</t>
  </si>
  <si>
    <t>С.ЖЫЛЫСАЙ , АЛМАТИНСКАЯ ОБЛАСТЬ, КЕГЕНСКИЙ РАЙОН, ЖЫЛЫСАЙСКИЙ С.О., С.ЖЫЛЫСАЙ</t>
  </si>
  <si>
    <t>МОЛДАГУЛОВ ТАЛГАТ КАИРЛИНОВИЧ</t>
  </si>
  <si>
    <t>10.09.2026 не верный номер</t>
  </si>
  <si>
    <t>КРЕСТЬЯНСКОЕ ХОЗЯЙСТВО "НОЯН"</t>
  </si>
  <si>
    <t>МОЛДАБАЙ ИСАТАЙ НОЯНҰЛЫ</t>
  </si>
  <si>
    <t>С.ИМ.РАХИМА САБДЕНОВА , ЖАМБЫЛСКАЯ ОБЛАСТЬ, РАЙОН ТУРАРА РЫСКУЛОВА, АКБУЛАКСКИЙ С.О., С.ИМ.РАХИМА САБДЕНОВА</t>
  </si>
  <si>
    <t>ИП "НЫСАНОВ МУРАТБЕК МАДИЯРОВИЧ"</t>
  </si>
  <si>
    <t>НЫСАНОВ МУРАТБЕК МАДИЯРОВИЧ</t>
  </si>
  <si>
    <t>ИП ЖАН повторно отключен</t>
  </si>
  <si>
    <t>НУРГАЗИНА САЯ СЕРИКБАЕВНА</t>
  </si>
  <si>
    <t>ЧАСТНЫЙ ПРЕДПРИНИМАТЕЛЬ АДЫРБЕК Қ. Қ</t>
  </si>
  <si>
    <t>АДЫРБЕК ҚАЙРАТ ҚЫСТАУБАЙҰЛЫ</t>
  </si>
  <si>
    <t>С.АКЖОЛ , ТУРКЕСТАНСКАЯ ОБЛАСТЬ, ОРДАБАСЫНСКИЙ РАЙОН, КАРАСПАНСКИЙ С.О., С.АКЖОЛ</t>
  </si>
  <si>
    <t>КХ РАШ</t>
  </si>
  <si>
    <t>РАШЕВ ЕСЕНГАЛИ КОЙШЫНОВИЧ</t>
  </si>
  <si>
    <t>КРЕСТЬЯНСКОЕ ХОЗЯЙСТВО "ЖОЛАМАН"</t>
  </si>
  <si>
    <t>ШУЫЛДАКОВ ЖАНУЗАК ЖОЛДЫБАЕВИЧ</t>
  </si>
  <si>
    <t>ИП СМЕТОВ Д.К.</t>
  </si>
  <si>
    <t>СМЕТОВ ДАУЛЕТ КАРТАЕВИЧ</t>
  </si>
  <si>
    <t>7 775 821 43 01 ,87758214301</t>
  </si>
  <si>
    <t>ИП "ТУРАБАЕВ Х."</t>
  </si>
  <si>
    <t>ТУРАБАЕВ ХАНАТ АЛИМХАСОВИЧ</t>
  </si>
  <si>
    <t>ИП ЕСИЛЬБАЕВА ЛО</t>
  </si>
  <si>
    <t>ЕСИЛЬБАЕВА ЛЭЗЗАТ ОСЕРБАЕВНА</t>
  </si>
  <si>
    <t>КХ "ТІЛЕКШІ"</t>
  </si>
  <si>
    <t>АЛДАШЕВА БИБІГҮЛ ҒАББАСҚЫЗЫ</t>
  </si>
  <si>
    <t>ТАЖИБАЕВ АДИЛ СУЛТАНОВИЧ</t>
  </si>
  <si>
    <t>К/Х "МЕЙРАМ"</t>
  </si>
  <si>
    <t>КАНЫКЕЕВ ЕРГАЛИ АМАНГЕЛЬДИНОВИЧ</t>
  </si>
  <si>
    <t>ИП "АЙГЕРИМ" не верный номер</t>
  </si>
  <si>
    <t>МОНТАХАЕВ КАРИМ БЕКБОЛАТОВИЧ</t>
  </si>
  <si>
    <t>77779399580 ,87779399580</t>
  </si>
  <si>
    <t>С.ХМЕЛЬНИЦКОЕ , ПАВЛОДАРСКАЯ ОБЛАСТЬ, ЩЕРБАКТИНСКИЙ РАЙОН, ЖЫЛЫ-БУЛАКСКИЙ С.О., С.ХМЕЛЬНИЦКОЕ</t>
  </si>
  <si>
    <t>16.09.2026 не сущ</t>
  </si>
  <si>
    <t>ИП КАБУЛОВА Г А</t>
  </si>
  <si>
    <t>КАБУЛОВА ГУЛЬНАЗ АМАНГЕЛЬДИНОВНА</t>
  </si>
  <si>
    <t>ИП"ВАНДАНА"</t>
  </si>
  <si>
    <t>ТУНТЕКОВА ВАНДАНА РАХМАНОВНА</t>
  </si>
  <si>
    <t>ИП САБОДАШ А.И</t>
  </si>
  <si>
    <t>САБОДАШ АНДРЕЙ ИОСИФОВИЧ</t>
  </si>
  <si>
    <t>П.ЮЖНЫЙ , КАРАГАНДИНСКАЯ ОБЛАСТЬ, АБАЙСКИЙ РАЙОН, ЮЖНАЯ П.А., П.ЮЖНЫЙ</t>
  </si>
  <si>
    <t>23.09.2026 не верный номер говорит</t>
  </si>
  <si>
    <t>САРКИСЯН ЕЛЕНА АНАТОЛЬЕВНА</t>
  </si>
  <si>
    <t>С.ИМ.ИЛЬЯСА ОМАРОВА , КОСТАНАЙСКАЯ ОБЛАСТЬ, АЛТЫНСАРИНСКИЙ РАЙОН, С.О.ИМ.ИЛЬЯСА ОМАРОВА, С.ИМ.ИЛЬЯСА ОМАРОВА</t>
  </si>
  <si>
    <t>САРБАСОВ ТЛЕГЕН ГАБДЫСАТТАРОВИЧ</t>
  </si>
  <si>
    <t>С.ШОМАНКОЛЬ , ПАВЛОДАРСКАЯ ОБЛАСТЬ, БАЯНАУЛЬСКИЙ РАЙОН, КУРКЕЛИНСКИЙ С.О., С.ШОМАНКОЛЬ</t>
  </si>
  <si>
    <t>КХ "АДАЛБАЙ"</t>
  </si>
  <si>
    <t>БЕЙСЕНБИЕВ ЕРКИН АДАЛБАЕВИЧ</t>
  </si>
  <si>
    <t>С.МИЯЛЫ , АЛМАТИНСКАЯ ОБЛАСТЬ, БАЛХАШСКИЙ РАЙОН, МИЯЛИНСКИЙ С.О., С.МИЯЛЫ</t>
  </si>
  <si>
    <t>"АЙТАҚ" ШАРУА ҚОЖАЛЫҒЫ</t>
  </si>
  <si>
    <t>НУРГАЗИН НУРЖАН СЕЙТОВИЧ</t>
  </si>
  <si>
    <t>КХ "КҮЙБАСАР"</t>
  </si>
  <si>
    <t>ТАНИРБЕРГЕНОВА АКМАРАЛ РАХИМОВНА</t>
  </si>
  <si>
    <t>КРЕСТЬЯНСКОЕ ХОЗЯЙСТВО "АҚБАЙ"</t>
  </si>
  <si>
    <t>АБЫЛГОЖИНА САУЛЕШ ЕРЧЕНОВНА</t>
  </si>
  <si>
    <t>87026025623 ,87026225547</t>
  </si>
  <si>
    <t>"АҚШЕЛЕК" ШАРУА ҚОЖАЛЫҒЫ</t>
  </si>
  <si>
    <t>КУЛЬЧИКОВ СЕРИК ЖОЛДАСКАЛИЕВИЧ</t>
  </si>
  <si>
    <t>КХ "МАЛИК"</t>
  </si>
  <si>
    <t>МАМАЖАНОВ МАЛИК АЙТКАЖИНОВИЧ</t>
  </si>
  <si>
    <t>КАРИБАЕВ АСЫЛХАН АЛДАБЕРГЕНҰЛЫ</t>
  </si>
  <si>
    <t>К/Х " БҮРКІТ"</t>
  </si>
  <si>
    <t>СҰЛТАНБАЕВ ЗЕЙНЕЛ-НӘБИ МАРАЛБАЙҰЛЫ</t>
  </si>
  <si>
    <t>ИП JETISÝ PROD</t>
  </si>
  <si>
    <t>АДЫКЕНОВ АЙТУГАН КАЙРЫЛХАНУЛЫ</t>
  </si>
  <si>
    <t>77714522319 ,87021888453 ,87714522319</t>
  </si>
  <si>
    <t>Производство стеновых блоков</t>
  </si>
  <si>
    <t>ИП ЗАНҒАР</t>
  </si>
  <si>
    <t>КОПЕНОВ САНДИБАЙ АБДУЛЛАЕВИЧ</t>
  </si>
  <si>
    <t>ИП НҰР-ТЕМІР</t>
  </si>
  <si>
    <t>АБДРАМАНОВА ЛАЙЛА МИТАШОВНА</t>
  </si>
  <si>
    <t>ИП "ТАЙЫР"</t>
  </si>
  <si>
    <t>АДРЫШЕВ БАУРЖАН ЛЯМБЕКОВИЧ</t>
  </si>
  <si>
    <t>КДЫРГАЛИЕВ НУРЛАН КАПАНОВИЧ</t>
  </si>
  <si>
    <t>К/Х "АУГАМБАЕВ КАЙСАР ТОХТАРОВИЧ "</t>
  </si>
  <si>
    <t>АУГАМБАЕВ КАЙСАР ТОХТАРОВИЧ</t>
  </si>
  <si>
    <t>ИП ИБРАЕВ АБЫЛАЙ КАДИРХАНОВИЧ "ӘСЕТ"</t>
  </si>
  <si>
    <t>ИБРАЕВ АБЫЛАЙ КАДИРХАНОВИЧ</t>
  </si>
  <si>
    <t>ИП "НҰРМАҒАНБЕТОВА"</t>
  </si>
  <si>
    <t>НҰРМАҒАНБЕТОВА ГҮЛЖАХАН ТӨРЕХАНҚЫЗЫ</t>
  </si>
  <si>
    <t>ИП " ЖАЛҒАС " не верный номер</t>
  </si>
  <si>
    <t>ЕСЛАМОВ АБАЙ КУАНЫШКАЛИЕВИЧ</t>
  </si>
  <si>
    <t>С.САРАЛЖЫН , ЗАПАДНО-КАЗАХСТАНСКАЯ ОБЛАСТЬ, БОКЕЙОРДИНСКИЙ РАЙОН, САЙХИНСКИЙ С.О., С.БОЛЬШЕВИК, С.САРАЛЖЫН</t>
  </si>
  <si>
    <t>ИП ТУКУБАЕВ</t>
  </si>
  <si>
    <t>ТУКУБАЕВ БОЛАТ КЫДЫРУЛЫ</t>
  </si>
  <si>
    <t>ИП АЛИАХМЕТ</t>
  </si>
  <si>
    <t>УТЕМАЛИЕВА КУЛШАТ ЖОЛДАСБЕКОВНА</t>
  </si>
  <si>
    <t>ИП АБРАИМОВ САМАТ КАМБАРОВИЧ</t>
  </si>
  <si>
    <t>АБРАИМОВ САМАТ КАМБАРОВИЧ</t>
  </si>
  <si>
    <t>ИП ЖҰМАҒАЛИ АСЫЛБЕК САПАРҒАЛИҰЛЫ</t>
  </si>
  <si>
    <t>ЖҰМАҒАЛИ АСЫЛБЕК САПАРҒАЛИҰЛЫ</t>
  </si>
  <si>
    <t>МУХАТАЕВ ДАСТАН КАРАБАЕВИЧ</t>
  </si>
  <si>
    <t>7(7212) 922229 ,+77717751800 ,87212922229 ,87717751800</t>
  </si>
  <si>
    <t>ИП "ЖАНСҰЛТАН"</t>
  </si>
  <si>
    <t>АБДИКЕРОВА ЖУМАГУЛ САГИНДЫКОВНА</t>
  </si>
  <si>
    <t>ИП АТАМАСОВА И.П.</t>
  </si>
  <si>
    <t>АТАМАСОВА ИРИНА ПЕТРОВНА</t>
  </si>
  <si>
    <t>ИП "ГАБИТ"</t>
  </si>
  <si>
    <t>УЙСИНБАЕВ ГАБИТ ЖАКСЫЛЫКОВИЧ</t>
  </si>
  <si>
    <t>П.ТАСБУГЕТ , КЫЗЫЛОРДИНСКАЯ ОБЛАСТЬ, КЫЗЫЛОРДА Г.А., ТАСБУГЕТСКАЯ П.А., П.ТАСБУГЕТ</t>
  </si>
  <si>
    <t>КРЕСТЬЯНСКОЕ ХОЗЯЙСТВО "ШУМСКИЙ"</t>
  </si>
  <si>
    <t>ШУМСКИЙ ВИТАЛИЙ ПАВЛОВИЧ</t>
  </si>
  <si>
    <t>15.05.2024 не дозвон виталий павлович шумский в тел</t>
  </si>
  <si>
    <t>КХ БОЗІНГЕН</t>
  </si>
  <si>
    <t>ЖАРИМБЕТОВ АГИБАЙ КЕНЖЕБАЕВИЧ</t>
  </si>
  <si>
    <t>7(777)271-51-61 ,87772715161</t>
  </si>
  <si>
    <t>КХ "РАХИМОВ НУРЛАН ГАЛИЕВИЧ"</t>
  </si>
  <si>
    <t>РАХИМОВ НУРЛАН ГАЛИЕВИЧ</t>
  </si>
  <si>
    <t>С.ЕКПИНДИ , ТУРКЕСТАНСКАЯ ОБЛАСТЬ, РАЙОН БАЙДИБЕКА, БУГУНСКИЙ С.О., С.ЕКПИНДИ</t>
  </si>
  <si>
    <t>"ЖАЛҒАС"</t>
  </si>
  <si>
    <t>ҚАСЫМБЕК ЖАЙНАГҮЛ ТӨКЕНҚЫЗЫ</t>
  </si>
  <si>
    <t>77771342706 ,87771342706</t>
  </si>
  <si>
    <t>ИП АЙША</t>
  </si>
  <si>
    <t>САРИНА АКТОТЫ КАРАСАЕВНА</t>
  </si>
  <si>
    <t>С.КОПА , АКТЮБИНСКАЯ ОБЛАСТЬ, ТЕМИРСКИЙ РАЙОН, САРКОЛЬСКИЙ С.О., С.КОПА</t>
  </si>
  <si>
    <t>КРЕСТЬЯНСКОЕ ХОЗЯЙСТВО "НИВА" ЕСЕНКУЛОВА ЗУЛФИЯ АБДРАХМАНОВНА</t>
  </si>
  <si>
    <t>ЕСЕНКУЛОВА ЗУЛФИЯ АБДРАХМАНОВНА</t>
  </si>
  <si>
    <t>ШАРУА ҚОЖАЛЫҒЫ "АҚЖОЛ"</t>
  </si>
  <si>
    <t>АМИРБЕКОВ ЖАРКЫНБЕК ТОКАНОВИЧ</t>
  </si>
  <si>
    <t>ИП АБДИГУЛОВ АБЗАЛ САГАТУЛЫ</t>
  </si>
  <si>
    <t>АБДИГУЛОВ АБЗАЛ САГАТУЛЫ</t>
  </si>
  <si>
    <t>ИП КАЛТАЕВ</t>
  </si>
  <si>
    <t>КАЛТАЕВ ТАНАТ САГЫНДЫКОВИЧ</t>
  </si>
  <si>
    <t>7 771 705 10 95</t>
  </si>
  <si>
    <t>ЖК "ПАТИМА"</t>
  </si>
  <si>
    <t>БАЛМАХАНОВА ПАТИМА САЙНОВНА</t>
  </si>
  <si>
    <t>КХ "НҰРҒАЗЫ"</t>
  </si>
  <si>
    <t>БАЙДОШЕВ КУРМАНГАЗЫ БАШЕНОВИЧ</t>
  </si>
  <si>
    <t>К/Х "ҚЫЗАЙБЕК"</t>
  </si>
  <si>
    <t>ДАУРЕНБЕКОВ ЖАНАКЕЛДЫ НУРБОПАЕВИЧ</t>
  </si>
  <si>
    <t>"АЛМАС"ШАРУА ҚОЖАЛЫҒЫ</t>
  </si>
  <si>
    <t>ТАЛГАТБЕКОВ АСХАТ МАЛИКОВИЧ</t>
  </si>
  <si>
    <t>ИНДИВИДУАЛЬНЫЙ ПРЕДПРИНИМАТЕЛЬ ЕРКИНАЛИЕВ М.С.</t>
  </si>
  <si>
    <t>ЕРКИНАЛИЕВ МАРАТ СЕЙЛБЕКОВИЧ</t>
  </si>
  <si>
    <t>7-777-170-95-01 ,87771709501</t>
  </si>
  <si>
    <t>ИП "ТУРЕХАН" не верный</t>
  </si>
  <si>
    <t>ДУЙСЕМБАЕВ СЕРИК ТУРСЫНОВИЧ</t>
  </si>
  <si>
    <t>77001240786 ,87001240786</t>
  </si>
  <si>
    <t>02.10.2024 не верныйномер</t>
  </si>
  <si>
    <t>ИП "ТЕЛГАЗИЕВА Г.С."</t>
  </si>
  <si>
    <t>ТЕЛГАЗИЕВА ГУЛЬМИРА САГИНДЫКОВНА</t>
  </si>
  <si>
    <t>С.ДАРХАН , ТУРКЕСТАНСКАЯ ОБЛАСТЬ, САРЫАГАШСКИЙ РАЙОН, КУРКЕЛЕССКИЙ С.О., С.ДАРХАН</t>
  </si>
  <si>
    <t>ИП БАЗИЛОВ</t>
  </si>
  <si>
    <t>БАЗИЛОВ МЕИРХАН АХАНОВИЧ</t>
  </si>
  <si>
    <t>БАСТАУ ШАРУА ҚОЖАЛЫҒЫ</t>
  </si>
  <si>
    <t>ОРАЗБАЕВА АЙЖАН ЗОРБАЕВНА</t>
  </si>
  <si>
    <t>С.ШАЙЫР , МАНГИСТАУСКАЯ ОБЛАСТЬ, МАНГИСТАУСКИЙ РАЙОН, ШАЙЫРСКИЙ С.О., С.ШАЙЫР</t>
  </si>
  <si>
    <t>ИП ТУРЕШИКОВ ГАЗИМ</t>
  </si>
  <si>
    <t>ТУРЕШИКОВ ГАЗИМ МУХАНБЕТАЛИЕВИЧ</t>
  </si>
  <si>
    <t>87116187777 ,87716187777 ,87716187777. 87016545347</t>
  </si>
  <si>
    <t>С.ТУЩЫКУДУК , МАНГИСТАУСКИЙ РАЙОН, ТУЩЫКУДУКСКИЙ С.О., С.ТУЩЫКУДУК</t>
  </si>
  <si>
    <t>ИП ARAI TOBE</t>
  </si>
  <si>
    <t>АБДРАХИМ АРМАН ЕРСАИНОВИЧ</t>
  </si>
  <si>
    <t>ИП "АСЫЛАЙ"</t>
  </si>
  <si>
    <t>БАЙМАҒАНБЕТ ҚАЗБЕК ШАЙХЫНУРИДДИНҰЛЫ</t>
  </si>
  <si>
    <t>С.БАЛА БИ , КЫЗЫЛОРДИНСКАЯ ОБЛАСТЬ, ЧИИЛИЙСКИЙ РАЙОН, ТАЛАПТАНСКИЙ С.О., С.БАЛА БИ</t>
  </si>
  <si>
    <t>ФЕРМЕРСКОЕ ХОЗЯЙСТВО "БЕЙСЕНБАЕВ АЯЗБИ ОСПАНОВИЧ" не дозвон</t>
  </si>
  <si>
    <t>БЕЙСЕНБАЕВ АЯЗБИ ОСПАНОВИЧ</t>
  </si>
  <si>
    <t>ИП ДИЛДАБЕКОВ</t>
  </si>
  <si>
    <t>ДИЛДАБЕКОВ ЕРИК АЛИКУЛОВИЧ</t>
  </si>
  <si>
    <t>ИП ЖЫЛКАЙДАРОВ</t>
  </si>
  <si>
    <t>ЖЫЛКАЙДАРОВ АРМАН ИВАНОВИЧ</t>
  </si>
  <si>
    <t>77773671376 ,87773671376</t>
  </si>
  <si>
    <t>С.МИЧУРИНО , ПАВЛОДАРСКАЯ ОБЛАСТЬ, ПАВЛОДАРСКИЙ РАЙОН, МИЧУРИНСКИЙ С.О., С.МИЧУРИНО</t>
  </si>
  <si>
    <t>ЖК "БАРЫС"</t>
  </si>
  <si>
    <t>МИНАЙДАРОВ ГАБИТ БАРЫСБАЕВИЧ</t>
  </si>
  <si>
    <t>Ш/Қ "ТҮЛКІЛІ"</t>
  </si>
  <si>
    <t>ДАРИМБАЕВ АЗАМАТ ЗЕКЕНУЛЫ</t>
  </si>
  <si>
    <t>ИП "ЖАЛАЙЫР"</t>
  </si>
  <si>
    <t>ИСКАКОВ МАКСУТБЕК ШАМЖАНОВИЧ</t>
  </si>
  <si>
    <t>К/Х "АЙМАН"</t>
  </si>
  <si>
    <t>ЖЕКСЕМБИЕВ ЕРБОЛ ЖУНИСАХЫНОВИЧ</t>
  </si>
  <si>
    <t>КХ "АКБОТА"</t>
  </si>
  <si>
    <t>НИЯЗАЛИЕВ РАФХАТ САЛАУАТОВИЧ</t>
  </si>
  <si>
    <t>77058217088 ,87058217088</t>
  </si>
  <si>
    <t>КРЕСТЬЯНСКОЕ ХОЗЯЙСТВО "ТАЗ"</t>
  </si>
  <si>
    <t>КАРЖАУПОВ АБАТ ТИМЕРБАЕВИЧ</t>
  </si>
  <si>
    <t>ИП "ИЗБАСОВА М.К."</t>
  </si>
  <si>
    <t>ИЗБАСОВА МАНШУК КАМАЛОВНА</t>
  </si>
  <si>
    <t>КРЕСТЬЯНСКОЕ ХОЗЯЙСТВО"ЕРЖАНБЕК"</t>
  </si>
  <si>
    <t>ИМАТАЕВ РАХАТ ЖАНГИРБАЕВИЧ</t>
  </si>
  <si>
    <t>ИП ЕРМАГАНБЕТОВА Б.А. не дозвон</t>
  </si>
  <si>
    <t>ЕРМАГАНБЕТОВА БАЯН АМАНТАЕВНА</t>
  </si>
  <si>
    <t>С.СОКУРСКОЕ , КАРАГАНДИНСКАЯ ОБЛАСТЬ, БУХАР-ЖЫРАУСКИЙ РАЙОН, УШТОБИНСКИЙ С.О., С.СОКУРСКОЕ</t>
  </si>
  <si>
    <t>ИНДИВИДУАЛЬНЫЙ ПРЕДПРИНИМАТЕЛЬ "ВОРОШКЕВИЧ АЛТЫНАЙ ХАЛИКОВНА" не верный номер</t>
  </si>
  <si>
    <t>ВОРОШКЕВИЧ АЛТЫНАЙ ХАЛИКОВНА</t>
  </si>
  <si>
    <t>ЛЕСХОЗ , КОСТАНАЙСКАЯ ОБЛАСТЬ, УЗУНКОЛЬСКИЙ РАЙОН, ЕРШОВСКИЙ С.О., С.ЕРШОВКА, ЛЕСХОЗ</t>
  </si>
  <si>
    <t>27 08 2026 не дозвон</t>
  </si>
  <si>
    <t>ИП "ТУРАР"</t>
  </si>
  <si>
    <t>УТАШЕВ ТАЛГАТ ИМАНГАЛИЕВИЧ</t>
  </si>
  <si>
    <t>С.КАРАБАС , ЗАПАДНО-КАЗАХСТАНСКАЯ ОБЛАСТЬ, ТЕРЕКТИНСКИЙ РАЙОН, ШАГАТАЙСКИЙ С.О., С.ШАГАТАЙ, С.КАРАБАС</t>
  </si>
  <si>
    <t>ИП "АУБАКИРОВА Г.А"</t>
  </si>
  <si>
    <t>АУБАКИРОВА ГУЛЧАТ АСКЕРОВНА</t>
  </si>
  <si>
    <t>КХ ДАНЕЛЬ</t>
  </si>
  <si>
    <t>ТЕКЖАНОВА КАРЛЫГАШ БАЛГАБАЕВНА</t>
  </si>
  <si>
    <t>ИП ДӘСТҮР</t>
  </si>
  <si>
    <t>АМАНКЕЛДИЕВ САБИТ АМАНКЕЛДИЕВИЧ</t>
  </si>
  <si>
    <t>УЛИЦА Т.БАБАЕВ</t>
  </si>
  <si>
    <t>ЮЛДАШЕВ МИРСАИД САБРИТДИНОВИЧ</t>
  </si>
  <si>
    <t>7 777 302 77 17 ,87773027717</t>
  </si>
  <si>
    <t>07.11.2024 не верный</t>
  </si>
  <si>
    <t>Ф/Х "ФАТИМА"</t>
  </si>
  <si>
    <t>МЫЛТЫКБАЙ ХУАНДЫК</t>
  </si>
  <si>
    <t>ИП "ДАНИЯЛ"</t>
  </si>
  <si>
    <t>АЛТЫНБЕКОВА САУЛЕ</t>
  </si>
  <si>
    <t>ИП НУГУМАНОВА ГУЛЬНАЗ КАБДЫЛКАКИМОВНА</t>
  </si>
  <si>
    <t>НУГУМАНОВА ГУЛЬНАЗ КАБДЫЛКАКИМОВНА</t>
  </si>
  <si>
    <t>ИП "ИСАТАЙ"</t>
  </si>
  <si>
    <t>ГУБАШЕВА ЖАННА МАЖИТОВНА</t>
  </si>
  <si>
    <t>ИП ТУРМУХАМБЕТОВА</t>
  </si>
  <si>
    <t>ТУРМУХАМБЕТОВА АЛМАГУЛЬ БОЛАТБЕКОВНА</t>
  </si>
  <si>
    <t>77752059575 ,87752059575</t>
  </si>
  <si>
    <t>ИП НАБИЕВА КЛАРА АБДИКАЛИКОВНА</t>
  </si>
  <si>
    <t>НАБИЕВА КЛАРА АБДИКАЛИКОВНА</t>
  </si>
  <si>
    <t>КХ "КАЙСАР"</t>
  </si>
  <si>
    <t>САРСЕЙТОВА БАЯН КУАНЫШЕВНА</t>
  </si>
  <si>
    <t>77078722389 ,87078722389</t>
  </si>
  <si>
    <t>КХ ТУГАНБАЙ Е.К</t>
  </si>
  <si>
    <t>ТУҒАНБАЙ ЕСТАЙ ҚҰЛЫНТАЙҰЛЫ</t>
  </si>
  <si>
    <t>С.КАРГАЛЫ , АЛМАТИНСКАЯ ОБЛАСТЬ, ЖАМБЫЛСКИЙ РАЙОН, КАРГАЛИНСКИЙ С.О., С.КАРГАЛЫ</t>
  </si>
  <si>
    <t>КХ "АЛДАМКУЛОВ КАДИРБЕК АЛИБЕКОВИЧ"</t>
  </si>
  <si>
    <t>АЛДАМКУЛОВ КАДИРБЕК АЛИБЕКОВИЧ</t>
  </si>
  <si>
    <t>КХ АЛИШЕРОВ АЛИАКБАР АБДАЛИЕВИЧ</t>
  </si>
  <si>
    <t>АЛИШЕРОВ АЛИАКБАР АБДАЛИЕВИЧ</t>
  </si>
  <si>
    <t>87010748888 ,87077348888</t>
  </si>
  <si>
    <t>КХ "АЙЯ"</t>
  </si>
  <si>
    <t>АСАНОВА ГУЛБАРШЫН АДИЛХАНОВНА</t>
  </si>
  <si>
    <t>ТАШЕТОВ ОРАЛ ИШИМБАЕВИЧ</t>
  </si>
  <si>
    <t>ЖК ИЛИЕВ Н.М.</t>
  </si>
  <si>
    <t>ИЛИЕВ НУРЖАН МАХМУДОВИЧ</t>
  </si>
  <si>
    <t>ЖАСЫЛ ТАУ</t>
  </si>
  <si>
    <t>ТАСПАЕВ АСХАТ ЖУМАБЕКОВИЧ</t>
  </si>
  <si>
    <t>7 775 877 7765</t>
  </si>
  <si>
    <t>ИП ЖОШИБЕКОВА</t>
  </si>
  <si>
    <t>ЖОШИБЕКОВА КУМИСАЙ АКМОЛДАЕВНА</t>
  </si>
  <si>
    <t>ИП КУЛЬЖАН</t>
  </si>
  <si>
    <t>ТАЛАСБАЕВА КУЛЬЖАН АБДЫРАХМАНОВНА</t>
  </si>
  <si>
    <t>87072500700 ,87757031413</t>
  </si>
  <si>
    <t>07.11.2024 нет птреб</t>
  </si>
  <si>
    <t>ИП СЕЙТМАГАНБЕТОВ С</t>
  </si>
  <si>
    <t>СЕЙТМАГАНБЕТОВ САБИЖАН БОРАШОВИЧ</t>
  </si>
  <si>
    <t>ИП "ЛАЗЗАТ"</t>
  </si>
  <si>
    <t>ТАСКУЛОВА ЛАЗЗАТ АМАНГЕЛДИЕВНА</t>
  </si>
  <si>
    <t>ИП САПАНОВ Р.М.</t>
  </si>
  <si>
    <t>САПАНОВ РУСТАМ МАМАЕВИЧ</t>
  </si>
  <si>
    <t>ДК " НУРЛАН "</t>
  </si>
  <si>
    <t>МЫРЗАМЕТОВ НУРЛАН ДАУЛЕТОВИЧ</t>
  </si>
  <si>
    <t>К/Х "КЫДЫРБЕКОВ ДАУЛЕТКЕЛДИ НУРБЕКОВИЧ"</t>
  </si>
  <si>
    <t>КЫДЫРБЕКОВ ДАУЛЕТКЕЛДИ НУРБЕКОВИЧ</t>
  </si>
  <si>
    <t>С.ПИДЖИМ , ОБЛАСТЬ ЖЕТІСУ, ПАНФИЛОВСКИЙ РАЙОН, ПИДЖИМСКИЙ С.О., С.ПИДЖИМ</t>
  </si>
  <si>
    <t>КРЕСТЬЯНСКОЕ ХОЗЯЙСТВО "ТУСИБАЙ"</t>
  </si>
  <si>
    <t>ЖАКУПОВ АЙДАРХАН ОМАРХАНОВИЧ</t>
  </si>
  <si>
    <t>77773319398 ,87773319398</t>
  </si>
  <si>
    <t>ДК ДАРИБАЕВ МАРАТ</t>
  </si>
  <si>
    <t>ДАРИБАЕВ МАРАТ АМАНГЕЛДИЕВИЧ</t>
  </si>
  <si>
    <t>7 (701) 460-96-66</t>
  </si>
  <si>
    <t>K-7</t>
  </si>
  <si>
    <t>ДАРИБАЕВ КУАНЫШ АСАНХАНУЛЫ</t>
  </si>
  <si>
    <t>ЖК "ҚАСЫМБЕК"</t>
  </si>
  <si>
    <t>ДУЙСЕНБЕКОВ КАСЫМБЕК ЖАППАСБАЕВИЧ</t>
  </si>
  <si>
    <t>ИП ЧАКИРТОВ Т.Р</t>
  </si>
  <si>
    <t>ЧАКИРТОВ ТУРДЫБЕК РУСЛАНОВИЧ</t>
  </si>
  <si>
    <t>С.БЕРЕЛЬ , ВОСТОЧНО-КАЗАХСТАНСКАЯ ОБЛАСТЬ, КАТОН-КАРАГАЙСКИЙ РАЙОН, ЖАМБЫЛСКИЙ С.О., С.БЕРЕЛЬ</t>
  </si>
  <si>
    <t>ИП ЕСТАЙ-НҰРТАЙ</t>
  </si>
  <si>
    <t>БИДОЛЛАЕВ ИСАБАЙ ГИНАЯТОВИЧ</t>
  </si>
  <si>
    <t>7 (701) 276-66-02</t>
  </si>
  <si>
    <t>ЖУНУСОВ ЕРБОЛАТ ЕРЕНБЕКОВИЧ</t>
  </si>
  <si>
    <t>SAFI</t>
  </si>
  <si>
    <t>КОЙШЫБАЕВА СУЛУХАН ЖАКСЫБАЕВНА</t>
  </si>
  <si>
    <t>С.КОБДА , ХОБДИНСКИЙ РАЙОН, КОБДИНСКИЙ С.О., С.КОБДА</t>
  </si>
  <si>
    <t>ИП ТОКТЕКИНА АЙНАГУЛЬ ГАУЕЗОВНА</t>
  </si>
  <si>
    <t>ТОКТЕКИНА АЙНАГУЛЬ ГАУЕЗОВНА</t>
  </si>
  <si>
    <t>С.ЕСЕНБАЕВ , КОСТАНАЙСКАЯ ОБЛАСТЬ, АМАНГЕЛЬДИНСКИЙ РАЙОН, КАРАСУСКИЙ С.О., С.ЕСЕНБАЕВ</t>
  </si>
  <si>
    <t>ЖАГИПАРОВ КУАТ АЗАМАТОВИЧ</t>
  </si>
  <si>
    <t>16.09.2026   маленькое хоз во пока нет потреб</t>
  </si>
  <si>
    <t>ИП КАСЕНХАНОВА</t>
  </si>
  <si>
    <t>КАСЕНХАНОВА АЛТЫН МАРАТОВНА</t>
  </si>
  <si>
    <t>77017328803 ,87017328803</t>
  </si>
  <si>
    <t>Ш Қ "КОЖАБЕКОВ Ф.Ж."</t>
  </si>
  <si>
    <t>КОЖАБЕКОВ ФАРХАТ ЖУМАХАНОВИЧ</t>
  </si>
  <si>
    <t>SANYGAL</t>
  </si>
  <si>
    <t>ШАРИПОВА ГУЛЬНАРА МАЙКАНОВНА</t>
  </si>
  <si>
    <t>АҚЫЛБАЙ ӘУЛИЕТІ</t>
  </si>
  <si>
    <t>УСКЕНБАЕВ АЛТЫНБЕК АКЫЛБАЕВИЧ</t>
  </si>
  <si>
    <t>С.АБАЙ , ОБЛАСТЬ ЖЕТІСУ, ЕСКЕЛЬДИНСКИЙ РАЙОН, КАРАБУЛАКСКИЙ С.О., С.АБАЙ</t>
  </si>
  <si>
    <t>YERBOLAT NEW BUSINESS</t>
  </si>
  <si>
    <t>АЙНАБЕКОВА ЛАЙЛЯ АБДИКАДЫРОВНА</t>
  </si>
  <si>
    <t>ИП НУРАЛИЕВ</t>
  </si>
  <si>
    <t>НУРАЛИЕВ АБЗАЛ КАБЫЛОВИЧ</t>
  </si>
  <si>
    <t>ШҚ "АБДУЛАЗИЗ"</t>
  </si>
  <si>
    <t>КАБИРОВ АБДУКАБИР ИСМОИЛОВИЧ</t>
  </si>
  <si>
    <t>77763769393 ,87763769393</t>
  </si>
  <si>
    <t>07.11.2024 н е верный</t>
  </si>
  <si>
    <t>КХ АКЖОЛ-С</t>
  </si>
  <si>
    <t>АСАНОВ АКЖОЛ СУЛТАНУЛЫ</t>
  </si>
  <si>
    <t>К/Х "АНСАР"</t>
  </si>
  <si>
    <t>ШАРДЕНОВ РОЛАН ШАЛАЕВИЧ</t>
  </si>
  <si>
    <t>К/Х "БАКДАУЛЕТ"</t>
  </si>
  <si>
    <t>УЛУБАЕВ АЛМАТ БАКИТЖАНОВИЧ</t>
  </si>
  <si>
    <t>С.КАРЫМСАК , ОБЛАСТЬ ЖЕТІСУ, КЕРБУЛАКСКИЙ РАЙОН, ЖАЙНАК БАТЫРСКИЙ С.О., С.КАРЫМСАК</t>
  </si>
  <si>
    <t>ИП ОРАЗБЕКОВА ЛЕРА ИМЕЛЬЯНОВНА</t>
  </si>
  <si>
    <t>ОРАЗБЕКОВА ЛЕРА ИМЕЛЬЯНОВНА</t>
  </si>
  <si>
    <t>87777025120 ,877770251203</t>
  </si>
  <si>
    <t>С.ХУСАИНА БИЖАНОВА , АЛМАТИНСКАЯ ОБЛАСТЬ, ЕНБЕКШИКАЗАХСКИЙ РАЙОН, С.О.БАРТОГАЙ, С.ХУСАИНА БИЖАНОВА</t>
  </si>
  <si>
    <t xml:space="preserve">18.10.2024 </t>
  </si>
  <si>
    <t>ИП "ТОЛЫБАЕВ Ж.Д."</t>
  </si>
  <si>
    <t>ТОЛЫБАЕВ ЖЕНИС ДУЙСЕНБЕКОВИЧ</t>
  </si>
  <si>
    <t>ИП ДАНА</t>
  </si>
  <si>
    <t>БЕГМАНОВ ЖЕНИС АБЛЕКОВИЧ</t>
  </si>
  <si>
    <t>ИП БЕКЕТ ЖЕҢІС ДҮЙСЕНБАЙҰЛЫ</t>
  </si>
  <si>
    <t>БЕКЕТ ЖЕҢІС ДҮЙСЕНБАЙҰЛЫ</t>
  </si>
  <si>
    <t>77058440477 ,87058440477</t>
  </si>
  <si>
    <t>ИП АБИРОВ С</t>
  </si>
  <si>
    <t>АБИРОВ САНАТ КОХАРОВИЧ</t>
  </si>
  <si>
    <t>БОЛКОЕВА ДИНА МУСТАФОВНА</t>
  </si>
  <si>
    <t>77771165389 ,87771165389</t>
  </si>
  <si>
    <t>КХ "ЖЕР-АНА"</t>
  </si>
  <si>
    <t>АДИЛЬБАЕВ АЯН КУМАРБЕКОВИЧ</t>
  </si>
  <si>
    <t>7711338419 ,87711338419</t>
  </si>
  <si>
    <t>ИП"КУЛДАН"</t>
  </si>
  <si>
    <t>АЛИМКУЛОВА КУЛДАН ТУРГАНОВНА</t>
  </si>
  <si>
    <t>АЙДАРХАНОВ ТАЛГАТ САУЛЕМБЕКОВИЧ</t>
  </si>
  <si>
    <t xml:space="preserve">02.03.2026 откл </t>
  </si>
  <si>
    <t>КРЕСТЬЯНСКОЕ ХОЗЯЙСТВО "АҚИЫҚ"</t>
  </si>
  <si>
    <t>ОТАРБЕК ЕРЛАНБЕК</t>
  </si>
  <si>
    <t>ИП "ГҮЛБАҚЫТ"</t>
  </si>
  <si>
    <t>СМАИЛОВА ГҮЛБАҚЫТ ТОҚТАРБАЙҚЫЗЫ</t>
  </si>
  <si>
    <t>7 775 767 9115 ,87757679115</t>
  </si>
  <si>
    <t>20.03.2025 нет потребд</t>
  </si>
  <si>
    <t>ИП АХМЕТОВА Л.Т.</t>
  </si>
  <si>
    <t>АХМЕТОВА ЛАУРА ТОЛЕУХАНОВНА</t>
  </si>
  <si>
    <t>ИП АБКЕНОВ ЕРДАУЛЕТ АБКЕНОВИЧ (АБКЕНОВ ЕРДАУЛЕТ АБКЕНОВИЧ)</t>
  </si>
  <si>
    <t>АБКЕНОВ ЕРДАУЛЕТ АБКЕНОВИЧ</t>
  </si>
  <si>
    <t>К/Х "ЖАРАС." не верный номер</t>
  </si>
  <si>
    <t>АБИЛЬДИН БАЗАРХАН СОВЕТОВИЧ</t>
  </si>
  <si>
    <t>7 (777) 109 0951 ,87771090951</t>
  </si>
  <si>
    <t>С.КИЙКТИ , КАРАГАНДИНСКАЯ ОБЛАСТЬ, ШЕТСКИЙ РАЙОН, КИЙКТИНСКИЙ С.О., С.КИЙКТИ</t>
  </si>
  <si>
    <t>КАСЕНОВА РАУШАН КЕНЕНОВНА</t>
  </si>
  <si>
    <t>7(702)2087711 ,87022087711</t>
  </si>
  <si>
    <t>ИП "НУРГАЛИ"</t>
  </si>
  <si>
    <t>НУРГАЛИ МАКСАТ ТОКТАРГАЗЫУЛЫ</t>
  </si>
  <si>
    <t>ИП "АГРОСИЛА"</t>
  </si>
  <si>
    <t>БИРЮКОВ АНДРЕЙ НИКОЛАЕВИЧ</t>
  </si>
  <si>
    <t>АЛТЫНБЕКОВ МУРАТ ЕСЕНГЕЛДИЕВИЧ</t>
  </si>
  <si>
    <t>САРТАЕВА ГУЛЬНАРА МАЛИКОВНА</t>
  </si>
  <si>
    <t>КРЕСТЬЯНСКОЕ ХОЗЯЙСТВО "НҰРСҰЛТАН"</t>
  </si>
  <si>
    <t>БАКАЕВ САЛАУАТ ТУЛЕНОВИЧ</t>
  </si>
  <si>
    <t>7(701)366-63-96</t>
  </si>
  <si>
    <t>Добыча глины и каолина</t>
  </si>
  <si>
    <t>КХ "БАТЫР"</t>
  </si>
  <si>
    <t>АКЧУЛАКОВ КАНАТ ТУРСУМБЕКОВИЧ</t>
  </si>
  <si>
    <t>"АЗАМАТ" ШАРУА ҚОЖАЛЫҒЫ</t>
  </si>
  <si>
    <t>АКБАРОВ НУРТАЙ АГЗАНОВИЧ</t>
  </si>
  <si>
    <t>ИП АЙХОЖАЕВ</t>
  </si>
  <si>
    <t>АЙХОЖАЕВ АДИЛБЕК АБЖАНОВИЧ</t>
  </si>
  <si>
    <t>20.03.2025 не дохвон</t>
  </si>
  <si>
    <t>ИП "BBN-GOLD"</t>
  </si>
  <si>
    <t>БАИДАУЛЕТОВ БАГДАТ НУРКАСЫМОВИЧ</t>
  </si>
  <si>
    <t>87479899998 ,87779899998 ,87779899998,87479899998</t>
  </si>
  <si>
    <t>"АЛҒАБАС" ШАРУА ҚОЖАЛЫҒЫ</t>
  </si>
  <si>
    <t>СУЛТАНБАЕВ ТОЛЕУБЕК ЗЕЙНЕКАБЛОВИЧ</t>
  </si>
  <si>
    <t>77764807575 ,87764807575</t>
  </si>
  <si>
    <t>ИБРАГИМОВ СЫРЫМ БЕРКАИРОВИЧ</t>
  </si>
  <si>
    <t>С.АЛГАБАС , СЫРЫМСКИЙ РАЙОН, АЛГАБАССКИЙ С.О., С.АЛГАБАС</t>
  </si>
  <si>
    <t>ТЕМІР ҚАЗЫҚ</t>
  </si>
  <si>
    <t>УТЕШБАЙ КУАНЫШ САГИМБАЙУЛЫ</t>
  </si>
  <si>
    <t>СТ.КАЗЫБЕК БЕКА , ЖАМБЫЛСКИЙ РАЙОН, ТЕМИРЖОЛСКИЙ С.О., СТ.КАЗЫБЕК БЕКА</t>
  </si>
  <si>
    <t>06.02.2024 нет необ</t>
  </si>
  <si>
    <t>ИП "ЖУЗБАЕВА С."</t>
  </si>
  <si>
    <t>ЖУЗБАЕВА САНДУГАШ КАСЫМХАНОВНА</t>
  </si>
  <si>
    <t>Розничная торговля газетами, журналами и канцелярскими товарами в специализированных магазинах, являющихся торговыми объектами, с торговой площадью менее 2000 кв.м</t>
  </si>
  <si>
    <t>07.11.2024 не верный номер</t>
  </si>
  <si>
    <t>КАПАШОВ НУРЛАН АДИЛОВИЧ</t>
  </si>
  <si>
    <t>"АЙЫМ"</t>
  </si>
  <si>
    <t>МЫРЗАҒҰЛОВА ГУЛБАРШЫН МЫРЗАҒҰЛҚЫЗЫ</t>
  </si>
  <si>
    <t>ИП "ТЕХЛАБ"</t>
  </si>
  <si>
    <t>МУРЗАГАЛИЕВА АКМАРЖАН САЙЛАУОВНА</t>
  </si>
  <si>
    <t>ИП ЗАЩИТНЫЙ ЦЕНТР</t>
  </si>
  <si>
    <t>МАМАНОВА БАКЫТ АБЫЛКАСИМОВНА</t>
  </si>
  <si>
    <t>77752700388 ,87752700388</t>
  </si>
  <si>
    <t>Г.ҚОНАЕВ , ТАЛДЫКОРГАН Г.А., Г.ТАЛДЫКОРГАН</t>
  </si>
  <si>
    <t>ИП "КИШКЕНТАЕВ Р.Б"</t>
  </si>
  <si>
    <t>КИШКЕНТАЕВ РУСЛАН БЕКМОЛЛАЕВИЧ</t>
  </si>
  <si>
    <t>КРЕСТЬЯНСКОЕ ХОЗЯЙСТВО "БЕКСҰЛТАН" ИП БӨРІБАЙ ЕРЛАН АРҒЫНБАЙҰЛЫ не верный номер</t>
  </si>
  <si>
    <t>БӨРІБАЙ ЕРЛАН АРҒЫНБАЙҰЛЫ</t>
  </si>
  <si>
    <t>27.08.2026 не верный номер</t>
  </si>
  <si>
    <t>ЖК АКИЛБАЕВ ДЖАМБУЛ КУМИСБЕКОВИЧ</t>
  </si>
  <si>
    <t>АКИЛБАЕВ ДЖАМБУЛ КУМИСБЕКОВИЧ</t>
  </si>
  <si>
    <t>26.11.2024 пока нет потреб</t>
  </si>
  <si>
    <t>ИП ЕРДӘУЛЕТ</t>
  </si>
  <si>
    <t>ТАЖИБАЕВА АЙЫМГУЛ ИСАГАЛИКЫЗЫ</t>
  </si>
  <si>
    <t>С.АМАНКЕЛЬДЫ , АКТЮБИНСКАЯ ОБЛАСТЬ, УИЛСКИЙ РАЙОН, КОПТОГАЙСКИЙ С.О., С.АМАНКЕЛЬДЫ</t>
  </si>
  <si>
    <t>21.02.2025не верный номер</t>
  </si>
  <si>
    <t>КХ"АДИЯ"</t>
  </si>
  <si>
    <t>ТОКПАНБЕТОВ МУРАТ КАБЫЛЖАНОВИЧ</t>
  </si>
  <si>
    <t>87263222004 ,8(72632)2-20-04</t>
  </si>
  <si>
    <t>КХ "ТОБЫКТЫ"</t>
  </si>
  <si>
    <t>ХАБИЕВА ДАНИЯ БАХИТКЕРЕЕВНА</t>
  </si>
  <si>
    <t>С.ПРИОЗЕРНОЕ , КОСТАНАЙСКАЯ ОБЛАСТЬ, РАЙОН БЕИМБЕТА МАЙЛИНА, ТОБОЛЬСКАЯ П.А., С.ПРИОЗЕРНОЕ</t>
  </si>
  <si>
    <t>ИП "ШИН C.С."</t>
  </si>
  <si>
    <t>ШИН СВЕТЛАНА СТАНИСЛАВОВНА</t>
  </si>
  <si>
    <t>ИП КУРМАНГАЛИЕВА А.М.</t>
  </si>
  <si>
    <t>КУРМАНГАЛИЕВА АЙГУЛЬ МУСАГАЛИЕВНА</t>
  </si>
  <si>
    <t>С.ЯНВАРЦЕВО , РАЙОН БӘЙТЕРЕК, ЯНВАРЦЕВСКИЙ С.О., С.ЯНВАРЦЕВО</t>
  </si>
  <si>
    <t>ЖК "ШАБАНОВ Д.И."</t>
  </si>
  <si>
    <t>ШАБАНОВ ДАУЛЕТ ИБРАЕВИЧ</t>
  </si>
  <si>
    <t>ИП "АНАИСОВ Б.Н."</t>
  </si>
  <si>
    <t>АНАИСОВ БЕРИК НАРИМАНОВИЧ</t>
  </si>
  <si>
    <t>С.НОВЕНЬКОЕ , ЗАПАДНО-КАЗАХСТАНСКАЯ ОБЛАСТЬ, РАЙОН БӘЙТЕРЕК, ТРЕКИНСКИЙ С.О., С.НОВЕНЬКОЕ</t>
  </si>
  <si>
    <t>ИП ГУЛЬЖАМАЛ</t>
  </si>
  <si>
    <t>КУШЕРБАЕВА ГУЛЬЖАМАЛ КАБЫКЕНОВНА</t>
  </si>
  <si>
    <t>С.МАЙТУБЕК , ПАВЛОДАРСКАЯ ОБЛАСТЬ, МАЙСКИЙ РАЙОН, МАЙТУБЕКСКИЙ С.О., С.МАЙТУБЕК</t>
  </si>
  <si>
    <t>16.09.2026 нет мпотреб</t>
  </si>
  <si>
    <t>АЛЬЖАНОВ А.М. не верный номер</t>
  </si>
  <si>
    <t>АЛЬЖАНОВ АЙДАРБЕК МЕНДЫГАЛИЕВИЧ</t>
  </si>
  <si>
    <t>27.08.2026  не верный номер</t>
  </si>
  <si>
    <t>ИП КЫЛЫШБАЕВ КУАНЫШБЕК ТУЛЕПБЕРГЕНОВИЧ</t>
  </si>
  <si>
    <t>КЫЛЫШБАЕВ КУАНЫШБЕК ТУЛЕПБЕРГЕНОВИЧ</t>
  </si>
  <si>
    <t>77756268876 ,87756268876</t>
  </si>
  <si>
    <t>ИП ШАДИМЕТОВ</t>
  </si>
  <si>
    <t>ШАДИМЕТОВ ШАДЫЯР КАХРАМАНОВИЧ</t>
  </si>
  <si>
    <t>ИП "БАРЫС"</t>
  </si>
  <si>
    <t>ИМАШЕВА ЗЕБО БЕРДИЁРОВНА</t>
  </si>
  <si>
    <t>"БАЛҒАБАЕВ" ШАРУА ҚОЖАЛЫҒЫ</t>
  </si>
  <si>
    <t>БАЛГАБАЕВ ТОХТАР МУБАРАКУЛЫ</t>
  </si>
  <si>
    <t>СУЛТАНОВА МАРИЯМ АРАПХАНОВНА</t>
  </si>
  <si>
    <t>Производство прочих пластмассовых изделий</t>
  </si>
  <si>
    <t>ИП "ТАСТАЙБАЕВА" повто не дозвон</t>
  </si>
  <si>
    <t>ДЕЛЬ АСЕМ АДИЛЬХАНОВНА</t>
  </si>
  <si>
    <t>ИП МЕРГЕНБАЕВ</t>
  </si>
  <si>
    <t>МЕРГЕНБАЕВ КАЗБЕК КУРАЛБЕКОВИЧ</t>
  </si>
  <si>
    <t>7(778)988-20-76</t>
  </si>
  <si>
    <t>КХ "МЕЙІРМАН"</t>
  </si>
  <si>
    <t>ЖУМАГАЗИЕВ НУРГАЗЫ ГАЛИМОВИЧ</t>
  </si>
  <si>
    <t>ИП АЙДАНА</t>
  </si>
  <si>
    <t>БОЛАТОВА ЛАЗЗАТ КУАНТАЕВНА</t>
  </si>
  <si>
    <t>КХ "КӨРКЕМ"</t>
  </si>
  <si>
    <t>АБИЛГАЗИЕВ ЕРЖАН КУРМАНАЛИЕВИЧ</t>
  </si>
  <si>
    <t>ИП "СЕРИКБАЕВ Е.А."</t>
  </si>
  <si>
    <t>СЕРИКБАЕВ ЕРИК АКИМОВИЧ</t>
  </si>
  <si>
    <t>С.ЕГИНДЫКОЛЬ , ЕГИНДЫКОЛЬСКИЙ РАЙОН, ЕГИНДЫКОЛЬСКИЙ С.О., С.ЕГИНДЫКОЛЬ</t>
  </si>
  <si>
    <t>10.09.2026 не та сфера</t>
  </si>
  <si>
    <t>ИП "ХАЛИТОВ С.У."</t>
  </si>
  <si>
    <t>ХАЛИТОВ САНАТ УТЕГЕНОВИЧ</t>
  </si>
  <si>
    <t>ИП "ДЕМЕСИНОВА НУРГУЛЬ"</t>
  </si>
  <si>
    <t>ДЕМЕСИНОВА НУРГУЛЬ МУКАТАЕВНА</t>
  </si>
  <si>
    <t>21.02.2025 сбросила</t>
  </si>
  <si>
    <t>ИП КАСЕНОВ</t>
  </si>
  <si>
    <t>КАСЕНОВ КАЙРАТ АХМЕТЖАНОВИЧ</t>
  </si>
  <si>
    <t>С.КАРАТОМАР , СЕВЕРО-КАЗАХСТАНСКАЯ ОБЛАСТЬ, АККАЙЫНСКИЙ РАЙОН, АСТРАХАНСКИЙ С.О., С.КАРАТОМАР</t>
  </si>
  <si>
    <t>ЖУАСБЕКОВ АЙДИЯР ИЛЬЯСБЕКУЛЫ</t>
  </si>
  <si>
    <t>АХЫЛТАЕВ КУАНЫШБЕК АЗИМБЕКОВИЧ</t>
  </si>
  <si>
    <t>26.11.2024 ткл</t>
  </si>
  <si>
    <t>ИП "НУРАТДИНОВ К.У."</t>
  </si>
  <si>
    <t>НУРАТДИНОВ КУРМАНГАЗЫ УСЕНБАЕВИЧ</t>
  </si>
  <si>
    <t>77710499796 ,87710499796</t>
  </si>
  <si>
    <t>21.02.2025 незарег</t>
  </si>
  <si>
    <t>КХ ТРИФОНОВ ВАЛЕНТИН ЭДУАРДОВИЧ повтор не дозвон</t>
  </si>
  <si>
    <t>ТРИФОНОВ ВАЛЕНТИН ЭДУАРДОВИЧ</t>
  </si>
  <si>
    <t>87143153977 ,8 71431 5 39 77 ,8-71431-53977</t>
  </si>
  <si>
    <t>С.СМАЙЛОВКА , КОСТАНАЙСКАЯ ОБЛАСТЬ, РАЙОН БЕИМБЕТА МАЙЛИНА, БЕЛИНСКИЙ С.О., С.СМАЙЛОВКА</t>
  </si>
  <si>
    <t>27.08.2026 сбой</t>
  </si>
  <si>
    <t>К/Х КУБЕЕВ</t>
  </si>
  <si>
    <t>КУБЕЕВ ЖАСЛАН ТЫНЫМГЕРЕЕВИЧ</t>
  </si>
  <si>
    <t>С.ЗАБРОДИНО , ЗАПАДНО-КАЗАХСТАНСКАЯ ОБЛАСТЬ, РАЙОН БӘЙТЕРЕК, ПЕРЕМЕТНИНСКИЙ С.О., С.ЗАБРОДИНО</t>
  </si>
  <si>
    <t>КРЕСТЬЯНСКОЕ ХОЗЯЙСТВО "МОЛДРАХМЕТОВ МАРАТ ХАБДРАХМАНОВИЧ"</t>
  </si>
  <si>
    <t>МОЛДРАХМЕТОВ МАРАТ ХАБДРАХМАНОВИЧ</t>
  </si>
  <si>
    <t>27.08.2026  откл</t>
  </si>
  <si>
    <t>ИП "ХАРЧЕНКО И. А." повтор не дозвон</t>
  </si>
  <si>
    <t>ХАРЧЕНКО ИРИНА АНАТОЛЬЕВНА</t>
  </si>
  <si>
    <t>П.КУШМУРУН , КОСТАНАЙСКАЯ ОБЛАСТЬ, АУЛИЕКОЛЬСКИЙ РАЙОН, КУШМУРУН П.А., П.КУШМУРУН</t>
  </si>
  <si>
    <t>ЖК ЖАЛГАС</t>
  </si>
  <si>
    <t>НУРМУХАНБЕТОВ ЖАЛГАС БИРЛИКУЛЫ</t>
  </si>
  <si>
    <t>К/Х "РАХМАНҚҰЛ"</t>
  </si>
  <si>
    <t>ӘБДІКӘРІМ АРДАҚ СҰЛТАНҰЛЫ</t>
  </si>
  <si>
    <t>77265978086 ,87265978086</t>
  </si>
  <si>
    <t>ИП "АБИЛАХАНОВА АЙНУР МУТАЛХАНОВНА"</t>
  </si>
  <si>
    <t>АБИЛАХАНОВА АЙНУР МУТАЛХАНОВНА</t>
  </si>
  <si>
    <t>С.ТИМУР , ТУРКЕСТАНСКАЯ ОБЛАСТЬ, ОТРАРСКИЙ РАЙОН, ТИМУРСКИЙ С.О., С.ТИМУР</t>
  </si>
  <si>
    <t>ИНДИВИДУАЛЬНЫЙ ПРЕДПРИНИМАТЕЛЬ "АХМЕДИЯР"</t>
  </si>
  <si>
    <t>АХМЕДИЯР РАҚЫМЖАН ӘБСӘЛІМҰЛЫ</t>
  </si>
  <si>
    <t>К/Х " BARTOGAI "</t>
  </si>
  <si>
    <t>НУРКАЛЫКОВ ЕРКЕБУЛАН АКАНОВИЧ</t>
  </si>
  <si>
    <t>С.АСЫ-САГА , АЛМАТИНСКАЯ ОБЛАСТЬ, ЕНБЕКШИКАЗАХСКИЙ РАЙОН, АСИНСКИЙ С.О., С.АСЫ-САГА</t>
  </si>
  <si>
    <t>КРЕСТЬЯНСКОЕ ХОЗЯЙСТВО "Т.АУБАКИРОВ"</t>
  </si>
  <si>
    <t>МУХТАРОВ КАНАТ МАРАТОВИЧ</t>
  </si>
  <si>
    <t>ИП МУХАМЕДЖАРОВ</t>
  </si>
  <si>
    <t>МУХАМЕДЖАРОВ МЕЙРАМБЕК АМАНТАЙУЛЫ</t>
  </si>
  <si>
    <t>КРЕСТЬЯНСКОЕ ХОЗЯЙСТВО "ОЛЖА" БАЛУАНОВА ЖАННА АЛЕКСАНДРОВНА</t>
  </si>
  <si>
    <t>БАЛУАНОВА ЖАННА АЛЕКСАНДРОВНА</t>
  </si>
  <si>
    <t>БЕРКАЛИЕВА ЖУМАЗИЯ БАЙРЖАНОВНА</t>
  </si>
  <si>
    <t>77473100387 ,87473100387</t>
  </si>
  <si>
    <t>ИП ЕРКИНОВА ББ</t>
  </si>
  <si>
    <t>ЕРКИНОВА БАГТЫГУЛЬ БАЗАРБАЕВНА</t>
  </si>
  <si>
    <t>КХ "КАЗТАЛОВКА"</t>
  </si>
  <si>
    <t>АБИТОВ АЙБЫНБЕК САКЕНОВИЧ</t>
  </si>
  <si>
    <t>2.10.2024 нет потреб</t>
  </si>
  <si>
    <t>К/Х "ЛӘЗІМ"</t>
  </si>
  <si>
    <t>УАЛИЕВА АРАЙЛЫМ РАХМЕТУЛЛИНА</t>
  </si>
  <si>
    <t>ИП АЙСЕЗІМ</t>
  </si>
  <si>
    <t>ЖАРЫЛКАСЫНОВА УЛЖАН КАНАЛБЕККЫЗЫ</t>
  </si>
  <si>
    <t>ИП ТАЙТЕЛИЕВ Е.Ж.</t>
  </si>
  <si>
    <t>ТАЙТЕЛИЕВ ЕРКИН ЖУМАХАНОВИЧ</t>
  </si>
  <si>
    <t>ИП ТАЙТУРИЕВА</t>
  </si>
  <si>
    <t>ТАЙТУРИЕВА АЙГУЛ СЕМБЕКОВНА</t>
  </si>
  <si>
    <t>BARS</t>
  </si>
  <si>
    <t>ИСМУХАМБЕТОВ ТИМУР КУАНЫШЕВИЧ</t>
  </si>
  <si>
    <t>КРЕСТЬЯНСКОЕ ХОЗЯЙСТВО "ҚҰРМЕТ"</t>
  </si>
  <si>
    <t>БАЙДҮЙСЕНОВА АРАЙЛЫМ МАҚСҰТҚЫЗЫ</t>
  </si>
  <si>
    <t>7 777 319 77 09 ,87773197709</t>
  </si>
  <si>
    <t>ИП "АУБАКИРОВА С.У."</t>
  </si>
  <si>
    <t>АУБАКИРОВА САЯГУЛЬ УГАРОВНА</t>
  </si>
  <si>
    <t>7-701-423-0949 ,87014230949</t>
  </si>
  <si>
    <t>23.09.2026  нет потреь</t>
  </si>
  <si>
    <t>ИНДИВИДУАЛЬНЫЙ ПРЕДПРИНИМАТЕЛЬ "САРМАНТАЕВА САБИРА АБДИБАЕВНА"</t>
  </si>
  <si>
    <t>САРМАНТАЕВА САБИРА АБДИБАЕВНА</t>
  </si>
  <si>
    <t>25.11.2024 нет потреб</t>
  </si>
  <si>
    <t>АБДУЛЛАЕВ ДАВРОН ФАРХАДОВИЧ</t>
  </si>
  <si>
    <t>77783436444 ,87783436444</t>
  </si>
  <si>
    <t>КРЕСТЬЯНКОЕ ХОЗЯЙСТВО "АСҚАР"</t>
  </si>
  <si>
    <t>САГИНДЫКОВ САЛИМЖАН АСКАРОВИЧ</t>
  </si>
  <si>
    <t>25.11.2024 не зарег</t>
  </si>
  <si>
    <t>QAZANAT</t>
  </si>
  <si>
    <t>ШАТКОВСКИЙ ИВАН ИВАНОВИЧ</t>
  </si>
  <si>
    <t>ЖК ҚАЛЫБАЕВА Б.Т.</t>
  </si>
  <si>
    <t>ҚАЛЫБАЕВА БАҒДАНКҮЛ ТҰРҒАНБАЙҚЫЗЫ</t>
  </si>
  <si>
    <t>87021988963 ,87051851807</t>
  </si>
  <si>
    <t>КРЕСТЬЯНСКОЕ ХОЗЯЙСТВО "САНИМ"</t>
  </si>
  <si>
    <t>АЛИЕВА ЖАНАТ ЖУСИПАЛИЕВНА</t>
  </si>
  <si>
    <t>7(771)157-08-58</t>
  </si>
  <si>
    <t>К/Х "АЙСУЛТАН"</t>
  </si>
  <si>
    <t>АУЕЛБЕКОВ АЙДЫН МОЛДАМЫРЗАЕВИЧ</t>
  </si>
  <si>
    <t>С.САРЫБЕЛЬ , ОБЛАСТЬ ЖЕТІСУ, ПАНФИЛОВСКИЙ РАЙОН, САРЫБЕЛЬСКИЙ С.О., С.САРЫБЕЛЬ</t>
  </si>
  <si>
    <t>САДИХОВ ЕРГАЗЫ ЖАСБУНОВИЧ</t>
  </si>
  <si>
    <t>ИП "УӘЛИЕВА А. Ж."</t>
  </si>
  <si>
    <t>УӘЛИЕВА АЛТЫНАЙ ЖАҒЫПАРҚЫЗЫ</t>
  </si>
  <si>
    <t>С.КЕЛЬТЕМАШАТ , ТЮЛЬКУБАССКИЙ РАЙОН, КЕЛЬТЕМАШАТСКИЙ С.О., С.КЕЛЬТЕМАШАТ</t>
  </si>
  <si>
    <t>КАЛЫШЕВА КЕНЖЕГУЛЬ СЕРДАЛИЕВНА</t>
  </si>
  <si>
    <t>С.АБАЙ , ХРОМТАУСКИЙ РАЙОН, АБАЙСКИЙ С.О., С.АБАЙ</t>
  </si>
  <si>
    <t>КХ "БАКБЕРГЕНОВА"</t>
  </si>
  <si>
    <t>БАКБЕРГЕНОВА АЯУЖАН МЕЙРБЕКОВНА</t>
  </si>
  <si>
    <t>87018061447 ,8 701 8061447</t>
  </si>
  <si>
    <t>КРЕСТЬЯНСКОЕ ХОЗЯЙСТВО "BIGAZY ATA"</t>
  </si>
  <si>
    <t>КАДИРКУЛОВ МАДЕЛЫ БИГАЗИЕВИЧ</t>
  </si>
  <si>
    <t>КХ "КОЛОС-2020"</t>
  </si>
  <si>
    <t>БАЙБОСЫН МАНАТ БОРАНҰЛЫ</t>
  </si>
  <si>
    <t>ИП ОРАЗАЛИЕВА А.Т.</t>
  </si>
  <si>
    <t>ОРАЗАЛИЕВА АЙНУРА ТОКТАГУЛОВНА</t>
  </si>
  <si>
    <t>ИП МУСАЕВ</t>
  </si>
  <si>
    <t>МУСАЕВ ЖАНАБАЙ ОРЫНБАЕВИЧ</t>
  </si>
  <si>
    <t>77774233707 ,87774233707</t>
  </si>
  <si>
    <t>ИП "БОРОМБАЕВ ЕРБОЛ БАЙЖУМАНОВИЧ"</t>
  </si>
  <si>
    <t>БОРОМБАЕВ ЕРБОЛ БАЙЖУМАНОВИЧ</t>
  </si>
  <si>
    <t>БЕЙСЕБАЕВ НУРАДИЛ ЖУМАДИЛОВИЧ</t>
  </si>
  <si>
    <t>САРЫБАЕВ ЖОМАРТ ЖУМАШЕВИЧ</t>
  </si>
  <si>
    <t>ДИЛЬНАЗ</t>
  </si>
  <si>
    <t>СУЛТАНГАЛИЕВА ЖАЗИРА ЖАСТАЛАПОВНА</t>
  </si>
  <si>
    <t>77778623355 ,87778623355</t>
  </si>
  <si>
    <t>ИНДИВИДУАЛЬНЫЙ ПРЕДПРИНИМАТЕЛЬ МЕЙРАС</t>
  </si>
  <si>
    <t>АЛТЫНКОЗОВ БЕРГЕН АБДРАХМАНОВИЧ</t>
  </si>
  <si>
    <t>25.11.2024 не верный номер</t>
  </si>
  <si>
    <t>ИП "ЖОЛДАСОВА П.А."</t>
  </si>
  <si>
    <t>ЖОЛДАСОВА ПЕРИЗАТ АБЛАЕВНА</t>
  </si>
  <si>
    <t>7253845868 ,87083384704 ,87253845868</t>
  </si>
  <si>
    <t>ИП ЖУМАБЕКОВА Б.Р.</t>
  </si>
  <si>
    <t>ЖУМАБЕКОВА БАЯН РАМАЗАНОВНА</t>
  </si>
  <si>
    <t>ИП "ЖАПАРБЕКОВ А.А"</t>
  </si>
  <si>
    <t>ЖАПАРБЕКОВ АЙНАБЕК АБДУМАНАТОВИЧ</t>
  </si>
  <si>
    <t>С.ТАСБАСТАУ , ЖАМБЫЛСКАЯ ОБЛАСТЬ, ЖУАЛЫНСКИЙ РАЙОН, ЖЕТИТОБИНСКИЙ С.О., С.ТАСБАСТАУ</t>
  </si>
  <si>
    <t>К/ Х "МЕЙІРЛАН "</t>
  </si>
  <si>
    <t>СМАГУЛОВ САНАТ АБДРАШИТОВИЧ</t>
  </si>
  <si>
    <t>ИП "АДИЛ"</t>
  </si>
  <si>
    <t>ШЕРИБЕТОВ ОДИЛ САТИБАЛДИЕВИЧ</t>
  </si>
  <si>
    <t>ИП ДЮСЕНБЕКОВА Г.К.</t>
  </si>
  <si>
    <t>ДЮСЕНБЕКОВА ГУЛЬСИМ КАЙРОЛЛАЕВНА</t>
  </si>
  <si>
    <t>ЖАУТИКОВА М.М.</t>
  </si>
  <si>
    <t>ЖАУТИКОВА МАНШУК МАУСЫМБЕКОВНА</t>
  </si>
  <si>
    <t>К/Х "РАХАТ" не верный номер</t>
  </si>
  <si>
    <t>АЛЬЖАНОВ ЖАНАТ ТЕМИРГАЛИЕВИЧ</t>
  </si>
  <si>
    <t>77718502204 ,87718502204</t>
  </si>
  <si>
    <t>17.09.2026 не верный номер</t>
  </si>
  <si>
    <t>ЖК " КАНСЕИТОВА Г.Е."</t>
  </si>
  <si>
    <t>КАНСЕИТОВА ГУЛЬБАНУ ЕРЖИГИТОВНА</t>
  </si>
  <si>
    <t>25.11.2024 не дозвон</t>
  </si>
  <si>
    <t>КХ БИЙСЕНОВ ЕК</t>
  </si>
  <si>
    <t>БИЙСЕНОВ ЕЛЬЖАС КАРАБАЕВИЧ</t>
  </si>
  <si>
    <t>С.ТАЛАП , ОБЛАСТЬ ҰЛЫТАУ, ЖЕЗКАЗГАН Г.А., ТАЛАПСКИЙ С.О., С.ТАЛАП</t>
  </si>
  <si>
    <t>ДК ЖУМАБАЕВА Т</t>
  </si>
  <si>
    <t>ЖУМАБАЕВА ТАРБИЕ КЕНЕСБЕКОВНА</t>
  </si>
  <si>
    <t>8 (775) 1271428</t>
  </si>
  <si>
    <t>20.03.2025 закрылись</t>
  </si>
  <si>
    <t>КХ "ORAQBAI"</t>
  </si>
  <si>
    <t>МАҚЫМ МҰХАМЕДЖАН ОРАҚБАЙҰЛЫ</t>
  </si>
  <si>
    <t>ДК "МҮСПЕНОВ Е"</t>
  </si>
  <si>
    <t>МҮСПЕНОВ ЕРЖАН МҮСІРӘЛІҰЛЫ</t>
  </si>
  <si>
    <t>С.ТАКЫРКОЛЬ , КЫЗЫЛОРДИНСКАЯ ОБЛАСТЬ, ЖАНАКОРГАНСКИЙ РАЙОН, СУТТЫКУДЫКСКИЙ С.О., С.ТАКЫРКОЛЬ</t>
  </si>
  <si>
    <t>ИП ДЕМЕУБАЕВА КЕНЖЕГУЛ КОНЫРБЕКОВНА</t>
  </si>
  <si>
    <t>ДЕМЕУБАЕВА КЕНЖЕГУЛ КОНЫРБЕКОВНА</t>
  </si>
  <si>
    <t>19.07.2024 ругается думает что мошенники</t>
  </si>
  <si>
    <t>ИП "ГУМАРОВА Г.И. не верный номер</t>
  </si>
  <si>
    <t>ГУМАРОВА ГУЛЬМИРА ИМАНШАПИХОВНА</t>
  </si>
  <si>
    <t>ИНДИВИДУАЛЬНЫЙ ПРЕДПРИНИМАТЕЛЬ "ИСА"</t>
  </si>
  <si>
    <t>КУШАЕВА РАЙСА КАДЫРОВНА</t>
  </si>
  <si>
    <t>С.КОГЕРИС , ЗАПАДНО-КАЗАХСТАНСКАЯ ОБЛАСТЬ, СЫРЫМСКИЙ РАЙОН, БУЛДУРТИНСКИЙ С.О., С.КОГЕРИС</t>
  </si>
  <si>
    <t>2.10.2024 закрылись</t>
  </si>
  <si>
    <t>МАХАМБЕТНИЯЗОВА ГУЛЬНАР БОЛАТБЕКОВНА</t>
  </si>
  <si>
    <t>87774541054 ,87777065530 ,87781552776</t>
  </si>
  <si>
    <t>С.КАРАТЕРЕН , КЫЗЫЛОРДИНСКАЯ ОБЛАСТЬ, АРАЛЬСКИЙ РАЙОН, КАРАТЕРЕНСКИЙ С.О., С.КАРАТЕРЕН</t>
  </si>
  <si>
    <t>ИП ТУРАБАЕВ Б. А. повтор не дозвон</t>
  </si>
  <si>
    <t>ТУРАБАЕВ БЕРИК АМАНГЕЛЬДЫНОВИЧ</t>
  </si>
  <si>
    <t>27.08.2026 нет потрпеб</t>
  </si>
  <si>
    <t>"ЕРЖИҺАЗ"</t>
  </si>
  <si>
    <t>КОЖАНБАЕВ ЕРБОЛ ЕРНАЗАРОВИЧ</t>
  </si>
  <si>
    <t>87054315858 ,87059523525 ,87059523525, 87054315858</t>
  </si>
  <si>
    <t>Розничная торговля мебелью в специализированных магазинах, являющихся торговыми объектами, с торговой площадью менее 2000 кв.м</t>
  </si>
  <si>
    <t>ИНДИВИДУАЛЬНЫЙ ПРЕДПРИНИМАТЕЛЬ "АСЫЛЗАТ"</t>
  </si>
  <si>
    <t>МАКУЛБАЕВ АЗИЗХАН БАБИХАНУЛЫ</t>
  </si>
  <si>
    <t>КРЕСТЬЯНСКОЕ ХОЗЯЙСТВО " ҮШ ТАҒАН"</t>
  </si>
  <si>
    <t>АЛДАШОВА ЖАДЫРА ІЗТІЛЕУҚЫЗЫ</t>
  </si>
  <si>
    <t>С.КАРАХОБДА , АКТЮБИНСКАЯ ОБЛАСТЬ, АЛГИНСКИЙ РАЙОН, КАРАХОБДИНСКИЙ С.О., С.КАРАХОБДА</t>
  </si>
  <si>
    <t>ИП "ТМК"</t>
  </si>
  <si>
    <t>ЖАПАКОВ ТЕМИРБЕК КАЙРУЛЛАЕВИЧ</t>
  </si>
  <si>
    <t>ИП АТАНИЯЗОВА ГУЛЬМИРА САРСЕНБАЕВНА</t>
  </si>
  <si>
    <t>АТАНИЯЗОВА ГУЛЬМИРА САРСЕНБАЕВНА</t>
  </si>
  <si>
    <t>С.НИКЕЛЬТАУ , АКТЮБИНСКАЯ ОБЛАСТЬ, ХРОМТАУСКИЙ РАЙОН, НИКЕЛЬТАУСКИЙ С.О., С.НИКЕЛЬТАУ</t>
  </si>
  <si>
    <t>ИП "ҚАЛАМҚАС"</t>
  </si>
  <si>
    <t>АШЫРЖАНОВА ТОЛКЫН ТОЙГАНБЕКОВНА</t>
  </si>
  <si>
    <t>КРЕСТЬЯНСКОЕ ХОЗЯЙСТВО "АҚБАС"</t>
  </si>
  <si>
    <t>ТЕМИРОВ АКЫЛБЕК ЧАПАЕВИЧ</t>
  </si>
  <si>
    <t>С.КАРАГАНДЫ , ЗАПАДНО-КАЗАХСТАНСКАЯ ОБЛАСТЬ, СЫРЫМСКИЙ РАЙОН, ШОЛАКАНКАТЫНСКИЙ С.О., С.КАРАГАНДЫ</t>
  </si>
  <si>
    <t>ИП"СҰҢҚАР"</t>
  </si>
  <si>
    <t>СЕЙТКЕРИМОВ ЕРЛАН БОЛАТОВИЧ</t>
  </si>
  <si>
    <t>К/Х "КОЛЕСНИКОВ А.В."</t>
  </si>
  <si>
    <t>КОЛЕСНИКОВ АНДРЕЙ ВЛАДИМИРОВИЧ</t>
  </si>
  <si>
    <t>ЖК "YRYS-BEREKE"</t>
  </si>
  <si>
    <t>ЛЕСБЕК МЕКЕНБАЙ ЛЕСБЕКУЛЫ</t>
  </si>
  <si>
    <t>7701-6046800 ,87016046800</t>
  </si>
  <si>
    <t>"АЙБАР" ШАРУА ҚОЖАЛЫҒЫ</t>
  </si>
  <si>
    <t>БОЛАТБЕКОВ ЖАНДОС АСКАРОВИЧ</t>
  </si>
  <si>
    <t>87077467644 ,8-707-746-76-44</t>
  </si>
  <si>
    <t>15.11.2024 нет потреб</t>
  </si>
  <si>
    <t>КАПЛЕНКОВ А.В.</t>
  </si>
  <si>
    <t>КАПЛЕНКОВ АЛЕКСЕЙ ВАЛЕРЬЕВИЧ</t>
  </si>
  <si>
    <t>77051109144 ,87051109144</t>
  </si>
  <si>
    <t>С.ВОДОПРОВОДНОЕ , СЕВЕРО-КАЗАХСТАНСКАЯ ОБЛАСТЬ, КЫЗЫЛЖАРСКИЙ РАЙОН, РАССВЕТСКИЙ С.О., С.ВОДОПРОВОДНОЕ</t>
  </si>
  <si>
    <t>ИНДИВИДУАЛЬНЫЙ ПРЕДПРИНИМАТЕЛЬ "АМАНДЫҚ"</t>
  </si>
  <si>
    <t>ИСАТАЕВ ТЕЛЬМАН АМАНДЫКОВИЧ</t>
  </si>
  <si>
    <t>ИП ИСАБАЕВ Н Н</t>
  </si>
  <si>
    <t>ИСАБАЕВ НУРПЕЙС НУРГАЛИУЛЫ</t>
  </si>
  <si>
    <t>77770958710 ,87770958710</t>
  </si>
  <si>
    <t>ИП МУЗДЫБАЕВА Э.А.</t>
  </si>
  <si>
    <t>МУЗДЫБАЕВА ЭЛЬМИРА АМАНКЕЛЬДИЕВНА</t>
  </si>
  <si>
    <t>ЖЕКЕ КӘСІПКЕР БАЙГАЛИЕВА АЙЖАН САНАКБЕКОВНА</t>
  </si>
  <si>
    <t>БАЙГАЛИЕВА АЙЖАН САНАКБЕКОВНА</t>
  </si>
  <si>
    <t>С.ТАНАМЫРЗА , ОБЛАСТЬ АБАЙ, РАЙОН АҚСУАТ, ОЙШИЛИКСКИЙ С.О., С.ТАНАМЫРЗА</t>
  </si>
  <si>
    <t>ИП ИБРАГИМОВ С А не верный номер</t>
  </si>
  <si>
    <t>ИБРАГИМОВ САГЫНДЫК АМАНЖОЛОВИЧ</t>
  </si>
  <si>
    <t>27.08.2026 нет потреб звонить берику амангельдиновичу</t>
  </si>
  <si>
    <t>ИП АЙДОС</t>
  </si>
  <si>
    <t>АЛЖАНОВ АЙДОС КУЛИМХАНОВИЧ</t>
  </si>
  <si>
    <t>20.03.2025  не дозвон</t>
  </si>
  <si>
    <t>АЛИМБАЕВ А.К.</t>
  </si>
  <si>
    <t>АЛИМБАЕВ АБАЙ КАСКЫРБАЕВИЧ</t>
  </si>
  <si>
    <t>87016976333 ,87774555055</t>
  </si>
  <si>
    <t>КХ "АҢСАР"</t>
  </si>
  <si>
    <t>ЧАРАПИЕВ РУСТАМ ТУРАТБЕКОВИЧ</t>
  </si>
  <si>
    <t>77770767550 ,87770767550</t>
  </si>
  <si>
    <t>С.ШАТЫРБАЙ , ОБЛАСТЬ ЖЕТІСУ, САРКАНДСКИЙ РАЙОН, ШАТЫРБАЙСКИЙ С.О., С.ШАТЫРБАЙ</t>
  </si>
  <si>
    <t>"AMANGELDI-GROUP COMPANY" повто недозвон</t>
  </si>
  <si>
    <t>УМБЕТОВ АМАНГЕЛЬДЫ БУРАНКУЛОВИЧ</t>
  </si>
  <si>
    <t>7(747)288-08-30</t>
  </si>
  <si>
    <t>27.08.2026  нет потреб</t>
  </si>
  <si>
    <t>ИП ПОРОХНЕВА О. В</t>
  </si>
  <si>
    <t>ПОРОХНЕВА ОКСАНА ВИКТОРОВНА</t>
  </si>
  <si>
    <t>К/Х ТЕНИЗБАЕВА КАЛАМКАС</t>
  </si>
  <si>
    <t>ТЕНИЗБАЕВА КАЛАМКАС МОЛДАХМЕТОВНА</t>
  </si>
  <si>
    <t>КХ КУАНЫШ</t>
  </si>
  <si>
    <t>ЖАКЕНБАЕВ ДУЛАТ КУАТБЕКОВИЧ</t>
  </si>
  <si>
    <t>19.07.2024 нет дозвон</t>
  </si>
  <si>
    <t>ИП ADILYA</t>
  </si>
  <si>
    <t>КУДАЙБЕРГЕНОВ РУСТЕМ ИБРАГИМОВИЧ</t>
  </si>
  <si>
    <t>77085337007 ,87085337007 ,87774429696</t>
  </si>
  <si>
    <t>ИП ПОПОВА Е.С.</t>
  </si>
  <si>
    <t>ПОПОВА ЕЛЕНА СТЕПАНОВНА</t>
  </si>
  <si>
    <t>ИП НОРМУХАМЕДОВ</t>
  </si>
  <si>
    <t>НОРМУХАМЕДОВ РУСЛАН ТОРЕХАНУЛЫ</t>
  </si>
  <si>
    <t>87024963692 ,8702-496-36-92</t>
  </si>
  <si>
    <t>АБИЛЬКАДИРОВА САМАЛ БАГДАТОВНА</t>
  </si>
  <si>
    <t>ИП АЙ-НҰР</t>
  </si>
  <si>
    <t>ДӘУЛЕТБАҚ АЙНҰР ДҮТБАЙҚЫЗЫ</t>
  </si>
  <si>
    <t>07.11.2024 откл</t>
  </si>
  <si>
    <t>СПАНКУЛОВ А.А.</t>
  </si>
  <si>
    <t>СПАНКУЛОВ АБДИГАЛИ АСКАРБАЕВИЧ</t>
  </si>
  <si>
    <t>ВЕСЕЛЫЙ ФЕРМЕР</t>
  </si>
  <si>
    <t>БЕРНЯН ЭДУАРД ВЛАДИМИРОВИЧ</t>
  </si>
  <si>
    <t>8-705-500-98-38 ,87055009838</t>
  </si>
  <si>
    <t>КРЕСТЬЯНСКОЕ ХОЗЯЙСТВО "KZ08"</t>
  </si>
  <si>
    <t>КУДАЙБЕРГЕНОВ КАНАТ КАДИРХАНОВИЧ</t>
  </si>
  <si>
    <t>ИП МУСАГАЛИЕВ Н.С.</t>
  </si>
  <si>
    <t>МУСАГАЛИЕВ НУРБЕК САРСЕНГАЛИУЛЫ</t>
  </si>
  <si>
    <t>Ф/Х "ДАНИАЛ"</t>
  </si>
  <si>
    <t>БАЙМАГАМБЕТОВ БАУРЖАН АМАНГЕЛЬДИНОВИЧ</t>
  </si>
  <si>
    <t>С.КОСКОЛЬ , ПАВЛОДАРСКАЯ ОБЛАСТЬ, ИРТЫШСКИЙ РАЙОН, КОСКОЛЬСКИЙ С.О., С.КОСКОЛЬ</t>
  </si>
  <si>
    <t>КЫЛЫШБЕКУЛЫ ЖАНАРБЕК</t>
  </si>
  <si>
    <t>ИП АРНАТ</t>
  </si>
  <si>
    <t>КУРАЛБАЕВ МУХТАР ЖАХАНОВИЧ</t>
  </si>
  <si>
    <t>ИП JAQSILIQ</t>
  </si>
  <si>
    <t>НАШИРОВ НУРЖАН ЖАКСЫЛЫКОВИЧ</t>
  </si>
  <si>
    <t>7(707)8105665 ,87078105665</t>
  </si>
  <si>
    <t>С.КАСЫМБЕК , АЛМАТИНСКАЯ ОБЛАСТЬ, ЖАМБЫЛСКИЙ РАЙОН, ШОЛАККАРГАЛИНСКИЙ С.О., С.КАСЫМБЕК</t>
  </si>
  <si>
    <t>ИП НУРЖАНОВА САНДУГАШ СЕРИКОВНА</t>
  </si>
  <si>
    <t>НУРЖАНОВА САНДУГАШ СЕРИКОВНА</t>
  </si>
  <si>
    <t>ИП САБИТ</t>
  </si>
  <si>
    <t>ӘБДІҚАЛЫҚОВ СӘБИТ ӘБДІҚАЛИҰЛЫ</t>
  </si>
  <si>
    <t>ИП"ЖАНЫСБАЕВА"</t>
  </si>
  <si>
    <t>ЖАНЫСБАЕВА АҚБОТА СЕКСЕНБАЙҚЫЗЫ</t>
  </si>
  <si>
    <t>С.ЖОЛЕК , КЫЗЫЛОРДИНСКАЯ ОБЛАСТЬ, ЧИИЛИЙСКИЙ РАЙОН, ЖОЛЕКСКИЙ С.О., С.ЖОЛЕК</t>
  </si>
  <si>
    <t>ЖК КАНИЕВ КУАНЫШБАЙ</t>
  </si>
  <si>
    <t>КАНИЕВ КУАНЫШБАЙ ШАТУОВИЧ</t>
  </si>
  <si>
    <t>Производство готовых текстильных изделий, кроме одежды</t>
  </si>
  <si>
    <t>С.БЕКАРЫСТАН БИ , КЫЗЫЛОРДИНСКАЯ ОБЛАСТЬ, КАЗАЛИНСКИЙ РАЙОН, МАЙДАКОЛЬСКИЙ С.О., С.БЕКАРЫСТАН БИ</t>
  </si>
  <si>
    <t>26.03.2025 откл</t>
  </si>
  <si>
    <t>ИП АМАНГОСОВ</t>
  </si>
  <si>
    <t>АМАНГОСОВ РУСЛАН САГИДОЛЛАУЛЫ</t>
  </si>
  <si>
    <t>21.02.2025 не дощзвон</t>
  </si>
  <si>
    <t>ИП ХУДАЙБЕРГЕНОВ</t>
  </si>
  <si>
    <t>ХУДАЙБЕРГЕНОВ МАРАТ ЕГЕМБЕРГЕНОВИЧ</t>
  </si>
  <si>
    <t>ИП "КУДАБАЕВА"</t>
  </si>
  <si>
    <t>КУДАБАЕВА АЙГУЛЬ СЕРИКОВНА</t>
  </si>
  <si>
    <t>GLOBAL SUPPLY</t>
  </si>
  <si>
    <t>АЙТИМОВ МУХТАР ЕЛЕМЕСОВИЧ</t>
  </si>
  <si>
    <t>87026015076 ,87752917278</t>
  </si>
  <si>
    <t>С.АКБУЛАК , ЗАПАДНО-КАЗАХСТАНСКАЯ ОБЛАСТЬ, АКЖАИКСКИЙ РАЙОН, АКСУАТСКИЙ С.О, С.АКБУЛАК</t>
  </si>
  <si>
    <t>ИП МУХАМЕДЬЯ</t>
  </si>
  <si>
    <t>МУХАМЕДЬЯНОВ ЕРБОЛ БЕКБУЛАТОВИЧ</t>
  </si>
  <si>
    <t>ИП "АМАНЖОЛОВА"</t>
  </si>
  <si>
    <t>АМАНЖОЛОВА ПЕРИЗАТ ОРЫНБАСАРОВНА</t>
  </si>
  <si>
    <t>ЖК ЖАНДАРБЕКОВ АЛТАЙ ШЕРНАЕВИЧ</t>
  </si>
  <si>
    <t>ЖАНДАРБЕКОВ АЛТАЙ ШЕРНАЕВИЧ</t>
  </si>
  <si>
    <t>7701 574 27 66</t>
  </si>
  <si>
    <t>ИП "КУРМАНГАЛИ Е.К."</t>
  </si>
  <si>
    <t>КУРМАНГАЛИ ЕРЛАН КЕНЖАКУЛУЛЫ</t>
  </si>
  <si>
    <t>УТЕГЕНОВА КАНЫМБУБУ ТУРСУНОВНА</t>
  </si>
  <si>
    <t>ИП "КУРМАНБЕКОВ М."</t>
  </si>
  <si>
    <t>КУРМАНБЕКОВ МУРАТ БЕКЕТОВИЧ</t>
  </si>
  <si>
    <t>77058334826 ,87058334826</t>
  </si>
  <si>
    <t>ИП "ТАМЕРЛАН"</t>
  </si>
  <si>
    <t>БАЯЗОВ БЕКТЕМИР ЖАСТЛЕКОВИЧ</t>
  </si>
  <si>
    <t>КХ МИРКЕМЕЛОВ ЕСБОЛАТ ЖИЛКИБАЕВИЧ</t>
  </si>
  <si>
    <t>МИРКЕМЕЛОВ ЕСБОЛАТ ЖИЛКИБАЕВИЧ</t>
  </si>
  <si>
    <t>С.ШИЛИ , КОСТАНАЙСКАЯ ОБЛАСТЬ, ЖАНГЕЛЬДИНСКИЙ РАЙОН, ШИЛИНСКИЙ С.О., С.ШИЛИ</t>
  </si>
  <si>
    <t>ИНСТИТУТ МЕДИКО-БИОЛОГИЧЕСКОГО ПИТАНИЯ И РЕАБИЛИТАЦИИ</t>
  </si>
  <si>
    <t>НАЙМАНКУЛОВ АЛМАС ДУКЕНБАЕВИЧ</t>
  </si>
  <si>
    <t>Ремонт трикотажных и вязаных изделий</t>
  </si>
  <si>
    <t>КХ АЛДИЯР</t>
  </si>
  <si>
    <t>ЖАРКИМБЕКОВА ГАУХАР ТЮЛЕГЕНОВНА</t>
  </si>
  <si>
    <t>ИП ДОСЖАНОВА КАЛАМКАС ХАМИТОВНА</t>
  </si>
  <si>
    <t>ДОСЖАНОВА КАЛАМКАС ХАМИТОВНА</t>
  </si>
  <si>
    <t>7027016222 ,87027016222</t>
  </si>
  <si>
    <t>КХ "МАМЫРАЙЫМ-АТА"</t>
  </si>
  <si>
    <t>ТОГЫСБАЕВ ИЛЬЯС ТЕЗЕКБАЙЕВИЧ</t>
  </si>
  <si>
    <t>ИП "МҰХИТ"</t>
  </si>
  <si>
    <t>МЫРЗАХАНОВ МУХИТ АЛИАСКАРОВИЧ</t>
  </si>
  <si>
    <t>КХ "СУНДЕТОВ" откл</t>
  </si>
  <si>
    <t>СУНДЕТОВ ЕСЕН УРАЗГАЛИЕВИЧ</t>
  </si>
  <si>
    <t>С.КОЛЕСОВО , ЗАПАДНО-КАЗАХСТАНСКАЯ ОБЛАСТЬ, РАЙОН БӘЙТЕРЕК, КУШУМСКИЙ С.О., С.КОЛЕСОВО</t>
  </si>
  <si>
    <t>ИП ДОМАГАМБЕТОВА Ж.А.</t>
  </si>
  <si>
    <t>ДОСМАГАМБЕТОВА ЖАНАРА АРМИЕВНА</t>
  </si>
  <si>
    <t>87025835999 ,8 702 583 5999</t>
  </si>
  <si>
    <t>ИП "НҰРЖАМАЛ"</t>
  </si>
  <si>
    <t>ТАСТАНОВ АЙДАР МУТАЛИУЛЫ</t>
  </si>
  <si>
    <t>С.ТАСАРЫК , ТУРКЕСТАНСКАЯ ОБЛАСТЬ, ТОЛЕБИЙСКИЙ РАЙОН, ТАСАРЫКСКИЙ С.О., С.ТАСАРЫК</t>
  </si>
  <si>
    <t>ИП FAMGOOD</t>
  </si>
  <si>
    <t>ШАИМКУЛОВ КУАНЫШ КЕНЖЕБАЕВИЧ</t>
  </si>
  <si>
    <t>КХ МОШАНОВ Б.Т.</t>
  </si>
  <si>
    <t>МОШАНОВ БАКЫТ ТУРАЛБАЕВИЧ</t>
  </si>
  <si>
    <t>ОРЫНБАЕВ</t>
  </si>
  <si>
    <t>ОРЫНБАЕВ МАДИ БОЛАТОВИЧ</t>
  </si>
  <si>
    <t>ҚЫРЫҚБАЕВ АЙДОС ӘШІБЕКҰЛЫ</t>
  </si>
  <si>
    <t>ИП ТУРСЫН</t>
  </si>
  <si>
    <t>ТУРСЫН ЖАНАТ КУДАЙБЕРГЕНКЫЗЫ</t>
  </si>
  <si>
    <t>ИП "ДАРЫН"</t>
  </si>
  <si>
    <t>РШЫМЕТОВ САРСЕМБАЙ УМИРЗАКОВИЧ</t>
  </si>
  <si>
    <t>25.11.2024т нет потреб</t>
  </si>
  <si>
    <t>ИП МОШКАНОВА БАКЫТЖАН КАКАПОВНА</t>
  </si>
  <si>
    <t>МУХАНОВ ЕРЖАН АГАНИЯЗОВИЧ</t>
  </si>
  <si>
    <t>КРЕСТЬЯНСКОЕ ХОЗЯЙСТВО "АК ДАЛА"</t>
  </si>
  <si>
    <t>НУРТАЗИН ЕРМАГАНБЕТ КАМЗЕЕВИЧ</t>
  </si>
  <si>
    <t>КОЖАХМЕТОВ АМАНКУЛ СОВЕТКАЛИЕВИЧ</t>
  </si>
  <si>
    <t>С.КАРАОЙ , АЛМАТИНСКАЯ ОБЛАСТЬ, БАЛХАШСКИЙ РАЙОН, КАРАОЙСКИЙ С.О., С.КАРАОЙ</t>
  </si>
  <si>
    <t>ИП СИЛВЕР</t>
  </si>
  <si>
    <t>МУХАМЕТЖАНОВ ДАУЛЕТ КУСАЙЫНОВИЧ</t>
  </si>
  <si>
    <t>ИП ЮСУПОВА</t>
  </si>
  <si>
    <t>ЮСУПОВА ЖАНАРГУЛЬ КОСМАНОВНА</t>
  </si>
  <si>
    <t>77778656908 ,87778656908</t>
  </si>
  <si>
    <t>17.09.2026 повтор контакта нет птреб</t>
  </si>
  <si>
    <t>КХ КУАТБЕК не верный</t>
  </si>
  <si>
    <t>АЮПОВ ЕЛАМАН ЖУМАГАЗИЕВИЧ</t>
  </si>
  <si>
    <t>С.ЕСИР , КОСТАНАЙСКАЯ ОБЛАСТЬ, АМАНГЕЛЬДИНСКИЙ РАЙОН, АМАНГЕЛЬДИНСКИЙ С.О., С.ЕСИР</t>
  </si>
  <si>
    <t>ТУРСЫНЖАНОВ АЗАМАТ КАЛСЫНОВИЧ</t>
  </si>
  <si>
    <t>ИП КАЛДЫГАРАЕВА</t>
  </si>
  <si>
    <t>КАЛДЫГАРАЕВА ПЕРДЕГУЛ МИРМАНОВНА</t>
  </si>
  <si>
    <t>КХ "ШАТАН"</t>
  </si>
  <si>
    <t>АПЕИСОВ ЕВГЕНИЙ ЕРГАЛИЕВИЧ</t>
  </si>
  <si>
    <t>С.АКОРЕ , КАРАГАНДИНСКАЯ ОБЛАСТЬ, БУХАР-ЖЫРАУСКИЙ РАЙОН, АКОРИНСКАЯ С.А., С.АКОРЕ</t>
  </si>
  <si>
    <t>КЛИМЕНТЬЕВ Н.А не зарег</t>
  </si>
  <si>
    <t>КЛИМЕНТЬЕВ НИКОЛАЙ АЛЕКСАНДРОВИЧ</t>
  </si>
  <si>
    <t>87772948117 ,87779236518</t>
  </si>
  <si>
    <t>К/Х "ИСЛАМ"</t>
  </si>
  <si>
    <t>СЛАМ ТИЛЕГЕН</t>
  </si>
  <si>
    <t>10.09.2026 пока нет потреб</t>
  </si>
  <si>
    <t>NZR01</t>
  </si>
  <si>
    <t>НУРЛЫБАЕВА АЙГУЛ ЖУМАГУЛОВНА</t>
  </si>
  <si>
    <t>26.03.2025 не верный номер</t>
  </si>
  <si>
    <t>ИП "КОСЫБАЕВ РУСЛАН"</t>
  </si>
  <si>
    <t>КОСЫБАЕВ РУСЛАН</t>
  </si>
  <si>
    <t>ИП "АЛЬБИНА"</t>
  </si>
  <si>
    <t>БАЙДУЛЛИН ТАЛГАТ МЕРГАЛИЕВИЧ</t>
  </si>
  <si>
    <t>КРЕСТЬЯНСКОЕ ХОЗЯЙСТВО "ДОСТАН АТА"</t>
  </si>
  <si>
    <t>БАЛЖИГИТОВ СЕЙТЖАН КАПАНОВИЧ</t>
  </si>
  <si>
    <t>С.ШОКПАРТОГАЙ , АТЫРАУСКАЯ ОБЛАСТЬ, ЖЫЛЫОЙСКИЙ РАЙОН, КАРААРНИНСКИЙ С.О., С.ШОКПАРТОГАЙ</t>
  </si>
  <si>
    <t>КХ "ОМАРОВА"</t>
  </si>
  <si>
    <t>ОМАРОВА АКМАРАЛ БЕСКЕМЕРОВНА</t>
  </si>
  <si>
    <t>ЖК "БАЙДУЛЛАЕВА Р.Я."</t>
  </si>
  <si>
    <t>БАЙДУЛЛАЕВА РОХАТ ЯХЁЕВНА</t>
  </si>
  <si>
    <t>С.САСТОБЕ , ТУРКЕСТАНСКАЯ ОБЛАСТЬ, ТЮЛЬКУБАССКИЙ РАЙОН, САСТОБЕНСКИЙ С.О., С.САСТОБЕ</t>
  </si>
  <si>
    <t>К/Х "АЛИМБАЕВ" повторный не дозвон</t>
  </si>
  <si>
    <t>АЛИМБАЕВ ТАИМАС-ЖОМАРТ ТЕЛЬМАНОВИЧ</t>
  </si>
  <si>
    <t>С.КЕРТИНДИ , КАРАГАНДИНСКАЯ ОБЛАСТЬ, НУРИНСКИЙ РАЙОН, КЫЗЫЛТАЛСКИЙ С.О., С.КЕРТИНДИ</t>
  </si>
  <si>
    <t>ИП "ӘЛІБЕК"</t>
  </si>
  <si>
    <t>АБЕУБАКИРОВ ДИДАР ДЮСЕМБЕКОВИЧ</t>
  </si>
  <si>
    <t>ИП САБЫРЖАН</t>
  </si>
  <si>
    <t>ТРУСПАЕВ ЕРМЕК УТЮГЕНОВИЧ</t>
  </si>
  <si>
    <t>77019442829 ,87019442829</t>
  </si>
  <si>
    <t>С.ИМ.Ж.КАЙЫПОВА , АЛМАТИНСКАЯ ОБЛАСТЬ, ЕНБЕКШИКАЗАХСКИЙ РАЙОН, КАЗАХСТАНСКИЙ С.О., С.ИМ.Ж.КАЙЫПОВА</t>
  </si>
  <si>
    <t>ИП СПАНОВА</t>
  </si>
  <si>
    <t>СПАНОВА МАҒАУИЯ ҚҰЛЫБЕКҚЫЗЫ</t>
  </si>
  <si>
    <t>ИНДИВИДУАЛЬНЫЙ ПРЕДПРИНИМАТЕЛЬ ЕРНАЗАРОВ АЙБЕК НУРКОЖАОВИЧ повторный не дозвон</t>
  </si>
  <si>
    <t>ЕРНАЗАРОВ АЙБЕК НУРКОЖАОВИЧ</t>
  </si>
  <si>
    <t>87143926770 ,8 (71439) 26770</t>
  </si>
  <si>
    <t>ИП ХАСАНОВ К.Ю.</t>
  </si>
  <si>
    <t>ХАСАНОВ КАМИЛЖАН ЮНУСМАТОВИЧ</t>
  </si>
  <si>
    <t>ИП ИГЛЫМХАН С.</t>
  </si>
  <si>
    <t>ИГЛЫМХАН САЛТАНАТ</t>
  </si>
  <si>
    <t>77779340372 ,87779340372</t>
  </si>
  <si>
    <t>КХ "BATURHAN"</t>
  </si>
  <si>
    <t>ИП "БАЛТЕКЕЕВА К."</t>
  </si>
  <si>
    <t>БАЛТЕКЕЕВА КАРЛЫГАШ ОМАРБЕКОВНА</t>
  </si>
  <si>
    <t>7(702)467-50-69</t>
  </si>
  <si>
    <t>КХ "БЕЙСХАНОВА"</t>
  </si>
  <si>
    <t>БЕЙСХАНОВА ШЫНАР МУХАМЕТКАЛИЕВНА</t>
  </si>
  <si>
    <t>С.НОВАЯ КАНАЙКА , ВОСТОЧНО-КАЗАХСТАНСКАЯ ОБЛАСТЬ, УЛАНСКИЙ РАЙОН, АЙЫРТАУСКИЙ С.О., С.НОВАЯ КАНАЙКА</t>
  </si>
  <si>
    <t>ИП АЙДАР БТ</t>
  </si>
  <si>
    <t>ТУРАТБЕКОВ АЙДАР БОЛАТОВИЧ</t>
  </si>
  <si>
    <t>"БИТУГАЕВ А.У" КРЕСТЬЯНСКОЕ ХОЗЯЙСТВА</t>
  </si>
  <si>
    <t>БИТУГАЕВ АМИРХАН УЗБЕКХАНОВИЧ</t>
  </si>
  <si>
    <t>ИП "КАДЫЛБЕКОВА"</t>
  </si>
  <si>
    <t>КАДЫЛБЕКОВА КЕНЖЕГУЛЬ МУХТАРХАНОВНА</t>
  </si>
  <si>
    <t>77015514107 ,87015514107</t>
  </si>
  <si>
    <t>ИП ТОҚБЕРГЕН</t>
  </si>
  <si>
    <t>ТОҚБЕРГЕН ЕРКІН БЕЛҚОЖАҰЛЫ</t>
  </si>
  <si>
    <t>ИП"МЕРЕЙ"</t>
  </si>
  <si>
    <t>МАХСОТОВ ЕРБОЛ МАХСОТУЛЫ</t>
  </si>
  <si>
    <t>КХ "ДАРЫН-Р"</t>
  </si>
  <si>
    <t>РЫСПАЕВА ГАУХАР СЕРГАЗИНОВНА</t>
  </si>
  <si>
    <t>С.КАРАШИЛИК , ВОСТОЧНО-КАЗАХСТАНСКАЯ ОБЛАСТЬ, КУРЧУМСКИЙ РАЙОН, МАРКАКОЛЬСКИЙ С.О., С.КАРАШИЛИК</t>
  </si>
  <si>
    <t>15.05.2024 пока нет потреб в прошлом году поставили метал</t>
  </si>
  <si>
    <t>ДК "ЕРСАЙЫН"</t>
  </si>
  <si>
    <t>МУСТИЯРОВА АЛМАКУЛ ОРЫНБАСАРОВНА</t>
  </si>
  <si>
    <t>26.03.2025 не дозвон</t>
  </si>
  <si>
    <t>К/Х "ӘЛІП"</t>
  </si>
  <si>
    <t>БАТЫРОВА РАЙГУЛЬ ТАЛАПОВНА</t>
  </si>
  <si>
    <t>2.10.2024 не зарег</t>
  </si>
  <si>
    <t>ИП ЕРЖАН</t>
  </si>
  <si>
    <t>ДУКЕНБАЕВ ЕРЖАН ОРАЗКУЛОВИЧ</t>
  </si>
  <si>
    <t>ИП МАДАЛИЕВА</t>
  </si>
  <si>
    <t>МАДАЛИЕВА АЙГУЛЬ АЙТКУЛОВНА</t>
  </si>
  <si>
    <t>КУЛЫНТАЕВ КАБИДЕН БЕКОВИЧ</t>
  </si>
  <si>
    <t>ИП "ҚАНАҒАТ"</t>
  </si>
  <si>
    <t>ДАБЫЛБАЕВ ҚАНАҒАТ САҒЫНҰЛЫ</t>
  </si>
  <si>
    <t>‎+7 707 796 6976 ,87077966976</t>
  </si>
  <si>
    <t>26.03.2025 окл</t>
  </si>
  <si>
    <t>ИП "РАЙАНА"</t>
  </si>
  <si>
    <t>РАХМЕТОВА ЛАЗАТ НУРЛАНОВНА</t>
  </si>
  <si>
    <t>С.КАРИКОРГАН , ЖАМБЫЛСКАЯ ОБЛАСТЬ, ЖУАЛЫНСКИЙ РАЙОН, ЖЕТИТОБИНСКИЙ С.О., С.КАРИКОРГАН</t>
  </si>
  <si>
    <t>ИП "AQ TІLEK"</t>
  </si>
  <si>
    <t>ДУЙСЕНГАЛИЕВА БОТАКОЗ БОРИСОВНА</t>
  </si>
  <si>
    <t>ИП ЖУМАДИЛОВ</t>
  </si>
  <si>
    <t>ЖУМАДИЛОВ ТАЛГАТБЕК АДЫЛБЕКОВИЧ</t>
  </si>
  <si>
    <t>ЖК КОЙБАГАРОВ КУАНЫШ САГИТОВИЧ ДҮКЕН "ҚАРАҚАТ"</t>
  </si>
  <si>
    <t>КОЙБАГАРОВ КУАНЫШ САГИТОВИЧ</t>
  </si>
  <si>
    <t>27.08.2026. нет потреб</t>
  </si>
  <si>
    <t>КХ "ҚАЖЫБАЙ"</t>
  </si>
  <si>
    <t>ТОЛЕУБЕКОВ ЖАНДОС КАИРЛЫКОВИЧ</t>
  </si>
  <si>
    <t>С.МАЛАК , ОБЛАСТЬ АБАЙ, УРДЖАРСКИЙ РАЙОН, НАУАЛИНСКИЙ С.О., С.МАЛАК</t>
  </si>
  <si>
    <t>19.07.024 не верный номер</t>
  </si>
  <si>
    <t>КХ АКНАР</t>
  </si>
  <si>
    <t>ЖЫЛАЙ АЙДЫНБЕК</t>
  </si>
  <si>
    <t>ИП "РУФИНА"</t>
  </si>
  <si>
    <t>АБДИКЕРИМОВ МАКАМГАЛИ НУРТАСОВИЧ</t>
  </si>
  <si>
    <t>ИП ҚОНЖАНОВ РИЗАБЕК ТӨЛЕУБЕКҰЛЫ</t>
  </si>
  <si>
    <t>ҚОНЖАНОВ РИЗАБЕК ТӨЛЕУБЕКҰЛЫ</t>
  </si>
  <si>
    <t>77753660708 ,87753660708</t>
  </si>
  <si>
    <t>С.ЖАРСУ , ВОСТОЧНО-КАЗАХСТАНСКАЯ ОБЛАСТЬ, ЗАЙСАНСКИЙ РАЙОН, КЕНСАЙСКИЙ С.О., С.ЖАРСУ</t>
  </si>
  <si>
    <t>ИП"АЙ-ШЫҢ"</t>
  </si>
  <si>
    <t>ЕСАНОВА РАЙКУЛ ТОЛЫБАЙҚЫЗЫ</t>
  </si>
  <si>
    <t>77024642833 ,87024642833</t>
  </si>
  <si>
    <t>26.03.2025 нет потреб</t>
  </si>
  <si>
    <t>ФХ "РАМАЗАН"</t>
  </si>
  <si>
    <t>ХАСЕНОВ МАРАТ РАМАЗАНОВИЧ</t>
  </si>
  <si>
    <t>С.МУТКЕНОВА , ПАВЛОДАРСКАЯ ОБЛАСТЬ, АКТОГАЙСКИЙ РАЙОН, МУТКЕНОВСКИЙ С.О., С.МУТКЕНОВА</t>
  </si>
  <si>
    <t>КХ "УРАЗОВ А"</t>
  </si>
  <si>
    <t>УРАЗОВ АМАНГЕЛЬДИ ТЛЕКБАЕВИЧ</t>
  </si>
  <si>
    <t>"ШАТТЫҚ" ШАРУА ҚОЖАЛЫҒЫ</t>
  </si>
  <si>
    <t>ИЗБАСАРОВ АБЫЛАЙ ТОЛЫБЕКОВИЧ</t>
  </si>
  <si>
    <t>С.ШЕТПЕ , МАНГИСТАУСКАЯ ОБЛАСТЬ, МАНГИСТАУСКИЙ РАЙОН, ШЕТПИНСКИЙ С.О., С.ШЕТПЕ</t>
  </si>
  <si>
    <t>ИП "ДИНИСЛАМОВ С"</t>
  </si>
  <si>
    <t>ДИНИСЛАМОВ САМАЛБЕК ЖАХАНШАЕВИЧ</t>
  </si>
  <si>
    <t>77011530008 ,87011530008</t>
  </si>
  <si>
    <t>ИП "ӘМІРБЕКОВ Қ"</t>
  </si>
  <si>
    <t>ӘМІРБЕКОВ ҚАЙРАТ САЙЫНҰЛЫ</t>
  </si>
  <si>
    <t>КХ "ЖАКСЫБАЙ"</t>
  </si>
  <si>
    <t>БАЙГОЖИН АЗАМАТ ЖАКСЫБАЕВИЧ</t>
  </si>
  <si>
    <t>С.БУХАР-ЖЫРАУ , КАРАГАНДИНСКАЯ ОБЛАСТЬ, БУХАР-ЖЫРАУСКИЙ РАЙОН, БУХАР-ЖЫРАУ С.О., С.БУХАР-ЖЫРАУ</t>
  </si>
  <si>
    <t>ИП ZHASYL LAND</t>
  </si>
  <si>
    <t>ЭРМАКБАЕВА АЛИЯ БАЙЫРКАНОВНА</t>
  </si>
  <si>
    <t>ИП "АЯЖАН"</t>
  </si>
  <si>
    <t>САЛМУРЗАЕВ БАГДАТ ЖАМБУЛОВИЧ</t>
  </si>
  <si>
    <t>77768871717 ,87768871717</t>
  </si>
  <si>
    <t>ИП ТУРСЫНБАЕВ АНЫКБЕК</t>
  </si>
  <si>
    <t>ТУРСЫНБАЕВ АНЫКБЕК САДАКБАЕВИЧ</t>
  </si>
  <si>
    <t>ИП ЖУМАГУЛОВ</t>
  </si>
  <si>
    <t>ЖУМАГУЛОВ ДОСЫМ СЕРИКОВИЧ</t>
  </si>
  <si>
    <t>ИП КОБЕКОВ НУРЛАН МАСГУТОВИЧ повторный не дозвон</t>
  </si>
  <si>
    <t>КОБЕКОВ НУРЛАН МАСГУТОВИЧ</t>
  </si>
  <si>
    <t>ИП "АЙША"</t>
  </si>
  <si>
    <t>ҚАДЫРОЛДИНОВА АҚБОТА ЖОМАРТҚАНҚЫЗЫ</t>
  </si>
  <si>
    <t>77022767773 ,87022767773</t>
  </si>
  <si>
    <t>С.АКСУАТ , КУРЧУМСКИЙ РАЙОН, БАЛЫКШИНСКИЙ С.О., С.АКСУАТ</t>
  </si>
  <si>
    <t>ИП "ОРАЛХАН"</t>
  </si>
  <si>
    <t>САЙРАНБАЕВ ЕРГАЛИ СУЛТАНБЕКОВИЧ</t>
  </si>
  <si>
    <t>77012537080 ,87012537080</t>
  </si>
  <si>
    <t>С.ШЫТТЫ , ТУРКЕСТАНСКАЯ ОБЛАСТЬ, ОТРАРСКИЙ РАЙОН, ТАЛАПТИНСКИЙ С.О., С.ШЫТТЫ</t>
  </si>
  <si>
    <t>ИНДИВИДУАЛЬНЫЙ ПРЕДПРИНИМАТЕЛЬ "АМИНА"</t>
  </si>
  <si>
    <t>АЛШЕКЕНОВА ИНДИРА АМИРГАЛИЕВНА</t>
  </si>
  <si>
    <t>7777-861-72-68</t>
  </si>
  <si>
    <t>2.10.2024  не дозвон</t>
  </si>
  <si>
    <t>КХ "АБЫЛАЙ"</t>
  </si>
  <si>
    <t>АЙДАРХАНОВ САКЕН ЕГИНБАЕВИЧ</t>
  </si>
  <si>
    <t>С.КОШКАРБАЙ , АКМОЛИНСКАЯ ОБЛАСТЬ, ЗЕРЕНДИНСКИЙ РАЙОН, ТРОИЦКИЙ С.О., С.КОШКАРБАЙ</t>
  </si>
  <si>
    <t>КХ "АЛИХАН"</t>
  </si>
  <si>
    <t>ЕЛЬГУНДИЕВА НАЗГУЛЬ САГИНТАЕВНА</t>
  </si>
  <si>
    <t>77024805844 ,87024805844</t>
  </si>
  <si>
    <t>06.06.2024 не дозвон</t>
  </si>
  <si>
    <t>ИП ИДРЫШЕВ КУАНЫШБЕК ШАКЕНУЛЫ</t>
  </si>
  <si>
    <t>ИДРЫШЕВ КУАНЫШБЕК ШАКЕНУЛЫ</t>
  </si>
  <si>
    <t>С.АЙНАБУЛАК , ВОСТОЧНО-КАЗАХСТАНСКАЯ ОБЛАСТЬ, ЗАЙСАНСКИЙ РАЙОН, АЙНАБУЛАКСКИЙ С.О, С.АЙНАБУЛАК</t>
  </si>
  <si>
    <t>КХ "МУКАШЕВ А.Н."</t>
  </si>
  <si>
    <t>МУКАШЕВ АМАНЖОЛ НИКОЛАЕВИЧ</t>
  </si>
  <si>
    <t>7 (700) 213-08-72</t>
  </si>
  <si>
    <t>С.БУМАКОЛЬ , ЗАПАДНО-КАЗАХСТАНСКАЯ ОБЛАСТЬ, БУРЛИНСКИЙ РАЙОН, БУМАКОЛЬСКИЙ С.О., С.БУМАКОЛЬ</t>
  </si>
  <si>
    <t>2.10.2024 занято</t>
  </si>
  <si>
    <t>ИП СМАГУЛОВА М.К.</t>
  </si>
  <si>
    <t>СМАГУЛОВА МЕРУЕРТ КАБЫЛБЕКОВНА</t>
  </si>
  <si>
    <t>ИП МИРОШНИЧЕНКО М.А.</t>
  </si>
  <si>
    <t>МИРОШНИЧЕНКО МАКСИМ АНАТОЛЬЕВИЧ</t>
  </si>
  <si>
    <t>С.ГЛУБОКОЕ , ВОСТОЧНО-КАЗАХСТАНСКАЯ ОБЛАСТЬ, ГЛУБОКОВСКИЙ РАЙОН, ГЛУБОКОВСКИЙ С.О., С.ГЛУБОКОЕ</t>
  </si>
  <si>
    <t>КАЛДЫБАЕВ</t>
  </si>
  <si>
    <t>ҚАЛДЫБАЙ ҚАЛДАРБЕК ӘБУШАХМАНҰЛЫ</t>
  </si>
  <si>
    <t>26.03.2025 сбросил</t>
  </si>
  <si>
    <t>INTERCOM</t>
  </si>
  <si>
    <t>АЛПЫСБАЕВ ЕРИК СЕРИКОВИЧ</t>
  </si>
  <si>
    <t>7 (701) 728 03 05</t>
  </si>
  <si>
    <t>МУШИРБЕКОВА ЖАДЫРА ТИЛЕКОВНА повторный не дозвон</t>
  </si>
  <si>
    <t>МУШИРБЕКОВА ЖАДЫРА ТИЛЕКОВНА</t>
  </si>
  <si>
    <t>ИП БАТЫРМУХАМЕДОВ</t>
  </si>
  <si>
    <t>БАТЫРМУХАМЕДОВ ЖАМБАЙ ДЖАМБУЛОВИЧ</t>
  </si>
  <si>
    <t>7(705)717-99-47 ,87057179947</t>
  </si>
  <si>
    <t>Лизинг строительных машин и оборудования</t>
  </si>
  <si>
    <t>КХ "ПЕРИЗАТ"</t>
  </si>
  <si>
    <t>БИСЕКЕНОВА АКМАРАЛ МЕНДИГАЛИЕВНА</t>
  </si>
  <si>
    <t>77054543295 ,87054543295</t>
  </si>
  <si>
    <t>2.10.2024 закрываются</t>
  </si>
  <si>
    <t>ИП АМАНБАЕВ</t>
  </si>
  <si>
    <t>АМАНБАЕВ БЕКЗАТ БЕРТАЕВИЧ</t>
  </si>
  <si>
    <t>ИП ИМИНОВА</t>
  </si>
  <si>
    <t>ИМИНОВА ГУЛНАРЯМ АРКИНЖАНОВНА</t>
  </si>
  <si>
    <t>30.07.2024 не дозвон</t>
  </si>
  <si>
    <t>ИП ЖАНГАЛИЕВА ЭЛЬЗАДА ЭДУАРДОВНА</t>
  </si>
  <si>
    <t>ЖАНГАЛИЕВА ЭЛЬЗАДА ЭДУАРДОВНА</t>
  </si>
  <si>
    <t>superrettt@yandex.ru</t>
  </si>
  <si>
    <t>К/Х ЖАДРА</t>
  </si>
  <si>
    <t>КЕРИМБЕКОВ ҚҰРМЕТ БАЛҚЫБЕКҰЛЫ</t>
  </si>
  <si>
    <t>77784002525 ,87784002525</t>
  </si>
  <si>
    <t>КХ МАКИШЕВ А.О. повт не дозвон</t>
  </si>
  <si>
    <t>МАКИШЕВ АНСАР ОРАЛБАЕВИЧ</t>
  </si>
  <si>
    <t>ИП "ҮЛГІ"</t>
  </si>
  <si>
    <t>ЗЕЙНИДИНОВ РАХАТ САИЛАУОВИЧ</t>
  </si>
  <si>
    <t>С.УЛЬГА , КАРАГАНДИНСКАЯ ОБЛАСТЬ, БУХАР-ЖЫРАУСКИЙ РАЙОН, УМУТКЕРСКИЙ С.О., С.УЛЬГА</t>
  </si>
  <si>
    <t>"ДАРЫН" ШАРУА ҚОЖАЛЫҒЫ</t>
  </si>
  <si>
    <t>ТУГАМБАЕВ БАГЛАН БОЛАТОВИЧ</t>
  </si>
  <si>
    <t>ИП "ЖЖ КАРИНА" не верный номер</t>
  </si>
  <si>
    <t>ЖӘҮКЕН ЖАНАР САТЫБАЛДЫҚЫЗЫ</t>
  </si>
  <si>
    <t>ИП АРМУ</t>
  </si>
  <si>
    <t>НУРМАГАНБЕТОВА АНАР МАХАНТУРЕЕВНА</t>
  </si>
  <si>
    <t>ИП ДУЙСЕБАЕВ К.А.</t>
  </si>
  <si>
    <t>ДУЙСЕБАЕВ КЕМАЛ АХМЕТОВИЧ</t>
  </si>
  <si>
    <t>ИП "НҰРДӘУЛЕТ"</t>
  </si>
  <si>
    <t>УМИРБАЕВ ЖАНДОС МАКПАЛБАЕВИЧ</t>
  </si>
  <si>
    <t>87026773083 ,8-702-677-30-83</t>
  </si>
  <si>
    <t>С.КАРАКАТ , ЖАМБЫЛСКАЯ ОБЛАСТЬ, РАЙОН ТУРАРА РЫСКУЛОВА, КУЛАНСКИЙ С.О., С.КАРАКАТ</t>
  </si>
  <si>
    <t>ИП "ӘЗЕКЕ"</t>
  </si>
  <si>
    <t>ТАЖИБАЕВ УМИРЗАК АЗИМБЕКОВИЧ</t>
  </si>
  <si>
    <t>С.КЕНЕС , БАЙЗАКСКИЙ РАЙОН, КОПТЕРЕКСКИЙ С.О., С.КЕНЕС</t>
  </si>
  <si>
    <t>"АХМЕТОВА Ж.А."</t>
  </si>
  <si>
    <t>АХМЕТОВА ЖАНАР АБЫЛАЕВНА</t>
  </si>
  <si>
    <t>КХ " АЛМАДИ "</t>
  </si>
  <si>
    <t>ДЖАКСЕГУЛОВ ЖАСУЛАНБЕК ГИБАДАТОВИЧ</t>
  </si>
  <si>
    <t>ИП ОМИРБЕКОВ.Е</t>
  </si>
  <si>
    <t>ОМИРБЕКОВ ЕРЛАН СМАНОВИЧ</t>
  </si>
  <si>
    <t>КХ "ҚҰЛЕКЕ" не верный номер</t>
  </si>
  <si>
    <t>ОМАРОВА НАЗЫГУЛЬ САГЫНТАЕВНА</t>
  </si>
  <si>
    <t>КХ "АЛТЫН"</t>
  </si>
  <si>
    <t>ЖАКЫБАЛИЕВ ТИМУР АМАНКЕЛДИЕВИЧ</t>
  </si>
  <si>
    <t>ТІЛЕК АСХАТ САҒЫНБАЙҰЛЫ</t>
  </si>
  <si>
    <t>ИП САЛАХИЕВ РОМАН ХАСАНОВИЧ</t>
  </si>
  <si>
    <t>САЛАХИЕВ РОМАН ХАСАНОВИЧ</t>
  </si>
  <si>
    <t>77052222347 ,87052222347</t>
  </si>
  <si>
    <t>ИП КУНШАШОВА</t>
  </si>
  <si>
    <t>КУНШАШОВА БАХЫТЖАН ДЮСЕМБЕКОВНА</t>
  </si>
  <si>
    <t>77051925719 ,87051925719</t>
  </si>
  <si>
    <t>КАЗАНГАПОВ Б О</t>
  </si>
  <si>
    <t>КАЗАНГАПОВ БОЛАТБЕК ОРЫНБЕКОВИЧ</t>
  </si>
  <si>
    <t>ИСМАИЛОВ ДУМАН</t>
  </si>
  <si>
    <t>ИСМАИЛОВ ДУМАН ЖУРСУНОВИЧ</t>
  </si>
  <si>
    <t>03.03.2025не сущ</t>
  </si>
  <si>
    <t>ИП "КУЛАХМЕТОВА"</t>
  </si>
  <si>
    <t>КУЛАХМЕТОВА ЖУЛДЫЗ ЕЛУБЕКОВНА</t>
  </si>
  <si>
    <t>77714680316 ,87714680316</t>
  </si>
  <si>
    <t>С.АКЫН САРА , ОБЛАСТЬ ЖЕТІСУ, ЕСКЕЛЬДИНСКИЙ РАЙОН, С.О. АКЫН САРА, С.АКЫН САРА</t>
  </si>
  <si>
    <t>30.07.2024 не верный номер</t>
  </si>
  <si>
    <t>ИП KIZ-LOGISTICS</t>
  </si>
  <si>
    <t>КОЗЫБАГАРОВА ГУЛЗИЯ ТУРДЫГАЛИЕВНА</t>
  </si>
  <si>
    <t>КХ "АГРОФЕЛИКС"</t>
  </si>
  <si>
    <t>ЮН ВЯЧЕСЛАВ ФЕЛИКСОВИЧ</t>
  </si>
  <si>
    <t>7(778)7151071 ,87787151071</t>
  </si>
  <si>
    <t>06.06.2024 нет потреб</t>
  </si>
  <si>
    <t>КӨК МОЙНАҚ</t>
  </si>
  <si>
    <t>ИСМАГУЛОВ ЖАНАЙ УЗБЕКБАЕВИЧ</t>
  </si>
  <si>
    <t>Ш/Қ "ҚОТАНАҒАШ"</t>
  </si>
  <si>
    <t>ЫСҚАҚ АРАЙЛЫМ ҚАЙРОЛЛАҚЫЗЫ</t>
  </si>
  <si>
    <t>Розничная торговля косметическими товарами и туалетными принадлежностями в специализированных магазинах, являющихся торговыми объектами, с торговой площадью более 2000 кв.м (2000 кв.м и выше)</t>
  </si>
  <si>
    <t>ИП "НҰРЖАН"</t>
  </si>
  <si>
    <t>ЖАРМУХАНОВ НУРЖАН БАКТЫГАЛИЕВИЧ</t>
  </si>
  <si>
    <t>АЛИМБАЕВ НУРЛАН АМАНОВИЧ</t>
  </si>
  <si>
    <t>ИНДИВИДУАЛЬНЫЙ ПРЕДПРИНИМАТЕЛЬ ТУЛЕГЕНОВ РУСЛАН ОНГАРОВИЧ повтор не дозвон</t>
  </si>
  <si>
    <t>ТУЛЕГЕНОВ РУСЛАН ОНГАРОВИЧ</t>
  </si>
  <si>
    <t>87143922050 ,8 (71439) 22050</t>
  </si>
  <si>
    <t>С.АРАЛБАЙ , КОСТАНАЙСКАЯ ОБЛАСТЬ, ЖАНГЕЛЬДИНСКИЙ РАЙОН, АРАЛБАЙСКАЯ С.А., С.АРАЛБАЙ</t>
  </si>
  <si>
    <t>ИП ТОКЕШ</t>
  </si>
  <si>
    <t>ТУКЕШОВА НУРГУЛЬ САМУХАНОВНА</t>
  </si>
  <si>
    <t>21.02.2025 нет потрпеб</t>
  </si>
  <si>
    <t>"ХИСМЕТОВА"</t>
  </si>
  <si>
    <t>ХИСМЕТОВА АЛТЫНГАНЫМ АДЕСОВНА</t>
  </si>
  <si>
    <t>КХ " АТШАПКАН-1"</t>
  </si>
  <si>
    <t>БЕКТУРОВ АЯН БЕКТУРОВИЧ</t>
  </si>
  <si>
    <t>77019353777 ,87019353777</t>
  </si>
  <si>
    <t>С.КОЯНБАЙ , ОБЛАСТЬ АБАЙ, БЕСКАРАГАЙСКИЙ РАЙОН, ЕРНАЗАРОВСКИЙ С.О., С.КОЯНБАЙ</t>
  </si>
  <si>
    <t>ФХ "ГУЛЬЖАН"</t>
  </si>
  <si>
    <t>НУРСЕИТОВА ГУЛЬЖАН НИКОЛАЕВНА</t>
  </si>
  <si>
    <t>semenovka_school_vko@mail.ru</t>
  </si>
  <si>
    <t>19.07.2024 нет номера</t>
  </si>
  <si>
    <t>АЛИМАНОВА ИННА ВИКТОРОВНА</t>
  </si>
  <si>
    <t>ИП РАХМАТУЛИНА</t>
  </si>
  <si>
    <t>РАХМАТУЛИНА АЙНУР ИЗДИБАЕВНА</t>
  </si>
  <si>
    <t>КХ ХАМИДУЛЛИН А.К.</t>
  </si>
  <si>
    <t>ХАМИДУЛЛИН АЛТЫНБЕК КОБЛАНОВИЧ</t>
  </si>
  <si>
    <t>С.БАЛКУДУК , АТЫРАУСКАЯ ОБЛАСТЬ, КУРМАНГАЗИНСКИЙ РАЙОН, АЗГИРСКИЙ С.О., С.БАЛКУДУК</t>
  </si>
  <si>
    <t>06.06.2024 откл</t>
  </si>
  <si>
    <t>ИП МАНСУР</t>
  </si>
  <si>
    <t>РАХИТОВА АНАРА КАБЫЛБЕКОВНА</t>
  </si>
  <si>
    <t>ИП "МУСЛИМ"</t>
  </si>
  <si>
    <t>МУХИТОВ АЗБЕК СЕРИКОВИЧ</t>
  </si>
  <si>
    <t>2.10.2024 нет потреб в ангаре просит не звонить больше</t>
  </si>
  <si>
    <t>BAQ CITY</t>
  </si>
  <si>
    <t>АБЕТБЕКОВА РАУШАН ТУРГАНБЕКОВНА</t>
  </si>
  <si>
    <t>87072132787 ,87085703679</t>
  </si>
  <si>
    <t>К / Х " БОЛАШАҚ</t>
  </si>
  <si>
    <t>БЕКТУРГАНОВ КАНАТ ТЛЕВГАЖИЕВИЧ</t>
  </si>
  <si>
    <t>7(778)2507211 ,87782507211</t>
  </si>
  <si>
    <t>ИП "ДЖАМАНБАЕВ"</t>
  </si>
  <si>
    <t>ДЖАМАНБАЕВ ДАНАБЕК КЕРИМБАЕВИЧ</t>
  </si>
  <si>
    <t>С.КАРАКОГА , СЕВЕРО-КАЗАХСТАНСКАЯ ОБЛАСТЬ, РАЙОН МАГЖАНА ЖУМАБАЕВА, КАРАКОГИНСКИЙ С.О., С.КАРАКОГА</t>
  </si>
  <si>
    <t>ИП ЕРСУЛТАН</t>
  </si>
  <si>
    <t>ЖУМАТАЕВА САЛТАНАТ САДЕНОВНА</t>
  </si>
  <si>
    <t>КХ "БЕКОС" не зарег</t>
  </si>
  <si>
    <t>КЫДЫРБАЕВ БЕКБОЛАТ МЕНДЫХАНОВИЧ</t>
  </si>
  <si>
    <t>КХ "ВИРАЖ"</t>
  </si>
  <si>
    <t>ФИЛИППОВ АНДРЕЙ ПЕТРОВИЧ</t>
  </si>
  <si>
    <t>С.ШОЛАКСОР , ПАВЛОДАРСКАЯ ОБЛАСТЬ, АКТОГАЙСКИЙ РАЙОН, ЖАЛАУЛИНСКИЙ С.О., С.ШОЛАКСОР</t>
  </si>
  <si>
    <t>кп № 496</t>
  </si>
  <si>
    <t>ИП " КАЛДЫБАЕВ Т.С."</t>
  </si>
  <si>
    <t>КАЛДЫБАЕВ ТАЛГАТ САЛЫБЕКОВИЧ</t>
  </si>
  <si>
    <t>77028125009 ,87028125009</t>
  </si>
  <si>
    <t>ИП "БЕГАЛЫ"</t>
  </si>
  <si>
    <t>ОМИРБАЕВ АРМАН ДАУЛЕТОВИЧ</t>
  </si>
  <si>
    <t>"ЕР-АСЫЛ" ШАРУА-ҚОЖАЛЫҒЫ</t>
  </si>
  <si>
    <t>КУАТБЕКОВА МЕЙРАМГУЛЬ МУРАТОВНА</t>
  </si>
  <si>
    <t>С.КАЖЫМУХАН , ТУРКЕСТАНСКАЯ ОБЛАСТЬ, ОРДАБАСЫНСКИЙ РАЙОН, КАЖЫМУКАНСКИЙ С.О., С.КАЖЫМУХАН</t>
  </si>
  <si>
    <t>ИП АРУЖАН</t>
  </si>
  <si>
    <t>АТЫГОЖИНА САМАЛ ЖЕКСЕНБАЕВНА</t>
  </si>
  <si>
    <t>К/Х " САША"</t>
  </si>
  <si>
    <t>ГУСЕЙНОВ БУЛАТ ФАРАДЖЕВИЧ</t>
  </si>
  <si>
    <t>ИП "АНУАРБЕК"</t>
  </si>
  <si>
    <t>СЕРГАЗИН ДАРИЙ АНУАРБЕКОВИЧ</t>
  </si>
  <si>
    <t>ИП ИЛЬБЕРГЕНОВ АРМАН</t>
  </si>
  <si>
    <t>ИЛЬБЕРГЕНОВ АРМАН ТОКТУБАЕВИЧ</t>
  </si>
  <si>
    <t>77786586446 ,87786586446</t>
  </si>
  <si>
    <t>РАЙЫМЖАНОВА АЙСҰЛУ САҚТАҒАНҚЫЗЫ</t>
  </si>
  <si>
    <t>С.ЖИДЕЛИАРЫК , КЫЗЫЛОРДИНСКАЯ ОБЛАСТЬ, ЧИИЛИЙСКИЙ РАЙОН, ЖИДЕЛИАРЫКСКИЙ С.О., С.ЖИДЕЛИАРЫК</t>
  </si>
  <si>
    <t>26.03.2025 сбой</t>
  </si>
  <si>
    <t>ИНДИВИДУАЛЬНЫЙ ПРЕДПРИНИМАТЕЛЬ АПЕТОВ АЛМАТ</t>
  </si>
  <si>
    <t>АПЕТОВ АЛМАТ АШИРХАНОВИЧ</t>
  </si>
  <si>
    <t>ИП "МОМБЕКОВ"</t>
  </si>
  <si>
    <t>МОМБЕКОВ АСЫЛБЕК САГЫНБАЕВИЧ</t>
  </si>
  <si>
    <t>И/П ДЖУМАГАЗИЕВА А М</t>
  </si>
  <si>
    <t>ДЖУМАГАЗИЕВА АКЗИЯ МУРАТОВНА</t>
  </si>
  <si>
    <t>7(771)1182577 ,87711182577 ,87711835578</t>
  </si>
  <si>
    <t>21.02.2025 не дохзвон</t>
  </si>
  <si>
    <t>ИП,,ЖАДЫРА"</t>
  </si>
  <si>
    <t>КАЛИЕВ МАРАТ ТАСТАНДЫЕВИЧ</t>
  </si>
  <si>
    <t>30.07.2024 откл</t>
  </si>
  <si>
    <t>ДК "БАҚЫТ,С"</t>
  </si>
  <si>
    <t>КОШКАРОВ БАКЫТ САХАНОВИЧ</t>
  </si>
  <si>
    <t>КРЕСТЬЯНСКОЕ ХОЗЯЙСТВО "АИДА"</t>
  </si>
  <si>
    <t>СЕРИКОВ БЕРИК МАРАТОВИЧ</t>
  </si>
  <si>
    <t>21.02.2025 продал хоз во</t>
  </si>
  <si>
    <t>КХ "АЙБАР"</t>
  </si>
  <si>
    <t>АБДРАМАНОВ БАКЫТ БЕРИКОВИЧ</t>
  </si>
  <si>
    <t>77754118484 ,87754118484</t>
  </si>
  <si>
    <t>ИП "КАТТАБЕКОВ ТОКЕН СЫРБЕКОВИЧ"</t>
  </si>
  <si>
    <t>КАТТАБЕКОВ ТОКЕН СЫРБЕКОВИЧ</t>
  </si>
  <si>
    <t>С.КАЗАХСТАН , ТУРКЕСТАНСКАЯ ОБЛАСТЬ, ШАРДАРИНСКИЙ РАЙОН, С.О.АЛАТАУ БАТЫРА, С.КАЗАХСТАН</t>
  </si>
  <si>
    <t>ИП АЛИШЕРОВ С. А.</t>
  </si>
  <si>
    <t>АЛИШЕРОВ САЙДАКБАР АБДАЛИЕВИЧ</t>
  </si>
  <si>
    <t>7(701)220-96-13 ,87012209613</t>
  </si>
  <si>
    <t>Аренда и лизинг прочих предметов личного потребления и бытовых товаров</t>
  </si>
  <si>
    <t>КХ " ЕРЗАТ" повтор</t>
  </si>
  <si>
    <t>Абжанов Хабит Толеукулович</t>
  </si>
  <si>
    <t>КХ "ШАНА"</t>
  </si>
  <si>
    <t>САЛМАН ТІЛЕУЖАН ТӘЖІҒАЛИҰЛЫ</t>
  </si>
  <si>
    <t>12.02.2025 не верный номер</t>
  </si>
  <si>
    <t>КХ ЕР-НҰР</t>
  </si>
  <si>
    <t>ТУРСЫНБАЕВА ДИНАРА АРТЫКБАЕВНА</t>
  </si>
  <si>
    <t>ИП "ЭЛЬДОРАДО" казахскоговорящий</t>
  </si>
  <si>
    <t>БЕКЕН ХУАНТХАН</t>
  </si>
  <si>
    <t>7 (702) 221 00 04</t>
  </si>
  <si>
    <t>АМАНБАЕВ К.К.</t>
  </si>
  <si>
    <t>АМАНБАЕВ КАДЫРБЕК КАДЫРХАНОВИЧ</t>
  </si>
  <si>
    <t>7 (701) 523-11-90 ,87015231190</t>
  </si>
  <si>
    <t>АШЕНОВ ГАЛЫМЖАН СЕРГАЛИМОВИЧ</t>
  </si>
  <si>
    <t>ТЕМИРХАНОВ ЖАСУЛАН МУТИГУЛЛИНОВИЧ</t>
  </si>
  <si>
    <t>77775665970 ,87775665970</t>
  </si>
  <si>
    <t>ШҚ "ҚҰРБАН ӘЖЕ"</t>
  </si>
  <si>
    <t>КОРГАНБАЕВА ШАИРА ПАРМЕНКУЛОВНА</t>
  </si>
  <si>
    <t>ИП "БАЛМАГАНБЕТОВА А.Д."</t>
  </si>
  <si>
    <t>БАЛМАГАНБЕТОВА АНАР ДАУЛЕТХАНОВНА</t>
  </si>
  <si>
    <t>87021544399 ,87770060224</t>
  </si>
  <si>
    <t>КХ ЫРЫСТЫ</t>
  </si>
  <si>
    <t>МУЗДАХАНОВ БЕЙБИТ АЙТБАЕВИЧ</t>
  </si>
  <si>
    <t>27.08.2026 построил деревянный</t>
  </si>
  <si>
    <t>КРЕСТЬЯНСКОЕ ХОЗЯЙСТВО "МАҒЖАН"</t>
  </si>
  <si>
    <t>МАДИЕВ АДИЛЕТ КУДАЙБЕРГЕНОВИЧ</t>
  </si>
  <si>
    <t>ЖУМАДИЛОВ БАТЫР БЕКТУРСЫНОВИЧ</t>
  </si>
  <si>
    <t>77019770177; +77479770177 ,87019770177 ,87479770177</t>
  </si>
  <si>
    <t>02.08.2024 не дозвонг</t>
  </si>
  <si>
    <t>К/Х "АҚМАРЖАН"</t>
  </si>
  <si>
    <t>КОРАБАЕВ МУРАТ АХМЕТКАЛИЕВИЧ</t>
  </si>
  <si>
    <t>77714692748 ,87714692748</t>
  </si>
  <si>
    <t>ИП "ИСАКОВА ГУЛСИМ ТЛЕУХАНОВНА"</t>
  </si>
  <si>
    <t>ИСАКОВА ГУЛСИМ ТЛЕУХАНОВНА</t>
  </si>
  <si>
    <t>ШОБДАР АТА</t>
  </si>
  <si>
    <t>ШАТЕНОВ ЕРБОЛ АСАНҰЛЫ</t>
  </si>
  <si>
    <t>ИП"ИБРАГИМ"</t>
  </si>
  <si>
    <t>АРИНОВ ИБРАГИМ АЛТЫНСАРИЕВИЧ</t>
  </si>
  <si>
    <t>07.11.2024 сам перезвонит</t>
  </si>
  <si>
    <t>КРЕСТЬЯНСКОЕ ХОЗЯЙСТВО "ЗЕРГЕР"</t>
  </si>
  <si>
    <t>БАСТЕМИЕВ ЖАНАТ ТЛЕУХАНОВИЧ</t>
  </si>
  <si>
    <t>КХ АБДРАИМОВА А. М.</t>
  </si>
  <si>
    <t>АБДРАИМОВА АЙША МЕЙРМАНОВНА</t>
  </si>
  <si>
    <t>87078885354 ,8 (707) 888 5354</t>
  </si>
  <si>
    <t>КХ ЕСЕНОВ СУХРАБ ДЖАКСЫЛЫКОВИЧ</t>
  </si>
  <si>
    <t>ЕСЕНОВ СУХРАБ ДЖАКСЫЛЫКОВИЧ</t>
  </si>
  <si>
    <t>77472159090 ,87472159090</t>
  </si>
  <si>
    <t>С.АЛГА , АЛМАТИНСКАЯ ОБЛАСТЬ, ЕНБЕКШИКАЗАХСКИЙ РАЙОН, БАЙТЕРЕКСКИЙ С.О., С.АЛГА</t>
  </si>
  <si>
    <t>ИП ИМАНБАЕВА Г.Т.</t>
  </si>
  <si>
    <t>ИМАНБАЕВА ГУЛСИМ ТУРУБАЕВНА</t>
  </si>
  <si>
    <t>ИП "КАЛДЫБАЕВА Р"</t>
  </si>
  <si>
    <t>КАЛДЫБАЕВА РОЗА БАЛТАБАЕВНА</t>
  </si>
  <si>
    <t>КУШЕКБАЕВ АЗАМАТ ЖАКСЫЛЫКОВИЧ</t>
  </si>
  <si>
    <t>ИП "ЖҮСІП"</t>
  </si>
  <si>
    <t>ИМАНГАЛИЕВА РАЙГУЛЬ ЖАРОЛЛАЕВНА</t>
  </si>
  <si>
    <t>ЖК "ДІЛДӘ"</t>
  </si>
  <si>
    <t>САГЫНДЫКОВ РУСТЕМ АМАНГЕЛЬДИЕВИЧ</t>
  </si>
  <si>
    <t>87029277473 ,8-702-927-74-73</t>
  </si>
  <si>
    <t>28.03.2025 не дозвон</t>
  </si>
  <si>
    <t>АЙЗЕРЕ</t>
  </si>
  <si>
    <t>СЫРЫМБЕТОВ ЗАУЫТБЕК БАБРАУШАНОВИЧ</t>
  </si>
  <si>
    <t>С.КУМЖОТА , ЖАМБЫЛСКАЯ ОБЛАСТЬ, БАЙЗАКСКИЙ РАЙОН, БУРЫЛСКИЙ С.О., С.КУМЖОТА</t>
  </si>
  <si>
    <t>"ҚҰЛАН ӨТПЕС" ШАРУА ҚОЖАЛЫҒЫ</t>
  </si>
  <si>
    <t>АЙТБЕКОВ АЙДОС БАИСОВИЧ</t>
  </si>
  <si>
    <t>ИП МУСАЕВА</t>
  </si>
  <si>
    <t>МУСАЕВА МАРХАБА АБДИЖАЛИЛОВНА</t>
  </si>
  <si>
    <t>ИП МИХАЛЕВСКАЯ</t>
  </si>
  <si>
    <t>МИХАЛЕВСКАЯ МАРИНА ВЛАДИМИРОВНА</t>
  </si>
  <si>
    <t>ИП САБИЛОВ</t>
  </si>
  <si>
    <t>87774403932 ,87774403932, 87789101828 ,87789101828</t>
  </si>
  <si>
    <t>27.06.2026 нет потреб</t>
  </si>
  <si>
    <t>ИП СУЛЕЙМЕНОВ</t>
  </si>
  <si>
    <t>СУЛЕЙМЕНОВ САЙЛАУБАЙ ДАУЛБАЕВИЧ</t>
  </si>
  <si>
    <t>"АЙКЫН" ШАРУА ҚОЖАЛЫҒЫ</t>
  </si>
  <si>
    <t>КУДАБАЕВ ЖОЛКЕН ЖАКЕНОВИЧ</t>
  </si>
  <si>
    <t>ЖОЛДАСОВ</t>
  </si>
  <si>
    <t>ЖОЛДАСОВ БОЛАТ ЗУЛПЫХАРОВИЧ</t>
  </si>
  <si>
    <t>Прочая транспортно-экспедиционная деятельность</t>
  </si>
  <si>
    <t>ТУЛЕБАЕВ НУРГАЛИ ТАНИРБЕРГЕНОВИЧ</t>
  </si>
  <si>
    <t>ИП "САТЖАНОВ А.О"</t>
  </si>
  <si>
    <t>САТЖАНОВ АМАНГЕЛДЫ ОТЫНШИНОВИЧ</t>
  </si>
  <si>
    <t>7(777)5733856 ,87775733856</t>
  </si>
  <si>
    <t>ИП КУКЕЕВ</t>
  </si>
  <si>
    <t>КУКЕЕВ КАЙРАТ СОВЕТКАНОВИЧ</t>
  </si>
  <si>
    <t>ЖК "ЛИДИЯ"</t>
  </si>
  <si>
    <t>АЙМАГАМБЕТОВА ЛИДИЯ ЕСТАЕВНА</t>
  </si>
  <si>
    <t>7713923122 ,87713923122</t>
  </si>
  <si>
    <t>БАЙМАГАНБЕТОВ МЕЙРАМБЕК КЕНЕСОВИЧ</t>
  </si>
  <si>
    <t>77053322825 ,87053322825</t>
  </si>
  <si>
    <t>ЗИМОВКА АКШИ , ОБЛАСТЬ ҰЛЫТАУ, ЖЕЗКАЗГАН Г.А., САРЫКЕНГИРСКИЙ С.О., С.МАЛШЫБАЙ, ЗИМОВКА АКШИ</t>
  </si>
  <si>
    <t>АКНИЯЗОВА СУЛУШАШ ИБАДИЛДАЕВНА</t>
  </si>
  <si>
    <t>77012764830 ,87012764830</t>
  </si>
  <si>
    <t>28.03.2025 нет потреб</t>
  </si>
  <si>
    <t>ИП "ЕРМЕКБАЕВА Д.Б."</t>
  </si>
  <si>
    <t>ЕРМЕКБАЕВА ДАНЕГУЛЬ БЕКЖИГИТОВНА</t>
  </si>
  <si>
    <t>7(777)142-60-90 ,87771426090</t>
  </si>
  <si>
    <t>С.КОШКАРАТА , ЖАМБЫЛСКАЯ ОБЛАСТЬ, ЖУАЛЫНСКИЙ РАЙОН, КОШКАРАТИНСКИЙ С.О., С.КОШКАРАТА</t>
  </si>
  <si>
    <t>ИП "РАХАТ"</t>
  </si>
  <si>
    <t>ПИРНАЗАРОВ НУРКЕН НУРМУРАТОВИЧ</t>
  </si>
  <si>
    <t>ИП СЕРИКБАЕВА М.Б</t>
  </si>
  <si>
    <t>СЕРИКБАЕВА МОЛДИР БАБАШОВНА</t>
  </si>
  <si>
    <t>ИП "МАЛИКА"</t>
  </si>
  <si>
    <t>ЖУНИСБЕКОВ МАДИЯР ТОЛЕГЕНОВИЧ</t>
  </si>
  <si>
    <t>К\Х " ӘБДІНҰР "</t>
  </si>
  <si>
    <t>СЕРИЕВ АБДУЛЛА УБАЙДУЛЛАЕВИЧ</t>
  </si>
  <si>
    <t>87053199791 ,87713313011</t>
  </si>
  <si>
    <t>К/Х "ӘЛІМБЕК СӘСКЕ"</t>
  </si>
  <si>
    <t>ӘЛІМБЕК СӘСКЕ</t>
  </si>
  <si>
    <t>КХ "БАЙКЕН"</t>
  </si>
  <si>
    <t>ТУТКАБАЕВ БАЙКЕН БАЛТАГУЛОВИЧ</t>
  </si>
  <si>
    <t>06.02.2024 отключен</t>
  </si>
  <si>
    <t>ИП ЖУБАНОВ Е.У.</t>
  </si>
  <si>
    <t>ЖУБАНОВ ЕРБОЛ УРАЗАЕВИЧ</t>
  </si>
  <si>
    <t>77056618633 ,87056618633</t>
  </si>
  <si>
    <t>ШАКИРОВ Х.А</t>
  </si>
  <si>
    <t>ШАКИРОВ ХАЛИЛ АМИТОВИЧ</t>
  </si>
  <si>
    <t>77752303345 ,87752303345</t>
  </si>
  <si>
    <t>НУРМАГАНБЕТОВ</t>
  </si>
  <si>
    <t>НУРМАГАНБЕТОВ НУРБЕК</t>
  </si>
  <si>
    <t>С.АЙЫРТАС , КАРАГАНДИНСКАЯ ОБЛАСТЬ, АКТОГАЙСКИЙ РАЙОН, АЙЫРТАССКИЙ С.О., С.АЙЫРТАС</t>
  </si>
  <si>
    <t>"РАУАН" ШАРУА ҚОЖАЛЫҒЫ</t>
  </si>
  <si>
    <t>УСЕНОВ КАЙРАТ РАХМЕТОВИЧ</t>
  </si>
  <si>
    <t>ИП "АЙАРУ"</t>
  </si>
  <si>
    <t>КАРАКИЕВА ГУЛЖАЗИРА УТЕГЕНОВНА</t>
  </si>
  <si>
    <t>ИП "ЖАКСЫМБЕТОВ"</t>
  </si>
  <si>
    <t>ЖАКСЫМБЕТОВ БАГДАТ МЫРЗАХАНОВИЧ</t>
  </si>
  <si>
    <t>77753571681 ,87753571681</t>
  </si>
  <si>
    <t>КРЕСТЬЯНСКОЕ ХОЗЯЙСТВО"ЖІГЕР"</t>
  </si>
  <si>
    <t>САМАЛАЕВА АЙГУЛЬ АБДРАМАНОВНА</t>
  </si>
  <si>
    <t>ИП "ТУРАН ТРАНЗИТ"</t>
  </si>
  <si>
    <t>МАМБЕТОВА ДИЛФУЗА ИСМАИЛОВНА</t>
  </si>
  <si>
    <t>Г.ТУРКЕСТАН , ТУРКЕСТАН Г.А., Г.ТУРКЕСТАН</t>
  </si>
  <si>
    <t>ЖК " ТУРАНОВА МЕРЕКЕ КОЙЛЫБАЕВНА "</t>
  </si>
  <si>
    <t>ТУРАНОВА МЕРЕКЕ КОЙЛЫБАЕВНА</t>
  </si>
  <si>
    <t>С.ЖАНАТАЛАП , ТУРКЕСТАНСКАЯ ОБЛАСТЬ, РАЙОН БАЙДИБЕКА, АГЫБЕТСКИЙ С.О., С.ЖАНАТАЛАП</t>
  </si>
  <si>
    <t>ИП "БЕГМАНОВ "</t>
  </si>
  <si>
    <t>БЕГМАНОВ САИД АБЛЕКОВИЧ</t>
  </si>
  <si>
    <t>77014445151 ,87014445151</t>
  </si>
  <si>
    <t>МУКАШЕВ КУАНЫШБЕК ТОКЕШОВИЧ</t>
  </si>
  <si>
    <t>ИП "ГАЙСИНА ГУЛЖАН АСАНОВНА"</t>
  </si>
  <si>
    <t>ГАЙСИНА ГУЛЖАН АСАНОВНА</t>
  </si>
  <si>
    <t>1.10.2024 не верный номер</t>
  </si>
  <si>
    <t>К/Х МАР-ЭЛЬ</t>
  </si>
  <si>
    <t>АСАНОВ МАРАТ ВЛАДИМИРОВИЧ</t>
  </si>
  <si>
    <t>С.АСАН , ЗАПАДНО-КАЗАХСТАНСКАЯ ОБЛАСТЬ, РАЙОН БӘЙТЕРЕК, МИЧУРИНСКИЙ С.О., С.АСАН</t>
  </si>
  <si>
    <t>КХ "АЛМА"</t>
  </si>
  <si>
    <t>ТАРКОВСКИЙ ЕВГЕНИЙ ОЛЕГОВИЧ</t>
  </si>
  <si>
    <t>С.КИИМА , АКМОЛИНСКАЯ ОБЛАСТЬ, ЖАКСЫНСКИЙ РАЙОН, ЖАНАКИИМИНСКИЙ С.О., С.КИИМА</t>
  </si>
  <si>
    <t>ИП БАДЖАНОВА АСЕЛЬ БАТЫРБЕКОВНА</t>
  </si>
  <si>
    <t>БАДЖАНОВА АСЕЛЬ БАТЫРБЕКОВНА</t>
  </si>
  <si>
    <t>ИП БАШЕНОВ К.</t>
  </si>
  <si>
    <t>БАШЕНОВ КУАТ УЛЫКБАНОВИЧ</t>
  </si>
  <si>
    <t>КХ "ЕШМЕТ"</t>
  </si>
  <si>
    <t>ЕШІМЕТ ҚУАНЫШ СЕРІКЖАНҰЛЫ</t>
  </si>
  <si>
    <t>К/Х "ТҮЛКІБАЙ"</t>
  </si>
  <si>
    <t>ЖУМАБЕКОВА ЖАНАР АЙТМАГАМБЕТОВНА</t>
  </si>
  <si>
    <t>17.09.2026 откл</t>
  </si>
  <si>
    <t>К/Х "АЙХАТ"</t>
  </si>
  <si>
    <t>АСХАТ БУЛАТ АСХАТҰЛЫ</t>
  </si>
  <si>
    <t>КРЕСТЬЯНСКОЕ ХОЗЯЙСТВО "ДАРЫН"</t>
  </si>
  <si>
    <t>СЕЙТОВ ЕРИКБАЙ СЕМЕНБАЙУЛЫ</t>
  </si>
  <si>
    <t>ИП "МУРЗАЛИЕВА"</t>
  </si>
  <si>
    <t>МУРЗАЛИЕВА НУРИЯ ТЛЕКОВНА</t>
  </si>
  <si>
    <t>7 (777) 862-51-04</t>
  </si>
  <si>
    <t>КХ "БЕРЕКЕ-5"</t>
  </si>
  <si>
    <t>КАНАПЬЯНОВ АСЕТ КАЗБЕКОВИЧ</t>
  </si>
  <si>
    <t>87165935810 ,87756286262</t>
  </si>
  <si>
    <t>С.КАРАТАЛ , АКМОЛИНСКАЯ ОБЛАСТЬ, ЕРЕЙМЕНТАУСКИЙ РАЙОН, КУНШАЛГАНСКИЙ С.О., С.КАРАТАЛ</t>
  </si>
  <si>
    <t>ТОХТАМИШОВ СОБИРЖАН АЙДИНБЕКОВИЧ</t>
  </si>
  <si>
    <t>ЖК "ЕРНАР"</t>
  </si>
  <si>
    <t>НЫСАН ҚАЛЖАН ОҢАЛБЕКҰЛЫ</t>
  </si>
  <si>
    <t>87716002600 ,8-771-600-26-00</t>
  </si>
  <si>
    <t>КХ АЙБЫН</t>
  </si>
  <si>
    <t>КУМАРГАЛИЕВА ЭЛЬВИРА ВАЛЕРИЕВНА</t>
  </si>
  <si>
    <t>"БЕКАРЫС" ШАРУА ҚОЖАЛЫҒЫ</t>
  </si>
  <si>
    <t>БАЛАЖАНОВ МАНАС ОМИРЗАКОВИЧ</t>
  </si>
  <si>
    <t>С.ОРЫНБАЙ , ОБЛАСТЬ ҰЛЫТАУ, ЖАНААРКИНСКИЙ РАЙОН, С.О.ОРЫНБАЙ, С.ОРЫНБАЙ</t>
  </si>
  <si>
    <t>04.03.2025 нет потреб</t>
  </si>
  <si>
    <t>ИП "БОЛАШАК"</t>
  </si>
  <si>
    <t>АХМЕТОВА ШОЛПАН РИНАТОВНА</t>
  </si>
  <si>
    <t>pogranichnik.m@mail.ru</t>
  </si>
  <si>
    <t>С.ПОГРАНИЧНИК , ПАВЛОДАРСКАЯ ОБЛАСТЬ, АКСУ Г.А., ДОСТЫКСКИЙ С.О., С.ПОГРАНИЧНИК</t>
  </si>
  <si>
    <t>КХ "ЖУАЛЫ-ОЙ"</t>
  </si>
  <si>
    <t>ҚИСАБЕКОВ БЕЙІМБЕТ САТЫБАЛДЫ ҰЛЫ</t>
  </si>
  <si>
    <t>С.ЖУАЛЫОЙ , ЗАПАДНО-КАЗАХСТАНСКАЯ ОБЛАСТЬ, ЖАНГАЛИНСКИЙ РАЙОН, ЖАНАКАЗАНСКИЙ С.О., С.ЖУАЛЫОЙ</t>
  </si>
  <si>
    <t>ЕДИГЕНОВ КАЙРАТ КУАНЫШУЛЫ</t>
  </si>
  <si>
    <t>С.НОВОСЕЛОВКА , КОСТАНАЙСКАЯ ОБЛАСТЬ, КАРАСУСКИЙ РАЙОН, ИЛЬИЧЕВСКИЙ С.О., С.НОВОСЕЛОВКА</t>
  </si>
  <si>
    <t>Ш.Қ " Қ Ы С Т А У Б А Й "</t>
  </si>
  <si>
    <t>АДЫРБЕК БАҒДАТ ҚЫСТАУБАЙҰЛЫ</t>
  </si>
  <si>
    <t>ТЕЛЯП ДОЛКУНЖАН ГАЙРАТ ОГЛИ</t>
  </si>
  <si>
    <t>87781919253 ,8-778-19-19-253</t>
  </si>
  <si>
    <t>16.10.2024  не дозвон</t>
  </si>
  <si>
    <t>ИП "КОРПЕБАЕВА"</t>
  </si>
  <si>
    <t>КОРПЕБАЕВА ЖУМАКУЛ БУРКИТБАЕВНА</t>
  </si>
  <si>
    <t>С.СЕЙЛБЕК , ЖАМБЫЛСКАЯ ОБЛАСТЬ, ТАЛАССКИЙ РАЙОН, ОЙЫКСКИЙ С.О., С.СЕЙЛБЕК</t>
  </si>
  <si>
    <t>КХ "ДАУРЕН-2"</t>
  </si>
  <si>
    <t>САКЕНОВ БАКЫТЖАН ОЯНОВИЧ</t>
  </si>
  <si>
    <t>30.07.2024 не доступен</t>
  </si>
  <si>
    <t>ИП ДЖАРИМБЕТОВ</t>
  </si>
  <si>
    <t>ДЖАРИМБЕТОВ КАЙРАТ УРАЗАЛИЕВИЧ</t>
  </si>
  <si>
    <t>АХМЕТОВ БАУРЖАН ДУСУПКАЛИЕВИЧ</t>
  </si>
  <si>
    <t>7776 420 16 16</t>
  </si>
  <si>
    <t>ИП АЛШЕМБАЕВА</t>
  </si>
  <si>
    <t>АЛШЕМБАЕВА ЛАЗЗАТ ТУРСЫМБАЙКЫЗЫ</t>
  </si>
  <si>
    <t>ТУРКСИБСКИЙ РАЙОН , Г.АЛМАТЫ, ТУРКСИБСКИЙ РАЙОН</t>
  </si>
  <si>
    <t>КХ ЖАУТЕНОВ Е.О.</t>
  </si>
  <si>
    <t>ЖАУТЕНОВ ЕРЛАН ОЛЖАБАЕВИЧ</t>
  </si>
  <si>
    <t>7055592637 ,87055592637</t>
  </si>
  <si>
    <t>ИП " УСЕРБАЕВА АНАР "</t>
  </si>
  <si>
    <t>УСЕРБАЕВА АНАР АБИЕВНА</t>
  </si>
  <si>
    <t>7 (701) 981 59 33</t>
  </si>
  <si>
    <t>ИП АБЫЛГАЗИНА АННА УРАЗАЕВНА</t>
  </si>
  <si>
    <t>АБЫЛГАЗИНА АННА УРАЗАЕВНА</t>
  </si>
  <si>
    <t>ШАЙКЕНОВ НУРЛАН МАЛИКОВИЧ не зарег</t>
  </si>
  <si>
    <t>ШАЙКЕНОВ НУРЛАН МАЛИКОВИЧ</t>
  </si>
  <si>
    <t>87028589786 ,87711333250 ,87711333250, 87028589786</t>
  </si>
  <si>
    <t>ИП ОМИРБЕК не зарегестр</t>
  </si>
  <si>
    <t>ТЕМИРГАЛИЕВ ОМИРБЕК ШАБДАНОВИЧ</t>
  </si>
  <si>
    <t>ТАЙШЫБАЕВ</t>
  </si>
  <si>
    <t>ТАЙШЫБАЕВ ЕРКИН КАБИДОЛЛАЕВИЧ</t>
  </si>
  <si>
    <t>ОСМАНОВА А.А.</t>
  </si>
  <si>
    <t>ОСМАНОВА АСЕМ АСАНОВНА</t>
  </si>
  <si>
    <t>87076587927 ,87078049897</t>
  </si>
  <si>
    <t>07.11.2024 закрыли ип</t>
  </si>
  <si>
    <t>ИП ИБРАЕВ ММ</t>
  </si>
  <si>
    <t>ИБРАЕВ МАНСУР МУСЛИМОВИЧ</t>
  </si>
  <si>
    <t>7(778)446-90-93</t>
  </si>
  <si>
    <t>НР-ДУЛЕТ (КУСАИНОВА АЙГУЛЬ ЖЕКСЕНБАЕВНА)</t>
  </si>
  <si>
    <t>КУСАИНОВА АЙГУЛЬ ЖЕКСЕНБАЕВНА</t>
  </si>
  <si>
    <t>"КЕНЕСАРЫ" ШАРУА ҚОЖАЛЫҒЫ</t>
  </si>
  <si>
    <t>ШАМУРАТОВ НАУРЫЗБАЙ МИЗАМОВИЧ</t>
  </si>
  <si>
    <t>ИП "АБИТАЕВ"</t>
  </si>
  <si>
    <t>АБИТАЕВ РАШИД СЕРИКОВИЧ</t>
  </si>
  <si>
    <t>ИП ОРМАНШЫ</t>
  </si>
  <si>
    <t>ОРМАНШЕВ АСЫЛБЕК САГНАЕВИЧ</t>
  </si>
  <si>
    <t>КХ " АРДАК "</t>
  </si>
  <si>
    <t>ИБУЛДАЕВ БЕРИКБАЙ АЛДАНОВИЧ</t>
  </si>
  <si>
    <t>ИП "БАГЛАН"</t>
  </si>
  <si>
    <t>КОКЕБАЕВ БАГЛАН КАБЫЛХАНОВИЧ</t>
  </si>
  <si>
    <t>ИП "ЖАҚСЫЛЫҚОВА"</t>
  </si>
  <si>
    <t>ЖАКСЫЛЫКОВА ТОРГЫН ШИЫРБЕКОВНА</t>
  </si>
  <si>
    <t>С.АРАСАН , ОБЛАСТЬ ЖЕТІСУ, АКСУСКИЙ РАЙОН, АРАСАНСКИЙ С.О., С.АРАСАН</t>
  </si>
  <si>
    <t>30.07.2024 нет потреб</t>
  </si>
  <si>
    <t>ЖК "ЖЕТКЕРГЕН"</t>
  </si>
  <si>
    <t>АСАНОВ ЖЕТКЕРГЕН КУДАЙБЕРГЕНОВИЧ</t>
  </si>
  <si>
    <t>П.АЙТЕКЕ БИ , КАЗАЛИНСКИЙ РАЙОН, АЙТЕКЕ БИ П.А., П.АЙТЕКЕ БИ</t>
  </si>
  <si>
    <t>28.03.2025 откл</t>
  </si>
  <si>
    <t>КХ "АКЖАИК"</t>
  </si>
  <si>
    <t>МУКАШЕВ АКЖАИК ЕРБОЛАТОВИЧ</t>
  </si>
  <si>
    <t>77024478574 ,87024478574</t>
  </si>
  <si>
    <t>С.САЛТАНАТ , ЗАПАДНО-КАЗАХСТАНСКАЯ ОБЛАСТЬ, ЖАНГАЛИНСКИЙ РАЙОН, КОПЖАСАРСКИЙ С.О., С.САЛТАНАТ</t>
  </si>
  <si>
    <t>1.10.2024 откл</t>
  </si>
  <si>
    <t>МАМЫРОВ АБАЙ МУРАТХАНОВИЧ</t>
  </si>
  <si>
    <t>АЙАРУ</t>
  </si>
  <si>
    <t>САГАТОВ ДИЛЬМУХАНБЕТ УТЕГЕНОВИЧ</t>
  </si>
  <si>
    <t>21.02.2025 сбой</t>
  </si>
  <si>
    <t>КРЕСТЬЯНСКОЕ ХОЗЯЙСТВО " ГУЗЕЛЬ "</t>
  </si>
  <si>
    <t>ХИТМАТОВ МАРАТ МУНАРОВИЧ</t>
  </si>
  <si>
    <t>ИП ДАИРОВ К.А.</t>
  </si>
  <si>
    <t>ДАИРОВ КУАНЫШ АБДИБЕКОВИЧ</t>
  </si>
  <si>
    <t>КХ "ЗУБР"</t>
  </si>
  <si>
    <t>КРАУЗЕ СЕРГЕЙ МИХАЙЛОВИЧ</t>
  </si>
  <si>
    <t>МУСАЕВ КУАТ</t>
  </si>
  <si>
    <t>МУСАЕВ КУАТ ЕСИМГАЛИЕВИЧ</t>
  </si>
  <si>
    <t>ИП БИСЕНГАЛИЕВ К.А.</t>
  </si>
  <si>
    <t>БИСЕНГАЛИЕВ КУНАНБАЙ АЛЕКСЕЕВИЧ</t>
  </si>
  <si>
    <t>ИП БЕРДИБАЕВА ШОЛПАН МАХСЕТБАЙКЫЗЫ</t>
  </si>
  <si>
    <t>БЕРДИБАЕВА ШОЛПАН МАХСЕТБАЙКЫЗЫ</t>
  </si>
  <si>
    <t>ШАРУА ҚОЖАЛЫҒЫ "БЕКБЕРГЕН"</t>
  </si>
  <si>
    <t>БАЗИЛОВ ДАУЛЕТХАН АБИЛХАНОВИЧ</t>
  </si>
  <si>
    <t>77014325934 ,87014325934</t>
  </si>
  <si>
    <t>ИП"ИСАБАЕВА Г"</t>
  </si>
  <si>
    <t>ИСАБАЕВА ГУЛЬЖАМАЛ ДИЛДАХАНОВНА</t>
  </si>
  <si>
    <t>87016504030 ,87088118965</t>
  </si>
  <si>
    <t>ИП КУЛБАЕВА</t>
  </si>
  <si>
    <t>КУЛБАЕВА ЛЯЗАТ СЕРЖАНОВНА</t>
  </si>
  <si>
    <t>ИП ФЕДОРОВ ИВАН ПЕТРОВИЧ</t>
  </si>
  <si>
    <t>ФЁДОРОВ ИВАН ПЕТРОВИЧ</t>
  </si>
  <si>
    <t>15.05.2024 их уже в живых нет</t>
  </si>
  <si>
    <t>ИП "ЮНОСТЬ"</t>
  </si>
  <si>
    <t>ИВАНЕНКО ДМИТРИЙ АНАТОЛЬЕВИЧ</t>
  </si>
  <si>
    <t>ИП БАЛКЕНОВА К.К.</t>
  </si>
  <si>
    <t>БАЛКЕНОВА КУЛЗИРА КАНИЯТОВНА</t>
  </si>
  <si>
    <t>С.БОЛЕК , АЛМАТИНСКАЯ ОБЛАСТЬ, ЕНБЕКШИКАЗАХСКИЙ РАЙОН, БОЛЕКСКИЙ С.О., С.БОЛЕК</t>
  </si>
  <si>
    <t>ИП ЛИДЕР</t>
  </si>
  <si>
    <t>КОШКИМБЕКОВ ТАЛГАТ АШИМБЕКОВИЧ</t>
  </si>
  <si>
    <t>77057976502 ,87057976502</t>
  </si>
  <si>
    <t>КХ "ИХТИЛЯПОВ МАДИ УМУРЗАКОВИЧ"</t>
  </si>
  <si>
    <t>С.ШОЛАКСАЙ , КОСТАНАЙСКАЯ ОБЛАСТЬ, НАУРЗУМСКИЙ РАЙОН, ШОЛАКСАЙСКАЯ С.А., С.ШОЛАКСАЙ</t>
  </si>
  <si>
    <t>28.08.2024 сделал договор</t>
  </si>
  <si>
    <t>ИП ЗОТОВА не зарегестрирован</t>
  </si>
  <si>
    <t>ЗОТОВА ЕКАТЕРИНА ИГОРЬЕВНА</t>
  </si>
  <si>
    <t>АУБАКИРОВА РАУШАН СОВЕТОВНА</t>
  </si>
  <si>
    <t>КРЕСТЬЯНСКОЕ ХОЗЯЙСТВО "УРАЗГАЛИЕВ Б.С."</t>
  </si>
  <si>
    <t>УРАЗГАЛИЕВ БЕРИК СЕРГОВИЧ</t>
  </si>
  <si>
    <t xml:space="preserve">1.10.2024 не дозвон </t>
  </si>
  <si>
    <t>И/П "НУРКЕН"</t>
  </si>
  <si>
    <t>УСЕРБАЕВ НУРКЕН ШИРНЕБАЕВИЧ</t>
  </si>
  <si>
    <t>KX "НҰРАЙ"</t>
  </si>
  <si>
    <t>УРУМБАЕВ ЕРЖАН МУХАМЕДОВИЧ</t>
  </si>
  <si>
    <t>07.11.2024 перезвонит</t>
  </si>
  <si>
    <t>ИП "GOLDEN FRUITS"</t>
  </si>
  <si>
    <t>ИНАМЖАНОВА НАРГИЗ АДЫЛЖАНОВНА</t>
  </si>
  <si>
    <t>ИП "АЛЬМУХАМБЕТОВ Ж.С."</t>
  </si>
  <si>
    <t>АЛЬМУХАМБЕТОВ ЖАНАТ СЕРИКОВИЧ</t>
  </si>
  <si>
    <t>(7142)549131 ,87142549131</t>
  </si>
  <si>
    <t>27.08.2026 не верный номер магазин легион</t>
  </si>
  <si>
    <t>ИП "МАХСЕТОВ Н.Т."</t>
  </si>
  <si>
    <t>МАХСЕТОВ НУРГАЛИ ТУРГАЛИЕВИЧ</t>
  </si>
  <si>
    <t>С.КОСОЗЕН , АЛМАТИНСКАЯ ОБЛАСТЬ, ИЛИЙСКИЙ РАЙОН, КАРАОЙСКИЙ С.О., С.КОСОЗЕН</t>
  </si>
  <si>
    <t>ИП НУРГАЛИЕВ А. К/Х "ТУЛПАР"</t>
  </si>
  <si>
    <t>НУРГАЛИЕВ АЙБОЛ МАНАТОВИЧ</t>
  </si>
  <si>
    <t>7(701) 404 1070 ,87014041070</t>
  </si>
  <si>
    <t>ИП "МАТАЙ"</t>
  </si>
  <si>
    <t>МУКУШЕВ АНУАР КАЙРАТОВИЧ</t>
  </si>
  <si>
    <t>ШАРКОВ ГРИГОРИЙ СЕРГЕЕВИЧ</t>
  </si>
  <si>
    <t>ИП АЗАЛИЯ</t>
  </si>
  <si>
    <t>МУСАГАЛИЕВА ГУЛДАНА АКЫЛБЕКОВНА</t>
  </si>
  <si>
    <t>77771430353 ,87771430353</t>
  </si>
  <si>
    <t xml:space="preserve">1.10.2024 нет потреб </t>
  </si>
  <si>
    <t>НУРЖАН</t>
  </si>
  <si>
    <t>САЙМУРАТОВ НУРЖАН НУРЛАНОВИЧ</t>
  </si>
  <si>
    <t>702-378-99-49 ,87023789949</t>
  </si>
  <si>
    <t>БИМЫРЗАЕВ МАЛИК КАЛДЫБАЕВИЧ</t>
  </si>
  <si>
    <t>ИП "ДИЛЕБАЕВА"</t>
  </si>
  <si>
    <t>ДИЛЕБАЕВА МАРИНА ОРАЗОВНА</t>
  </si>
  <si>
    <t>ИП ШЕРХАН не верный номер</t>
  </si>
  <si>
    <t>МЕТЖАНОВА МАКПАЛ КУАНЫШБАЕВНА</t>
  </si>
  <si>
    <t>ИП ШЕТИЕВ А.Т.</t>
  </si>
  <si>
    <t>ШЕТИЕВ АСХАТ ТЕМИРБЕКОВИЧ</t>
  </si>
  <si>
    <t>30.07.2024 закрыл ип</t>
  </si>
  <si>
    <t>ИП ӘБДІКАДЫР РОЗА ӘБДІКАДЫРҚЫЗЫ</t>
  </si>
  <si>
    <t>Әбдікадыр Роза Әбдікадырқызы</t>
  </si>
  <si>
    <t>87079896590 ,87477919812</t>
  </si>
  <si>
    <t>АМАНГАЛИЕВ БЕРИК ЕРМЕКОВИЧ</t>
  </si>
  <si>
    <t>77774711885 ,87774711885</t>
  </si>
  <si>
    <t>С.ТАЛДЫКУДУК , ЗАПАДНО-КАЗАХСТАНСКАЯ ОБЛАСТЬ, КАЗТАЛОВСКИЙ РАЙОН, ТАЛДЫКУДУКСКИЙ С.О., С.ТАЛДЫКУДУК</t>
  </si>
  <si>
    <t>ЖЕЛТАУОВА АЙГУЛЬ АМАНОВНА</t>
  </si>
  <si>
    <t>21.02.2025 не дозавон</t>
  </si>
  <si>
    <t>КРЕСТЬЯНСКОЕ ХОЗЯЙСТВО "ӨТЕЖАН"</t>
  </si>
  <si>
    <t>ТАСКЫНБАЕВ УТЕЖАН НУРОВИЧ</t>
  </si>
  <si>
    <t>ИП МЕЛДЕБЕКОВА</t>
  </si>
  <si>
    <t>МЕЛДЕБЕКОВА НУРГУЛЬ АЛИХАНОВНА</t>
  </si>
  <si>
    <t>ИП КОКОРЕВ</t>
  </si>
  <si>
    <t>КОКОРЕВ АЛЕКСАНДР АЛЕКСАНДРОВИЧ</t>
  </si>
  <si>
    <t>ИП "БИСЕМБАЕВ Т.С."</t>
  </si>
  <si>
    <t>БИСЕМБАЕВ ТАЛГАТ СЕРИКОВИЧ</t>
  </si>
  <si>
    <t>ДК АСКАТ</t>
  </si>
  <si>
    <t>АСАНОВ АСКАТ ТУЛЕБАЕВИЧ</t>
  </si>
  <si>
    <t>77029354266 ,87029354266</t>
  </si>
  <si>
    <t>28.03.2025 не верный но мер</t>
  </si>
  <si>
    <t>ИП "ОЛЖА" не зарег</t>
  </si>
  <si>
    <t>БЕКЕТАЕВ ОЛЖАС САЙЛАУОВИЧ</t>
  </si>
  <si>
    <t>10.09.2026 сбросил</t>
  </si>
  <si>
    <t>К/Х "МИЧУРИНО" не верный</t>
  </si>
  <si>
    <t>ТЕМИРГАЛИЕВ ЗАРЫК КАЖМУРАТОВИЧ</t>
  </si>
  <si>
    <t>87182393681 ,8 (7182) 39-36-81</t>
  </si>
  <si>
    <t>ИП "БАҚБЕРГЕН"</t>
  </si>
  <si>
    <t>ИБРАЕВ НУРЛАН АНУАРБЕКОВИЧ</t>
  </si>
  <si>
    <t>ИП "СМАГАНБЕТОВА"</t>
  </si>
  <si>
    <t>СМАГАНБЕТОВА АКБОТА БЕЙСЕНТАЕВНА</t>
  </si>
  <si>
    <t>ИП "АМАНАТ"</t>
  </si>
  <si>
    <t>МАЖМАНОВА КАРШЫГА НИЛТАЙКЫЗЫ</t>
  </si>
  <si>
    <t>ИП "БУЛКУНОВ"</t>
  </si>
  <si>
    <t>БУЛКУНОВ АНДРЕЙ ЮРЬЕВИЧ</t>
  </si>
  <si>
    <t>С.МИХАЙЛОВКА , АКМОЛИНСКАЯ ОБЛАСТЬ, АРШАЛЫНСКИЙ РАЙОН, МИХАЙЛОВСКИЙ С.О., С.МИХАЙЛОВКА</t>
  </si>
  <si>
    <t>"SOTI" ШАРУА ҚОЖАЛЫҒЫ</t>
  </si>
  <si>
    <t>ШАЛГИМБАЕВА АЛИЯ АМАНГЕЛЬДИЕВНА</t>
  </si>
  <si>
    <t>КХ "САҚЫШ"</t>
  </si>
  <si>
    <t>ТАТРАНОВ ТИЛЕК ШАБХАТОВИЧ</t>
  </si>
  <si>
    <t>77051478950 ,+77055040971 ,87051478950 ,87055040971</t>
  </si>
  <si>
    <t>КХ "ДЖАБАНАЕВ Е.К."</t>
  </si>
  <si>
    <t>ДЖАБАНАЕВ ЕРМЕК КИКУМБАЕВИЧ</t>
  </si>
  <si>
    <t>КРЕСТЬЯНСКОЕ ХОЗЯЙСТВО "ҰЗЫН БҰЛАҚ"</t>
  </si>
  <si>
    <t>АШИРОВ РАМАЗАН ТОФИКОВИЧ</t>
  </si>
  <si>
    <t>22.11.2024 нет потреб</t>
  </si>
  <si>
    <t>ЖК "НҰРДӘУЛЕТ"</t>
  </si>
  <si>
    <t>АҚҚҰЛ АСХАТ МҰХАМЕДИЯРҰЛЫ</t>
  </si>
  <si>
    <t>С.АРЫСЬ , ОТРАРСКИЙ РАЙОН, КАРАКОНЫРСКИЙ С.О., С.АРЫСЬ</t>
  </si>
  <si>
    <t>ЖК "ОЛЖА"</t>
  </si>
  <si>
    <t>КОПБАЕВ ШАЛГЫН ЖЕТПИСОВИЧ</t>
  </si>
  <si>
    <t>87012669066 ,8-701-266-90-66</t>
  </si>
  <si>
    <t>ИП ДАРИНА</t>
  </si>
  <si>
    <t>ИБРАЕВ БАУРЖАН ИСАБАЕВИЧ</t>
  </si>
  <si>
    <t>(7182) 66-09-56, 701-532-79-00 ,87015327900 ,87182660956</t>
  </si>
  <si>
    <t>ИП МУХАМБЕТЬЯРОВ С. А.</t>
  </si>
  <si>
    <t>МУХАМБЕТЬЯРОВ САЛИМЖАН АКЫЛБЕКОВИЧ</t>
  </si>
  <si>
    <t>1.10.2024 построили сами</t>
  </si>
  <si>
    <t>КХ "САМИРА"</t>
  </si>
  <si>
    <t>СОЛТАНАЛИН АСЕТ САЛИЕВИЧ</t>
  </si>
  <si>
    <t>С.КАРАТЕРЕК , СЕВЕРО-КАЗАХСТАНСКАЯ ОБЛАСТЬ, УАЛИХАНОВСКИЙ РАЙОН, КАРАТЕРЕКСКИЙ С.О., С.КАРАТЕРЕК</t>
  </si>
  <si>
    <t>ИП ''САЙБОЛАТ''</t>
  </si>
  <si>
    <t>СМАГУЛОВ РАХАТ ЕРМЕКОВИЧ</t>
  </si>
  <si>
    <t>С.ЖАЛКАМЫС , АЛМАТИНСКАЯ ОБЛАСТЬ, ТАЛГАРСКИЙ РАЙОН, КАЙНАРСКИЙ С.О., С.ЖАЛКАМЫС</t>
  </si>
  <si>
    <t>ИП МАКСИМОВ</t>
  </si>
  <si>
    <t>МАКСИМОВ ВАЛЕРИЙ АНАТОЛЬЕВИЧ</t>
  </si>
  <si>
    <t>Производство декоративных изделий из дерева</t>
  </si>
  <si>
    <t>ИП К/Х "САНЖАР"</t>
  </si>
  <si>
    <t>ХУСАИНОВ АГЗАМ ХУСАИНОВИЧ</t>
  </si>
  <si>
    <t>7 (705) 531 45 95</t>
  </si>
  <si>
    <t>19.07.2024  нет потреб</t>
  </si>
  <si>
    <t>КХ "АРНА"</t>
  </si>
  <si>
    <t>АРХАМ ЗАГИПА ТӨЛЕГЕНҚЫЗЫ</t>
  </si>
  <si>
    <t>КРЕСТЬЯНСКОЕ ХОЗЯЙСТВО "РАПИЛБЕК"</t>
  </si>
  <si>
    <t>ЕЛЕКБАЕВ НУРБЕК ОРЫНБАСАРОВИЧ</t>
  </si>
  <si>
    <t xml:space="preserve"> 22.11.2024 нет потреб</t>
  </si>
  <si>
    <t>ЖОРТЫС</t>
  </si>
  <si>
    <t>НУРЖАУБАЕВА МАРЖАНГУЛ КАЙРГАЛИЕВНА</t>
  </si>
  <si>
    <t>С.КЫЗЫЛОЗЕН , МАНГИСТАУСКАЯ ОБЛАСТЬ, ТУПКАРАГАНСКИЙ РАЙОН, КЫЗЫЛОЗЕНСКИЙ С.О., С.КЫЗЫЛОЗЕН</t>
  </si>
  <si>
    <t>КХ"ШАМУРАТ"</t>
  </si>
  <si>
    <t>ШАМУРАТОВ ТЕМИРЛАН БОЛАТОВИЧ</t>
  </si>
  <si>
    <t>КХ "БАҚТЫБЕК"</t>
  </si>
  <si>
    <t>АБЖАПБАРОВ БАКТЫБЕК ТӘЛІПХАНҰЛЫ</t>
  </si>
  <si>
    <t>06.11.2024 откл</t>
  </si>
  <si>
    <t>КХ "БЕЙСЕМБЕКОВ"</t>
  </si>
  <si>
    <t>БЕЙСЕМБЕКОВ МУРАТ ОТЫНШИЕВИЧ</t>
  </si>
  <si>
    <t>77054542280 ,87054542280</t>
  </si>
  <si>
    <t>АЖИГАЛИЕВ АЙБОЛАТ БЕКМУРАТОВИЧ</t>
  </si>
  <si>
    <t>06.06.2024 нет в планах</t>
  </si>
  <si>
    <t>САБ</t>
  </si>
  <si>
    <t>СМАГУЛОВ АСКАР БАЙСАРЫЕВИЧ</t>
  </si>
  <si>
    <t>ГАЛИМЖАНОВ РУСЛАН ЕРКИНБАЕВИЧ</t>
  </si>
  <si>
    <t>87781090625 ,8 (778) 109 0625</t>
  </si>
  <si>
    <t>ИП ТОККОШКАРОВА</t>
  </si>
  <si>
    <t>ТОККОШКАРОВА САНДУГАШ КАЛМАХАНБЕТОВНА</t>
  </si>
  <si>
    <t>ИП " ДАНИЯР "</t>
  </si>
  <si>
    <t>АУШАТОВ ДАНИЯР САЙЛАУБЕКОВИЧ</t>
  </si>
  <si>
    <t>77015112466 ,87015112466</t>
  </si>
  <si>
    <t>П.АРШАЛЫ , АКМОЛИНСКАЯ ОБЛАСТЬ, АРШАЛЫНСКИЙ РАЙОН, АРШАЛЫНСКАЯ П.А., П.АРШАЛЫ</t>
  </si>
  <si>
    <t>ИП БАЗАРБЕКОВ Б.А.</t>
  </si>
  <si>
    <t>БАЗАРБЕКОВ БАУЫРЖАН АМАНБЕКОВИЧ</t>
  </si>
  <si>
    <t>77015338780 ,87015338780</t>
  </si>
  <si>
    <t>19.07.2024 закрыл ип</t>
  </si>
  <si>
    <t>"КРЕСТЬЯНСКОЕ ФЕРМЕРСКОЕ ХОЗЯЙСТВО" УТЕМГАЛИЕВ САРСЕМБЕК АДАЙХАНОВИЧ</t>
  </si>
  <si>
    <t>УТЕМГАЛИЕВ САРСЕМБЕК АДАЙХАНОВИЧ</t>
  </si>
  <si>
    <t>КРЕСТЬЯНСКОЕ ХОЗЯЙСТВО "ШАЛҚАР" ИСАБЕКОВ АНСАР САГИМБЕКОВИЧ</t>
  </si>
  <si>
    <t>ИСАБЕКОВ АНСАР САГИМБЕКОВИЧ</t>
  </si>
  <si>
    <t>ДК "БАРЛЫҚ"</t>
  </si>
  <si>
    <t>КУРМАНБЕКОВ ГАЛЫМЖАН БЕЙСЕНБЕКОВИЧ</t>
  </si>
  <si>
    <t>77783223535 ,87783223535</t>
  </si>
  <si>
    <t>ИП "ТЕМИРГАЛИЕВ Р.Б"</t>
  </si>
  <si>
    <t>ТЕМИРГАЛИЕВ РАДЖ БОЛАТОВИЧ</t>
  </si>
  <si>
    <t>87014154511 ,87122361572</t>
  </si>
  <si>
    <t>ФХ БАТЫРХАН не зарег</t>
  </si>
  <si>
    <t>АУЛАБАЕВ ТАЛГАТ АМАНГЕЛЬДИНОВИЧ</t>
  </si>
  <si>
    <t>ИП ДЖОЛДЫБАЕВ</t>
  </si>
  <si>
    <t>ДЖОЛДЫБАЕВ БАУЫРЖАН КАРИБАЕВИЧ</t>
  </si>
  <si>
    <t>7 (72432) 4-31-81 ,87243243181</t>
  </si>
  <si>
    <t>К/Х "ЖАЛТЫРКОЛЬ" повтор</t>
  </si>
  <si>
    <t>СЕГИЗБАЕВ ЕВГЕНИЙ КУШИБАЕВИЧ</t>
  </si>
  <si>
    <t>7(71435)25666 ,87143525666</t>
  </si>
  <si>
    <t>С.ЖАЛТЫРКОЛЬ , КОСТАНАЙСКАЯ ОБЛАСТЬ, ЖИТИКАРИНСКИЙ РАЙОН, МУКТИКОЛЬСКИЙ С.О., С.МУКТИКОЛЬ, С.ЖАЛТЫРКОЛЬ</t>
  </si>
  <si>
    <t>ИП ОМАРХАНОВ АСХАТ АСКЕРБЕКОВИЧ</t>
  </si>
  <si>
    <t>ОМАРХАНОВ АСХАТ АСКЕРБЕКОВИЧ</t>
  </si>
  <si>
    <t>К/Х "МЕРХАТ"</t>
  </si>
  <si>
    <t>ТОЙЛЫБАЕВА ЭЛЬМИРА СЕРИККАЛИЕВНА</t>
  </si>
  <si>
    <t>С.ИМ.АЙТБАЯ , УРДЖАРСКИЙ РАЙОН, АЛТЫНШОКИНСКИЙ С.О., С.ИМ.АЙТБАЯ</t>
  </si>
  <si>
    <t>15.05.2024 не верный</t>
  </si>
  <si>
    <t>АЙБАТ</t>
  </si>
  <si>
    <t>ТЕНЕЛБАЕВА МЕРУЕРТ ТУНГЫШБАЕВНА</t>
  </si>
  <si>
    <t>7777043565 ,87777043565</t>
  </si>
  <si>
    <t>28.03.2025 не верный номер</t>
  </si>
  <si>
    <t>КХ ИП КРИСТАЛЛ</t>
  </si>
  <si>
    <t>ТУЛЬЖАНОВА МАНШУК ТУЛЕГЕНОВНА</t>
  </si>
  <si>
    <t>87187740198 ,87787105575</t>
  </si>
  <si>
    <t>КРЕСТЬЯНСКОЕ ХОЗЯЙСТВО "ЖЕКЕН" ИБРАЕВА АЖАР БЕЙБИТХАНОВНА не зарег</t>
  </si>
  <si>
    <t>ИБРАЕВА АЖАР БЕЙБИТХАНОВНА</t>
  </si>
  <si>
    <t>87775547998 ,877755479984</t>
  </si>
  <si>
    <t>РАЯНА</t>
  </si>
  <si>
    <t>САМБЕТ МУХИДДИН САТТАРҰЛЫ</t>
  </si>
  <si>
    <t>22.11.2024 не дозвон</t>
  </si>
  <si>
    <t>УТАШЕВ КАНАТ ИМАНГАЛИЕВИЧ</t>
  </si>
  <si>
    <t>ИП МИРОШНИЧЕНКО Г.И.</t>
  </si>
  <si>
    <t>МИРОШНИЧЕНКО ГАЛИНА ИВАНОВНА</t>
  </si>
  <si>
    <t>10.09.2026 закрылись</t>
  </si>
  <si>
    <t>ИП ЖАЗИРА</t>
  </si>
  <si>
    <t>САДЫКОВА ЖАЗИРА МАЛИКОВНА</t>
  </si>
  <si>
    <t>С.КОСТОГАН , ЖАМБЫЛСКАЯ ОБЛАСТЬ, МЕРКЕНСКИЙ РАЙОН, ЖАНАТОГАНСКИЙ С.О., С.КОСТОГАН</t>
  </si>
  <si>
    <t>КХ "АКБАСТАУ"</t>
  </si>
  <si>
    <t>КЕМЕШЕВ ДАСТАН КАЙРОЛДИНОВИЧ</t>
  </si>
  <si>
    <t>ИП "СҰЛТАНОВ Ғ.Ө."</t>
  </si>
  <si>
    <t>СҰЛТАНОВ ҒАЛЛАМ ӨТЕГЕНҰЛЫ</t>
  </si>
  <si>
    <t>САДЫКОВ КАЙЫРЖАН ТОЛЕГЕНУЛЫ</t>
  </si>
  <si>
    <t>С.КАЙРАКТЫ , КАРАГАНДИНСКАЯ ОБЛАСТЬ, ШЕТСКИЙ РАЙОН, АКСУ-АЮЛИНСКИЙ С.О., С.КАЙРАКТЫ</t>
  </si>
  <si>
    <t>ИП БОГОМАЗ К.В.</t>
  </si>
  <si>
    <t>БОГОМАЗ КОНСТАНТИН ВЛАДИМИРОВИЧ</t>
  </si>
  <si>
    <t>77056252218 ,87056252218</t>
  </si>
  <si>
    <t>С.БЕЛОУСОВКА , ВОСТОЧНО-КАЗАХСТАНСКАЯ ОБЛАСТЬ, ГЛУБОКОВСКИЙ РАЙОН, БЕЛОУСОВСКАЯ С.О., С.БЕЛОУСОВКА</t>
  </si>
  <si>
    <t>ШҚ БЕРЕКЕ</t>
  </si>
  <si>
    <t>БИТИМОВА РОЗА ЖЕКСЕНБАЕВНА</t>
  </si>
  <si>
    <t>ИП "ОШАНОВА М.А."</t>
  </si>
  <si>
    <t>ОШАНОВА МЕРУЕРТ АБИШЕВНА</t>
  </si>
  <si>
    <t>23.09.2026 не дохзвон</t>
  </si>
  <si>
    <t>ИП АХМЕТХАНОВ М.С.</t>
  </si>
  <si>
    <t>АХМЕТХАНОВ МАДЬЯР СУЛТАНОВИЧ</t>
  </si>
  <si>
    <t>16.05.2024 откл</t>
  </si>
  <si>
    <t>АЙСҰЛТАН</t>
  </si>
  <si>
    <t>УМИРЗАКОВ АСКАР БАКТЫГАЛИЕВИЧ</t>
  </si>
  <si>
    <t>АБИЛЬДАЕВА ЖАНСУЛУ КЫРЫКБАЙОВНА</t>
  </si>
  <si>
    <t>ИП "ЖАН"</t>
  </si>
  <si>
    <t>НАЗАРБЕК САЯТ НАЗАРБЕКУЛЫ</t>
  </si>
  <si>
    <t>ИП ТАЛБАЕВА</t>
  </si>
  <si>
    <t>ТАЛБАЕВА КЕНЖЕКЫЗ БЕЖИНБАЕВНА</t>
  </si>
  <si>
    <t>ЗАКАРИН САМГАТ ИЛЬКЕНОВИЧ</t>
  </si>
  <si>
    <t>С.БАКБАКТЫ , АЛМАТИНСКАЯ ОБЛАСТЬ, БАЛХАШСКИЙ РАЙОН, БАКБАКТИНСКИЙ С.О., С.БАКБАКТЫ</t>
  </si>
  <si>
    <t>ИП ҒАЛИЯ</t>
  </si>
  <si>
    <t>ОМАРОВ АРМАН ХАЛЕЛОВИЧ</t>
  </si>
  <si>
    <t>С.САРЫАРҚА , КАРАГАНДИНСКАЯ ОБЛАСТЬ, БУХАР-ЖЫРАУСКИЙ РАЙОН, УШТОБИНСКИЙ С.О., С.САРЫАРҚА</t>
  </si>
  <si>
    <t>КРЕСТЬЯНСКОЕ ХОЗЯЙСТВО "АРШАТ"</t>
  </si>
  <si>
    <t>ЕДИЛОВ АСЫЛБЕК БАЛТАШЕВИЧ</t>
  </si>
  <si>
    <t>ИП "ЕЛЮБАЕВА" не верный номер</t>
  </si>
  <si>
    <t>ЕЛЮБАЕВА МАДИНА АМАНТАЕВНА</t>
  </si>
  <si>
    <t>87774171340 ,8-777-417-13-40</t>
  </si>
  <si>
    <t>02.09.2026 не верный</t>
  </si>
  <si>
    <t>КХ "ҚОНЫС"</t>
  </si>
  <si>
    <t>ИБАТОВА ФАНИЯ ХАФИЗОВНА</t>
  </si>
  <si>
    <t>ИП "САКАБАНОВ БАУЫРЖАН КАБДУАЛИЕВИЧ"</t>
  </si>
  <si>
    <t>САКАБАНОВ БАУЫРЖАН КАБДУАЛИЕВИЧ</t>
  </si>
  <si>
    <t>С.КАБАНБАЙ , ТАРБАГАТАЙСКИЙ РАЙОН, КАБАНБАЙСКИЙ С.О., С.КАБАНБАЙ</t>
  </si>
  <si>
    <t>16.05.2024 нет потреб</t>
  </si>
  <si>
    <t>"ЖИДЕЛІ" ШАРУА ҚОЖАЛЫҒЫ</t>
  </si>
  <si>
    <t>КЕМЕЛОВ АБЗАЛ ОРАЗБЕКОВИЧ</t>
  </si>
  <si>
    <t>87018323182 ,87053013032</t>
  </si>
  <si>
    <t>04.03.2025 позже перезвонит сам</t>
  </si>
  <si>
    <t>КРЕСТЬЯНСКОЕ ХОЗЯЙСТВО "ИГНАТ"</t>
  </si>
  <si>
    <t>ИСАГАЛИЕВ ИГНАТ ТУЯКОВИЧ</t>
  </si>
  <si>
    <t>7 (777) 693 51 73 ,87776935173</t>
  </si>
  <si>
    <t>ЖК "ШАМУРАТОВА У"</t>
  </si>
  <si>
    <t>ШАМУРАТОВА УЛПАН СРАЖАДИНОВНА</t>
  </si>
  <si>
    <t>ИП "ХАМИРОВ АДИЛБАТЫР ЖУМАХАНОВИЧ"</t>
  </si>
  <si>
    <t>ХАМИРОВ АДИЛБАТЫР ЖУМАХАНОВИЧ</t>
  </si>
  <si>
    <t>С.ПЛОДОВОЯГОДНОЕ , ЖАМБЫЛСКАЯ ОБЛАСТЬ, МЕРКЕНСКИЙ РАЙОН, ЖАМБЫЛСКИЙ С.О., С.ПЛОДОВОЯГОДНОЕ</t>
  </si>
  <si>
    <t>ИП АХМЕТОВА Б.Д.</t>
  </si>
  <si>
    <t>АХМЕТОВА БАКТЫГУЛЬ ДЖАНДАУЛЕТОВНА</t>
  </si>
  <si>
    <t>04.03.2025 не верныфй номер</t>
  </si>
  <si>
    <t>БАЙУЗАКОВ БАГЛАН ДЖУМАДИЛОВИЧ</t>
  </si>
  <si>
    <t>С.ДОЛАН , АЛМАТИНСКАЯ ОБЛАСТЬ, КАРАСАЙСКИЙ РАЙОН, РАЙЫМБЕКСКИЙ С.О., С.ДОЛАН</t>
  </si>
  <si>
    <t>ИП РЫСПАНОВ ГАНИ АЙТУГАНОВИЧ</t>
  </si>
  <si>
    <t>РЫСПАНОВ ГАНИ АЙТУГАНОВИЧ</t>
  </si>
  <si>
    <t>ИП "АБДУМАЖИТОВ "</t>
  </si>
  <si>
    <t>АБДУМАЖИТОВ ТЛЕКЖАН МАРАТОВИЧ</t>
  </si>
  <si>
    <t>ИП "ЯСМИН" не зарегес</t>
  </si>
  <si>
    <t>САЙДАЛИНОВА БАТИМА ЗЕЙНУЛЛОВНА</t>
  </si>
  <si>
    <t>ОМАРОВ КАНАТ ТУКЕНОВИЧ не верный номер</t>
  </si>
  <si>
    <t>ОМАРОВ КАНАТ ТУКЕНОВИЧ</t>
  </si>
  <si>
    <t>ДК "АЙДАНА"</t>
  </si>
  <si>
    <t>САДЫКОВ МАКСАТ ЖУМАБЕКОВИЧ</t>
  </si>
  <si>
    <t>ИП МАЖИТОВ КАХРАМАН</t>
  </si>
  <si>
    <t>МАЖИТОВ КАХРАМАН АБДИМОМИНОВИЧ</t>
  </si>
  <si>
    <t>07.11.2024 не зарег</t>
  </si>
  <si>
    <t>ИП "АЛМАТ"</t>
  </si>
  <si>
    <t>САРМОЛДАЕВ АЛМАТЖАН ДАЙРАБАЕВИЧ</t>
  </si>
  <si>
    <t>С.ДОСБОЛ БИ , КЫЗЫЛОРДИНСКАЯ ОБЛАСТЬ, ЧИИЛИЙСКИЙ РАЙОН, АКТОГАНСКИЙ С.О., С.ДОСБОЛ БИ</t>
  </si>
  <si>
    <t>ИП "БОРАНБАЙ"</t>
  </si>
  <si>
    <t>БОРАНБАЙ САЙЛАУБЕК ҚАНАТБЕКҰЛЫ</t>
  </si>
  <si>
    <t>87012669066 ,8/701-266-90-66</t>
  </si>
  <si>
    <t>КРХ АРНҰР</t>
  </si>
  <si>
    <t>ЕСИМОВА САМАЛ СУЛТАНГАЗЫЕВНА</t>
  </si>
  <si>
    <t>КОНУРБАЕВ АЛМАТ АЛМАСБЕКОВИЧ</t>
  </si>
  <si>
    <t>7(708)352-33-62 ,87083523362</t>
  </si>
  <si>
    <t>ИП ЖУМАТОВ И.Т.</t>
  </si>
  <si>
    <t>ЖУМАТОВ ИСАТАЙ ТУРНИЯЗОВИЧ</t>
  </si>
  <si>
    <t>ИП "BIOTA"</t>
  </si>
  <si>
    <t>ГВОЗДЕВА ЕЛЕНА АЛЕКСАНДРОВНА</t>
  </si>
  <si>
    <t>16.10.2024 не верный номер</t>
  </si>
  <si>
    <t>ИП КХ «ПЧЕЛОЦЕНТР ӨСКЕМЕН»</t>
  </si>
  <si>
    <t>НУРТАЗИН АЙБЕК НУРЛАНБЕКОВИЧ</t>
  </si>
  <si>
    <t>16.05.2024 не дозвон</t>
  </si>
  <si>
    <t>ИП "КАЙСАР"</t>
  </si>
  <si>
    <t>КАТТЕБЕКОВ КАЙСАР ЕСЕНКЕЛДИЕВИЧ</t>
  </si>
  <si>
    <t>КРЕСТЬЯНСКОЕ ( ФЕРМЕРСКОЕ) ХОЗЯЙСТВО "РАУШ А.А."</t>
  </si>
  <si>
    <t>РАУШ АЛЕКСАНДР АЛЕКСАНДРОВИЧ</t>
  </si>
  <si>
    <t>16.05.2024 не верный номер</t>
  </si>
  <si>
    <t>КХ САГЫНДЫКОВА</t>
  </si>
  <si>
    <t>САГЫНДЫКОВА АЯУЖАН САЯБЕКОВНА</t>
  </si>
  <si>
    <t>ИНДИВИДУАЛЬНЫЙ ПРЕДПРИНИМАТЕЛЬ "МАКИШЕВ Б.К."</t>
  </si>
  <si>
    <t>МАКИШЕВ БЕК КУРГАНБЕКОВИЧ</t>
  </si>
  <si>
    <t>С.УКИЛИ ЫБЫРАЙ , СЕВЕРО-КАЗАХСТАНСКАЯ ОБЛАСТЬ, АЙЫРТАУСКИЙ РАЙОН, КАМСАКТИНСКИЙ С.О., С.УКИЛИ ЫБЫРАЙ</t>
  </si>
  <si>
    <t>КРЕСТЬЯНСКОЕ ХОЗЯЙСТВО "ТОРГАЙ" УАЛХАН ЕРНУР БЕЙСЕНҒАЛИҰЛЫ</t>
  </si>
  <si>
    <t>УАЛХАН ЕРНУР БЕЙСЕНҒАЛИҰЛЫ</t>
  </si>
  <si>
    <t>7 (705) 2610267 ,87052610267</t>
  </si>
  <si>
    <t>С.ПРИРЕЧНОЕ , ОБЛАСТЬ АБАЙ, СЕМЕЙ Г.А., ПРИРЕЧНЫЙ С.О., С.ПРИРЕЧНОЕ</t>
  </si>
  <si>
    <t>MIZAM</t>
  </si>
  <si>
    <t>РАЙМБЕКОВА ГУЛЬМИРА ЕСИМХАНОВНА</t>
  </si>
  <si>
    <t>САБА</t>
  </si>
  <si>
    <t>САКТАГАНОВ САБИТ ДАУТБАЕВИЧ</t>
  </si>
  <si>
    <t>ИНДИВИДУАЛЬНЫЙ ПРЕДПИНИМАТЕЛЬ "СЕРВИС-К"</t>
  </si>
  <si>
    <t>БЕГЕНТАЕВ ЕРБОЛ АЛИАКБАРОВИЧ</t>
  </si>
  <si>
    <t>К/Х "ҰЛАН"</t>
  </si>
  <si>
    <t>МУНАЛБАЕВ АЛТАЙ АМАНГАЛИЕВИЧ</t>
  </si>
  <si>
    <t>П.МАКАТ , АТЫРАУСКАЯ ОБЛАСТЬ, МАКАТСКИЙ РАЙОН, МАКАТСКАЯ П.А., П.МАКАТ</t>
  </si>
  <si>
    <t>ИП "АЙДАНА"</t>
  </si>
  <si>
    <t>ЖУСИПОВА БЕЙСЕНКУЛ ШЫРЫНХАНОВНА</t>
  </si>
  <si>
    <t>ДК "АЗНАБАЕВ ӘМІР"</t>
  </si>
  <si>
    <t>АЗНАБАЕВ ӘМІР СЕРІКҰЛЫ</t>
  </si>
  <si>
    <t>ИП "БЕСЕДИН С.В."</t>
  </si>
  <si>
    <t>БЕСЕДИН СЕРГЕЙ ВЛАДИМИРОВИЧ</t>
  </si>
  <si>
    <t>С.ТАССУАТ , КАРАГАНДИНСКАЯ ОБЛАСТЬ, НУРИНСКИЙ РАЙОН, ИНДУСТРИАЛЬНЫЙ С.О., С.ТАССУАТ</t>
  </si>
  <si>
    <t>КРЕСТЬЯНСКОЕ ХОЗЯЙСТВО "АРМАН-МАНСУР"</t>
  </si>
  <si>
    <t>НУРШАХАНОВ КАНАТ ЕСЕНЖАНОВИЧ</t>
  </si>
  <si>
    <t>ПЕРДЕБЕК ЕРМЕК ШАИРБЕКҰЛЫ</t>
  </si>
  <si>
    <t>ИП ЖУРТБАЕВ ЕРЖАН АБИМОЛДАУЛЫ</t>
  </si>
  <si>
    <t>ЖУРТБАЕВ ЕРЖАН АБИМОЛДАУЛЫ</t>
  </si>
  <si>
    <t>77755484355 ,87755484355</t>
  </si>
  <si>
    <t>ИП ЗАРИНА</t>
  </si>
  <si>
    <t>КАЛИМБЕТОВА ГУЛИСТАН ПРИМБЕТОВНА</t>
  </si>
  <si>
    <t>Производство вязаных и трикотажных чулочно-носочных изделий</t>
  </si>
  <si>
    <t>ИП "ЭНЕРГОСВЕТ"</t>
  </si>
  <si>
    <t>СЕИТОВ ЭЛЬДАР ЕЛЖАСОВИЧ</t>
  </si>
  <si>
    <t>"ИП ДАРХАН"</t>
  </si>
  <si>
    <t>БАЙДУЙСЕНОВ ЖЕНИС ЕСИМОВИЧ</t>
  </si>
  <si>
    <t>С.БЕРЕКЕ , АЛМАТИНСКАЯ ОБЛАСТЬ, БАЛХАШСКИЙ РАЙОН, БЕРЕКЕНСКИЙ С.О., С.БЕРЕКЕ</t>
  </si>
  <si>
    <t>ИСАЕВ БАУЫРЖАН МАНАМБАЕВИЧ</t>
  </si>
  <si>
    <t>ИП ЖАНАР</t>
  </si>
  <si>
    <t>ИБРАИМОВА ЖАНАР НУРАХАНОВНА</t>
  </si>
  <si>
    <t>К/Х "БЕЙБАРЫС" повтор не дозвон</t>
  </si>
  <si>
    <t>ТАШЕНОВ ЖЕТПИС ЕРСИНОВИЧ</t>
  </si>
  <si>
    <t>77751952491 ,87751952491</t>
  </si>
  <si>
    <t>КХ МЕРЕЙ</t>
  </si>
  <si>
    <t>АМАНБАЕВ АЛМАС КАПСИХОВИЧ</t>
  </si>
  <si>
    <t>77021383820 ,87021383820</t>
  </si>
  <si>
    <t>К/Х " ДИМАШ "</t>
  </si>
  <si>
    <t>ЕЛЕКЕНОВ РУСЛАН КАЛИЕВИЧ</t>
  </si>
  <si>
    <t>С.КОКОЗЕК , ОБЛАСТЬ АБАЙ, УРДЖАРСКИЙ РАЙОН, КОКОЗЕКСКИЙ С.О., С.КОКОЗЕК</t>
  </si>
  <si>
    <t>22.07.2024 нет потреб</t>
  </si>
  <si>
    <t>ЖК "БОЛАШАҚ"</t>
  </si>
  <si>
    <t>БАЙМЕНОВ КУАНЫШ САУРАНБЕКОВИЧ</t>
  </si>
  <si>
    <t>ЖК "ЫРЫС"</t>
  </si>
  <si>
    <t>АМИРЕЕВА КАМШАТ ЖАНАБЕКОВНА</t>
  </si>
  <si>
    <t>87057334414 ,8/705-733-44-14</t>
  </si>
  <si>
    <t>22.11.2024 не верный номер</t>
  </si>
  <si>
    <t>ИП "МЕРЕШОВА А.Е"</t>
  </si>
  <si>
    <t>МЕРЕШОВА АЙНАГУЛ ЕСКАЛИЕВНА</t>
  </si>
  <si>
    <t>77781060579 ,87781060579</t>
  </si>
  <si>
    <t>ИП РАУШАНОВА</t>
  </si>
  <si>
    <t>РАУШАНОВА ГҮЛНАРА АҚЫЛБЕКҚЫЗЫ</t>
  </si>
  <si>
    <t>ИП "ДОСЕКИН С.А."</t>
  </si>
  <si>
    <t>ДОСЕКИН СЕРИК АМАНЖОЛОВИЧ</t>
  </si>
  <si>
    <t>С.БУДЕННОВКА , КОСТАНАЙСКАЯ ОБЛАСТЬ, МЕНДЫКАРИНСКИЙ РАЙОН, БУДЕННОВСКИЙ С.О., С.БУДЕННОВКА</t>
  </si>
  <si>
    <t>"АҚЖІГІТ" ШАРУА ҚОЖАЛЫҒЫ</t>
  </si>
  <si>
    <t>АКЖИГИТОВ РУСЛАН ОРЫНЖАНОВИЧ</t>
  </si>
  <si>
    <t>С.САГИЗ , КЗЫЛКОГИНСКИЙ РАЙОН, САГИЗСКИЙ С.О., С.САГИЗ</t>
  </si>
  <si>
    <t>ИП "НУРГАИПОВ ЖАНТАС"</t>
  </si>
  <si>
    <t>НУРГАИПОВ ЖАНТАС ИСКЕНДЕРОВИЧ</t>
  </si>
  <si>
    <t>77074289513 ,87074289513</t>
  </si>
  <si>
    <t>ИП СЕЙЛБЕКОВА</t>
  </si>
  <si>
    <t>СЕЙЛБЕКОВА АЙГУЛЬ НУРМАХАНОВНА</t>
  </si>
  <si>
    <t>77054359850 ,87054359850</t>
  </si>
  <si>
    <t>ИП КАДЫРБАЕВ СОЛТАНБЕК АЛЫЕВИЧ</t>
  </si>
  <si>
    <t>КАДЫРБАЕВ СОЛТАНБЕК АЛЫЕВИЧ</t>
  </si>
  <si>
    <t>ИНДИВИДУАЛЬНЫЙ ПРЕДПРИНИМАТЕЛЬ МАКУЛБЕКОВ Р.С.</t>
  </si>
  <si>
    <t>МАКУЛБЕКОВ РАУАН САРЫБЕКОВИЧ</t>
  </si>
  <si>
    <t>ИП УСЕМБАЕВА АЛИЯ ЖАНАБЫЛОВНА</t>
  </si>
  <si>
    <t>УСЕМБАЕВА АЛИЯ ЖАНАБЫЛОВНА</t>
  </si>
  <si>
    <t>КАДЫРБЕКОВА ЖАНАТ БОЛАТОВНА</t>
  </si>
  <si>
    <t>77014623186 ,87014623186</t>
  </si>
  <si>
    <t>ИП "НУР-ИСЛАМ"</t>
  </si>
  <si>
    <t>КАРАБЕКОВ ТУРЕБЕК СЕРИКОВИЧ</t>
  </si>
  <si>
    <t>05.08.2024 не дозвон</t>
  </si>
  <si>
    <t>ИП ДӘУЛЕТ</t>
  </si>
  <si>
    <t>КАЙРЛАЕВ КАЙРАТ АБИЛБЕКОВИЧ</t>
  </si>
  <si>
    <t>С.ШИЕЛИ , КЫЗЫЛОРДИНСКАЯ ОБЛАСТЬ, ШИЕЛИЙСКИЙ РАЙОН, ШИЕЛИЙСКИЙ С.О., С.ШИЕЛИ</t>
  </si>
  <si>
    <t>КХ "МУСАҒАЛИ"</t>
  </si>
  <si>
    <t>МУСАГАЛИЕВ НУРБЕК КАЗИЕВИЧ</t>
  </si>
  <si>
    <t>7 (777) 500-44-48</t>
  </si>
  <si>
    <t>06.06.2024 перезвонит</t>
  </si>
  <si>
    <t>DG</t>
  </si>
  <si>
    <t>ДОСМУРАТОВ ГАЛЫМЖАН КАКИМБЕКУЛЫ</t>
  </si>
  <si>
    <t>С.УШАГАШ , КАРАТОБИНСКИЙ РАЙОН, КАРАТОБИНСКИЙ С.О., С.УШАГАШ</t>
  </si>
  <si>
    <t>ИП"АЙНАГУЛ"</t>
  </si>
  <si>
    <t>ХИЯНОВА АЙНАГҮЛ АМАНКЕЛДІҚЫЗЫ</t>
  </si>
  <si>
    <t>С.АКТАЙ , ЗАПАДНО-КАЗАХСТАНСКАЯ ОБЛАСТЬ, КАРАТОБИНСКИЙ РАЙОН, КАРАКУЛСКИЙ С.О., С.АКТАЙ</t>
  </si>
  <si>
    <t>1.10.2024  не дозвон</t>
  </si>
  <si>
    <t>ИП "К/Х ЕКПІҢ"</t>
  </si>
  <si>
    <t>РАХИМГАЛИЕВ МАРАТ ЖУМАБЕКОВИЧ</t>
  </si>
  <si>
    <t>С.МАЛЫЙ БАРАП , АКМОЛИНСКАЯ ОБЛАСТЬ, АККОЛЬСКИЙ РАЙОН, КЕНЕССКИЙ С.О., С.МАЛЫЙ БАРАП</t>
  </si>
  <si>
    <t>ИП "ПЕРВОМАЙСКИЙ"</t>
  </si>
  <si>
    <t>АЛАЛЫКИН ЮРИЙ КОНСТАНТИНОВИЧ</t>
  </si>
  <si>
    <t>ИП ПАШКЕВИЧ</t>
  </si>
  <si>
    <t>ПАШКЕВИЧ ОКСАНА ВЯЧЕСЛАВОВНА</t>
  </si>
  <si>
    <t>С.НОВОСТРОЙКА , КАРАГАНДИНСКАЯ ОБЛАСТЬ, БУХАР-ЖЫРАУСКИЙ РАЙОН, УШТОБИНСКИЙ С.О., С.НОВОСТРОЙКА</t>
  </si>
  <si>
    <t>23.09.2026 нет потре</t>
  </si>
  <si>
    <t>МАХСҰТ МАРС БЕРҒАЛЫҰЛЫ</t>
  </si>
  <si>
    <t>7(702) 015-58-35</t>
  </si>
  <si>
    <t>ИП ТАСИМОВ</t>
  </si>
  <si>
    <t>ТАСИМОВ ДАУЛЕТБЕК ЕРБОЛАТОВИЧ</t>
  </si>
  <si>
    <t>7(747)509-25-29 ,87475092529</t>
  </si>
  <si>
    <t>К/Х "АЛЧИНОВ"</t>
  </si>
  <si>
    <t>АЛЧИНОВ РУЛАН КУАНЫШБАЕВИЧ</t>
  </si>
  <si>
    <t>С.КОКТАЛ , ОБЛАСТЬ ЖЕТІСУ, КЕРБУЛАКСКИЙ РАЙОН, КОКСУСКИЙ С.О., С.КОКТАЛ</t>
  </si>
  <si>
    <t>ЖК "АЙШОЛПАН"</t>
  </si>
  <si>
    <t>ҚАДІРОВ АЙБЕК ҚУАНЫШҰЛЫ</t>
  </si>
  <si>
    <t>ДАУЛЕТБАКОВА ГУЛЗИРА БИЖИГИТОВНА</t>
  </si>
  <si>
    <t>КРЕСТЬЯНСКОЕ ХОЗЯЙСТВО " АБДИР"</t>
  </si>
  <si>
    <t>МЫЛТЫКБАЕВ НУРЖАН АБДИРОВИЧ</t>
  </si>
  <si>
    <t>С.АРАЛ , ЖАМБЫЛСКАЯ ОБЛАСТЬ, ТАЛАССКИЙ РАЙОН, УШАРАЛСКИЙ С.О., С.АРАЛ</t>
  </si>
  <si>
    <t>ФХ "АЛУА"</t>
  </si>
  <si>
    <t>АХМЕТОВ БОЛАТ ЗЕЙНУЛЛОВИЧ</t>
  </si>
  <si>
    <t>77051418148 ,87051418148</t>
  </si>
  <si>
    <t>ИП КИСТАУБАЕВ</t>
  </si>
  <si>
    <t>КИСТАУБАЕВ РУСЛАН БЕКБОЛАТОВИЧ</t>
  </si>
  <si>
    <t>КРЕСТЬЯНСКОЕ ХОЗЯИСТВО "НУРАЛИ"</t>
  </si>
  <si>
    <t>ДЮСУПОВ СИЯВУШ БАЗЫЛКАНОВИЧ</t>
  </si>
  <si>
    <t>С.КАРАБУЛАК , КУРЧУМСКИЙ РАЙОН, КУЙГАНСКИЙ С.О., С.КАЙНАР, С.КАРАБУЛАК</t>
  </si>
  <si>
    <t>ИП ДУЙСЕНБАЕВ АСЕТ БУЛТИРИКОВИЧ не дозвон повтор</t>
  </si>
  <si>
    <t>ДУЙСЕНБАЕВ АСЕТ БУЛТИРИКОВИЧ</t>
  </si>
  <si>
    <t>С.ТАУЫШ , КОСТАНАЙСКАЯ ОБЛАСТЬ, ЖАНГЕЛЬДИНСКИЙ РАЙОН, ЖАРКОЛЬСКИЙ С.О., С.ТАУЫШ</t>
  </si>
  <si>
    <t>КХ "АЙ-АД-АС"</t>
  </si>
  <si>
    <t>ЖАКИШЕВА АЙСУЛУ АЖМАГЫНОВНА</t>
  </si>
  <si>
    <t>ИП ЭРМЕТОВ</t>
  </si>
  <si>
    <t>ЭРМЕТОВ АБДИСАДИК АБДУКАХАРОВИЧ</t>
  </si>
  <si>
    <t>06.11.2024 нет потреб</t>
  </si>
  <si>
    <t>РОДИОНОВ НА</t>
  </si>
  <si>
    <t>РОДИОНОВ НИКОЛАЙ АНАТОЛЬЕВИЧ</t>
  </si>
  <si>
    <t>ИП "ЕЛЖАС"</t>
  </si>
  <si>
    <t>СЫЗДЫКОВА ЛИЛИЯ ИЛЬИНИЧНА</t>
  </si>
  <si>
    <t>77089498063 ,87089498063</t>
  </si>
  <si>
    <t>С.КУРЫЛУС , БУХАР-ЖЫРАУСКИЙ РАЙОН, УШТОБИНСКИЙ С.О., С.КУРЫЛУС</t>
  </si>
  <si>
    <t>ГККП "АГРОТЕХНИЧЕСКИЙ КОЛЛЕДЖ.ГОРОД ЕРЕЙМЕНТАУ" ПРИ УПРАВЛЕНИИ ОБРАЗОВАНИЯ АКМОЛИНСКОЙ ОБЛАСТИ</t>
  </si>
  <si>
    <t>ТУЛЕНОВА РАУШАН БАЛТАШЕВНА</t>
  </si>
  <si>
    <t>Г.ЕРЕЙМЕНТАУ , Акмолинская область Ерейментауский район город Ерейментау улица, дом 16</t>
  </si>
  <si>
    <t>ИНДИВИДУАЛЬНЫЙ ПРЕДПРИНИМАТЕЛЬ "НҰРӘЛИ"</t>
  </si>
  <si>
    <t>БЕККОЖАЕВА АКМАРАЛ ИБАДИЛАЕВНА</t>
  </si>
  <si>
    <t>С.АККОЛЬ , ЖАМБЫЛСКАЯ ОБЛАСТЬ, ТАЛАССКИЙ РАЙОН, АККОЛЬСКИЙ С.О., С.АККОЛЬ</t>
  </si>
  <si>
    <t>ЖИРЕНОВА КАЛЫШ МУКАТОВНА</t>
  </si>
  <si>
    <t>87123430014 ,87786303035</t>
  </si>
  <si>
    <t>С.ЕЛТАЙ , ИНДЕРСКИЙ РАЙОН, С.О. ЕЛТАЙ, С.ЕЛТАЙ</t>
  </si>
  <si>
    <t>ИП СЕЙТКЕРІМ</t>
  </si>
  <si>
    <t>СЕЙТКАРИМОВ БАКЫТЖАН СЕЙДАХМЕТОВИЧ</t>
  </si>
  <si>
    <t>ИП ТОРЕКЕНОВ БЕРДИМУРАТ</t>
  </si>
  <si>
    <t>ТОРЕКЕНОВ БЕРДИМУРАТ БИЛИМОВИЧ</t>
  </si>
  <si>
    <t>С.САЙОТЕС , МАНГИСТАУСКИЙ РАЙОН, САЙОТЕССКИЙ С.О., С.САЙОТЕС</t>
  </si>
  <si>
    <t>ИП "ДАУЛЕТБАЕВ НАСИПКАЛИ СЕРИКОВИЧ"</t>
  </si>
  <si>
    <t>ДАУЛЕТБАЕВ НАСИПКАЛИ СЕРИКОВИЧ</t>
  </si>
  <si>
    <t>ИП "БАЙТЕМІР"</t>
  </si>
  <si>
    <t>ИКЛАСОВ РУСТАМ НУРТАЕВИЧ</t>
  </si>
  <si>
    <t>87479881739 ,87715596969</t>
  </si>
  <si>
    <t>Производство прочих готовых металлических изделий</t>
  </si>
  <si>
    <t>ИП "БАСТАМИЙ"</t>
  </si>
  <si>
    <t>БАСТАМИЙ ТАЛГАТ ТЛЕУГАЗОВИЧ</t>
  </si>
  <si>
    <t>22.02.2024 не дозвон</t>
  </si>
  <si>
    <t>АРЫСТАН</t>
  </si>
  <si>
    <t>ЖАЛГАСБАЕВ КОЛДАС ТАСТЫБАЕВИЧ</t>
  </si>
  <si>
    <t>ФХ "ТЕМИР"</t>
  </si>
  <si>
    <t>ТАЯНОВА ШЫНАРГУЛЬ ТЕМИРОВНА</t>
  </si>
  <si>
    <t>k.rakhimbayeva@mail.ru</t>
  </si>
  <si>
    <t>ТУРГЫНАЛИЕВ БАГДАТ ЖУМАБЕКОВИЧ</t>
  </si>
  <si>
    <t>А.САУДАКЕНТ , САРЫСУСКИЙ РАЙОН, БАЙКАДАМСКИЙ С.О., А.САУДАКЕНТ</t>
  </si>
  <si>
    <t>ДАКИ</t>
  </si>
  <si>
    <t>ДАИРБЕКОВ ДАУРЕН ЕРИКОВИЧ</t>
  </si>
  <si>
    <t>7 (775) 953 66 32</t>
  </si>
  <si>
    <t>Производство удобрений</t>
  </si>
  <si>
    <t>ШТАБАЕВА М.Т.</t>
  </si>
  <si>
    <t>ШТАБАЕВА МОЛДИР ТОРЕБЕКОВНА</t>
  </si>
  <si>
    <t>РАЙОН ЕСИЛЬ , РАЙОН ЕСИЛЬ</t>
  </si>
  <si>
    <t>ИНДИВИДУАЛЬНЫЙ ПРЕДПРИНИМАТЕЛЬ "ЖУМАБЕКОВ О.Н."</t>
  </si>
  <si>
    <t>ЖУМАБЕКОВ ОМИРХАН НЫГМЕТЖАНОВИЧ</t>
  </si>
  <si>
    <t>04.03.2025 сбой</t>
  </si>
  <si>
    <t>ИП ТІЛЕУБЕК</t>
  </si>
  <si>
    <t>ҚУАТХАНҰЛЫ ТІЛЕУБЕК</t>
  </si>
  <si>
    <t>77023742885 ,87023742885</t>
  </si>
  <si>
    <t>ИП ТЕМІРХАН ГҮЛЖАЙНАТ</t>
  </si>
  <si>
    <t>ТЕМІРХАН ГҮЛЖАЙНАТ</t>
  </si>
  <si>
    <t>ИП "НУРМАНОВ"</t>
  </si>
  <si>
    <t>НУРМАНОВ ДИХАН КУДАЙБЕРГЕНОВИЧ</t>
  </si>
  <si>
    <t>ИНДИВИДУАЛЬНЫЙ ПРЕДПРИНИМАТЕЛЬ "ОРАШЕВ М.С."</t>
  </si>
  <si>
    <t>ОРАШЕВ МЕРЛАН САГИДУЛЛИЕВИЧ</t>
  </si>
  <si>
    <t>ИП "ТУЛЕПБЕРГЕНОВ"</t>
  </si>
  <si>
    <t>ТУЛЕПБЕРГЕНОВ БАУЫРЖАН АЙМУХАМЕТОВИЧ</t>
  </si>
  <si>
    <t>С.УЛКЕНСУЛУТОР , КОРДАЙСКИЙ РАЙОН, УЛКЕНСУЛУТОРСКИЙ С.О., С.УЛКЕНСУЛУТОР</t>
  </si>
  <si>
    <t>КХ "ӘЛҚИССА"</t>
  </si>
  <si>
    <t>АХМЕТҰЛЫ ҚИСА</t>
  </si>
  <si>
    <t>shal__li@mail.ru</t>
  </si>
  <si>
    <t>30.07.2024 нет номера</t>
  </si>
  <si>
    <t>ИП РЫСБАЙ</t>
  </si>
  <si>
    <t>РЫСБАЙ ЕРЛАН АБУҒАЛИҰЛЫ</t>
  </si>
  <si>
    <t>ИП ХАЙРУЛЛИН</t>
  </si>
  <si>
    <t>ХАЙРУЛЛИН АМАНЖОЛ ЖУРГЕНОВИЧ</t>
  </si>
  <si>
    <t>"ӘДІЛЕТ" ШАРУА ҚОЖАЛЫҒЫ</t>
  </si>
  <si>
    <t>КАЙДАРОВ ЖАНИБЕК СЛЯМБАЕВИЧ</t>
  </si>
  <si>
    <t>87711751117 ,87778477979</t>
  </si>
  <si>
    <t>16.05.2024 звонить на второй номер нет пока потреб</t>
  </si>
  <si>
    <t>КХ "ТӘУЕКЕЛ"</t>
  </si>
  <si>
    <t>ТАУСОҒАР АСҚАР ҚАЙРАТҰЛЫ</t>
  </si>
  <si>
    <t>ИП "МАДИНА"</t>
  </si>
  <si>
    <t>ДАУРБАЕВ ТАЛГАТ КАРКЕНОВИЧ</t>
  </si>
  <si>
    <t>С.КАНТАЙ , КАРАГАНДИНСКАЯ ОБЛАСТЬ, НУРИНСКИЙ РАЙОН, АКМЕШИТСКИЙ С.О., С.КАНТАЙ</t>
  </si>
  <si>
    <t>КХ "ХАЛЫҚ - ЗАТ"</t>
  </si>
  <si>
    <t>ТУЛЕГЕНОВ ЖАНИБЕК АМАНТАЕВИЧ</t>
  </si>
  <si>
    <t>87262347812 ,8(7262)347812</t>
  </si>
  <si>
    <t>ИП ТҰМАР</t>
  </si>
  <si>
    <t>МУХИМОВА ЖИБЕК УТЕШОВНА</t>
  </si>
  <si>
    <t>(705) 555-6656 ,87055556656</t>
  </si>
  <si>
    <t>К Х БЕКОВ М.</t>
  </si>
  <si>
    <t>БЕКОВ МАРАТ АЛПАШОВИЧ</t>
  </si>
  <si>
    <t>С.ТЕРЕКТЫ , ОБЛАСТЬ ЖЕТІСУ, АЛАКОЛЬСКИЙ РАЙОН, ТЕРЕКТИНСКИЙ С.О., С.ТЕРЕКТЫ</t>
  </si>
  <si>
    <t>КХ "ЖАНЫС"</t>
  </si>
  <si>
    <t>ТЛЕККАБУЛОВ МЕНДИБЕК АГЫНГАЛИЕВИЧ</t>
  </si>
  <si>
    <t>ИП " ҚАНАҒАТ "</t>
  </si>
  <si>
    <t>ДОСЫБАЙЛЫ ЖАННА СЕРІКҚЫЗЫ</t>
  </si>
  <si>
    <t>22.11.2024 откл</t>
  </si>
  <si>
    <t>ИП "ФОРМАТ"</t>
  </si>
  <si>
    <t>ИХЛАСОВ АЗАМАТ ЕРБУЛАТОВИЧ</t>
  </si>
  <si>
    <t>ИП АКНУРА</t>
  </si>
  <si>
    <t>НАБИХОДЖАЕВА АКНУРА РАХМАНБЕРДИЕВНА</t>
  </si>
  <si>
    <t>КХ "ТАМЕН М"</t>
  </si>
  <si>
    <t>ТАМЕН МАҚСАТБЕК</t>
  </si>
  <si>
    <t>ИП "КАЙРХАН"</t>
  </si>
  <si>
    <t>СЕРІК АЗАМАТ СЕРІКҰЛЫ</t>
  </si>
  <si>
    <t>КХ БЕРЁЗКА</t>
  </si>
  <si>
    <t>ПЕТУХОВ ИВАН ЮРЬЕВИЧ</t>
  </si>
  <si>
    <t>ИП МУСАТАЕВ Б.К.</t>
  </si>
  <si>
    <t>МУСАТАЕВ БАУЫРЖАН КАДЫРОВИЧ</t>
  </si>
  <si>
    <t>КХ "АЗИМУТ"</t>
  </si>
  <si>
    <t>САРКУЛОВ ОРЫНГАЛИ ДАНГАРБАЕВИЧ</t>
  </si>
  <si>
    <t>С.ЕСБОЛ , МАХАМБЕТСКИЙ РАЙОН, ЕСБОЛЬСКИЙ С.О., С.ЕСБОЛ</t>
  </si>
  <si>
    <t>ИП "АЙБЫН"</t>
  </si>
  <si>
    <t>ТУРГАНБАЕВ АСКАР БУРХАТОВИЧ</t>
  </si>
  <si>
    <t>С.КЫЗЫЛАСКЕР , АЛМАТИНСКАЯ ОБЛАСТЬ, ЖАМБЫЛСКИЙ РАЙОН, ЖАМБЫЛСКИЙ С.О., С.КЫЗЫЛАСКЕР</t>
  </si>
  <si>
    <t>ИП "ИСКАКОВ Е.Т." не дозвон повтор</t>
  </si>
  <si>
    <t>ИСКАКОВ ЕРЖАН ТУЛИПБЕРГЕНОВИЧ</t>
  </si>
  <si>
    <t xml:space="preserve">02.09.2026 не дозвон </t>
  </si>
  <si>
    <t>ЫСҚАҚОВ НҰРАЛЫ ТӨЛЕГЕНҰЛЫ</t>
  </si>
  <si>
    <t>С.СУНАКАТА , ЖАНАКОРГАНСКИЙ РАЙОН, СУНАКАТИНСКИЙ С.О., С.СУНАКАТА</t>
  </si>
  <si>
    <t>КОЙШУБАЕВ БАУЫРЖАН ТУРАРОВИЧ</t>
  </si>
  <si>
    <t>Деятельность рекламных агентств</t>
  </si>
  <si>
    <t>Г.КАРКАРАЛИНСК , КАРКАРАЛИНСКИЙ РАЙОН, Г.КАРКАРАЛИНСК</t>
  </si>
  <si>
    <t>СЫДЫКОВА АНАР КАРАСАЕВНА</t>
  </si>
  <si>
    <t>АСЛАН</t>
  </si>
  <si>
    <t>БАЛКЫБЕКОВ АКАЙ САНСЫЗБАЕВИЧ</t>
  </si>
  <si>
    <t>С.ТЕМИРЛАНОВКА , ОРДАБАСЫНСКИЙ РАЙОН, КАЖЫМУКАНСКИЙ С.О., С.ТЕМИРЛАНОВКА</t>
  </si>
  <si>
    <t>ИП МУКАНОВ Е.Т.</t>
  </si>
  <si>
    <t>МУКАНОВ ЕРЛАН ТУЯКБАЕВИЧ</t>
  </si>
  <si>
    <t>КХ БАХШАН</t>
  </si>
  <si>
    <t>ОМИРХАНОВ АСХАТ БАТЫЕВИЧ</t>
  </si>
  <si>
    <t>87054997868 ,87789200056</t>
  </si>
  <si>
    <t>С.КРИВИНКА , ОБЛАСТЬ АБАЙ, БЕСКАРАГАЙСКИЙ РАЙОН, ЖЕТИЖАРСКИЙ С.О., С.КРИВИНКА</t>
  </si>
  <si>
    <t>ДК "ЫЗҒАР"</t>
  </si>
  <si>
    <t>АБДРАИМОВ ЖАКСАТ МУСАХМЕТОВИЧ</t>
  </si>
  <si>
    <t>ИП ДЖАЛМАГАНБЕТОВА АЙЖАН БАЙГАЗИНОВНА</t>
  </si>
  <si>
    <t>ДЖАЛМАГАНБЕТОВА АЙЖАН БАЙГАЗИНОВНА</t>
  </si>
  <si>
    <t>7(707) 514-2100 ,87075142100 ,87770508188</t>
  </si>
  <si>
    <t>АҒАЙЫНДЫЛАР</t>
  </si>
  <si>
    <t>АБЫКЕЕВ САМАТ АЛПЫСБАЕВИЧ</t>
  </si>
  <si>
    <t>С.ЖУЛДЫЗ , ЕГИНДЫКОЛЬСКИЙ РАЙОН, ЖАЛМАНКУЛАКСКИЙ С.О., С.ЖУЛДЫЗ</t>
  </si>
  <si>
    <t>10.09.2026 закрыл хоз-во</t>
  </si>
  <si>
    <t>ИП АБДРАМАНОВ</t>
  </si>
  <si>
    <t>АБДРАМАНОВ БАХЫТ АБДУШУКУРОВИЧ</t>
  </si>
  <si>
    <t>05.08.2024 занято</t>
  </si>
  <si>
    <t>НҰРСЕЙІТ ДИНАРА БЕГІМБАЙҚЫЗЫ</t>
  </si>
  <si>
    <t>КХ "ТАЛАС"</t>
  </si>
  <si>
    <t>АШИРОВ РУСТАМ ТОФИКОВИЧ</t>
  </si>
  <si>
    <t>ИП "АРСЕН"</t>
  </si>
  <si>
    <t>ХАМИТОВА АЙГУЛЬ ЖУМАДИЛЬДИЕВНА</t>
  </si>
  <si>
    <t>АЙЫМ</t>
  </si>
  <si>
    <t>КУРАКБАЕВА МЕЙРАМКУЛЬ МУХАМЕДСАПАРОВНА</t>
  </si>
  <si>
    <t>ИП МАЛБАГАРОВА</t>
  </si>
  <si>
    <t>МАЛБАГАРОВА АКМАРАЛ МУСИЛИМОВНА</t>
  </si>
  <si>
    <t>ХАЙРУЛЛИНА АЙНУР КАБДЕЛУАХИТОВНА</t>
  </si>
  <si>
    <t>87029118179 ,87029118179, 87773937482 ,87773937482</t>
  </si>
  <si>
    <t>С.МУРАТСАЙ , ЗАПАДНО-КАЗАХСТАНСКАЯ ОБЛАСТЬ, БОКЕЙОРДИНСКИЙ РАЙОН, МУРАТСАЙСКИЙ С.О., С.МУРАТСАЙ</t>
  </si>
  <si>
    <t>КРЕСТЬЯНСКОЕ ХОЗЯЙСТВО АҚ БҰЛАҚ</t>
  </si>
  <si>
    <t>ИБАТОВА ЭЛЕОНОРА МЕДЕТОВНА</t>
  </si>
  <si>
    <t>77710266904 ,+77758478762 ,87710266904 ,87758478762</t>
  </si>
  <si>
    <t>ТІЛЕУХАН казахскоговорящий</t>
  </si>
  <si>
    <t>РАХЫМГАЛИЕВ ТЕМИРХАН САГИДУЛЛАУЛЫ</t>
  </si>
  <si>
    <t>С.УШАГАШ , ЗАПАДНО-КАЗАХСТАНСКАЯ ОБЛАСТЬ, КАРАТОБИНСКИЙ РАЙОН, КАРАТОБИНСКИЙ С.О., С.УШАГАШ</t>
  </si>
  <si>
    <t>1.10.2024 не потреб</t>
  </si>
  <si>
    <t>ИП "ТОЛЕГЕН"</t>
  </si>
  <si>
    <t>ЖАНБОТАЕВ ТОЛЕГЕН ЖУРАТБЕКОВИЧ</t>
  </si>
  <si>
    <t>НУРЛЫБАЕВ БЕРИК ТЛЕУМУРАТОВИЧ</t>
  </si>
  <si>
    <t>ИП "НУРКОЖАЕВ НУРЛЫБЕК "</t>
  </si>
  <si>
    <t>НУРКОЖАЕВ НУРЛЫБЕК АНАТОЛИЕВИЧ</t>
  </si>
  <si>
    <t>КХ БАТЫР-ЖАН</t>
  </si>
  <si>
    <t>ОНЕРБЕКОВ ЕРМЕК ЖАЙЛАУОВИЧ</t>
  </si>
  <si>
    <t>7(771)403-85-56 ,87714038556</t>
  </si>
  <si>
    <t>С.БАКБАКТЫ , БАЛХАШСКИЙ РАЙОН, БАКБАКТИНСКИЙ С.О., С.БАКБАКТЫ</t>
  </si>
  <si>
    <t>АУБАКИРОВ А.К.</t>
  </si>
  <si>
    <t>АУБАКИРОВ АРМАН КАНАТОВИЧ</t>
  </si>
  <si>
    <t>ИП " ЖЕТП"СБАЕВА "</t>
  </si>
  <si>
    <t>ЖЕТПІСБАЕВА ШОЛПАН БАЙҚАДАМҚЫЗЫ</t>
  </si>
  <si>
    <t>КХ "АРСЕН"</t>
  </si>
  <si>
    <t>САДВАКАСОВА ЖАНАГУЛЬ КИНАЯТОВНА</t>
  </si>
  <si>
    <t>77023766370 ,87023766370</t>
  </si>
  <si>
    <t>А.КЫРКОПА , ЖАНГАЛИНСКИЙ РАЙОН, МЕНДЕШЕВСКИЙ С.О., А.КЫРКОПА</t>
  </si>
  <si>
    <t>SULEYMAN</t>
  </si>
  <si>
    <t>БАКАРОВ БАКЫТЖАН АСКАРОВИЧ</t>
  </si>
  <si>
    <t>КХ "ИСЛАМ" казахскоговорящий</t>
  </si>
  <si>
    <t>ДУЙСЕНГАЛИЕВ ИСАТАЙ ОРЫНГАЛИЕВИЧ</t>
  </si>
  <si>
    <t>77750418434 ,87750418434</t>
  </si>
  <si>
    <t>1.10.2024 не потребность</t>
  </si>
  <si>
    <t>ЖАНКУЛИЕВ СПАНДИЯР КУАНДЫКОВИЧ</t>
  </si>
  <si>
    <t>С.ЖЕТЫБАЙ , ЖАМБЫЛСКАЯ ОБЛАСТЬ, БАЙЗАКСКИЙ РАЙОН, ЖАЛГЫЗТОБИНСКИЙ С.О., С.ЖЕТЫБАЙ</t>
  </si>
  <si>
    <t>БАТЫРХАН</t>
  </si>
  <si>
    <t>УРЫНБАСАРОВ БАТЫРХАН СЕРЕКЕЕВИЧ</t>
  </si>
  <si>
    <t>КХ "ҒАЛЫМЖАН"</t>
  </si>
  <si>
    <t>АМИРОВ ГАЛЫМЖАН АБДИКУЛОВИЧ</t>
  </si>
  <si>
    <t>ИП ДЖАНГАБЫЛОВ</t>
  </si>
  <si>
    <t>ДЖАНГАБЫЛОВ ДИНМУХАМЕД МАХАНБЕТИЯРОВИЧ</t>
  </si>
  <si>
    <t>КХ "ШТАЙНБАРТ Д.Р."</t>
  </si>
  <si>
    <t>ШТАЙНБАРТ ДЕНИС РАЙНГОЛЬДОВИЧ</t>
  </si>
  <si>
    <t>С.ТЕЛЬМАНА , АКМОЛИНСКАЯ ОБЛАСТЬ, АТБАСАРСКИЙ РАЙОН, ТЕЛЬМАНСКИЙ С.О., С.ТЕЛЬМАНА</t>
  </si>
  <si>
    <t>КУБЫШОВ МЕДЕТ КЫДЫРОВИЧ</t>
  </si>
  <si>
    <t>ИП "БАЙДЕЛЬДИНОВ Г.К."</t>
  </si>
  <si>
    <t>БАЙДЕЛЬДИНОВ ГАБИДЕН КАМИДУЛЛИНОВИЧ</t>
  </si>
  <si>
    <t>КХ АЯН-1</t>
  </si>
  <si>
    <t>АБИЛЬДИН ЕРЛАН КАЛМУХАНОВИЧ</t>
  </si>
  <si>
    <t>ИП АСЫЛЖАН</t>
  </si>
  <si>
    <t>ЕСЖАНОВ БАУЫРЖАН БОЛАТОВИЧ</t>
  </si>
  <si>
    <t>КРЕСТЬЯНСКОЕ ФЕРМЕРСКОЕ ХОЗЯЙСТВО "АЛМАЗ"</t>
  </si>
  <si>
    <t>ЖАНТЕЛИЕВ НУРМАН ТЕМИРАЛИЕВИЧ</t>
  </si>
  <si>
    <t>ТАМЕРЛАН</t>
  </si>
  <si>
    <t>ҚОНЫСБАЙ МАРАТ МАХАМБЕТХАНҰЛЫ</t>
  </si>
  <si>
    <t>ИП САТМАГАМБЕТОВ Э</t>
  </si>
  <si>
    <t>САТМАГАМБЕТОВ ЭЛЬДАР БУЛАТОВИЧ</t>
  </si>
  <si>
    <t>ИП АЛЬ МАНСУР</t>
  </si>
  <si>
    <t>ЖУКАБАЕВ МАКСАТ СЕЙДОЛДАЕВИЧ</t>
  </si>
  <si>
    <t>ӨЗДЕНОВА АРДАҚ ҒАРИФОЛЛАҚЫЗЫ</t>
  </si>
  <si>
    <t>ИП РЫЧКОВ А.В.</t>
  </si>
  <si>
    <t>РЫЧКОВ АЛЕКСАНДР ВЛАДИМИРОВИЧ</t>
  </si>
  <si>
    <t>77163644000 ,87163644000</t>
  </si>
  <si>
    <t>ЕРАЛЫ РОЗА ЕРІМБЕТҚЫЗЫ</t>
  </si>
  <si>
    <t>7 (776) 321 57 21</t>
  </si>
  <si>
    <t>06.11.2024 не верный номер</t>
  </si>
  <si>
    <t>КРЕСТЬЯНСКОЕ ХОЗЯЙСТВО "ТОЛКЫН"</t>
  </si>
  <si>
    <t>ЕРГАЛИЕВА ГУЛШАТ ЖЕДЕЛБАЕВНА</t>
  </si>
  <si>
    <t>7 (705) 744-77-44 ,87054722552 ,87057447744</t>
  </si>
  <si>
    <t>С.САРКОЛЬ , АКТЮБИНСКАЯ ОБЛАСТЬ, ТЕМИРСКИЙ РАЙОН, САРКОЛЬСКИЙ С.О., С.САРКОЛЬ</t>
  </si>
  <si>
    <t>ИП "ТОККУЖИНА З.М." не верный номер</t>
  </si>
  <si>
    <t>ТОККУЖИНА ЗАЙДАГУЛЬ МАРАТОВНА</t>
  </si>
  <si>
    <t>77027220831 ,87027220831</t>
  </si>
  <si>
    <t>АБУОВ ТАЛГАТ АБАТБЕКОВИЧ</t>
  </si>
  <si>
    <t>ЕСЕНБЕКОВА АЙСУЛУ АМАНЖОЛОВНА</t>
  </si>
  <si>
    <t>ИП ХОЛОДСТРОЙ</t>
  </si>
  <si>
    <t>АЛШЕРИЕВ КАНАТ КУДАЙБЕРГЕНОВИЧ</t>
  </si>
  <si>
    <t>06.11.2024 не верны</t>
  </si>
  <si>
    <t xml:space="preserve"> номер</t>
  </si>
  <si>
    <t>ИП НАСИЛБЕК</t>
  </si>
  <si>
    <t>НАСИЛБЕК НУРСЕЙИТ</t>
  </si>
  <si>
    <t>ИП "БЕРДАЛИНОВА Г.А"</t>
  </si>
  <si>
    <t>БЕРДАЛИНОВА ГАУХАР АМАНКУЛОВНА</t>
  </si>
  <si>
    <t>04.03.2025 не суще</t>
  </si>
  <si>
    <t>ИП САБДИНА Л.Н.</t>
  </si>
  <si>
    <t>САБДИНА ЛАЗЗАТ НИЗАНБАЕВНА</t>
  </si>
  <si>
    <t>КХ "ҚАЙНАР"</t>
  </si>
  <si>
    <t>ХАЛИЛАЕВ АБАЙ АБДУМАЛИКОВИЧ</t>
  </si>
  <si>
    <t>06.11.2024 не верный</t>
  </si>
  <si>
    <t>КХ " ЖАЛГАСОВА Г.А "</t>
  </si>
  <si>
    <t>ЖАЛГАСОВА ГАЛИЯ АЙТБАЕВНА</t>
  </si>
  <si>
    <t>87474071251 ,8 747 407 12 51</t>
  </si>
  <si>
    <t>С.АМАНСАЙ , ЖАМБЫЛСКАЯ ОБЛАСТЬ, ЖУАЛЫНСКИЙ РАЙОН, ШАКПАКСКИЙ С.О., С.АМАНСАЙ</t>
  </si>
  <si>
    <t>АРЗУ</t>
  </si>
  <si>
    <t>ГАБИТОВ ГАЛИМБЕРГЕН ГАБИТОВИЧ</t>
  </si>
  <si>
    <t>ИП "ИБРАГИМ"</t>
  </si>
  <si>
    <t>КЫДЫРНИЯЗОВ ЖАСКАЙРАТ ТЫНЫШТЫКАЛИЕВИЧ</t>
  </si>
  <si>
    <t>87114531205 ,87715658969</t>
  </si>
  <si>
    <t>ИП "МУРЗАБАЕВ К.С"</t>
  </si>
  <si>
    <t>МУРЗАБАЕВ КЕНЖЕШ СРЫМОВИЧ</t>
  </si>
  <si>
    <t>ИП "SS СЕРВИС"</t>
  </si>
  <si>
    <t>САДВОКАСОВ СЕРИК ТЕНЕЗБАЕВИЧ</t>
  </si>
  <si>
    <t>77476160032 ,87476160032</t>
  </si>
  <si>
    <t xml:space="preserve">17.09.2026 нет </t>
  </si>
  <si>
    <t>ИП "ЖАСЫЛ ӘЛЕМ"</t>
  </si>
  <si>
    <t>МАМЕДОВА ЗАРИНА САБЫРБЕКОВНА</t>
  </si>
  <si>
    <t>ИП"ЗЕРЕ" не верный номер</t>
  </si>
  <si>
    <t>МУХАМБЕТЖАНОВА ЖАЗИРА ЖЕТПИСОВНА</t>
  </si>
  <si>
    <t>77014153097 ,87014153097</t>
  </si>
  <si>
    <t>ИП БАЙНАЗАР</t>
  </si>
  <si>
    <t>БАЙНАЗАР НҰРЫМ МҰРАТҰЛЫ</t>
  </si>
  <si>
    <t>ИП КАЛИЕВ 27.11.2023 17:00</t>
  </si>
  <si>
    <t>КАЛИЕВ ДАУЛЕТ СЕРИКОВИЧ</t>
  </si>
  <si>
    <t>Производство изделий из гипса для строительных целей</t>
  </si>
  <si>
    <t>К/Х "ОРАЗБАЙ Б.З"</t>
  </si>
  <si>
    <t>ОРАЗБАЙ БЕРІК ЗЕЙНЕЛҰЛЫ</t>
  </si>
  <si>
    <t>77756448852 ,87756448852</t>
  </si>
  <si>
    <t>30.07.2024 НЕ ВЕРНЫЙ НОМЕР</t>
  </si>
  <si>
    <t>АХМЕТБЕК АБЗАЛ МЕКЕРБАНҰЛЫ</t>
  </si>
  <si>
    <t>С.ИРКОЛЬСКОЕ , КЫЗЫЛОРДИНСКАЯ ОБЛАСТЬ, КАРМАКШИНСКИЙ РАЙОН, ИРКОЛЬСКИЙ С.О., С.ИРКОЛЬСКОЕ</t>
  </si>
  <si>
    <t>ИП "ИМАНАЛИ РАУАН "</t>
  </si>
  <si>
    <t>ИМАНАЛИ РАУАН НАРТАЙҰЛЫ</t>
  </si>
  <si>
    <t>ИП "КАШКАХА А. Н."</t>
  </si>
  <si>
    <t>КАШКАХА АЛЕКСАНДР НИКОЛАЕВИЧ</t>
  </si>
  <si>
    <t>С.ВОЗНЕСЕНКА , ПАВЛОДАРСКАЯ ОБЛАСТЬ, УСПЕНСКИЙ РАЙОН, КОНЫРОЗЕКСКИЙ С.О., С.ВОЗНЕСЕНКА</t>
  </si>
  <si>
    <t>ДАУЛЕТКЕРЕЕВА АСЫЛЗАТ УТЕГЕНОВНА</t>
  </si>
  <si>
    <t>КРЕСТЬЯНСКОЕ ХОЗЯЙСТВО "СМАТАЕВ" повтор не дозвон</t>
  </si>
  <si>
    <t>СМАТАЕВ САТТАР ГАБИТУЛЫ</t>
  </si>
  <si>
    <t>7 777 084 7755</t>
  </si>
  <si>
    <t>ОРМАНОВ ДАРХАН АЛИХАНОВИЧ</t>
  </si>
  <si>
    <t>БОСТАНДЫКСКИЙ РАЙОН , БОСТАНДЫКСКИЙ РАЙОН</t>
  </si>
  <si>
    <t>ИП DAMID GROUP</t>
  </si>
  <si>
    <t>АХМЕТЖАНОВ ЕРБОЛ АЙТМУРЗАУЛЫ</t>
  </si>
  <si>
    <t>КРЕСТЬЯНСКОЕ ХОЗЯЙСТВО "СЫДЫҚ"</t>
  </si>
  <si>
    <t>СЫДЫКОВ САКЕН ТУРГЫНБЕКОВИЧ</t>
  </si>
  <si>
    <t>КРЕСТЬЯНСКОЕ ХОЗЯЙСТВО "BARAKAT" не верный номер</t>
  </si>
  <si>
    <t>КАСЫМБЕКОВ АУЕЛБЕК ТОЛЕУБЕКОВИЧ</t>
  </si>
  <si>
    <t>ЗИМОВКА КАШКЫНБАЙ , КАРАГАНДИНСКАЯ ОБЛАСТЬ, АКТОГАЙСКИЙ РАЙОН, С.О.ЖИДЕБАЙ, С.ЖАЛАНАШ, ЗИМОВКА КАШКЫНБАЙ</t>
  </si>
  <si>
    <t>ДК "АЙҒАНЫМ"</t>
  </si>
  <si>
    <t>СЕИТМАТОВА ГУЛЬНУР ЕРМАГАНБЕТОВНА</t>
  </si>
  <si>
    <t>ИП УМЕРТАЕВА Р.Т.</t>
  </si>
  <si>
    <t>УМЕРТАЕВА РОЗА ТЮЛЬТАЕВНА</t>
  </si>
  <si>
    <t>ИП АЙБЕК</t>
  </si>
  <si>
    <t>ТЕМИРАЛИН АЙБЕК ТЫНЫШТЫКОВИЧ</t>
  </si>
  <si>
    <t>77053839141 ,87053839141</t>
  </si>
  <si>
    <t>С.КОЛЬТАБАН , АКТЮБИНСКАЯ ОБЛАСТЬ, АЛГИНСКИЙ РАЙОН, АКАЙСКИЙ С.О., С.КОЛЬТАБАН</t>
  </si>
  <si>
    <t>КХ РАДОСТЕВ не зарегестр</t>
  </si>
  <si>
    <t>РАДОСТЕВ НИКОЛАЙ ФЕДОРОВИЧ</t>
  </si>
  <si>
    <t>1.10.2024 не зарег</t>
  </si>
  <si>
    <t>ИП КУБАЕВА</t>
  </si>
  <si>
    <t>КУБАЕВА БАГДАГУЛ МЕНДЫХАНОВНА</t>
  </si>
  <si>
    <t>77779798280 ,87779798280</t>
  </si>
  <si>
    <t>Деятельность агентов по оптовой торговле мебелью, бытовыми товарами, скобяными и прочими металлическими изделиями</t>
  </si>
  <si>
    <t>ИП НАУРЗГАЛИЕВ А.М</t>
  </si>
  <si>
    <t>НАУРЗГАЛИЕВ АНДРЕЙ МАКСОТОВИЧ</t>
  </si>
  <si>
    <t>7711225-36-33 ,87112253633</t>
  </si>
  <si>
    <t>ИП МАРКАБАЕВ Н.Ш</t>
  </si>
  <si>
    <t>МАРКАБАЕВ НУРЛЫБЕК ШУКИРХАНОВИЧ</t>
  </si>
  <si>
    <t>16.05.2024 перезвыонить</t>
  </si>
  <si>
    <t>ИП "НУРЛЫБАЕВ Х"</t>
  </si>
  <si>
    <t>НУРЛЫБАЕВ ХАМИТ НУРМАГАНБЕТОВИЧ</t>
  </si>
  <si>
    <t>ИП АСЫЛ</t>
  </si>
  <si>
    <t>КАБУЛОВ АСЫЛХАН АСАУБАЕВИЧ</t>
  </si>
  <si>
    <t>КХ "УМИТ"</t>
  </si>
  <si>
    <t>УРАЗГУЛОВ МЕРЕКЕ САГИНГАЛИЕВИЧ</t>
  </si>
  <si>
    <t>87132232885 ,8(7132)-232885</t>
  </si>
  <si>
    <t>ИП "ДАУРЕН"</t>
  </si>
  <si>
    <t>ЕГЕНБАЕВА ГУЛЬНАФИЗ АСЫЛХАНОВНА</t>
  </si>
  <si>
    <t>С.КОЛДЕНЕН , ОБЛАСТЬ АБАЙ, УРДЖАРСКИЙ РАЙОН, КОЛДЕНЕНСКИЙ С.О., С.КОЛДЕНЕН</t>
  </si>
  <si>
    <t>22.07.2024  откл</t>
  </si>
  <si>
    <t>САГАТОВ НУРЛАН УТЕГЕНОВИЧ</t>
  </si>
  <si>
    <t>77767513887 ,87767513887</t>
  </si>
  <si>
    <t>ИП " ТЕМІР ӘМІР "</t>
  </si>
  <si>
    <t>КҮЗБАЕВ ТИМУР ТӨЛЕБАЙҰЛЫ</t>
  </si>
  <si>
    <t>ИП "ҰЛЖАН"</t>
  </si>
  <si>
    <t>АЙЕКЕЕВА АЙСАУЛЕ ИМАНЗАДАЕВНА</t>
  </si>
  <si>
    <t>СӘЛІН ТИМУР</t>
  </si>
  <si>
    <t>ИП "КРЕСТЬЯНСКОЕ ХОЗЯЙСТВО OTBASY"</t>
  </si>
  <si>
    <t>ДУЙСЕКЕН ЕРІК ӨТЕБАЙҰЛЫ</t>
  </si>
  <si>
    <t>87017137029,87012902020,87753589737</t>
  </si>
  <si>
    <t>ИП СИРОТЕНКО</t>
  </si>
  <si>
    <t>СИРОТЕНКО ГРИГОРИЙ АНАТОЛЬЕВИЧ</t>
  </si>
  <si>
    <t>77024173815 ,87024173815</t>
  </si>
  <si>
    <t>К/Х "ОЛЖАС"</t>
  </si>
  <si>
    <t>САПАРГАЛИЕВ АСАН САТТАРОВИЧ</t>
  </si>
  <si>
    <t>77711111171 ,87711111171</t>
  </si>
  <si>
    <t>С.АМАНГЕЛЬДЫ , ПАВЛОДАРСКАЯ ОБЛАСТЬ, ИРТЫШСКИЙ РАЙОН, АМАНГЕЛЬДИНСКИЙ С.О., С.АМАНГЕЛЬДЫ</t>
  </si>
  <si>
    <t>17.09.2026 сбой</t>
  </si>
  <si>
    <t>ИП "ЗУЛПАНОВ Н.А."</t>
  </si>
  <si>
    <t>ЗУЛПАНОВ НУРЛАН АБДРАШОВИЧ</t>
  </si>
  <si>
    <t>05.08.2024  не верный номер</t>
  </si>
  <si>
    <t>КРЕСТЬЯНСКОЕ ХОЗЯЙСТВО "ЛАЛЕ"</t>
  </si>
  <si>
    <t>ЛАТИПОВ АКАРЫС НУГМЕТОВИЧ</t>
  </si>
  <si>
    <t>ИНДИВИДУАЛЬНЫЙ ПРЕДПРИНИМАТЕЛЬ "БЕГЕНТАЕВ НУРЖАН БАРХАТОВИЧ"</t>
  </si>
  <si>
    <t>БЕГЕНТАЕВ НУРЖАН БАРХАТОВИЧ</t>
  </si>
  <si>
    <t>77017985877 ,87017985877</t>
  </si>
  <si>
    <t>Г.ХРОМТАУ , АКТЮБИНСКАЯ ОБЛАСТЬ, ХРОМТАУСКИЙ РАЙОН, Г.ХРОМТАУ</t>
  </si>
  <si>
    <t>ИП САДЫГОЖАЕВА ГУЛЬЖАНАР ТОКТАРАЛИЕВНА</t>
  </si>
  <si>
    <t>САДЫГОЖАЕВА ГУЛЬЖАНАР ТОКТАРАЛИЕВНА</t>
  </si>
  <si>
    <t>ИП "КУРМАНГАЛИ"</t>
  </si>
  <si>
    <t>ШАГУАНОВ РАДИК КУРМАНГАЛИЕВИЧ</t>
  </si>
  <si>
    <t>ИП АШИРБЕКОВ</t>
  </si>
  <si>
    <t>АШИРБЕКОВ ЖУБАНЫШ КАЙРЖАНУЛЫ</t>
  </si>
  <si>
    <t>77012982526 ,87012982526</t>
  </si>
  <si>
    <t>16.10.2024 откл</t>
  </si>
  <si>
    <t>ИП "КОНСТАНТИН"</t>
  </si>
  <si>
    <t>МИХМАНДИЕВ КОНСТАНТИН НИКОЛАЕВИЧ</t>
  </si>
  <si>
    <t>С.АЛЕКСЕЕВКА , ПАВЛОДАРСКАЯ ОБЛАСТЬ, ЩЕРБАКТИНСКИЙ РАЙОН, АЛЕКСАНДРОВСКИЙ С.О., С.АЛЕКСЕЕВКА</t>
  </si>
  <si>
    <t>МУКАМЕТЖАНОВ ЕРБОЛАТ ИМАШЕВИЧ</t>
  </si>
  <si>
    <t>77023925482 ,87023925482 ,87055022339</t>
  </si>
  <si>
    <t>С.КАРОЙ , ТАРБАГАТАЙСКИЙ РАЙОН, АКЖАРСКИЙ С.О., С.АКЖАР, С.КАРОЙ</t>
  </si>
  <si>
    <t>ИНДИВИДУАЛЬНЫЙ ПРЕДПРИНИМАТЕЛЬ КАНАТБЕКОВ</t>
  </si>
  <si>
    <t>КАНАТБЕКОВ ГАЛЫМЖАН НУРЖАНОВИЧ</t>
  </si>
  <si>
    <t>87010655050 ,87710655050</t>
  </si>
  <si>
    <t>КРЕСТЬЯНСКОЕ ХОЗЯЙСТВО "БЕКЖАН-АГРО"</t>
  </si>
  <si>
    <t>БАЙДЕЛЬДИНОВ ДИДАР СЕРИКОВИЧ</t>
  </si>
  <si>
    <t>23.09.2026 сбросил</t>
  </si>
  <si>
    <t>ИП. "СЕРІКБАЙ" не верный номер</t>
  </si>
  <si>
    <t>СЕРІКБАЙ ГҮЛНҰР ҚОНЫСБЕКҚЫЗЫ</t>
  </si>
  <si>
    <t>С.БАЙМЫРЗА , БУХАР-ЖЫРАУСКИЙ РАЙОН, С.О. БАЙМЫРЗА, С.БАЙМЫРЗА</t>
  </si>
  <si>
    <t>ИП АМИРОВА Г.А</t>
  </si>
  <si>
    <t>АМИРОВА ГУЛЬФАЙРУС АЛИМЖАНОВНА</t>
  </si>
  <si>
    <t>Оптовая торговля часами и ювелирными изделиями</t>
  </si>
  <si>
    <t>КХ "ШЕРУЕНОВ Е.Ж."</t>
  </si>
  <si>
    <t>ШЕРУЕНОВ ЕРЛАН ЖУМАЖАНОВИЧ</t>
  </si>
  <si>
    <t>77015253357 ,87015253357</t>
  </si>
  <si>
    <t>С.АМАНКЕЛЬДЫ , АТЫРАУСКАЯ ОБЛАСТЬ, ИСАТАЙСКИЙ РАЙОН, ЗИНЕДЕНСКИЙ С.О., С.АМАНКЕЛЬДЫ</t>
  </si>
  <si>
    <t>06.06.2024 сбой</t>
  </si>
  <si>
    <t>ШАЙМЕРДЕНОВ А.М. не верный номер</t>
  </si>
  <si>
    <t>ШАЙМЕРДЕНОВ АРГЫН МЕЙРАМОВИЧ</t>
  </si>
  <si>
    <t>87472815010 ,8-747-281-50-10</t>
  </si>
  <si>
    <t>10.09.2026 сбой</t>
  </si>
  <si>
    <t>ИП БАЙМЕТОВ</t>
  </si>
  <si>
    <t>БАЙМЕТОВ ГУЛАМЖАН ИРСАЛИЕВИЧ</t>
  </si>
  <si>
    <t>20.06.2024 нет потреб</t>
  </si>
  <si>
    <t>FARM TECHNOLOGY</t>
  </si>
  <si>
    <t>ЕРГАЛИЕВ АСЕТ САДИБЕКОВИЧ</t>
  </si>
  <si>
    <t>77025427124 ,87025427124</t>
  </si>
  <si>
    <t>ИП ДЕМЕСИНОВ</t>
  </si>
  <si>
    <t>ДЕМЕСИНОВ ЕЛАМАН КОЗЫБАЕВИЧ</t>
  </si>
  <si>
    <t>ИП ДЖУСУПБЕКОВ</t>
  </si>
  <si>
    <t>ДЖУСУПБЕКОВ ГАБИТ ОНЛАСБАЕВИЧ</t>
  </si>
  <si>
    <t>С.КАНДОЗ , КЫЗЫЛОРДИНСКАЯ ОБЛАСТЬ, ЖАНАКОРГАНСКИЙ РАЙОН, КАНДОЗСКИЙ С.О., С.КАНДОЗ</t>
  </si>
  <si>
    <t>20.06.2024 потреб пока нет</t>
  </si>
  <si>
    <t>КХ" АЙТКЕН"</t>
  </si>
  <si>
    <t>ОМБАЕВ ЕРНУР ЖУМАГАЗЫЕВИЧ</t>
  </si>
  <si>
    <t>22.07.2024 закрывается</t>
  </si>
  <si>
    <t>ҚОРАСАН ҚОЖА</t>
  </si>
  <si>
    <t>МАДЖИТОВ ЖАНИБЕК УРАЗБАЕВИЧ</t>
  </si>
  <si>
    <t>С.ЕЛЕНОВКА , ЗЕРЕНДИНСКИЙ РАЙОН, БУЛАКСКИЙ С.О., С.ЕЛЕНОВКА</t>
  </si>
  <si>
    <t>КХ "БҰЛАН"</t>
  </si>
  <si>
    <t>ДОСАЛИЕВ МАХАМБЕТ МУРАТОВИЧ</t>
  </si>
  <si>
    <t>87471990902 ,8 7471990902</t>
  </si>
  <si>
    <t>С.БУЛАН , ЗАПАДНО-КАЗАХСТАНСКАЯ ОБЛАСТЬ, СЫРЫМСКИЙ РАЙОН, БУЛАНСКИЙ С.О., С.БУЛАН</t>
  </si>
  <si>
    <t>ДК "НҰРАСЫЛ-А"</t>
  </si>
  <si>
    <t>МОМБЕКОВ БЕКЕТ АЙДАРҰЛЫ</t>
  </si>
  <si>
    <t>20.06.2024 не дозвон</t>
  </si>
  <si>
    <t>ИП ЖАНАЙ</t>
  </si>
  <si>
    <t>ПӘРМЕНҚҰЛ СӘБИТ ТҰРЛЫБЕКҰЛЫ</t>
  </si>
  <si>
    <t>7 (705) 713 66 00 ,87057136600</t>
  </si>
  <si>
    <t>ИП КАМИЛЛА</t>
  </si>
  <si>
    <t>ЖУМУРОВ ЕРЛАН КЕНЖЕТАЕВИЧ</t>
  </si>
  <si>
    <t>87028603698 ,87754015191</t>
  </si>
  <si>
    <t>С.РАКУША , АТЫРАУ Г.А., ЕРКИНКАЛИНСКИЙ С.О., С.РАКУША</t>
  </si>
  <si>
    <t>06.06.2024 не вернывй номер</t>
  </si>
  <si>
    <t>ИП "ӘЛИНҰР"</t>
  </si>
  <si>
    <t>КАШЫКБАЕВ НУРГАЛИ ИЛЕСОВИЧ</t>
  </si>
  <si>
    <t>КХ "АЛТЫН ДАН"</t>
  </si>
  <si>
    <t>ГОФШМИДТ ЕВГЕНИЙ ВИКТОРОВИЧ</t>
  </si>
  <si>
    <t>НҰРПЕЙСОВА ЖҰЛДЫЗАЙ КЕНБАЙҚЫЗЫ</t>
  </si>
  <si>
    <t>ЖК "АЛУА"</t>
  </si>
  <si>
    <t>КАЛЖАНОВ САБИТ КОБЛАНБЕКОВИЧ</t>
  </si>
  <si>
    <t>ИП "БАЯН"</t>
  </si>
  <si>
    <t>ӘБІЛҚАСЫМ БАЯН БОЛЫСБЕКҚЫЗЫ</t>
  </si>
  <si>
    <t>06.11.2024 не дозвон</t>
  </si>
  <si>
    <t>"НҰРҒАЛИ СС" ШАРУА ҚОЖАЛЫҒЫ</t>
  </si>
  <si>
    <t>СОВЕТОВ НУРГАЛИ СОВЕТОВИЧ</t>
  </si>
  <si>
    <t>ИП КЕҢСУ 2</t>
  </si>
  <si>
    <t>САРКЫТУЛЫ БИЖАН</t>
  </si>
  <si>
    <t>07.02.2024 не дозвон</t>
  </si>
  <si>
    <t>SATTILIK2020 см коментарии</t>
  </si>
  <si>
    <t>БЕРДАЛИНОВА АЙГУЛЬ МУРАТОВНА</t>
  </si>
  <si>
    <t>7759863477 ,87759863477</t>
  </si>
  <si>
    <t>С.КРАСНОСЕЛЬСКОЕ , КОСТАНАЙСКАЯ ОБЛАСТЬ, РАЙОН БЕИМБЕТА МАЙЛИНА, С.О.ӘЙЕТ, С.КРАСНОСЕЛЬСКОЕ</t>
  </si>
  <si>
    <t>ИП ЖАЛМАГАМБЕТОВ</t>
  </si>
  <si>
    <t>ЖАЛМАГАМБЕТОВ ЕРЖАН АМИРХАНОВИЧ</t>
  </si>
  <si>
    <t>П.ЗАВОДСКОЙ , АКМОЛИНСКАЯ ОБЛАСТЬ, СТЕПНОГОРСК Г.А., ЗАВОДСКАЯ П.А., П.ЗАВОДСКОЙ</t>
  </si>
  <si>
    <t>ИП МУКАШЕВА ЛЯЙЛЯ БАКЫТБЕКОВНА</t>
  </si>
  <si>
    <t>МУКАШЕВА ЛЯЙЛЯ БАКЫТБЕКОВНА</t>
  </si>
  <si>
    <t>7-705-950-89-95 ,87059508995</t>
  </si>
  <si>
    <t>ИП "БАЙДАНОВ МАРАТ ДЖАМАНКУЛОВИЧ"</t>
  </si>
  <si>
    <t>БАЙДАНОВ МАРАТ ДЖАМАНКУЛОВИЧ</t>
  </si>
  <si>
    <t>77477787580 ,87477787580</t>
  </si>
  <si>
    <t>ИНДИВИДУАЛЬНЫЙ ПРЕДПРИНИМАТЕЛЬ "НАЗИМОВА"</t>
  </si>
  <si>
    <t>НАЗИМОВА САЛТАНАТ ДЖАРДЕМОВНА</t>
  </si>
  <si>
    <t>КХ АРНҰР не верный номер</t>
  </si>
  <si>
    <t>ОСПАНБЕКОВ НУРЛИБЕК НЕСИПБЕКОВИЧ</t>
  </si>
  <si>
    <t>ИП БЕКТЕНОВ Е.Ж.</t>
  </si>
  <si>
    <t>БЕКТЕНОВ ЕРЛАН ЖУБАТОВИЧ</t>
  </si>
  <si>
    <t>Ремонт ювелирных изделий</t>
  </si>
  <si>
    <t>ИП "ЖАҚСЫЛЫҚ-ӨНІМ"</t>
  </si>
  <si>
    <t>КАХАРМАН ДАУРЕН СЕРИККАНҰЛЫ</t>
  </si>
  <si>
    <t>К/Х "ШОНДЫ-БИ"</t>
  </si>
  <si>
    <t>КАСЫМОВ ИЛЬИЯС БЕРИКБОЛОВИЧ</t>
  </si>
  <si>
    <t>ИП ХАЛЕЦКАЯ Д.И. не зарег</t>
  </si>
  <si>
    <t>ХАЛЕЦКАЯ ДАРЬЯ ИВАНОВНА</t>
  </si>
  <si>
    <t>КХ "КОЖИН"</t>
  </si>
  <si>
    <t>КОЖИН ИДЕАЛ МЫРЗАМУХАМБЕДОВИЧ</t>
  </si>
  <si>
    <t>87710861313 ,8 771 086 13 13</t>
  </si>
  <si>
    <t>ИП "МЕҢЛІБАЙ ЕРЖАН ӘБДІБЕКҰЛЫ"</t>
  </si>
  <si>
    <t>МЕҢЛІБАЙ ЕРЖАН ӘБДІБЕКҰЛЫ</t>
  </si>
  <si>
    <t>ИП "ЕРНУР"</t>
  </si>
  <si>
    <t>СУЛТАНГАЛИЕВ РУФАТ ЖАСКАЙРАТОВИЧ</t>
  </si>
  <si>
    <t>СЕРЖАНОВ ДАНИЯР ЖУМАКАНОВИЧ</t>
  </si>
  <si>
    <t>77477687590 ,87477687590</t>
  </si>
  <si>
    <t>С.СОЛДАТОВО , ВОСТОЧНО-КАЗАХСТАНСКАЯ ОБЛАСТЬ, КАТОН-КАРАГАЙСКИЙ РАЙОН, СОЛДАТОВСКИЙ С.О., С.СОЛДАТОВО</t>
  </si>
  <si>
    <t>16.05.2024 не зарег</t>
  </si>
  <si>
    <t>КРЕСТЬЯНСКОЕ ХОЗЯЙСТВО "БОЛАШАК"</t>
  </si>
  <si>
    <t>ИМАНБЕКОВ БАУЫРЖАН ЖАНГИРХАНОВИЧ</t>
  </si>
  <si>
    <t>77026624246 ,87026624246</t>
  </si>
  <si>
    <t>22.11.2024 нет потребь</t>
  </si>
  <si>
    <t>ЖК "КАРЫМСАКОВ М"</t>
  </si>
  <si>
    <t>КАРЫМСАКОВ МАКСУТ МУРАТОВИЧ</t>
  </si>
  <si>
    <t>ЖК АЙТКУЛОВ Б.М.</t>
  </si>
  <si>
    <t>АЙТКУЛОВ БЕРДИЯР МУСТАФАЕВИЧ</t>
  </si>
  <si>
    <t>КРЕСТЬЯНСКОЕ ХОЗЯЙСТВО "БАЙДЫБЕК"</t>
  </si>
  <si>
    <t>ТУРЕБАЕВА РАЗИЯ МАРАТОВНА</t>
  </si>
  <si>
    <t>87081791839 ,8 708 179 18 39</t>
  </si>
  <si>
    <t>С.ИГЛИК , АКМОЛИНСКАЯ ОБЛАСТЬ, ЕСИЛЬСКИЙ РАЙОН, КРАСНОГОРСКАЯ П.А., С.ИГЛИК</t>
  </si>
  <si>
    <t>КХ "АҚ ЖАЙЛАУ"</t>
  </si>
  <si>
    <t>ЖИЕНКУЛОВ ЖАНБИРБАЙ ЕСЕНКУЛОВИЧ</t>
  </si>
  <si>
    <t>ИП "ӘЛИЯ"</t>
  </si>
  <si>
    <t>ОМИРХАН ЕРКИНХАН</t>
  </si>
  <si>
    <t>77079831981 ,+77758320461</t>
  </si>
  <si>
    <t>С.ЕЛТАЙ , ОБЛАСТЬ АБАЙ, УРДЖАРСКИЙ РАЙОН, ЕЛТАЙСКИЙ С.О., С.ЕЛТАЙ</t>
  </si>
  <si>
    <t>КХ "ФАРИЗА"</t>
  </si>
  <si>
    <t>ЕСЕНБЕКОВА ФАРИЗА ТАЛҒАТҚЫЗЫ</t>
  </si>
  <si>
    <t>16.10.2024  нет потреб</t>
  </si>
  <si>
    <t>ИП "АМАНЖОЛҰЛЫ"</t>
  </si>
  <si>
    <t>АМАНЖОЛҰЛЫ ҚУАТ</t>
  </si>
  <si>
    <t>КХ БАТЫРБАЕВ Р</t>
  </si>
  <si>
    <t>БАТЫРБАЕВ РАФИХ ЛУХПАНГАЛИЕВИЧ</t>
  </si>
  <si>
    <t>С.НАРЫН , АТЫРАУСКАЯ ОБЛАСТЬ, ИСАТАЙСКИЙ РАЙОН, НАРЫНСКИЙ С.О., С.НАРЫН</t>
  </si>
  <si>
    <t>ИП ШИНГИЗБАЕВ А</t>
  </si>
  <si>
    <t>ШИНГИЗБАЕВ АЙДАР ОРЫНБАСАРОВИЧ</t>
  </si>
  <si>
    <t>КРЕСТЬЯНСКОЕ ХОЗЯЙСТВО " ӘСИЯ "</t>
  </si>
  <si>
    <t>ТЕМИРХАНОВА ОЛЬГА МИХАЙЛОВНА</t>
  </si>
  <si>
    <t>7(777)2695077 ,87772695077</t>
  </si>
  <si>
    <t>16.05.2024 не удобно говорить перезвонит</t>
  </si>
  <si>
    <t>К/Х "ПИРМЕТОВА Г. Т."</t>
  </si>
  <si>
    <t>ПИРМЕТОВА ГУЛЬЗАДА ТАЖИМАХАНОВНА</t>
  </si>
  <si>
    <t>7 (701) 767-05-05</t>
  </si>
  <si>
    <t>ДК "ҒАБИТ"</t>
  </si>
  <si>
    <t>БИМАШ ҒАБИТ АМАНЖОЛҰЛЫ</t>
  </si>
  <si>
    <t>ИП "АСЕМБАЕВ М.М."</t>
  </si>
  <si>
    <t>АСЕМБАЕВ МУХИТ МИЯТБЕКОВИЧ</t>
  </si>
  <si>
    <t>НУРМАНБЕКОВА МАДИНА БОЛАТХАНОВНА</t>
  </si>
  <si>
    <t>7 (705) 826-68-17 ,87058266817</t>
  </si>
  <si>
    <t>А.МОЙЫНКУМ , МОЙЫНКУМСКИЙ РАЙОН, МОЙЫНКУМСКИЙ С.О., А.МОЙЫНКУМ</t>
  </si>
  <si>
    <t>" МАУЛИТ " ШАРУА ҚОЖАЛЫҒЫ</t>
  </si>
  <si>
    <t>КАСЕНОВ КАЙЫРЛЫ АМАНКЕЛДИЕВИЧ</t>
  </si>
  <si>
    <t>ЖК "ШЫНҚОЖА ЕЛНҰР ҚАРАҚҰЛҰЛЫ"</t>
  </si>
  <si>
    <t>ШЫНҚОЖА ЕЛНҰР ҚАРАҚҰЛҰЛЫ</t>
  </si>
  <si>
    <t>"ЖАНПЕИСОВА"</t>
  </si>
  <si>
    <t>ЖАНПЕИСОВА САУЛЕ СЕРИКОВНА</t>
  </si>
  <si>
    <t>ИП АТАБЕК</t>
  </si>
  <si>
    <t>МАВЛЯНОВ МАНСУР ТАЖИХАНОВИЧ</t>
  </si>
  <si>
    <t>Ш/Қ "ЖҮНІСОВТЕР" не зарег</t>
  </si>
  <si>
    <t>АУПЕШОВ АЛМАС КУРМАШОВИЧ</t>
  </si>
  <si>
    <t>КХ ҮЛКЕН</t>
  </si>
  <si>
    <t>УЛЬКИН ЕВГЕНИЙ ВЛАДИСЛАВОВИЧ</t>
  </si>
  <si>
    <t>7-777-690-00-04 ,87776900004</t>
  </si>
  <si>
    <t>"АРУЖАН" ШАРУА ҚОЖАЛЫҒЫ</t>
  </si>
  <si>
    <t>НАЗАРБЕК ӘСЕЛ НАЗАРБЕКҚЫЗЫ</t>
  </si>
  <si>
    <t>ИП АЛИБИ</t>
  </si>
  <si>
    <t>АЗАНОВ АМАНЖОЛ АСКЕРОВИЧ</t>
  </si>
  <si>
    <t>ИП ШОХАНОВ</t>
  </si>
  <si>
    <t>ШОХАНОВ ЕРКЕБУЛАН ТАНАТАРОВИЧ</t>
  </si>
  <si>
    <t>04.03.2025 сам перезвонит после обеда</t>
  </si>
  <si>
    <t>ИП "ТУРСЫНБЕКОВА Г.Ж."</t>
  </si>
  <si>
    <t>ТУРСЫНБЕКОВА ГУЛЖАН ЖУСИПБЕКОВНА</t>
  </si>
  <si>
    <t>С.КОКТЕРЕК , САРЫАГАШСКИЙ РАЙОН, КОКТЕРЕКСКИЙ С.О., С.КОКТЕРЕК</t>
  </si>
  <si>
    <t>ИНДИВИДУАЛЬНЫЙ ПРЕДПРИНИМАТЕЛЬ РАНИДА</t>
  </si>
  <si>
    <t>ТАСКАЛИЕВА АЛЬБИНА ТОГЫЗБАЕВНА</t>
  </si>
  <si>
    <t>АЛМУРЗИН ЖАНДОС ТУРСЫНГАЛИЕВИЧ</t>
  </si>
  <si>
    <t>ИП ОМАРОВ</t>
  </si>
  <si>
    <t>ОМАРОВ НУРЛЫБЕК САТТЫБЕКОВИЧ</t>
  </si>
  <si>
    <t>ИП РАУАН</t>
  </si>
  <si>
    <t>НУРЫМОВ БАЛГАБЕК ЖЕТКЕРГЕНОВИЧ</t>
  </si>
  <si>
    <t>С.КОСАК , ЖАМБЫЛСКАЯ ОБЛАСТЬ, БАЙЗАКСКИЙ РАЙОН, С.О. БАЙТЕРЕК, С.КОСАК</t>
  </si>
  <si>
    <t>BOTA CAPITAL</t>
  </si>
  <si>
    <t>ТАҚАБАЕВА БОТА МАРАТҚЫЗЫ</t>
  </si>
  <si>
    <t>К/Х "ОЛИМПИК"</t>
  </si>
  <si>
    <t>БАТЫРХАНОВ ДАУРЕН СЕРИКОВИЧ</t>
  </si>
  <si>
    <t>С.КРАСНОАРМЕЙСКОЕ , ЗАПАДНО-КАЗАХСТАНСКАЯ ОБЛАСТЬ, РАЙОН БӘЙТЕРЕК, ЯНВАРЦЕВСКИЙ С.О., С.КРАСНОАРМЕЙСКОЕ</t>
  </si>
  <si>
    <t>ИП "АМАНКОСОВА ШОЛПАН КАРЖАУБАЕВНА"</t>
  </si>
  <si>
    <t>АМАНКОСОВА ШОЛПАН КАРЖАУБАЕВНА</t>
  </si>
  <si>
    <t>77003563100 ,87003563100</t>
  </si>
  <si>
    <t>ИП "АМАНГАЛИЕВ А.М."</t>
  </si>
  <si>
    <t>АМАНГАЛИЕВ АРМАН МАРКСОВИЧ</t>
  </si>
  <si>
    <t>ИП GOLDEN SERVICE</t>
  </si>
  <si>
    <t>ӘЛІМЖАН ЖАНАТ ДҮЙСЕНБЕКҰЛЫ</t>
  </si>
  <si>
    <t>ИП"НАЗЕРКЕ"</t>
  </si>
  <si>
    <t>ЖҮРСІНБЕК АСЫЛБЕК ОМАРБЕКҰЛЫ</t>
  </si>
  <si>
    <t>7 701 114 5474</t>
  </si>
  <si>
    <t>КРХ "ЖУМАХАНОВ"</t>
  </si>
  <si>
    <t>ЖУМАХАНОВ АЛИБЕК БАТЫРХАНОВИЧ</t>
  </si>
  <si>
    <t>ИП "I-PLUS"</t>
  </si>
  <si>
    <t>ИППОЛИТОВ ДМИТРИЙ БОРИСОВИЧ</t>
  </si>
  <si>
    <t>ФК "МАДИЯР"</t>
  </si>
  <si>
    <t>КРЕСТЬЯНСКОЕ ХОЗЯЙСТВО "АБЫЗ"</t>
  </si>
  <si>
    <t>БЕЙСЕНБАЕВ АЙДЫН ГАЛЫМУЛЫ</t>
  </si>
  <si>
    <t>ТОО "ОПЫТНОЕ ХОЗЯЙСТВО "БИРЛИКСКИЙ"</t>
  </si>
  <si>
    <t>УТЕЕВ МАУЛЕН ЖАРКЫНБЕКОВИЧ</t>
  </si>
  <si>
    <t>(72532) 3-86-15, 3-54-15, 3-53-27, 7-57-47 ,87784005655</t>
  </si>
  <si>
    <t>С.БИРЛИК , улица А.Байтурсынов, строение 4</t>
  </si>
  <si>
    <t>ИП "ТОЙШУБЕКОВ К.К."</t>
  </si>
  <si>
    <t>ТОЙШУБЕКОВ КАНАТ КЛУББЕКОВИЧ</t>
  </si>
  <si>
    <t>САЯКОВА</t>
  </si>
  <si>
    <t>САЯКОВА ГУЛЬНАР ОРАЛБЕКОВНА</t>
  </si>
  <si>
    <t>"БӘЙТЕРЕК" ШАРУА ҚОЖАЛЫҒЫ</t>
  </si>
  <si>
    <t>МУКАТАЕВ БЕРИККАН ЗАМАНБЕКОВИЧ</t>
  </si>
  <si>
    <t>С.АМАНКЕЛЬДЫ , ОБЛАСТЬ АБАЙ, ЖАРМИНСКИЙ РАЙОН, БИРЛИКСКИЙ С.О., С.БИРЛИК, С.АМАНКЕЛЬДЫ</t>
  </si>
  <si>
    <t>КХ "ХАДИС"</t>
  </si>
  <si>
    <t>АХАТОВ АЛМАС СЕРИКБАЕВИЧ</t>
  </si>
  <si>
    <t>ИП МАЗЗАП</t>
  </si>
  <si>
    <t>КАЛЖИГИТОВ ЕРЛАН МАНАЛИЕВИЧ</t>
  </si>
  <si>
    <t>ИП ТАБЫС</t>
  </si>
  <si>
    <t>РАХИМОВА АЙСУЛУ БАХЫТОВНА</t>
  </si>
  <si>
    <t>ИП"АБДУАЛИЕВ С.С"</t>
  </si>
  <si>
    <t>АБДУАЛИЕВ СЕРЖАН САТЫМКУЛОВИЧ</t>
  </si>
  <si>
    <t>ИП БАСТАУ</t>
  </si>
  <si>
    <t>СЕИТ АСЕТ АСКАРБЕКУЛЫ</t>
  </si>
  <si>
    <t>77770255558 ,87770255558</t>
  </si>
  <si>
    <t>ИП АЛЬПЕИСОВА ДАМЕТ ШУЛГАУБАЕВНА</t>
  </si>
  <si>
    <t>АЛЬПЕИСОВА ДАМЕТ ШУЛГАУБАЕВНА</t>
  </si>
  <si>
    <t>ИП АНЖЕЛИКА</t>
  </si>
  <si>
    <t>АЙТМАХАНОВА АНЖЕЛИКА СУЛТАНБЕКОВНА</t>
  </si>
  <si>
    <t>ИП "БЕЙСЕНБИНОВА"</t>
  </si>
  <si>
    <t>БЕЙСЕНБИНОВА ЛАУЛА ДАУЛЕТБЕКОВНА</t>
  </si>
  <si>
    <t>ИП ZANGAR</t>
  </si>
  <si>
    <t>АЛИМКУЛОВ ДАНАБЕК СЕЙТЖАНОВИЧ</t>
  </si>
  <si>
    <t>ИП ӘБІШЕВА АЛТЫНАЙ ЕСЕНӘЛІҚЫЗЫ</t>
  </si>
  <si>
    <t>ӘБІШЕВА АЛТЫНАЙ ЕСЕНӘЛІҚЫЗЫ</t>
  </si>
  <si>
    <t>06.11.2024не дозвон</t>
  </si>
  <si>
    <t>ИП "ZHAMBYL STROI SERVICE"</t>
  </si>
  <si>
    <t>ЕРНАЗАРОВ КАНАТБАЙ АБУОВИЧ</t>
  </si>
  <si>
    <t>77756917110 ,87756917110</t>
  </si>
  <si>
    <t>ИП "АРЫН"</t>
  </si>
  <si>
    <t>АРЫН ҒАБИТ БЕРДІҚҰЛҰЛЫ</t>
  </si>
  <si>
    <t>8/7252/21445</t>
  </si>
  <si>
    <t>С.ОТЫРАР , ТУРКЕСТАНСКАЯ ОБЛАСТЬ, ОТРАРСКИЙ РАЙОН, С.О.КАРГАЛЫ, С.ОТЫРАР</t>
  </si>
  <si>
    <t>ИП КӨЛБАЕВ ЕРЛАН АХМЕТҰЛЫ</t>
  </si>
  <si>
    <t>КӨЛБАЕВ ЕРЛАН АХМЕТҰЛЫ</t>
  </si>
  <si>
    <t>77017203163 ,87017203163</t>
  </si>
  <si>
    <t>ИП "АЛСЕЙТОВА ЖАДЫРА ТУРДЫЕВНА"</t>
  </si>
  <si>
    <t>АЛСЕЙТОВА ЖАДЫРА ТУРДЫЕВНА</t>
  </si>
  <si>
    <t>АЛКУВАДОВ НУРЛЫБЕК ДЖУМАГАЛЫЕВИЧ</t>
  </si>
  <si>
    <t>ИП ЖЕТИБАЕВ ШЕРХАН САПАРХАНУЛЫ</t>
  </si>
  <si>
    <t>ЖЕТИБАЕВ ШЕРХАН САПАРХАНУЛЫ</t>
  </si>
  <si>
    <t>ИП АТЧИБАЕВ ГАЛЫМБЕК АЛИБЕКОВИЧ</t>
  </si>
  <si>
    <t>АТЧИБАЕВ ГАЛЫМБЕК АЛИБЕКОВИЧ</t>
  </si>
  <si>
    <t>С.КАРАБАУ , АТЫРАУСКАЯ ОБЛАСТЬ, КЗЫЛКОГИНСКИЙ РАЙОН, КЫЗЫЛКОГИНСКИЙ С.О., С.КАРАБАУ</t>
  </si>
  <si>
    <t>ИП "ЕЛІСХАН"</t>
  </si>
  <si>
    <t>БАҚЫЙ БЕРДІҒАЛЫМ</t>
  </si>
  <si>
    <t>С.ЖАСТАЛАП , ОБЛАСТЬ ЖЕТІСУ, КАРАТАЛЬСКИЙ РАЙОН, С.О.АЙТУ БИ, С.ЖАСТАЛАП</t>
  </si>
  <si>
    <t>И/П ӘШІРБАЙ Б. С</t>
  </si>
  <si>
    <t>ӘШІРБАЙ БАҚЫТЖАН САПАҚҰЛЫ</t>
  </si>
  <si>
    <t>БЕРКИМБАЕВА МЕРУЕРТ ЖАРМУХАНБЕТОВНА</t>
  </si>
  <si>
    <t>С.КОКЖОТА , ВОСТОЧНО-КАЗАХСТАНСКАЯ ОБЛАСТЬ, РАЙОН САМАР, БАСТАУШИНСКИЙ С.О., С.КОКЖОТА</t>
  </si>
  <si>
    <t>16.05.2024 закрылись</t>
  </si>
  <si>
    <t>К/Х КАРАТАЛ АКВАКУЛЬТУРА</t>
  </si>
  <si>
    <t>УГАЙ ЯНА АЛЕКСАНДРОВНА</t>
  </si>
  <si>
    <t>30.07.2024 неверный номер</t>
  </si>
  <si>
    <t>ИП АМАНОВА САУЛЕ</t>
  </si>
  <si>
    <t>АМАНОВА САУЛЕ КАНАТБАЕВНА</t>
  </si>
  <si>
    <t>ИП "АЙЫМ"казахскоговорящий</t>
  </si>
  <si>
    <t>ТОЙШЫБЕКОВ АЗАМАТ МУРАТБЕКУЛЫ</t>
  </si>
  <si>
    <t>ИП ГУЛЗАДА</t>
  </si>
  <si>
    <t>БАКИРОВА ГУЛЗАДА АКХОЖАЕВНА</t>
  </si>
  <si>
    <t>ФХ "ТМК KZ"</t>
  </si>
  <si>
    <t>ТОКМАГАМБЕТОВ МАКСАТ КАНАТОВИЧ</t>
  </si>
  <si>
    <t>ИП АЛИХАН</t>
  </si>
  <si>
    <t>АКИМЖАНОВА МАРЖАН ТУРАРХАНОВНА</t>
  </si>
  <si>
    <t>К/Х КУЛАГЕР</t>
  </si>
  <si>
    <t>ЖАНБАЛАЕВ ЖАНДАРБЕК УНЕРБАЕВИЧ</t>
  </si>
  <si>
    <t>КРЕСТЬЯНСКОЕ ХОЗЯЙСТВО "DOSTYQ"</t>
  </si>
  <si>
    <t>ЛЕКЕРОВ МЕЙРБЕК БЕРДИЯРОВИЧ</t>
  </si>
  <si>
    <t>"ЕРХАН"</t>
  </si>
  <si>
    <t>ЖҰМАДІЛЛӘ ЕРБОЛ ӘБДІХАМИТҰЛЫ</t>
  </si>
  <si>
    <t>ИП "ASTANA QZ"</t>
  </si>
  <si>
    <t>ӘДІЛХАН МАРХАТ АЛПЫСБЕСҰЛЫ</t>
  </si>
  <si>
    <t>С.БАЯНАУЛ , БАЯНАУЛЬСКИЙ РАЙОН, БАЯНАУЛЬСКИЙ С.О., С.БАЯНАУЛ</t>
  </si>
  <si>
    <t>ИП БЕРЕКЕ - 7</t>
  </si>
  <si>
    <t>ЖУМЫРБАЕВА БАКЫТГУЛЬ ЖОЛАМАНОВНА</t>
  </si>
  <si>
    <t>ИП КАСЕНОВА</t>
  </si>
  <si>
    <t>КАСЕНОВА ГУЛЬМИРА ЖОЛАМАНОВНА</t>
  </si>
  <si>
    <t>ИП "МАҚСАТ"</t>
  </si>
  <si>
    <t>ДЖАНАНБАЕВ МАКСАТ НИЕТБЕКОВИЧ</t>
  </si>
  <si>
    <t>С.КЕНЕН , ЖАМБЫЛСКАЯ ОБЛАСТЬ, КОРДАЙСКИЙ РАЙОН, КЕНЕНСКИЙ С.О., С.КЕНЕН</t>
  </si>
  <si>
    <t>КРЕСТЬЯНСКОЕ ХОЗЯЙСТВО "НЕСІБЕ"</t>
  </si>
  <si>
    <t>АЙМУХАНОВ ЕРЛАН АМАНГЕЛЬДИЕВИЧ</t>
  </si>
  <si>
    <t>ИП "АЛИХАН" ЖОЛДЫБАЕВ Ж.А.</t>
  </si>
  <si>
    <t>ЖОЛДЫБАЕВ ЖУМАБЕК АМАНТАЕВИЧ</t>
  </si>
  <si>
    <t>ИП ИМАМБАЕВА АЙЖАН</t>
  </si>
  <si>
    <t>ИМАМБАЕВА АЙЖАН СЕРИКБОЛОВНА</t>
  </si>
  <si>
    <t>ЖАНАЙЫМ</t>
  </si>
  <si>
    <t>РАХИМЖАНОВ ДАРХАН ОРИКБАЕВИЧ</t>
  </si>
  <si>
    <t>КРЕСТЬЯНСКОЕ ХОЗЯЙСТВО " АЙСАНА "</t>
  </si>
  <si>
    <t>АЙТЕНОВ АЛМАЗ САГАТОВИЧ</t>
  </si>
  <si>
    <t>ИП "ЖАСА"</t>
  </si>
  <si>
    <t>САБИЕВА АЙГУЛЬ АМАНГЕЛДИНОВНА</t>
  </si>
  <si>
    <t>77055016550 ,+77784766802 ,87055016550 ,87784766802</t>
  </si>
  <si>
    <t>НАРЫМБАЕВ НУРЖАН АСКАРОВИЧ</t>
  </si>
  <si>
    <t>ИП БАТЫРБЕРГЕНОВ</t>
  </si>
  <si>
    <t>БАТЫРБЕРГЕНОВ АЛМАС НУРСАЛИМОВИЧ</t>
  </si>
  <si>
    <t>ИП LOGISTIC NS</t>
  </si>
  <si>
    <t>ХАМИТҚЫЗЫ СВЕТЛАНА ХАМИТОВНА</t>
  </si>
  <si>
    <t>ИП АЗИМБАЕВ Ж.Д. не верный номер</t>
  </si>
  <si>
    <t>АЗИМБАЕВ ЖАСУЛАН ДАУЛЕТОВИЧ</t>
  </si>
  <si>
    <t>КРЕСТЬЯНСКОЕ ХОЗЯЙСТВО "АЛИХАН"</t>
  </si>
  <si>
    <t>БАЛЖІГІТ РАХАТ ӘБІЛӘКІМҰЛЫ</t>
  </si>
  <si>
    <t>ИП "ДИДАР"</t>
  </si>
  <si>
    <t>МАСАТБАЕВ ДИДАР АЙТЖАНОВИЧ</t>
  </si>
  <si>
    <t>КХ БАЙЖАНОВА</t>
  </si>
  <si>
    <t>БАЙЖАНОВА ЖАНАР САУРАНБАЕВНА</t>
  </si>
  <si>
    <t>ПОДСТАНЦИЯ РЭС , ТУРКЕСТАНСКАЯ ОБЛАСТЬ, РАЙОН САУРАН, С.О.ШОРНАК, С.ШОРНАК, ПОДСТАНЦИЯ РЭС</t>
  </si>
  <si>
    <t>ИП" МЫЗГИН Ю.В."</t>
  </si>
  <si>
    <t>МЫЗГИН ЮРИЙ ВАСИЛЬЕВИЧ</t>
  </si>
  <si>
    <t>ИП "БОРТЕМБАЕВА Г.А."</t>
  </si>
  <si>
    <t>БОРТЕМБАЕВА ГУЛЬНАР АДИЛЬБЕКОВНА</t>
  </si>
  <si>
    <t>С.КЕЛЬТЕМАШАТ , ТУРКЕСТАНСКАЯ ОБЛАСТЬ, ТЮЛЬКУБАССКИЙ РАЙОН, КЕЛЬТЕМАШАТСКИЙ С.О., С.КЕЛЬТЕМАШАТ</t>
  </si>
  <si>
    <t>ИП МУШТАЕВ</t>
  </si>
  <si>
    <t>МУШТАЕВ КЕМЕР КАБЕРОВИЧ</t>
  </si>
  <si>
    <t>КХ НҰРМҰХАММЕД МАРДАН</t>
  </si>
  <si>
    <t>АНУАРБЕКОВ НУРЖАУСЫН НУРБЕКОВИЧ</t>
  </si>
  <si>
    <t>ИП "ГУЛЬНУР"</t>
  </si>
  <si>
    <t>КЕНЖЕБАЕВА ГУЛЖАРАН АЙТКАЛИЕВНА</t>
  </si>
  <si>
    <t>77770616768 ,87770616768</t>
  </si>
  <si>
    <t>С.СЕГИЗСАЙ , ЗАПАДНО-КАЗАХСТАНСКАЯ ОБЛАСТЬ, ЧИНГИРЛАУСКИЙ РАЙОН, АЛМАЗНЕНСКИЙ С.О., С.СЕГИЗСАЙ</t>
  </si>
  <si>
    <t>КРЕСТЬЯНСКОЕ ФЕРМЕРСКОЕ ХОЗЯЙСТВО " БАДЫР-ХАН "</t>
  </si>
  <si>
    <t>АЛИЕВ БАДЫР АЗИЗОВИЧ</t>
  </si>
  <si>
    <t>87273054101 ,8(727)305-41-01</t>
  </si>
  <si>
    <t>ИП ДЖЕКСЕМБАЕВ</t>
  </si>
  <si>
    <t>ДЖЕКСЕМБАЕВ ЕРМЕК СЕРИКОВИЧ</t>
  </si>
  <si>
    <t>ИП ДАРИГУЛОВ С.Н.</t>
  </si>
  <si>
    <t>ДАРИГУЛОВ САМАТ НЕСИПБАЕВИЧ</t>
  </si>
  <si>
    <t>ФХ ЕСЕН-ТЕМІР</t>
  </si>
  <si>
    <t>ҚОЗТАЕВА ЖҰЛДЫЗ БЕКМАРАТҚЫЗЫ</t>
  </si>
  <si>
    <t>КХ "SHAKH ECO FOOD"</t>
  </si>
  <si>
    <t>ЖАКСЫЛЫКОВА ГУЛЬДАНА КЕМЕЛБЕКОВНА</t>
  </si>
  <si>
    <t>16.10.2024 не зарег</t>
  </si>
  <si>
    <t>К/Х ВИКТОР</t>
  </si>
  <si>
    <t>ВИТТ ВАДИМ ВИКТОРОВИЧ</t>
  </si>
  <si>
    <t>77755725374 ,87755725374</t>
  </si>
  <si>
    <t>10.09.2026 откл вадим виктрович кх абрамян</t>
  </si>
  <si>
    <t>ШИНГИРЕЙ АЛЕКСАНДР АЛЕКСАНДРОВИЧ не верный номер</t>
  </si>
  <si>
    <t>ШИНГИРЕЙ АЛЕКСАНДР АЛЕКСАНДРОВИЧ</t>
  </si>
  <si>
    <t>77710503234 ,87710503234</t>
  </si>
  <si>
    <t>ИП ТЕМИРОВ</t>
  </si>
  <si>
    <t>ТЕМИРОВ ЕРБОЛ РАХМЕТОЛЛИНОВИЧ</t>
  </si>
  <si>
    <t>8 702 899 81 28</t>
  </si>
  <si>
    <t>ИП АБДУЛЛАЕВА</t>
  </si>
  <si>
    <t>АБДУЛЛАЕВА ДИЛФУЗА АЗАДБЕКОВНА</t>
  </si>
  <si>
    <t>КХ КОШЖАНОВ</t>
  </si>
  <si>
    <t>КОШЖАНОВ ЕРЛАН ИСЛАМОВИЧ</t>
  </si>
  <si>
    <t>КЕЗКОРА , МАНГИСТАУСКАЯ ОБЛАСТЬ, ТУПКАРАГАНСКИЙ РАЙОН, АКШУКУРСКИЙ С.О., С.АКШУКУР, КЕЗКОРА</t>
  </si>
  <si>
    <t>ДЖАЗЫЛБЕКОВ АСЫЛБЕК АЗИЗБЕКОВИЧ</t>
  </si>
  <si>
    <t>ИП "ECO - DEKA"</t>
  </si>
  <si>
    <t>ЦХАЙ ДЕНИС МИХАЙЛОВИЧ</t>
  </si>
  <si>
    <t>7 (777) 100-20-67</t>
  </si>
  <si>
    <t>КХ "БАЙМАГАНБЕТОВ" не верный номер</t>
  </si>
  <si>
    <t>БАЙМАГАНБЕТОВ АСЛАН БЕЙБИТОВИЧ</t>
  </si>
  <si>
    <t>77014348099 ,87014348099</t>
  </si>
  <si>
    <t>ИП ШАЛБАЕВА</t>
  </si>
  <si>
    <t>ШАЛБАЕВА МАЙРА СЕЙСЕНБЕКОВНА</t>
  </si>
  <si>
    <t>ИП ГАУХАР</t>
  </si>
  <si>
    <t>КАЛАУБАЕВА ГАУХАР ДАУЛЕТБЕКОВНА</t>
  </si>
  <si>
    <t>05.08.2024 откл</t>
  </si>
  <si>
    <t>ЖК САКТАГАНОВА З. К</t>
  </si>
  <si>
    <t>САКТАГАНОВА ЗИНАТ КУАНДЫКОВНА</t>
  </si>
  <si>
    <t>ДК "ТАБЫС"</t>
  </si>
  <si>
    <t>ТАЙШЫКОВА ГУЛЬЗАДА ЕРИКОВНА</t>
  </si>
  <si>
    <t>С.ЖАНАКОРГАН , ЖАНАКОРГАНСКИЙ РАЙОН, ЖАНАКОРГАНСКИЙ С.О., С.ЖАНАКОРГАН</t>
  </si>
  <si>
    <t>ИП НАУРЗБЕКОВА</t>
  </si>
  <si>
    <t>НАУРЗБЕКОВА АЙЖАН АСАНОВНА</t>
  </si>
  <si>
    <t>"НҰРЫМ" ШАРУА ҚОЖАЛЫҒЫ</t>
  </si>
  <si>
    <t>ШАРИПОВ КАЙРАТ СЕРИКОВИЧ</t>
  </si>
  <si>
    <t>22.07.2024 перезвон</t>
  </si>
  <si>
    <t>К/Х "АРМА"</t>
  </si>
  <si>
    <t>КУРМАН ЖУМАН</t>
  </si>
  <si>
    <t>С.ЖАНАОЗЕН , ОБЛАСТЬ АБАЙ, ЖАРМИНСКИЙ РАЙОН, АКЖАЛЬСКИЙ С.О., С.ЖАНАОЗЕН</t>
  </si>
  <si>
    <t>ИП "ИМАНГАЛИЕВ М.С."</t>
  </si>
  <si>
    <t>ИМАНГАЛИЕВ МАУЛЕТ САЙЛАУУЛЫ</t>
  </si>
  <si>
    <t>ИП "РЫМБАЕВ"</t>
  </si>
  <si>
    <t>РЫМБАЕВ АСКАР МЫНЖАСАРОВИЧ</t>
  </si>
  <si>
    <t>К/Х "АДИЛ" нет телефона</t>
  </si>
  <si>
    <t>mamotenko_yuliya@mail.ru</t>
  </si>
  <si>
    <t>27.08.2026 нет телефона</t>
  </si>
  <si>
    <t>ИП БАРАТОВ БАХТИЯР АРЫНОВИЧ</t>
  </si>
  <si>
    <t>БАРАТОВ БАХТИЯР АРЫНОВИЧ</t>
  </si>
  <si>
    <t>19.11.2024 нет потреб</t>
  </si>
  <si>
    <t>К/Х " БЕКЗАТ "</t>
  </si>
  <si>
    <t>МУКАНОВ КАЙРАТ КАДЫРБЕКОВИЧ</t>
  </si>
  <si>
    <t>С.ТАССАЙ , ОБЛАСТЬ АБАЙ, КОКПЕКТИНСКИЙ РАЙОН, ТАССАЙСКИЙ С.О., С.ТАССАЙ</t>
  </si>
  <si>
    <t xml:space="preserve">очень дорого </t>
  </si>
  <si>
    <t>К/Х "АХМЕТОВ А.Т."</t>
  </si>
  <si>
    <t>АХМЕТОВ АРМАН ТЮЛЕГЕНОВИЧ</t>
  </si>
  <si>
    <t>АШИКБАЕВ БЕРИК АМАНКЕЛЬДИЕВИЧ</t>
  </si>
  <si>
    <t>К/Х "ҚЫЗЫЛ ТУ"</t>
  </si>
  <si>
    <t>ШЫНЫБАЙ ҚАНАТ ЖОЛАМАНҰЛЫ</t>
  </si>
  <si>
    <t>ИСБУЛАТОВА АСЕЛЬ ГАРИПЖАНОВНА</t>
  </si>
  <si>
    <t>ЖК "УММАТ МАККАМОВ"</t>
  </si>
  <si>
    <t>МАККАМОВ УММАТ МУХАММАТОВИЧ</t>
  </si>
  <si>
    <t>ИП "ТАПАЛОВА Г.А." казахскоговорящий</t>
  </si>
  <si>
    <t>ТАПАЛОВА ГҮЛЖАЗИРА АҚЫЛБЕКҚЫЗЫ</t>
  </si>
  <si>
    <t>ИП "ЖУПАРОВ ТАЛГАТ"</t>
  </si>
  <si>
    <t>ЖУПАРОВ ТАЛГАТ ТАГАЙУЛЫ</t>
  </si>
  <si>
    <t>ИП БЕРДИБЕКОВА АКБАЯН САКЕНОВНА</t>
  </si>
  <si>
    <t>БЕРДИБЕКОВА АКБАЯН САКЕНОВНА</t>
  </si>
  <si>
    <t>КРЕСТЬЯНСКОЕ ХОЗЯЙСТВО "КАРАГАНДИНЕЦ"</t>
  </si>
  <si>
    <t>РЫСКУЛОВА АЙСУЛУ ГАББАСОВНА</t>
  </si>
  <si>
    <t>7 (705) 827-77-12 ,87058277712</t>
  </si>
  <si>
    <t>23.09.2026  нет потреб</t>
  </si>
  <si>
    <t>ИНДИВИДУАЛЬНЫЙ ПРЕДПРИНИМАТЕЛЬ "НҰР - АЛИ"</t>
  </si>
  <si>
    <t>АБДИПАТТАЕВ АРНУР СЕРАЛИЕВИЧ</t>
  </si>
  <si>
    <t>КХ "БЕРЕКЕЛДІ"</t>
  </si>
  <si>
    <t>ИБРАГИМОВ ШЕРМАТ БЕГМАТОВИЧ</t>
  </si>
  <si>
    <t>77763333316 ,87763333316</t>
  </si>
  <si>
    <t>С.АКЖАР , ТУРКЕСТАНСКАЯ ОБЛАСТЬ, САРЫАГАШСКИЙ РАЙОН, АКЖАРСКИЙ С.О., С.АКЖАР</t>
  </si>
  <si>
    <t>ДАРА КӘСІПКЕР "САДЫКОВ Б.Т"</t>
  </si>
  <si>
    <t>САДЫКОВ БАУЫРЖАН ТУЛЕГЕНОВИЧ</t>
  </si>
  <si>
    <t>КРЕСТЬЯНСКОЕ ХОЗЯЙСТВО "ЖАНҚҰТТЫ" не верный номер</t>
  </si>
  <si>
    <t>Дюсекин Манас Серикович</t>
  </si>
  <si>
    <t>ИП "ЖҰМАБЕК"</t>
  </si>
  <si>
    <t>ОРЫМХАН ЖҰМАБЕК</t>
  </si>
  <si>
    <t>ИП ЖАПАТОВ</t>
  </si>
  <si>
    <t>ЖАПАТОВ ЕРГАЛИ БЕКДАУЛЕТОВИЧ</t>
  </si>
  <si>
    <t>И/П УРАЗБЕКОВА Г. А</t>
  </si>
  <si>
    <t>УРАЗБЕКОВА ГУЛЬНУР АЛИБАЕВНА</t>
  </si>
  <si>
    <t>06.10.2024 нет потреб</t>
  </si>
  <si>
    <t>К/Х "БУРКИТ"</t>
  </si>
  <si>
    <t>ДУЗБАЕВ КАНАТ КОСАЕВИЧ</t>
  </si>
  <si>
    <t>GREEN ECO</t>
  </si>
  <si>
    <t>КАДЫРБАЕВ МАРАТ ДАУЛЕТКАНОВИЧ</t>
  </si>
  <si>
    <t>КХ АҚЖОЛ</t>
  </si>
  <si>
    <t>МУСАПОВ БАУЫРЖАН КАДЫРОВИЧ</t>
  </si>
  <si>
    <t>17.09.2026 говорит что не верный номер</t>
  </si>
  <si>
    <t>РОЗА</t>
  </si>
  <si>
    <t>СИЛАМ РОЗА</t>
  </si>
  <si>
    <t>23.09.2026 повторный контакт нет потреб</t>
  </si>
  <si>
    <t>ИП ЗАУРЕ</t>
  </si>
  <si>
    <t>АКМАГАНБЕТОВА ЗАУРЕ САЛКЕНОВНА</t>
  </si>
  <si>
    <t>ИП ЖАКУПОВ</t>
  </si>
  <si>
    <t>ЖАКУПОВ ЕРКИН ЕЛЕУОВИЧ</t>
  </si>
  <si>
    <t>ИП "САКТАГАНОВА Э.Б."</t>
  </si>
  <si>
    <t>САКТАГАНОВА ЭЛЬМИРА БАЛТАБАЕВНА</t>
  </si>
  <si>
    <t>ИП САЛИ</t>
  </si>
  <si>
    <t>САЛИ СЕРИКГУЛ</t>
  </si>
  <si>
    <t>ИП ӘШІМ А.Б.</t>
  </si>
  <si>
    <t>ӘШІМ АСХАТ БАҒДАТБЕКҰЛЫ</t>
  </si>
  <si>
    <t>23.09.2026  не верный номер</t>
  </si>
  <si>
    <t>ЖК "ӘБІЛҚАСЫМ Н.Б"</t>
  </si>
  <si>
    <t>ӘБІЛҚАСЫМ НҰРБЕК БОЛЫСБЕКҰЛЫ</t>
  </si>
  <si>
    <t>Деятельность по копированию, подготовке документов и прочая специализированная офисная вспомогательная деятельность</t>
  </si>
  <si>
    <t>ИП "АЛИКУЛОВ Н"</t>
  </si>
  <si>
    <t>АЛИКУЛОВ НУРБОЛАТ ТАШПОЛАТОВИЧ</t>
  </si>
  <si>
    <t>БАЙЖҮНІСОВ</t>
  </si>
  <si>
    <t>БАЙЖҮНІСОВ ӘЛІБЕК СЕЙІЛБЕКҰЛЫ</t>
  </si>
  <si>
    <t>С.ИМ.КАЛЖАН АХУНА , СЫРДАРЬИНСКИЙ РАЙОН, С.О.ИМ.КАЛЖАН АХУНА, С.ИМ.КАЛЖАН АХУНА</t>
  </si>
  <si>
    <t>КАЛИЕВ Н.М.</t>
  </si>
  <si>
    <t>КАЛИЕВ НУРТАЙ МАРАТОВИЧ</t>
  </si>
  <si>
    <t>77787881781 ,87787881781</t>
  </si>
  <si>
    <t>ИП КОЖАХМЕТОВА</t>
  </si>
  <si>
    <t>КОЖАХМЕТОВА МЕРУЕРТ ЕСЕНОВНА</t>
  </si>
  <si>
    <t>РАХМЕТОВ РУСЛАН БОЛАТОВИЧ</t>
  </si>
  <si>
    <t>ИП "МУХАМАДИЕВА АЛТЫН КАЗЕЗОВНА"</t>
  </si>
  <si>
    <t>МУХАМАДИЕВА АЛТЫН КАЗЕЗОВНА</t>
  </si>
  <si>
    <t>ЖУМАГУЛОВ КУАТ УАЛИХАНОВИЧ</t>
  </si>
  <si>
    <t>С.МЕДЕУ , ОБЛАСТЬ АБАЙ, АБАЙСКИЙ РАЙОН, МЕДЕУСКИЙ С.О., С.МЕДЕУ</t>
  </si>
  <si>
    <t>ИП "КЫЛЫШБЕКОВ САТТАР"</t>
  </si>
  <si>
    <t>КЫЛЫШБЕКОВ САТТАР САБЫРОВИЧ</t>
  </si>
  <si>
    <t>ИП ДӘУРЕН</t>
  </si>
  <si>
    <t>ІЛИЯСОВ ЕРБОЛ АСЫЛБЕКҰЛЫ</t>
  </si>
  <si>
    <t>Ремонт и техническое обслуживание офисных машин и вычислительной техники</t>
  </si>
  <si>
    <t>С.МАЛИБАЕВ , КЫЗЫЛОРДИНСКАЯ ОБЛАСТЬ, СЫРДАРЬИНСКИЙ РАЙОН, ТЕРЕНОЗЕКСКИЙ С.О., С.ТЕРЕНОЗЕК, С.МАЛИБАЕВ</t>
  </si>
  <si>
    <t>К/Х "РЕТАЙ"</t>
  </si>
  <si>
    <t>СӘЛІМ РУСЛАН ЕРЕНСІЗҰЛЫ</t>
  </si>
  <si>
    <t>16.10.2024 не сущ</t>
  </si>
  <si>
    <t>ИП "МАМЕДОВ РАМАЗАН ИСМАХАНОВИЧ"</t>
  </si>
  <si>
    <t>МАМЕДОВ РАМАЗАН ИСМАХАНОВИЧ</t>
  </si>
  <si>
    <t>С.ПРАПОРЩИКОВО , ВОСТОЧНО-КАЗАХСТАНСКАЯ ОБЛАСТЬ, ГЛУБОКОВСКИЙ РАЙОН, ИРТЫШСКИЙ С.О., С.ПРАПОРЩИКОВО</t>
  </si>
  <si>
    <t>ЖК "КАЙРАТ"</t>
  </si>
  <si>
    <t>ТУРМАНОВ КАЙРАТ СУЛЕЙМЕНОВИЧ</t>
  </si>
  <si>
    <t>ИП "ДИНАРА"</t>
  </si>
  <si>
    <t>БЕКБОЛАТОВА ДИНАРА РЫСБЕКҚЫЗЫ</t>
  </si>
  <si>
    <t>ИП КУДЕРИНОВ ДОСЫМ СЕРИКБАЙУЛЫ</t>
  </si>
  <si>
    <t>КУДЕРИНОВ ДОСЫМ СЕРИКБАЙУЛЫ</t>
  </si>
  <si>
    <t>ИП НҰР-НИЯЗ</t>
  </si>
  <si>
    <t>АЛИМБАЕВ СЕРЖАН АЙЛЕШОВИЧ</t>
  </si>
  <si>
    <t>ЖК "АБДИКАРИМ"</t>
  </si>
  <si>
    <t>ШАНИЯЗОВ АБДИКАРИМ ТЕМИРБАЕВИЧ</t>
  </si>
  <si>
    <t>ИП " АЗАМАТ"</t>
  </si>
  <si>
    <t>АДИЛБЕКОВ АЗАМАТ АКАНОВИЧ</t>
  </si>
  <si>
    <t>С.ЖОЛНУСКАУ , ВОСТОЧНО-КАЗАХСТАНСКАЯ ОБЛАСТЬ, КУРЧУМСКИЙ РАЙОН, БАЛЫКШИНСКИЙ С.О., С.ЖОЛНУСКАУ</t>
  </si>
  <si>
    <t>И/П "АСАНОВ Ж.С."</t>
  </si>
  <si>
    <t>АСАНОВ ЖАНЫБЕК САТИЛХАНУЛЫ</t>
  </si>
  <si>
    <t>ИП КУРЕНБАЕВ</t>
  </si>
  <si>
    <t>КУРЕНБАЕВ ЕРКИН КАИРГЕЛЬДОВИЧ</t>
  </si>
  <si>
    <t>7 (705) 770 44 47</t>
  </si>
  <si>
    <t>ИП БАТТАЛОВ Н.С.</t>
  </si>
  <si>
    <t>БАТТАЛОВ НУРЖАН СЕЙТКАСИМОВИЧ</t>
  </si>
  <si>
    <t>7(776)221-25-94</t>
  </si>
  <si>
    <t>РОМАЩЕНКО А. В.</t>
  </si>
  <si>
    <t>РОМАЩЕНКО АРТЕМ ВАЛЕРЬЕВИЧ</t>
  </si>
  <si>
    <t>87263622064 ,8(72636)2-20-64</t>
  </si>
  <si>
    <t>МАЛИБЕКОВ Ж.Б.</t>
  </si>
  <si>
    <t>МАЛИБЕКОВ ЖАНДАУЛЕТ БАКЫТБЕКОВИЧ</t>
  </si>
  <si>
    <t>С.МЫРЗАТАЙ , ЖАМБЫЛСКАЯ ОБЛАСТЬ, БАЙЗАКСКИЙ РАЙОН, МЫРЗАТАЙСКИЙ С.О., С.МЫРЗАТАЙ</t>
  </si>
  <si>
    <t>КРЕСТЬЯНСКОЕ ХОЗЯЙСТВО "АРТЕМ"</t>
  </si>
  <si>
    <t>ДРОКИН АЛЕКСАНДР ВИКТОРОВИЧ</t>
  </si>
  <si>
    <t>А.БЕТКАЙНАР , ЖАМБЫЛСКАЯ ОБЛАСТЬ, КОРДАЙСКИЙ РАЙОН, БЕТКАЙНАРСКИЙ С.О., А.БЕТКАЙНАР</t>
  </si>
  <si>
    <t>19.11.2024  нет потреб</t>
  </si>
  <si>
    <t>КУАНТАЕВ ОРЫНБЕК КАЛИЕВИЧ</t>
  </si>
  <si>
    <t>87771200197 ,87777120019</t>
  </si>
  <si>
    <t>ИП МЕДЕТОВ</t>
  </si>
  <si>
    <t>МЕДЕТОВ МАКШАТ МУРАТОВИЧ</t>
  </si>
  <si>
    <t>77017208657 ,87017208657</t>
  </si>
  <si>
    <t xml:space="preserve">ИП "ПАВЛОВ Д.Н." </t>
  </si>
  <si>
    <t>ПАВЛОВ ДМИТРИЙ НИКОЛАЕВИЧ</t>
  </si>
  <si>
    <t>ИП НҰРҚАНАТ</t>
  </si>
  <si>
    <t>ЕРМАҒАНБЕТОВА ЖАЗИРА МҰХАЙҚЫЗЫ</t>
  </si>
  <si>
    <t>ДЖАНТАЕВА МАРХАББАТ ДЖАНАРБЕКОВНА</t>
  </si>
  <si>
    <t>ИП ШАЙДАРБЕКОВ</t>
  </si>
  <si>
    <t>ШАЙДАРБЕКОВ ДАНИЯР БЕЙБИТОВИЧ</t>
  </si>
  <si>
    <t>ИП ДИЛМАНОВА</t>
  </si>
  <si>
    <t>ДИЛМАНОВА ЛАЗЗАТ БАЙМАХАНОВНА</t>
  </si>
  <si>
    <t>Другие виды деятельности в области информационных технологий и информационных систем в рамках автоматизации функций государственных органов, учреждений и организаций</t>
  </si>
  <si>
    <t>МАДИМАРОВ ДАУРЕН СЕКЕРБЕКОВИЧ</t>
  </si>
  <si>
    <t>С.КАРАСУ , ЖАМБЫЛСКАЯ ОБЛАСТЬ, МЕРКЕНСКИЙ РАЙОН, ТАТТИНСКИЙ С.О., С.КАРАСУ</t>
  </si>
  <si>
    <t>КХ МИРА</t>
  </si>
  <si>
    <t>МАХАНБЕТОВА МИРА АНАПИЯЕВНА</t>
  </si>
  <si>
    <t>ФЕРМЕРСКОЕ ХОЗЯЙСТВО "БІРЛІК"</t>
  </si>
  <si>
    <t>ИСИН МЕЙРАМ МЕДЕЛЬКАНОВИЧ</t>
  </si>
  <si>
    <t>ИП МЫРЗА</t>
  </si>
  <si>
    <t>АКМЫРЗАЕВ МАКСАТ СЕЙТЖАПБАРОВИЧ</t>
  </si>
  <si>
    <t>ИП СИЛАЙКИН СЕРГЕЙ НИКОЛАЕВИЧ</t>
  </si>
  <si>
    <t>СИЛАЙКИН СЕРГЕЙ НИКОЛАЕВИЧ</t>
  </si>
  <si>
    <t>Сопровождение программного обеспечения</t>
  </si>
  <si>
    <t>С.МИЧУРИНСКОЕ , КОСТАНАЙСКАЯ ОБЛАСТЬ, КОСТАНАЙСКИЙ РАЙОН, МИЧУРИНСКИЙ С.О., С.МИЧУРИНСКОЕ</t>
  </si>
  <si>
    <t>ИП "АРЫСТАНБАЕВА М"</t>
  </si>
  <si>
    <t>АРЫСТАНБАЕВА МИРА АБДРАХМАНОВНА</t>
  </si>
  <si>
    <t>ИП БАЙМАТАЕВ С.К.</t>
  </si>
  <si>
    <t>БАЙМАТАЕВ СЕРИК КАЛИОЛДАНОВИЧ</t>
  </si>
  <si>
    <t>ОСПАНОВ Т.К. повтор не дозвон</t>
  </si>
  <si>
    <t>ОСПАНОВ ТАЛГАТ КОЙШЫГАРАЕВИЧ</t>
  </si>
  <si>
    <t>С.КИРОВКА , КОСТАНАЙСКАЯ ОБЛАСТЬ, КОСТАНАЙСКИЙ РАЙОН, ЖДАНОВСКИЙ С.О., С.КИРОВКА</t>
  </si>
  <si>
    <t>ИП ТОРЕЖАНОВ МУХИТ РАХАТОВИЧ</t>
  </si>
  <si>
    <t>ТОРЕЖАНОВ МУХИТ РАХАТОВИЧ</t>
  </si>
  <si>
    <t>КРЕСТЬЯНСКОЕ ХОЗЯЙСТВО КАУСАР</t>
  </si>
  <si>
    <t>ДОСБАЕВ ЖАНДОС СЛӘМХАНҰЛЫ</t>
  </si>
  <si>
    <t>16.05.2024 сбой</t>
  </si>
  <si>
    <t>КХ "МҮСІЛІМ"</t>
  </si>
  <si>
    <t>МУСАГИТОВА САМАЛ ТАСКЫНОВНА</t>
  </si>
  <si>
    <t>КУТТЫМУРАТОВА УЛБОСЫН БАЛМУРЗАЕВНА</t>
  </si>
  <si>
    <t>FASTTIME</t>
  </si>
  <si>
    <t>АУКЕНОВА АЙГУЛЬ КУСТАНАЕВНА</t>
  </si>
  <si>
    <t>ИП "ШЫРЫН"</t>
  </si>
  <si>
    <t>САДЫКОВ КАДИРЖАН БАКИТЖАНОВИЧ</t>
  </si>
  <si>
    <t>7 (700) 257-17-42 ,87002571742</t>
  </si>
  <si>
    <t>С.БАЛАТОПАР , АЛМАТИНСКАЯ ОБЛАСТЬ, БАЛХАШСКИЙ РАЙОН, БАЛАТОПАРСКИЙ С.О., С.БАЛАТОПАР</t>
  </si>
  <si>
    <t>ИП "МҰХАМЕДЖАН"</t>
  </si>
  <si>
    <t>КОШАНАЛИЕВ ОРЫНБАСАР МЕДЕТБЕКОВИЧ</t>
  </si>
  <si>
    <t xml:space="preserve">06.11.2024 </t>
  </si>
  <si>
    <t>ИП СНАБ ТРЕЙД</t>
  </si>
  <si>
    <t>АСЛАНОВ ЗАУРБЕК САБЫРБЕКОВИЧ</t>
  </si>
  <si>
    <t>77017259798 ,87017259798</t>
  </si>
  <si>
    <t>ШКЕНОВ ДАНИЯР МАРАТОВИЧ</t>
  </si>
  <si>
    <t>77016415165 ,87016415165</t>
  </si>
  <si>
    <t>КРЕСТЬЯНСКОЕ ХОЗЯЙСТВО "БЕРЕКЕ ЕС"</t>
  </si>
  <si>
    <t>НАСЫПКАЛИЕВА ГУЛЬЖАН КЫМБАТБЕКОВНА</t>
  </si>
  <si>
    <t>ИП ЖАПАНОВА Г</t>
  </si>
  <si>
    <t>ЖАПАНОВА ГУЛНУР НАМЕТУЛЛАЕВНА</t>
  </si>
  <si>
    <t>77021242900 ,87021242900</t>
  </si>
  <si>
    <t>ИНДИВИДУЛЬНЫЙ ПРЕДПРИНИАТЕЛЬ "МУЗА"</t>
  </si>
  <si>
    <t>ӨТЕГЕНОВ МӘДИ</t>
  </si>
  <si>
    <t>87022645780 ,8-702-264-5780</t>
  </si>
  <si>
    <t>СЕЙФУЛЛИН БЕРИКЖАН АМАНГЕЛДИНОВИЧ</t>
  </si>
  <si>
    <t>ИП ИЛЬЧЕНКО А.Ф. повторне дозвон</t>
  </si>
  <si>
    <t>ИЛЬЧЕНКО АЛЕКСЕЙ ФЕДОРОВИЧ</t>
  </si>
  <si>
    <t>ИП "КАЙЛАС"</t>
  </si>
  <si>
    <t>БАЙТЕМИРОВ ЖАСУЛАН МАДЕШОВИЧ</t>
  </si>
  <si>
    <t>С.КИШИ БАЙСЕРКЕ , АЛМАТИНСКАЯ ОБЛАСТЬ, ТАЛГАРСКИЙ РАЙОН, ГУЛЬДАЛИНСКИЙ С.О., С.КИШИ БАЙСЕРКЕ</t>
  </si>
  <si>
    <t>ИП " КАМБАРОВА З.А"</t>
  </si>
  <si>
    <t>КАМБАРОВА ЗАЛИНА АБДУХАЛИЛОВНА</t>
  </si>
  <si>
    <t>ИП ДОБАРОВА АА</t>
  </si>
  <si>
    <t>ДОБАРОВА АЙНАШ АЛЛАЖАРКЫЗЫ</t>
  </si>
  <si>
    <t>ИП "БАЛАПАН"</t>
  </si>
  <si>
    <t>ЖАЗЫБАЕВА ДАРИГА ЖАСТЛЕКОВНА</t>
  </si>
  <si>
    <t>КХ"БЕРЕКЕ"</t>
  </si>
  <si>
    <t>САЛЫКОВ ЖАНИБЕК ТУРДЫБАЙУЛЫ</t>
  </si>
  <si>
    <t>ЖК "КАЛДЫБАЕВ ЕРЛАН КЕНЖЕХАНОВИЧ"</t>
  </si>
  <si>
    <t>КАЛДЫБАЕВ ЕРЛАН КЕНЖЕХАНОВИЧ</t>
  </si>
  <si>
    <t>ИП "МУСТАФИНА Г.К."</t>
  </si>
  <si>
    <t>МУСТАФИНА ГУЛЬНУР КАНАТБЕКОВНА</t>
  </si>
  <si>
    <t>С.БЕТБУЛАК , ОБЛАСТЬ ҰЛЫТАУ, УЛЫТАУСКИЙ РАЙОН, АЛГАБАССКИЙ С.О., С.БЕТБУЛАК</t>
  </si>
  <si>
    <t>АБЕНОВ АСЫЛХАН АБДИХАМИТОВИЧ</t>
  </si>
  <si>
    <t>77780818101 ,87780818101</t>
  </si>
  <si>
    <t>С.КАРАКУДЫК , КАРАГАНДИНСКАЯ ОБЛАСТЬ, БУХАР-ЖЫРАУСКИЙ РАЙОН, КАРАКУДУКСКАЯ С.А., С.КАРАКУДЫК</t>
  </si>
  <si>
    <t>КХ "ЖАНАЖОЛ-АГРО" не верный</t>
  </si>
  <si>
    <t>КАПЕЗОВ ЕРБОЛ ДАУЛБАЕВИЧ</t>
  </si>
  <si>
    <t>Деятельность туристских агентств</t>
  </si>
  <si>
    <t>С.АТАМЕКЕН , АКМОЛИНСКАЯ ОБЛАСТЬ, БУРАБАЙСКИЙ РАЙОН, С.О.АТАМЕКЕН, С.АТАМЕКЕН</t>
  </si>
  <si>
    <t>ИП АБРАЛИЕВ Ж А</t>
  </si>
  <si>
    <t>АБРАЛИЕВ ЖАНДОС АЙТЖАНОВИЧ</t>
  </si>
  <si>
    <t>ЖК "РАХИМОВА Ж.Б"</t>
  </si>
  <si>
    <t>РАХИМОВА ЖҰЛДЫЗАЙ БЕРДІБАЙҚЫЗЫ</t>
  </si>
  <si>
    <t>77021137020 ,87021137020 ,87056206200</t>
  </si>
  <si>
    <t>ИП МАХМУТОВ Д.Б.</t>
  </si>
  <si>
    <t>МАХМУТОВ ДАСТАН БАТЫРГАЛИЕВИЧ</t>
  </si>
  <si>
    <t>НУРГАЗИЕВ ГАЛЫМЖАН БУРАНБАЕВИЧ</t>
  </si>
  <si>
    <t>КХ "САТЖАНОВА Р. С."</t>
  </si>
  <si>
    <t>САТЖАНОВА РАУШАН САРЖАНОВНА</t>
  </si>
  <si>
    <t>77014610149 ,87014610149</t>
  </si>
  <si>
    <t>Ф/Х "ЖАННА"</t>
  </si>
  <si>
    <t>АБИШЕВА ЖАННА ВЛАДИМИРОВНА</t>
  </si>
  <si>
    <t>АЛИЕВ ХАЛИК САВАР ОГЛЫ</t>
  </si>
  <si>
    <t>КРЕСТЬЯНСКОЕ ХОЗЯЙСТВО "ДАУЛЕТ-1"</t>
  </si>
  <si>
    <t>ШАУЕНОВ ЕРМЕК ДАВЛЕТОВИЧ</t>
  </si>
  <si>
    <t>С.ЖАРСАЙ , АКТЮБИНСКАЯ ОБЛАСТЬ, ХОБДИНСКИЙ РАЙОН, ОТЕКСКИЙ С.О., С.ЖАРСАЙ</t>
  </si>
  <si>
    <t>ИП "РАЯН"</t>
  </si>
  <si>
    <t>ЕРМЕКБАЕВА ЛАЙЛА АМАНГЕЛДИЕВНА</t>
  </si>
  <si>
    <t>tansholpan.93gd@bk.ru</t>
  </si>
  <si>
    <t>21.02.2025 нет номера</t>
  </si>
  <si>
    <t>ИП "АЛИБЕКОВ Е.А."</t>
  </si>
  <si>
    <t>АЛИБЕКОВ ЕРГАЛИ АМАНБЕКОВИЧ</t>
  </si>
  <si>
    <t>05.08.2024 не верный номер</t>
  </si>
  <si>
    <t>АБИЛЕЗОВ НУРЛАН ШИЛДЕТАЕВИЧ</t>
  </si>
  <si>
    <t>ИП «ТУЛЕЕВ К.У»</t>
  </si>
  <si>
    <t>ТУЛЕЕВ КУАНЫШ УРУНБАСАРОВИЧ</t>
  </si>
  <si>
    <t>77071271010 ,87071271010</t>
  </si>
  <si>
    <t>ИП"ЭЛЬДАР"</t>
  </si>
  <si>
    <t>ЖУМАГУЛОВ САЙЛАУ ЕРЖАНОВИЧ</t>
  </si>
  <si>
    <t>1.10.2024  мужу передаст</t>
  </si>
  <si>
    <t>КХ ЖИГЕР не верный</t>
  </si>
  <si>
    <t>КУНАНБАЕВ КАЙРАТ МУРАТОВИЧ</t>
  </si>
  <si>
    <t>С.САХНОВКА , ПАВЛОДАРСКАЯ ОБЛАСТЬ, ЩЕРБАКТИНСКИЙ РАЙОН, ЖЫЛЫ-БУЛАКСКИЙ С.О., С.САХНОВКА</t>
  </si>
  <si>
    <t>ИП ЖАППАШОВ А.К.</t>
  </si>
  <si>
    <t>ЖАППАШОВ АЙДОС КАЛДАСБЕКУЛЫ</t>
  </si>
  <si>
    <t>7 702 388 64 74 ,87023886474</t>
  </si>
  <si>
    <t>КХ MURABAI не верный номер</t>
  </si>
  <si>
    <t>ДОСУМБЕКОВ МУРАТ ОМИРСЕРИКОВИЧ</t>
  </si>
  <si>
    <t>77017781933 ,87017781933</t>
  </si>
  <si>
    <t>С.МАМАЙ , АКМОЛИНСКАЯ ОБЛАСТЬ, РАЙОН БИРЖАН САЛ, С.А. МАМАЙ, С.МАМАЙ</t>
  </si>
  <si>
    <t>ИП "МУКАКОЖАЕВ Е.К."</t>
  </si>
  <si>
    <t>МУКАКОЖАЕВ ЕРИК КУАНЫШБАЕВИЧ</t>
  </si>
  <si>
    <t>ИП ҚУАНЫШБЕК</t>
  </si>
  <si>
    <t>БОСТАНОВ ҚУАНЫШБЕК БОСТАНҰЛЫ</t>
  </si>
  <si>
    <t>ИП "ШЫНТЕМІРХАН"</t>
  </si>
  <si>
    <t>БАСЫГАРИНА ЖАРКЫНАЙ МУХАШЕВНА</t>
  </si>
  <si>
    <t>21.02.2025 ип шентимирхан</t>
  </si>
  <si>
    <t>ИП АБИЛДАЕВА ГК</t>
  </si>
  <si>
    <t>АБИЛДАЕВА ГҮЛБАНУ КӨБЕГЕНҚЫЗЫ</t>
  </si>
  <si>
    <t>ИП"МАРҒҰЛАН"</t>
  </si>
  <si>
    <t>МҮТӘЛІП КЕНЖЕБЕК</t>
  </si>
  <si>
    <t>87088270458 ,87755995666</t>
  </si>
  <si>
    <t>ДОСМАГАМБЕТОВ БОЛАТБЕК КАЙСАРОВИЧ</t>
  </si>
  <si>
    <t>ИП "ОРНОВ ВАЛИХАН БАУРЖАНОВИЧ"</t>
  </si>
  <si>
    <t>ОРНОВ ВАЛИХАН БАУРЖАНОВИЧ</t>
  </si>
  <si>
    <t>ИП ЕСЕНЖОЛОВА М.А.</t>
  </si>
  <si>
    <t>ЕСЕНЖОЛОВА МАДИНА АГБАЕВНА</t>
  </si>
  <si>
    <t>7 (701) 163-18-34</t>
  </si>
  <si>
    <t>ИП КУРМАНБАЕВ</t>
  </si>
  <si>
    <t>КУРМАНБАЕВ АЛМАС АППАЗОВИЧ</t>
  </si>
  <si>
    <t>ИП ИШАНОВ</t>
  </si>
  <si>
    <t>ИШАНОВ АКЫЛБЕК МИРАЗАТОВИЧ</t>
  </si>
  <si>
    <t>7 747 640 9382 ,87476409382</t>
  </si>
  <si>
    <t>1.10.2024 пока нет потреб</t>
  </si>
  <si>
    <t>КХ ПОНОМАРЕВ РОМАН ИВАНОВИЧ</t>
  </si>
  <si>
    <t>ПОНОМАРЕВ МАКСИМ РОМАНОВИЧ</t>
  </si>
  <si>
    <t>7 (701) 494-03-17</t>
  </si>
  <si>
    <t>ИП "РОЯЛ"</t>
  </si>
  <si>
    <t>ШОЛАНБАЕВ НУРЛАН ОСПАНОВИЧ</t>
  </si>
  <si>
    <t>КХ АЙБАС</t>
  </si>
  <si>
    <t>УРАЛБЕКОВ МУХАММЕДРАХИМ ГАЛИМОВИЧ</t>
  </si>
  <si>
    <t>ИП "ЕРКЕБУЛАН ШЫНДАУЛЕТОВ"</t>
  </si>
  <si>
    <t>ШЫНДАУЛЕТОВ ЕРКЕБУЛАН ТАЖМУХАНОВИЧ</t>
  </si>
  <si>
    <t>ИП АГАПКИН Д.В.</t>
  </si>
  <si>
    <t>АГАПКИН ДЕНИС ВИКТОРОВИЧ</t>
  </si>
  <si>
    <t>С.КАРАГУЖИХА , ВОСТОЧНО-КАЗАХСТАНСКАЯ ОБЛАСТЬ, ГЛУБОКОВСКИЙ РАЙОН, МАЛОУБИНСКИЙ С.О., С.КАРАГУЖИХА</t>
  </si>
  <si>
    <t>ИП ҚАЛЫМ КҮЛЗИРА</t>
  </si>
  <si>
    <t>ҚАЛЫМ КҮЛЗИРА</t>
  </si>
  <si>
    <t>16.05.2024 не дозвон сбой идет</t>
  </si>
  <si>
    <t>"ИП САГИДЕНОВ"</t>
  </si>
  <si>
    <t>САГИДЕНОВ АРГЫН ТЕЛЕУЖАНОВИЧ</t>
  </si>
  <si>
    <t>8-777-761-082</t>
  </si>
  <si>
    <t>1.10.2024 сам строитель</t>
  </si>
  <si>
    <t>ИП "ДИАС" повтор не дозвон</t>
  </si>
  <si>
    <t>КОЖАБАЕВ ЕРКИН БАХЫТЖАНОВИЧ</t>
  </si>
  <si>
    <t>АБИЛЬДАЕВА АЙГУЛЬ МУСАБЕКОВНА</t>
  </si>
  <si>
    <t>77012182103 ,87012182103</t>
  </si>
  <si>
    <t>КРЕСТЬЯНСКОЕ ХОЗЯЙСТВО "БИГАШ-АТА"</t>
  </si>
  <si>
    <t>УМИРБАЕВ БАТЫРХАН СЕЙТЖАНОВИЧ</t>
  </si>
  <si>
    <t>77775715550 ,87775715550</t>
  </si>
  <si>
    <t>04.03.2025 нет потрнеб</t>
  </si>
  <si>
    <t>КХ "ЖАСА" повтор не дозвон</t>
  </si>
  <si>
    <t>НУПИРОВ ТОРЕМУРАТ МАКСУТОВИЧ</t>
  </si>
  <si>
    <t xml:space="preserve"> н</t>
  </si>
  <si>
    <t>ИП СИТАЛОВ</t>
  </si>
  <si>
    <t>СИТАЛОВ ПАВЕЛ АЛЕКСАНДРОВИЧ</t>
  </si>
  <si>
    <t>7(705)1143123 ,87183621173</t>
  </si>
  <si>
    <t>АРУНАЗ</t>
  </si>
  <si>
    <t>АБДРАХМАНОВА КЕНЖЕКУЛ МЫЛТЫКБАЕВНА</t>
  </si>
  <si>
    <t>ИП ТОЙЖАНОВА</t>
  </si>
  <si>
    <t>ТОЙЖАНОВА НАЗЫМ АМАНТАЕВНА</t>
  </si>
  <si>
    <t>ИП БОРАНОВ Н.С.</t>
  </si>
  <si>
    <t>БОРАНОВ НУРКЕН САПИЕВИЧ</t>
  </si>
  <si>
    <t>ИП "ЗАУРЕ"</t>
  </si>
  <si>
    <t>КУЛМАНБЕТОВА ЗАУРЕ МАРАТБЕКОВНА</t>
  </si>
  <si>
    <t>87014824565 ,87074824565 ,87479797290</t>
  </si>
  <si>
    <t>КХ ТАБИКЕНОВА А.А.</t>
  </si>
  <si>
    <t>ТАБИКЕНОВА АСЕЛЬ АМАНГЕЛЬДИНОВНА</t>
  </si>
  <si>
    <t>ИП "СЫБАҒА"</t>
  </si>
  <si>
    <t>КУАНДЫКОВА МЕРУЕРТ ОРАЗАЛЫЕВНА</t>
  </si>
  <si>
    <t>10.09.2026 сбросили</t>
  </si>
  <si>
    <t>ИП НЕЗАВИСИМАЯ ЭКСПЕРТИЗА</t>
  </si>
  <si>
    <t>АЛИЕВ БАУЫРЖАН АЛДАБЕРГЕНОВИЧ</t>
  </si>
  <si>
    <t>ИП ЭНЕРГЕТИК</t>
  </si>
  <si>
    <t>БЕСЕНОВ ЕРЛАН ТАГАБЕРГЕНОВИЧ</t>
  </si>
  <si>
    <t>20.12.2024 не дозвон</t>
  </si>
  <si>
    <t>КХ " КУРАСОВ РЫСБАЙ"</t>
  </si>
  <si>
    <t>КУРАСОВ ЕСЕНАМАН РЫСБАЕВИЧ</t>
  </si>
  <si>
    <t>КХ "ЖАЙЫҚ АГРО"</t>
  </si>
  <si>
    <t>МЕҢДІБАЕВ ЖАНДОС МЕҢДІБАЙҰЛЫ</t>
  </si>
  <si>
    <t>77016663320 ,87016663320</t>
  </si>
  <si>
    <t>КХ НИЕТ</t>
  </si>
  <si>
    <t>НИЯТОВА СЫМБАТ БАЛТАБАЕВНА</t>
  </si>
  <si>
    <t>КХ "САНДАСАЛИ"</t>
  </si>
  <si>
    <t>ОРАЗГЕЛЬДИЕВА САУЛЕ ДИЛЬДАБЕКОВНА</t>
  </si>
  <si>
    <t>7(775) 754-21-31</t>
  </si>
  <si>
    <t>ИНДИВИДУАЛЬНЫЙ ПРЕДПРИНИМАТЕЛЬ " ОНДАСЫН "</t>
  </si>
  <si>
    <t>АШИРБЕКОВА АСЕЛЬ МУХАНБЕТКАЛИЕВНА</t>
  </si>
  <si>
    <t>"AIZERE"</t>
  </si>
  <si>
    <t>ТАЖЕНОВ БАРХАТ АЛИБЕКОВИЧ</t>
  </si>
  <si>
    <t>ЗИМОВКА КОЙТАС , КАРАГАНДИНСКАЯ ОБЛАСТЬ, КАРКАРАЛИНСКИЙ РАЙОН, С.О.БАЛКАНТАУ, С.АЙНАБУЛАК, ЗИМОВКА КОЙТАС</t>
  </si>
  <si>
    <t>23.09.2026 бросил трубку</t>
  </si>
  <si>
    <t>ИП КУРАЛБЕКОВА</t>
  </si>
  <si>
    <t>КУРАЛБЕКОВА АЙНУР КАНЫБЕКОВНА</t>
  </si>
  <si>
    <t>ИП УТЕШОВ</t>
  </si>
  <si>
    <t>УТЕШОВ БАГДАТ ЗАЙНЕДЕНОВИЧ</t>
  </si>
  <si>
    <t>ИП ЕРГАЛИЕВА АЙНУРА</t>
  </si>
  <si>
    <t>ЕРГАЛИЕВА АЙНУР НУРТАЕВНА</t>
  </si>
  <si>
    <t>Розничная торговля коврами, ковровыми изделиями, настенными и напольными покрытиями в специализированных магазинах, являющихся торговыми объектами, с торговой площадью менее 2000 кв.м</t>
  </si>
  <si>
    <t>ИП ЧИКРИЗОВА ВАСИЛИНА СЕРГЕЕВНА</t>
  </si>
  <si>
    <t>ЧИКРИЗОВА ВАСИЛИНА СЕРГЕЕВНА</t>
  </si>
  <si>
    <t>ИП АМИРОВ</t>
  </si>
  <si>
    <t>ӘМІРОВ БЕРДІБЕК ОРЫНБАСАРҰЛЫ</t>
  </si>
  <si>
    <t>ИП АБИРБЕК</t>
  </si>
  <si>
    <t>ДУЙСЕНБАЕВ ЕРКЕБУЛАН АБИРБЕКОВИЧ</t>
  </si>
  <si>
    <t>ИП ПАН ДР</t>
  </si>
  <si>
    <t>ПАН ДЕНИС РОМАНОВИЧ</t>
  </si>
  <si>
    <t>77089369012 ,87089369012</t>
  </si>
  <si>
    <t>ИП КАТАЕВ Г.Ш</t>
  </si>
  <si>
    <t>КАТАЕВ ГАБИТ ШАРИПАЕВИЧ</t>
  </si>
  <si>
    <t>ИП МОЛДАБАЕВА .Л.О</t>
  </si>
  <si>
    <t>МОЛДАБАЕВА ЛЯЗЗАТ ОРАЛБАЕВНА</t>
  </si>
  <si>
    <t>КРЕСТЬЯНСКОЕ ХОЗЯЙСТВО "АК БОЗАТ"</t>
  </si>
  <si>
    <t>СЕКЕН ЗАРИНА БАЛГАБАЕВНА</t>
  </si>
  <si>
    <t>ОЛЖА</t>
  </si>
  <si>
    <t>КУДЕБЕКОВА АРАЙЛЫМ ОЛЖАБАЕВНА</t>
  </si>
  <si>
    <t>С.СОФИЕВКА , АКМОЛИНСКАЯ ОБЛАСТЬ, ЦЕЛИНОГРАДСКИЙ РАЙОН, СОФИЕВСКИЙ С.О., С.СОФИЕВКА</t>
  </si>
  <si>
    <t>КХ "СУЛЕКЕЕВ А.А," не дозвон повтор</t>
  </si>
  <si>
    <t>СУЛЕКЕЕВ АЗАТ АЛПЫСОВИЧ</t>
  </si>
  <si>
    <t>С.КАЙЫНДЫ , КОСТАНАЙСКАЯ ОБЛАСТЬ, АРКАЛЫК Г.А., КАЙЫНДИНСКИЙ С.О., С.КАЙЫНДЫ</t>
  </si>
  <si>
    <t>КХ "ЖАНБОТА"</t>
  </si>
  <si>
    <t>АХАНОВ АБЗАЛ ОМАРОВИЧ</t>
  </si>
  <si>
    <t>77473283222 ,87473283222</t>
  </si>
  <si>
    <t>ИП "PRIME"</t>
  </si>
  <si>
    <t>АБДУАЛИЕВА ГУЛНАЗ БАЛМАХАНБЕТОВНА</t>
  </si>
  <si>
    <t>САЙНАРИ EНЖЕНЕРИНГ</t>
  </si>
  <si>
    <t>ЧЕТВЕРТАКОВ ДМИТРИЙ АЛЕКСАНДРОВИЧ</t>
  </si>
  <si>
    <t>КРЕСТЬЯНСКОЕ ФЕРМЕРСКОЕ ХОЗЯЙСТВО "ЖАНТЕМІР"</t>
  </si>
  <si>
    <t>ОТАРОВА ШУГА АРЫСОВНА</t>
  </si>
  <si>
    <t>ИП "СЕЙТЕНОВА"</t>
  </si>
  <si>
    <t>СЕЙТЕНОВА АЙГУЛ ТАШТАНБЕКОВНА</t>
  </si>
  <si>
    <t>27.08.2026 сбой связи</t>
  </si>
  <si>
    <t>КХ БАТЫС</t>
  </si>
  <si>
    <t>КУЛБАЕВ БАКЫТЖАН МАДЕНИЕТОВИЧ</t>
  </si>
  <si>
    <t>ЖК "ЖАСА"</t>
  </si>
  <si>
    <t>АШКЕЕВ КАЙЫРБОЛАТ ТОЛЕУКАДЫРУЛЫ</t>
  </si>
  <si>
    <t>С.САУЛЕ , КАРАГАНДИНСКАЯ ОБЛАСТЬ, АКТОГАЙСКИЙ РАЙОН, С.О.ЖИДЕБАЙ, С.САУЛЕ</t>
  </si>
  <si>
    <t>ТАҢБАЙ НҰРЗАДА ТЕМІРХАНҚЫЗЫ</t>
  </si>
  <si>
    <t>87011215096 ,87756740716</t>
  </si>
  <si>
    <t>ИП САРСЕКЕНОВ А. Е.</t>
  </si>
  <si>
    <t>САРСЕКЕНОВ АРМАТ ЕРБУЛАТ УЛЫ</t>
  </si>
  <si>
    <t>77755323333 ,87755323333</t>
  </si>
  <si>
    <t>С.САРЫОМИР , ТЕРЕКТИНСКИЙ РАЙОН, ШАЛКАРСКИЙ С.О., С.САРЫОМИР</t>
  </si>
  <si>
    <t>29.05.2024 сбросил</t>
  </si>
  <si>
    <t>ИП АКУЛ</t>
  </si>
  <si>
    <t>ТАДЖИЕВ АЗИМ НУРЛЫБАЕВИЧ</t>
  </si>
  <si>
    <t>7 708 592 9625</t>
  </si>
  <si>
    <t>С.ЖАМБЫЛ , АЛМАТИНСКАЯ ОБЛАСТЬ, КАРАСАЙСКИЙ РАЙОН, ЖАМБЫЛСКИЙ С.О., С.ЖАМБЫЛ</t>
  </si>
  <si>
    <t>ИП "СЕРИК"</t>
  </si>
  <si>
    <t>МАТЕКБАЕВ СЕРИК ИСЛАМБЕКОВИЧ</t>
  </si>
  <si>
    <t>77714193424 ,87714193424</t>
  </si>
  <si>
    <t>ИП ШАРИПОВ А.Б.</t>
  </si>
  <si>
    <t>ШАРИПОВ АМАНЖОЛ БУРБАЕВИЧ</t>
  </si>
  <si>
    <t>ИП " НУРДАУЛЕТ "</t>
  </si>
  <si>
    <t>ГУБАЙДУЛЛИН АСЛАН БОЛАТОВИЧ</t>
  </si>
  <si>
    <t>77755707582 ,87755707582</t>
  </si>
  <si>
    <t>1.10.2024 закрыл ип</t>
  </si>
  <si>
    <t>QOLDAY DIGITAL</t>
  </si>
  <si>
    <t>ОНАЛБЕКОВ МАЛИК АБДЫСАДЫКОВИЧ</t>
  </si>
  <si>
    <t>06.11.2024 не потреб</t>
  </si>
  <si>
    <t>ЖАГЫПАРОВ ЕРКЕБУЛАН РЫСБЕКОВИЧ</t>
  </si>
  <si>
    <t>87059656439 ,87773221302 ,87773221302, 87059656439</t>
  </si>
  <si>
    <t>С.ТОМАР , КАРАГАНДИНСКАЯ ОБЛАСТЬ, КАРКАРАЛИНСКИЙ РАЙОН, ТОМАРСКИЙ С.О., С.ТОМАР</t>
  </si>
  <si>
    <t>ИП ДАУЗОВА М.</t>
  </si>
  <si>
    <t>ДАУЗОВА МАДИНА РЕЖЕПОВНА</t>
  </si>
  <si>
    <t>77015000866 ,87015000866</t>
  </si>
  <si>
    <t>С.БАЙСЕРКЕ , АЛМАТИНСКАЯ ОБЛАСТЬ, ИЛИЙСКИЙ РАЙОН, БАЙСЕРКЕНСКИЙ С.О., С.БАЙСЕРКЕ</t>
  </si>
  <si>
    <t>КХ "МАНУР"</t>
  </si>
  <si>
    <t>НҰРҒАЛИ ТАЛҒАТ СЕРІКЖАНҰЛЫ</t>
  </si>
  <si>
    <t>27.08.2026 нет потреб мелкое хозяйство</t>
  </si>
  <si>
    <t>МОЛДИР</t>
  </si>
  <si>
    <t>ИЗИМОВА МОЛДИР БОРАНБАЕВНА</t>
  </si>
  <si>
    <t>ЗИМОВКА КЕМЕРШИ , АКТЮБИНСКАЯ ОБЛАСТЬ, УИЛСКИЙ РАЙОН, С.О.ИМ. Ш.БЕРСИЕВА, С.КАРАТАЛ, ЗИМОВКА КЕМЕРШИ</t>
  </si>
  <si>
    <t>НАЛИБАЕВ ДАРХАН АЛМАСБЕКОВИЧ</t>
  </si>
  <si>
    <t>КРЕСТЬЯНСКОЕ ХОЗЯЙСТВО "НҰРИСЛАМ"</t>
  </si>
  <si>
    <t>АЙТЖАНОВ АЙБЕК АМАНБАЕВИЧ</t>
  </si>
  <si>
    <t>С.СОГАЛЫ , АКТЮБИНСКАЯ ОБЛАСТЬ, ХОБДИНСКИЙ РАЙОН, СОГАЛИНСКИЙ С.О., С.СОГАЛЫ</t>
  </si>
  <si>
    <t>КХ ТАЛПАН</t>
  </si>
  <si>
    <t>ТАЛПАНОВ ЖҰМАБЕК САҒЫМБАЙҰЛЫ</t>
  </si>
  <si>
    <t>КХ "ФЕРМЕР"</t>
  </si>
  <si>
    <t>АЯГАНОВ НУРБОЛ ТОЛЕУГАЛИЕВИЧ</t>
  </si>
  <si>
    <t>ИП "ЖАПАТОВ А"</t>
  </si>
  <si>
    <t>ЖАПАТОВ АЙБЕК ЕРДАУЛЕТОВИЧ</t>
  </si>
  <si>
    <t>7-702-134-10-60 ,87021341060</t>
  </si>
  <si>
    <t>ИП ОНГАРБАЕВ САГЫНБАЙ ОШАКБАЕВИЧ</t>
  </si>
  <si>
    <t>ОНГАРБАЕВ САГЫНБАЙ ОШАКБАЕВИЧ</t>
  </si>
  <si>
    <t>ИП САРАЙКИН В.М.</t>
  </si>
  <si>
    <t>САРАЙКИН ВАЛЕРИЙ МИХАЙЛОВИЧ</t>
  </si>
  <si>
    <t>77777418608 ,87777418608</t>
  </si>
  <si>
    <t>ИП "НУРТАС"</t>
  </si>
  <si>
    <t>БАУБЕКОВА УЛЖАН ЖОЛБАРЫСОВНА</t>
  </si>
  <si>
    <t>87252556102 ,8 (7252) 556102</t>
  </si>
  <si>
    <t>ЖК "БАЙЖАН"</t>
  </si>
  <si>
    <t>КАЙБАРОВ ДАУРЕН КҰДАЙБЕРГЕНҰЛЫ</t>
  </si>
  <si>
    <t>КРЕСТЬЯНСКОЕ ХОЗЯЙСТВО " ДАУЛЕТ"</t>
  </si>
  <si>
    <t>ИСКАКОВ ЕРЛАН ЕСЕНОВИЧ</t>
  </si>
  <si>
    <t>БИСЕКЕНОВ ИСАГАТ ЕРМУРАТОВИЧ</t>
  </si>
  <si>
    <t>ДАЙАНА</t>
  </si>
  <si>
    <t>БАЙСБАЕВА ЗАРИНА ЖАДЕНОВНА</t>
  </si>
  <si>
    <t>77478654840 ,87478654840</t>
  </si>
  <si>
    <t>КХ "TANZEN"</t>
  </si>
  <si>
    <t>ТАНЗЕНОВ ЕЛЖАС ЖУПМАГАМБЕТОВИЧ</t>
  </si>
  <si>
    <t>77055909393 ,87055909393</t>
  </si>
  <si>
    <t>Розничная торговля продуктами питания, напитками и табачными изделиями в торговых палатках, ларьках и киосках</t>
  </si>
  <si>
    <t>КХ "ТУЛЕГЕНОВ"</t>
  </si>
  <si>
    <t>ТУЛЕГЕНОВ ЕРКЕБАЙ САПАРОВИЧ</t>
  </si>
  <si>
    <t>7 (708) 347 93 03</t>
  </si>
  <si>
    <t>КХ "БАКТЫГАЛИЕВ Н"</t>
  </si>
  <si>
    <t>БАКТЫГАЛИЕВ НУРБОЛАТ НОХАТОВИЧ</t>
  </si>
  <si>
    <t>С.УЯЛЫ , ЗАПАДНО-КАЗАХСТАНСКАЯ ОБЛАСТЬ, БОКЕЙОРДИНСКИЙ РАЙОН, УЯЛИНСКИЙ С.О., С.УЯЛЫ</t>
  </si>
  <si>
    <t>ЖК "ГҮЛДАНА"</t>
  </si>
  <si>
    <t>ЖУМАМУРАТОВА ГУЛДАНА ЖАМЕТОВНА</t>
  </si>
  <si>
    <t>С.ЖАЛАНТОС БАТЫР , КЫЗЫЛОРДИНСКАЯ ОБЛАСТЬ, КАЗАЛИНСКИЙ РАЙОН, КАРАШЕНГЕЛЬСКИЙ С.О., С.ЖАЛАНТОС БАТЫР</t>
  </si>
  <si>
    <t>ИП КЕҢЕСБАЙ НУРДАУЛЕТ</t>
  </si>
  <si>
    <t>КЕҢЕСБАЙ НУРДАУЛЕТ ПАЙЗУЛЛАҰЛЫ</t>
  </si>
  <si>
    <t>87017226764 ,87027226764</t>
  </si>
  <si>
    <t>С.ЫНТАЛЫ , ТУРКЕСТАНСКАЯ ОБЛАСТЬ, РАЙОН САУРАН, С.О.МАЙДАНТАЛ, С.ЫНТАЛЫ</t>
  </si>
  <si>
    <t>06.11.2024 отк</t>
  </si>
  <si>
    <t>ЖАКСЫБАЕВА МАРЖАН БАЙЖАНОВНА</t>
  </si>
  <si>
    <t>САРСЕМБАЕВА ГАУХАР ТЛЕУХАНКЫЗЫ</t>
  </si>
  <si>
    <t>ДК "НҰРДӘУЛЕТ"</t>
  </si>
  <si>
    <t>ТАЖИБАЕВ АСЫЛХАН ЕЛЕУСИЗОВИЧ</t>
  </si>
  <si>
    <t>С.ТОМЕНАРЫК , КЫЗЫЛОРДИНСКАЯ ОБЛАСТЬ, ЖАНАКОРГАНСКИЙ РАЙОН, ТОМЕНАРЫКСКИЙ С.О., С.ТОМЕНАРЫК</t>
  </si>
  <si>
    <t>"БЕЙБАРЫС"ШАРУА ҚОЖАЛЫҒЫ</t>
  </si>
  <si>
    <t>НАЙМАНОВ КУАН КЕНЕСХАНОВИЧ</t>
  </si>
  <si>
    <t>"АЙЫМ" ШАРУА ҚОЖАЛЫҒЫ</t>
  </si>
  <si>
    <t>БҮРКІТОВА ШЫНАР БАКТЫҒАЛИҚЫЗЫ</t>
  </si>
  <si>
    <t>ЖК "БАХА"</t>
  </si>
  <si>
    <t>АЙТУҒАНОВ БАҚЫТЖАН ЕСЕНКЕЛДІҰЛЫ</t>
  </si>
  <si>
    <t>ЖК "БЕКЖАН"</t>
  </si>
  <si>
    <t>ОСПАНОВ СЕРІКЖАН ЕСІРКЕПҰЛЫ</t>
  </si>
  <si>
    <t>ИП АЙДАРОВА ДИНАРА БАКЫТЖАНОВНА</t>
  </si>
  <si>
    <t>АЙДАРОВА ДИНАРА БАКЫТЖАНОВНА</t>
  </si>
  <si>
    <t>87017940654 ,8-701-794-06-54</t>
  </si>
  <si>
    <t>ИП "КЕНЖАЛИЕВ" не зарег</t>
  </si>
  <si>
    <t>КЕНЖАЛИЕВ ТЛЕК ТОЛЕГЕНОВИЧ</t>
  </si>
  <si>
    <t>SERNAZ</t>
  </si>
  <si>
    <t>ЕРБУЛАТОВА ГУЛНАЗИРА УЛЖАБАЕВНА</t>
  </si>
  <si>
    <t>77019280982 ,87019280982</t>
  </si>
  <si>
    <t>КРЕСТЬЯНСКОЕ ХОЗЯЙСТВО "САЛМАН"</t>
  </si>
  <si>
    <t>ДАУРОВ АХМЕД ЛИХАРБАЕВИЧ</t>
  </si>
  <si>
    <t>ЖАЙЫҚ</t>
  </si>
  <si>
    <t>УСЕРОВ ВАЛИХАН ЖАЙЫКОВИЧ</t>
  </si>
  <si>
    <t>ИП ДАНИЕВ К.У.</t>
  </si>
  <si>
    <t>ДАНИЕВ КАНАТ УРОЗАЛОВИЧ</t>
  </si>
  <si>
    <t>ИП "МАДИ"</t>
  </si>
  <si>
    <t>РАИМОВ МӘДИ РАХЫМБЕРДІҰЛЫ</t>
  </si>
  <si>
    <t>7243621478 ,87243621478</t>
  </si>
  <si>
    <t>КХ МЕДЕТ</t>
  </si>
  <si>
    <t>СМАГУЛОВ МЕДЕТ СЕЙСЕНОВИЧ</t>
  </si>
  <si>
    <t>ИП СЕРЖАНОВА АЙГУЛЬ</t>
  </si>
  <si>
    <t>СЕРЖАНОВА АЙГУЛЬ ЖЕНСИКБАЕВНА</t>
  </si>
  <si>
    <t>К/Х "ЖЕТЫСУ"</t>
  </si>
  <si>
    <t>ЖУМАЛИЕВ МАРАТ КУАНЫШЕВИЧ</t>
  </si>
  <si>
    <t>77028590113 ,87028590113</t>
  </si>
  <si>
    <t>КРЕСТЬЯНСКОЕ ХОЗЯЙСТВО НУР</t>
  </si>
  <si>
    <t>ТЕМИРБУЛАТОВ ЕРБОЛ АСХАТОВИЧ</t>
  </si>
  <si>
    <t>"ХАНГЕЛДІ" ФЕРМЕР ҚОЖАЛЫҒЫ</t>
  </si>
  <si>
    <t>АБЫЛХАНОВ ДАРХАН НУРАЛЫНОВИЧ</t>
  </si>
  <si>
    <t>16.05.2024 гасится</t>
  </si>
  <si>
    <t>ДК "МЕЙРАМБЕК"</t>
  </si>
  <si>
    <t>БЕКНАЗАРОВ МЕЙРАМБЕК ШАХАДИНОВИЧ</t>
  </si>
  <si>
    <t>ИНДИВИДУАЛЬНЫЙ ПРЕДПРИНИМАТЕЛЬ ДУРИМБАЕВА Ж.А.</t>
  </si>
  <si>
    <t>ДУРИМБАЕВА ЖУЛДУЗ АХМЕТХАНОВНА</t>
  </si>
  <si>
    <t>УНИВЕРСАЛ</t>
  </si>
  <si>
    <t>УКИБАЕВ ЕРГАЛИ ЕРДЕСБАЕВИЧ</t>
  </si>
  <si>
    <t>05.08.2024 нет потреб</t>
  </si>
  <si>
    <t>СЕМБАЕВ СЕРИК НУСУПОВИЧ</t>
  </si>
  <si>
    <t>Деятельность коммерческих и предпринимательских общественных организаций</t>
  </si>
  <si>
    <t>ИП ГАУХАРТАС</t>
  </si>
  <si>
    <t>ТУРТАЕВА ЛАУРА СЕРИКОВНА</t>
  </si>
  <si>
    <t>ЕНБЕКШИНСКИЙ РАЙОН , ЕНБЕКШИНСКИЙ РАЙОН</t>
  </si>
  <si>
    <t>ИП АЗИЗА</t>
  </si>
  <si>
    <t>АМАНТАЕВА АСЕМ ЕСИМГАЛИЕВНА</t>
  </si>
  <si>
    <t>КХ "АЛТАЙСКИЕ ДАРЫ"</t>
  </si>
  <si>
    <t>МАЛИКОВ КАЙРАТ ШАЙМУРАТОВИЧ</t>
  </si>
  <si>
    <t>77772733334 ,87013666962 ,87772733334</t>
  </si>
  <si>
    <t>С.СЕКИСОВКА , ВОСТОЧНО-КАЗАХСТАНСКАЯ ОБЛАСТЬ, ГЛУБОКОВСКИЙ РАЙОН, СЕКИСОВСКИЙ С.О., С.СЕКИСОВКА</t>
  </si>
  <si>
    <t>16.05.2024 нет потребности</t>
  </si>
  <si>
    <t>ИНДИВИДУАЛЬНЫЙ ПРЕДПРИНИМАТЕЛЬ "ЖАНСЕРІК"</t>
  </si>
  <si>
    <t>БАЙГАБУЛОВ СЕРИК ШАЛАБАЕВИЧ</t>
  </si>
  <si>
    <t>04.03.2025 нет  потреб</t>
  </si>
  <si>
    <t>ФХ "БУКЕНОВА Г.К."</t>
  </si>
  <si>
    <t>БУКЕНОВА ГУЛЬЖАНАТ КУАНЫШБАЕВНА</t>
  </si>
  <si>
    <t>С.АЙДАБОЛ , АКМОЛИНСКАЯ ОБЛАСТЬ, ЗЕРЕНДИНСКИЙ РАЙОН, С.А.АЙДАБОЛ, С.АЙДАБОЛ</t>
  </si>
  <si>
    <t>КУДАЙБЕРГЕН ГУЛСТАН ЖАКСЫБАЕВНА</t>
  </si>
  <si>
    <t>ИП "ХАН-ТӨРЕ"</t>
  </si>
  <si>
    <t>МЫРЗАБАЕВ МУХИТ АБУБАКИРОВИЧ</t>
  </si>
  <si>
    <t>MYVET</t>
  </si>
  <si>
    <t>ЮСУПОВ МАДИ АМАНГЕЛЬДИНОВИЧ</t>
  </si>
  <si>
    <t>ИП ЖАЛҒАС</t>
  </si>
  <si>
    <t>ҚҰНАФИЯНОВ ЖАЛҒАС БАҚЫТЖАНҰЛЫ</t>
  </si>
  <si>
    <t>87234420040 ,87772571317</t>
  </si>
  <si>
    <t>ИП/КХ "ДУМАН"</t>
  </si>
  <si>
    <t>ТУНГУШБАЕВ ЕРБОЛ ЖУРАГАТОВИЧ</t>
  </si>
  <si>
    <t>КХ "АЛИЖАН"</t>
  </si>
  <si>
    <t>ЕСПОЛОВ РУСЛАН АСАНХАНОВИЧ</t>
  </si>
  <si>
    <t>87053318425 ,87771984876</t>
  </si>
  <si>
    <t>ИП САВИН</t>
  </si>
  <si>
    <t>САВИН ДЕНИС МИХАЙЛОВИЧ</t>
  </si>
  <si>
    <t>КХ "АҚБИДАЙ 12"</t>
  </si>
  <si>
    <t>СЕРДАЛИЕВА ЖАНАР ЖАНКАЗЫЕВНА</t>
  </si>
  <si>
    <t>ИП "ЧИГАЕВА М.Е.", К/Х "МАДИНА"</t>
  </si>
  <si>
    <t>ЧИГАЕВА МАДИНА ЕРИКОВНА</t>
  </si>
  <si>
    <t>77773522500 ,87773522500</t>
  </si>
  <si>
    <t>ИП КОШЕКБАЕВ ДАУРЕН АППАЗОВИЧ</t>
  </si>
  <si>
    <t>КОШЕКБАЕВ ДАУРЕН АППАЗОВИЧ</t>
  </si>
  <si>
    <t>ИП "ADAL ENBEK"</t>
  </si>
  <si>
    <t>САРБАЛАКОВ ТАЛГАТ АМАНГЕЛЬДЫЕВИЧ</t>
  </si>
  <si>
    <t>30.09.2024 закрылись</t>
  </si>
  <si>
    <t>КРЕСТЬЯНСКОЕ ХОЗЯЙСТВО" СҰНҚАР"</t>
  </si>
  <si>
    <t>ИСАБЕКОВ АРДАК ОМАРОВИЧ</t>
  </si>
  <si>
    <t>ИП "МАҒЖАН"</t>
  </si>
  <si>
    <t>ӘЗІМХАН ӘЛИЯ ӨРКЕНҚЫЗЫ</t>
  </si>
  <si>
    <t>ИП "DAE AL*ARZ"</t>
  </si>
  <si>
    <t>УТЕШОВ СУЛТАН СЕРИКОВИЧ</t>
  </si>
  <si>
    <t>С.ЫНТАЛЫ , ТУРКЕСТАНСКАЯ ОБЛАСТЬ, КАЗЫГУРТСКИЙ РАЙОН, КЫЗЫЛКИЯНСКИЙ С.О., С.ЫНТАЛЫ</t>
  </si>
  <si>
    <t>ИП МЕНДИБАЕВА</t>
  </si>
  <si>
    <t>МЕНДИБАЕВА САЛТАНАТ КАДЫРБАЕВНА</t>
  </si>
  <si>
    <t>ИП СЫРМАНОВ</t>
  </si>
  <si>
    <t>СЫРМАНОВ МУРАТБЕК АСАНОВИЧ</t>
  </si>
  <si>
    <t>С.АЙТЕКЕ БИ , ТУРКЕСТАНСКАЯ ОБЛАСТЬ, САЙРАМСКИЙ РАЙОН, КАРАСУСКИЙ С.О., С.АЙТЕКЕ БИ</t>
  </si>
  <si>
    <t>: ИП "СМАГУЛОВ"</t>
  </si>
  <si>
    <t>СМАГУЛОВ СЕРИК КЫЗЫРОВИЧ</t>
  </si>
  <si>
    <t>7 (778) 552-75-82</t>
  </si>
  <si>
    <t>22.07.2024 ангар на 10 голов нет смысла считать</t>
  </si>
  <si>
    <t>ИП ОРДА</t>
  </si>
  <si>
    <t>БАБАХАНОВ МУХАМАДЖАН МАХМУДЖАНОВИЧ</t>
  </si>
  <si>
    <t>ГУДВИН</t>
  </si>
  <si>
    <t>НАУШАБЕКОВ УЛАН САТБЕКОВИЧ</t>
  </si>
  <si>
    <t>Оптовая торговля компьютерами, периферийным компьютерным оборудованием и программным обеспечением</t>
  </si>
  <si>
    <t>КХ "ТАЛМИН"</t>
  </si>
  <si>
    <t>ЖҰМАҚАНОВ АЙДОС ТАЛҒАТҰЛЫ</t>
  </si>
  <si>
    <t>7 705 415 44 39 ,87054154439</t>
  </si>
  <si>
    <t>ЖК ЖОЛАН не дозвон повтор</t>
  </si>
  <si>
    <t>ЖОЛАН ЖӘНІБЕК МЫРЗАЛЫҰЛЫ</t>
  </si>
  <si>
    <t>СМАЙЛОВ ЖАСУЛАН ЖАКЕЛОВИЧ</t>
  </si>
  <si>
    <t>ИП "ҚУАНДЫҚ Ш.Т."</t>
  </si>
  <si>
    <t>ҚУАНДЫҚ ШАЛҚАР ТӘКУРАҰЛЫ</t>
  </si>
  <si>
    <t>77055464345 ,87055464345</t>
  </si>
  <si>
    <t>С.КОКСАРАЙ , ТУРКЕСТАНСКАЯ ОБЛАСТЬ, ОТРАРСКИЙ РАЙОН, КОКСАРАЙСКИЙ С.О., С.КОКСАРАЙ</t>
  </si>
  <si>
    <t>КРЕСТЬЯНСКОЕ ХОЗЯЙСТВО "ӘЛІМЖАН"</t>
  </si>
  <si>
    <t>КАНАЛИН АЛИБЕК МЫРЗАБЕКОВИЧ</t>
  </si>
  <si>
    <t>С.БОЛГАРКА , АКТЮБИНСКАЯ ОБЛАСТЬ, АЛГИНСКИЙ РАЙОН, САРЫХОБДИНСКИЙ С.О., С.БОЛГАРКА</t>
  </si>
  <si>
    <t>21.02.2025 скинет номер аслана хотел тентовый ангар</t>
  </si>
  <si>
    <t>ТҰРСЫНБАЙ. Б.Ж.</t>
  </si>
  <si>
    <t>ТҰРСЫНБАЙ БАУЫРЖАН ЖОЛДАСБЕКҰЛЫ</t>
  </si>
  <si>
    <t>77760099009 ,87760099009</t>
  </si>
  <si>
    <t>ИП АКНИЕТ</t>
  </si>
  <si>
    <t>МАХАТОВ АЛМАС МУХТАРОВИЧ</t>
  </si>
  <si>
    <t>ҚАСЕН АЙНҰР</t>
  </si>
  <si>
    <t>DAVIE</t>
  </si>
  <si>
    <t>ЖУМАБАЕВА ДАУРИЯ ДУМАНОВНА</t>
  </si>
  <si>
    <t>С.НОВОАЛЕКСАНДРОВКА , СЕВЕРО-КАЗАХСТАНСКАЯ ОБЛАСТЬ, КЫЗЫЛЖАРСКИЙ РАЙОН, НОВОНИКОЛЬСКИЙ С.О., С.НОВОАЛЕКСАНДРОВКА</t>
  </si>
  <si>
    <t>ИП "ХАМИЕВА Л."</t>
  </si>
  <si>
    <t>ХАМИЕВА ЛАУРА САМИГУЛЛОВНА</t>
  </si>
  <si>
    <t>77776714444 ,87776714444</t>
  </si>
  <si>
    <t>ИНДИВИДУАЛЬНЫЙ ПРЕДПРИНИМАТЕЛЬ "ТОМИРИС"</t>
  </si>
  <si>
    <t>ХАМЗИН АРМАТ МУРАТОВИЧ</t>
  </si>
  <si>
    <t>КРЕСТЬЯНСКОЕ ХОЗЯЙСТВО "РУСТЕМ"</t>
  </si>
  <si>
    <t>СУЛТАНОВ РАУАН БУРАМБЕКОВИЧ</t>
  </si>
  <si>
    <t>ИП АЙ-АРУ</t>
  </si>
  <si>
    <t>ӘДІЛХАНҚЫЗЫ АЙНҰР</t>
  </si>
  <si>
    <t>ЖК "ПРИМЖАРОВ АЛИМЖАН АСАНХАНОВИЧ"</t>
  </si>
  <si>
    <t>ПРИМЖАРОВ АЛИМЖАН АСАНХАНОВИЧ</t>
  </si>
  <si>
    <t>КХ РОССА не зарег</t>
  </si>
  <si>
    <t>КОРАБЛЕВ СТАНИСЛАВ ЮРЬЕВИЧ</t>
  </si>
  <si>
    <t>С.БОРЫКТАЛ , ПАВЛОДАРСКАЯ ОБЛАСТЬ, АКСУ Г.А., КЫЗЫЛЖАРСКИЙ С.О., С.БОРЫКТАЛ</t>
  </si>
  <si>
    <t>ҚУАНЫШЕВА АЙЖАН ҚУАНЫШҚЫЗЫ</t>
  </si>
  <si>
    <t>К/Х "РОЗИЕВ Р.А."</t>
  </si>
  <si>
    <t>РОЗИЕВ РАШИТ АДАЯТОВИЧ</t>
  </si>
  <si>
    <t>С.АКТОГАЙ , АЛМАТИНСКАЯ ОБЛАСТЬ, ЕНБЕКШИКАЗАХСКИЙ РАЙОН, БАЛТАБАЙСКИЙ С.О., С.АКТОГАЙ</t>
  </si>
  <si>
    <t>ДЖАНЫСБЕКОВА М.А</t>
  </si>
  <si>
    <t>ДЖАНЫСБЕКОВА МАНЗУРА АМАНЖОЛОВНА</t>
  </si>
  <si>
    <t>КХ КОБДА-BEEF</t>
  </si>
  <si>
    <t>НУРГЕЛДИН АСЫЛБЕК САНСЫЗБАЕВИЧ</t>
  </si>
  <si>
    <t>ИСАКОВА ИНДИРА ЖУМАТАЕВНА</t>
  </si>
  <si>
    <t>06.11.2024  нет потреб</t>
  </si>
  <si>
    <t>ДК "АЙЛАН"</t>
  </si>
  <si>
    <t>ЖҰМАБЕКОВА ГҮЛСІМ ҚОШҚАРҚЫЗЫ</t>
  </si>
  <si>
    <t>ИП "АКНУР"</t>
  </si>
  <si>
    <t>МУХАМЕДЯРОВА ЭЛЬМИРА КУШВАЕВНА</t>
  </si>
  <si>
    <t>С.АЛИЯ , ХОБДИНСКИЙ РАЙОН, БУЛАКСКИЙ С.О., С.АЛИЯ</t>
  </si>
  <si>
    <t>ИП "АЙМАКАНОВ Д.А."</t>
  </si>
  <si>
    <t>АЙМАКАНОВ ДАУЛЕТ АМАНТАЕВИЧ</t>
  </si>
  <si>
    <t>КХ "ҚУАНЫШЕВ Е.А"</t>
  </si>
  <si>
    <t>ҚУАНЫШЕВ ЕРЛАН АМАНБАЙҰЛЫ</t>
  </si>
  <si>
    <t>77028208515 ,87028208515</t>
  </si>
  <si>
    <t>ИП "ТОРТ УЛАН"</t>
  </si>
  <si>
    <t>МАКЕНОВ ТУРАР ИБАЙДУЛЛАЕВИЧ</t>
  </si>
  <si>
    <t>С.АКЖАРМА , СЫРДАРЬИНСКИЙ РАЙОН, АКЖАРМИНСКИЙ С.О., С.АКЖАРМА</t>
  </si>
  <si>
    <t>ИП АНЕС</t>
  </si>
  <si>
    <t>ШАЙГОНОВ АНЕС ЖЕНИСХАНОВИЧ</t>
  </si>
  <si>
    <t>БЕРДИКЕЕВ АЗАМАТ ЖУМАБЕКОВИЧ</t>
  </si>
  <si>
    <t>БИБОЛСЫН</t>
  </si>
  <si>
    <t>КЫРАУБАЕВ БИБОЛСЫН ИЛЕСБЕКОВИЧ</t>
  </si>
  <si>
    <t>ИП МЕДВЕДКОВА Т.А.</t>
  </si>
  <si>
    <t>МЕДВЕДКОВА ТАТЬЯНА АНАТОЛЬЕВНА</t>
  </si>
  <si>
    <t>ИП "КУЛЬЖАНОВ"</t>
  </si>
  <si>
    <t>КУЛЬЖАНОВ БОЛАТ АХМЕТОВИЧ</t>
  </si>
  <si>
    <t>С.ПУГАЧЕВО , БУРЛИНСКИЙ РАЙОН, ПУГАЧЕВСКИЙ С.О., С.ПУГАЧЕВО</t>
  </si>
  <si>
    <t>ИП КАДИРОВА</t>
  </si>
  <si>
    <t>КАДИРОВА МАЙРА РЫСКИБАЕВНА</t>
  </si>
  <si>
    <t>ИП ОРАЗБАЕВА АСЕЛЬ МУРАТОВНА</t>
  </si>
  <si>
    <t>ОРАЗБАЕВА АСЕЛЬ МУРАТОВНА</t>
  </si>
  <si>
    <t>22.07.2024 не верный номер</t>
  </si>
  <si>
    <t>ЖК "ДАУЛЕТ"</t>
  </si>
  <si>
    <t>БУХАЕВ РУСЛАН МИРЗАХАНОВИЧ</t>
  </si>
  <si>
    <t>87015715327 ,8 701 571 53 27</t>
  </si>
  <si>
    <t>ИП БЕКНУР</t>
  </si>
  <si>
    <t>СЕЙДАЛИН НУРЛАН БЕРИКБАЕВИЧ</t>
  </si>
  <si>
    <t>КАЗКЕНОВ САМАТ ТЕМИРБЕКОВИЧ</t>
  </si>
  <si>
    <t>25.02.2025 не верный номер</t>
  </si>
  <si>
    <t>КХ КАЗАГРОНУР</t>
  </si>
  <si>
    <t>КАЗАНБАСОВ ГАБДЫЛМУРАТ КАБЫЛМАЖИТОВИЧ</t>
  </si>
  <si>
    <t>ИП МАМЫР М.</t>
  </si>
  <si>
    <t>МАМЫР МУРАТБЕК</t>
  </si>
  <si>
    <t>С.ВЛАДИМИРОВКА , КОСТАНАЙСКИЙ РАЙОН, ВЛАДИМИРОВСКИЙ С.О., С.ВЛАДИМИРОВКА</t>
  </si>
  <si>
    <t>БИТАКОВ</t>
  </si>
  <si>
    <t>БИТАКОВ ЖАКСЫЛЫК ЕЛЕУСИЗОВИЧ</t>
  </si>
  <si>
    <t>ИП АХЫНБАЙ</t>
  </si>
  <si>
    <t>АХЫНБАЙ ОЗАТ</t>
  </si>
  <si>
    <t>КХ "ЖОЛЫМБЕТ"</t>
  </si>
  <si>
    <t>ИМАНСЕИТОВ КАЙРАТ АМАНЖОЛОВИЧ</t>
  </si>
  <si>
    <t>С.ЕРКИНШИЛИК , АКМОЛИНСКАЯ ОБЛАСТЬ, ЕРЕЙМЕНТАУСКИЙ РАЙОН, ЕРКИНШИЛИКСКИЙ С.О., С.ЕРКИНШИЛИК</t>
  </si>
  <si>
    <t>ИП "БЕКНҰР"</t>
  </si>
  <si>
    <t>АБИЕВ НУРБОЛ АЙТБЕКОВИЧ</t>
  </si>
  <si>
    <t>ИП "ШУАҚ"</t>
  </si>
  <si>
    <t>ОСПАН САЯТ МАРАТҰЛЫ</t>
  </si>
  <si>
    <t>С.АБАЙ , ЖАМБЫЛСКАЯ ОБЛАСТЬ, ШУСКИЙ РАЙОН, ОНДИРИССКИЙ С.О., С.АБАЙ</t>
  </si>
  <si>
    <t xml:space="preserve">19.11.2024 нет потреб </t>
  </si>
  <si>
    <t>Ш/Қ "НҰРЛАН" не зарег</t>
  </si>
  <si>
    <t>СЕКЕБАЕВ МАРГУЛАН БОРАНКУЛОВИЧ</t>
  </si>
  <si>
    <t>ИП ДАМИР</t>
  </si>
  <si>
    <t>КАРАБЕКОВ ДИНМУХАНБЕТ АНАРБЕКОВИЧ</t>
  </si>
  <si>
    <t>77011444526 ,+77074362889 ,87011444526 ,87074362889 ,87760400553</t>
  </si>
  <si>
    <t>С.САУЫНШЫ , АЛМАТИНСКАЯ ОБЛАСТЬ, КАРАСАЙСКИЙ РАЙОН, АЙТЕЙСКИЙ С.О., С.САУЫНШЫ</t>
  </si>
  <si>
    <t>16.10.2024 закрыли ип</t>
  </si>
  <si>
    <t>ИП"БАЙБОЛОВ С Е"</t>
  </si>
  <si>
    <t>БАЙБОЛОВ САМАТ ЕСИРКЕПОВИЧ</t>
  </si>
  <si>
    <t>С.БАГЫС , ТУРКЕСТАНСКАЯ ОБЛАСТЬ, САРЫАГАШСКИЙ РАЙОН, АКЖАРСКИЙ С.О., С.БАГЫС</t>
  </si>
  <si>
    <t>ЖЕКЕЛЕНГЕН КӘСІПКЕР КЫЗЫРОВ ЕЛАМАН МАКСУТОВИЧ не верный номер</t>
  </si>
  <si>
    <t>КЫЗЫРОВ ЕЛАМАН МАКСУТОВИЧ</t>
  </si>
  <si>
    <t>ФЕРМЕРСКОЕ КРЕСТЬЯНСКОЕ ХОЗЯЙСТВО СЕЙСЕБАЕВ Д.К.</t>
  </si>
  <si>
    <t>СЕЙСЕБАЕВ ДАНИЯР КАЛМАХАНОВИЧ</t>
  </si>
  <si>
    <t>С.КУЛАН , РАЙОН ТУРАРА РЫСКУЛОВА, КУЛАНСКИЙ С.О., С.КУЛАН</t>
  </si>
  <si>
    <t xml:space="preserve">КХ "АБЫЛАЙ" </t>
  </si>
  <si>
    <t>МЫРЗАМБЕКОВ АРМАН ЕРМЕКУЛЫ</t>
  </si>
  <si>
    <t>77788450777,+7(702)809-54-92 ,87028095492 ,87788450777</t>
  </si>
  <si>
    <t>С.ЕДРЕЙ , КАРАГАНДИНСКАЯ ОБЛАСТЬ, КАРКАРАЛИНСКИЙ РАЙОН, С.О. МАДИ, С.ЕДРЕЙ</t>
  </si>
  <si>
    <t>23.09.2026 спк аркалык нет потреб</t>
  </si>
  <si>
    <t>ИП "ӘМІР" не верный номер</t>
  </si>
  <si>
    <t>АБИЛКАИРОВ АСЕТ СЫРЫМОВИЧ</t>
  </si>
  <si>
    <t>11.09.2026 не сущ</t>
  </si>
  <si>
    <t>К/Х "1 МАЙ"</t>
  </si>
  <si>
    <t>ЖУНУСОВ БАУРЖАН ОРДАХАНОВИЧ</t>
  </si>
  <si>
    <t>77017774769 ,87017774769</t>
  </si>
  <si>
    <t>27.07.2024 нет потреб</t>
  </si>
  <si>
    <t>КХ " НОВО-ВАСИЛЬЕВКА"</t>
  </si>
  <si>
    <t>АНТОНОВ ВЛАДИМИР ВЛАДИМИРОВИЧ</t>
  </si>
  <si>
    <t>ФХ "ДИЛЬМАР" не верный номер</t>
  </si>
  <si>
    <t>МАШРИКОВ ЕРЖАН МЕРКЕШЕВИЧ</t>
  </si>
  <si>
    <t>7(182)343693</t>
  </si>
  <si>
    <t>КХ КИМ ДМИТРИЙ ЭВЕРЕСТОВИЧ</t>
  </si>
  <si>
    <t>КИМ ДМИТРИЙ ЭВЕРЕСТОВИЧ</t>
  </si>
  <si>
    <t>77076700130 ,87076700130</t>
  </si>
  <si>
    <t>27.08.2026 закрылись</t>
  </si>
  <si>
    <t>АМАНБАЕВА ИНДИРА АДИЛХАНОВНА</t>
  </si>
  <si>
    <t>7 (777) 918-91-77 ,87779189177</t>
  </si>
  <si>
    <t>ИП " АЙТБАЕВ А.С."</t>
  </si>
  <si>
    <t>АЙТБАЕВ АЛИБЕК СЕМБАЕВИЧ</t>
  </si>
  <si>
    <t>С.БЕСКОСПА , АКТЮБИНСКАЯ ОБЛАСТЬ, АЛГИНСКИЙ РАЙОН, БЕСТАМАКСКИЙ С.О., С.БЕСКОСПА</t>
  </si>
  <si>
    <t>25.02.2025 гнет потреб</t>
  </si>
  <si>
    <t>ИП "ЖАРЛЫКАСЫМОВ Ш.А."</t>
  </si>
  <si>
    <t>ЖАРЛЫКАСЫМОВ ШАЙМУРАТ АРЫСТАНБЕКОВИЧ</t>
  </si>
  <si>
    <t>С.ЖЫЛГА , ТУРКЕСТАНСКАЯ ОБЛАСТЬ, САРЫАГАШСКИЙ РАЙОН, ЖЫЛГИНСКИЙ С.О., С.ЖЫЛГА</t>
  </si>
  <si>
    <t>ИП "ТУЯКБАЕВА Ж. М."</t>
  </si>
  <si>
    <t>ТУЯКБАЕВА ЖАУДИР МЫРЗАГЕЛЬДИЕВНА</t>
  </si>
  <si>
    <t>7 (775) 902-88-78</t>
  </si>
  <si>
    <t>ИП ШАГАЙ ВИКТОРИЯ АРКАДЬЕВНА</t>
  </si>
  <si>
    <t>ШАГАЙ ВИКТОРИЯ АРКАДЬЕВНА</t>
  </si>
  <si>
    <t>ШОКЕБАЕВ АДИЛЬ АБАЕВИЧ</t>
  </si>
  <si>
    <t>77785002475 ,87785002475</t>
  </si>
  <si>
    <t>КХ "ШЫНҒАЛИ"</t>
  </si>
  <si>
    <t>ШЫНҒАЛИ АСЛАНБЕК ШЫНҒАЛИҰЛЫ</t>
  </si>
  <si>
    <t>77772324704 ,87772324704</t>
  </si>
  <si>
    <t>ИП "АСЕЛЬ"</t>
  </si>
  <si>
    <t>БЕКСЕИТОВ АЛМАС БЕКСЕНБЕЕВИЧ</t>
  </si>
  <si>
    <t>ИП "НАРКЕН"</t>
  </si>
  <si>
    <t>НУГМАНОВ НУРЖАН АБАЕВИЧ</t>
  </si>
  <si>
    <t>ИП "САТЖАНОВА С.М."</t>
  </si>
  <si>
    <t>САТЖАНОВА САНДУГАШ МИНАСИПКЫЗЫ</t>
  </si>
  <si>
    <t>С.БИДАЙЫК , ОБЛАСТЬ ҰЛЫТАУ, ЖАНААРКИНСКИЙ РАЙОН, БИДАЙЫКСКИЙ С.О., С.БИДАЙЫК</t>
  </si>
  <si>
    <t>04.03.2025нет потреб</t>
  </si>
  <si>
    <t>ИП "НУРЛЫБЕКОВ К.И."</t>
  </si>
  <si>
    <t>Нурлыбеков Кайрат Избасарович</t>
  </si>
  <si>
    <t>КХ "БОЛАШАҚ"</t>
  </si>
  <si>
    <t>ГАЛИЕВ АЗАМАТ ЗЕЙНЕЛХАНОВИЧ</t>
  </si>
  <si>
    <t>ИП SMAA KZ</t>
  </si>
  <si>
    <t>ӘУЕЛБЕК ҚАНАТ ЕРБОЛАТҰЛЫ</t>
  </si>
  <si>
    <t>"САХИН А. Т."</t>
  </si>
  <si>
    <t>САХИН АБАЙ ТАНСЫКБАЕВИЧ</t>
  </si>
  <si>
    <t>ИП ОМАРОВА А.Г.</t>
  </si>
  <si>
    <t>ОМАРОВА АЙНАГУЛЬ ГАБДУЛМАНАПОВНА</t>
  </si>
  <si>
    <t>ЖК ФИРМА "KASS SERVICE"</t>
  </si>
  <si>
    <t>ЗИЯМЕТОВ ЕРЛАН ТАГАЕВИЧ</t>
  </si>
  <si>
    <t>ИП. ЖАНИБЕК</t>
  </si>
  <si>
    <t>ЖУНУСОВА ЖАЗИРА БЕЙСЕНБАЕВНА</t>
  </si>
  <si>
    <t>КХ БАҒЫМ</t>
  </si>
  <si>
    <t>ШАРМАНОВА КЕНЖЕГУЛЬ КАИРМАГАМБЕТОВНА</t>
  </si>
  <si>
    <t>ИП GULIM</t>
  </si>
  <si>
    <t>КОЖАКОВА АЙСУЛУ ЖЕКЕБАЕВНА</t>
  </si>
  <si>
    <t>7(72770)24298, +77019973725 ,87019973725 ,87277024298</t>
  </si>
  <si>
    <t>ИП ДЖАУЫНБАЕВ САБИТ АКИМХАНОВИЧ</t>
  </si>
  <si>
    <t>ДЖАУЫНБАЕВ САБИТ АКИМХАНОВИЧ</t>
  </si>
  <si>
    <t>ИП " ӨРЛЕ"</t>
  </si>
  <si>
    <t>СЕЙТЧАПАРОВ МАДАНИЕТ БОШИБАЕВИЧ</t>
  </si>
  <si>
    <t>ФЕРМЕРСКОЕ ХОЗЯЙСТВО "ЕРБОЛАТ"</t>
  </si>
  <si>
    <t>КАНЛЫБАЕВ ЕРБОЛАТ КОЙЛЫБАЕВИЧ</t>
  </si>
  <si>
    <t>КХ"НОНАКОВА А.Е."</t>
  </si>
  <si>
    <t>НОНАКОВА АЙГУЛЬ ЕСЕНБАЕВНА</t>
  </si>
  <si>
    <t>КИЕЛИТАССКИЙ С.О. , ТУРКЕСТАНСКАЯ ОБЛАСТЬ, ТОЛЕБИЙСКИЙ РАЙОН, КИЕЛИТАССКИЙ С.О.</t>
  </si>
  <si>
    <t>ЖК "БЕРДІБАЙ"</t>
  </si>
  <si>
    <t>БЕРДИБАЕВ ГАЛЫМЖАН КОЛБАЕВИЧ</t>
  </si>
  <si>
    <t>С.КОКИБЕЛ , ТУРКЕСТАНСКАЯ ОБЛАСТЬ, КАЗЫГУРТСКИЙ РАЙОН, С.О. САБЫРА РАХИМОВА, С.КОКИБЕЛ</t>
  </si>
  <si>
    <t>К Х МҰХИТ</t>
  </si>
  <si>
    <t>КАБДЫЛОВ МУХИТ АЛТАЕВИЧ</t>
  </si>
  <si>
    <t>77751840566 ,87751840566</t>
  </si>
  <si>
    <t>С.ЖУМАХАН БАЛАПАНОВ , ОБЛАСТЬ ЖЕТІСУ, АЛАКОЛЬСКИЙ РАЙОН, КЫЗЫЛАЩИНСКИЙ С.О., С.ЖУМАХАН БАЛАПАНОВ</t>
  </si>
  <si>
    <t>СЕЙТКАСИМОВ ГУЛАМЖАН КАНКОЖАЕВИЧ</t>
  </si>
  <si>
    <t>77021015958 ,87021015958</t>
  </si>
  <si>
    <t>К/Х "ЖАКСЫЛЫК"</t>
  </si>
  <si>
    <t>ЖАКСЫЛЫКОВ НУРЛАН МАЖИТОВИЧ</t>
  </si>
  <si>
    <t>ИП ҚАНАТБАЕВА А.Т</t>
  </si>
  <si>
    <t>ҚАНАТБАЕВА АЛТЫНГҮЛ ТЛЕУЖАНҚЫЗЫ</t>
  </si>
  <si>
    <t>77716096017 ,87716096017</t>
  </si>
  <si>
    <t>К/Х "АЛАН"</t>
  </si>
  <si>
    <t>УНАСБАЕВА АЙНУР ЕРЕНСИЗОВНА</t>
  </si>
  <si>
    <t>7(771)461-23-01 ,87714612301</t>
  </si>
  <si>
    <t>ИП "РАЯНА"</t>
  </si>
  <si>
    <t>БУПИЕВА ТОЛГАНАЙ АУТОВНА</t>
  </si>
  <si>
    <t>AHF GROUP</t>
  </si>
  <si>
    <t>РАХИМОВА ХАЛИДА НАДИЛЬЕВНА</t>
  </si>
  <si>
    <t>ИП "СТАЛЬ"</t>
  </si>
  <si>
    <t>АБИШЕВА ШЫНАР КУЖАНИЯЗОВНА</t>
  </si>
  <si>
    <t>Комплексное обслуживание объектов</t>
  </si>
  <si>
    <t>ИП "КЕНЖЕҒАЛИЕВ Е.М."</t>
  </si>
  <si>
    <t>КЕНЖЕҒАЛИЕВ ЕРКЕБҰЛАН МУСАҰЛЫ</t>
  </si>
  <si>
    <t>АМИН</t>
  </si>
  <si>
    <t>ШНАШЕВА САЛТАНАТ МУРАТОВНА</t>
  </si>
  <si>
    <t>87771311668 ,877713116684</t>
  </si>
  <si>
    <t>06.06.2024 не зарег</t>
  </si>
  <si>
    <t>ИП "НУРБЕК"</t>
  </si>
  <si>
    <t>САБАЕВ НУРБЕК САРСЕМБЕКОВИЧ</t>
  </si>
  <si>
    <t>КРЕСТЬЯНСКОЕ ХОЗЯЙСТВО "АЛИШЕР" не зарег</t>
  </si>
  <si>
    <t>ЖУМАГЕЛЬДИНОВ ДАРХАН КЕНЕСБЕКОВИЧ</t>
  </si>
  <si>
    <t>ИП ДИНАРА</t>
  </si>
  <si>
    <t>БАЙШУРАЕВА ДИНАРА АБДУЛЛАЕВНА</t>
  </si>
  <si>
    <t>19.11.2024 не дозвон</t>
  </si>
  <si>
    <t>ИП ЧУЙНУШЕВ ЕРЛАН АДЛГАЗЫЕВИЧ</t>
  </si>
  <si>
    <t>ЧУЙНУШЕВ ЕРЛАН АДЛГАЗЫЕВИЧ</t>
  </si>
  <si>
    <t>87472061512 ,8 747 2061512</t>
  </si>
  <si>
    <t>КАЗАНГАПОВ БАХЫТЖАН ДУМАНОВИЧ</t>
  </si>
  <si>
    <t>ИП КАЛЫБАЕВ</t>
  </si>
  <si>
    <t>КАЛЫБАЕВ РУСЛАН САМЕТОВИЧ</t>
  </si>
  <si>
    <t>ДК "НҰРСЕРІК"</t>
  </si>
  <si>
    <t>БЕКТУРГАНОВ ЕРЛАН КАСКИРБАЕВИЧ</t>
  </si>
  <si>
    <t>МАЖИЕВ КАЙРАТ АКЖИГИТОВИЧ</t>
  </si>
  <si>
    <t>ИП "МАРАТ"</t>
  </si>
  <si>
    <t>АТОШЕВ АСХАТ МАРАТОВИЧ</t>
  </si>
  <si>
    <t>ИП "ХАБДЫГАЛИЕВА"</t>
  </si>
  <si>
    <t>ХАБДЫГАЛИЕВА АКМАРАЛ ОРАЗБЕКОВНА</t>
  </si>
  <si>
    <t>77022332161 ,87022332161</t>
  </si>
  <si>
    <t>КХ "КАЙРАТ"</t>
  </si>
  <si>
    <t>КАДЫРОВ КАЙРАТ БАКЫТЖАНОВИЧ</t>
  </si>
  <si>
    <t>77027953928 ,87027953928</t>
  </si>
  <si>
    <t>NAZIM EXPRESS</t>
  </si>
  <si>
    <t>КИНЖЕБАЕВ НУРЛАН ХУДРЕТЛЯЕВИЧ</t>
  </si>
  <si>
    <t>ИП ЛЕЕР И.В.</t>
  </si>
  <si>
    <t>ЛЕЕР ИРИНА ВИКТОРОВНА</t>
  </si>
  <si>
    <t>77756067822 ,87756067822</t>
  </si>
  <si>
    <t>КХ ЕРМҰХАН</t>
  </si>
  <si>
    <t>УМАРОВ ЭРИК ЕРМУХАНОВИЧ</t>
  </si>
  <si>
    <t>77764777888 ,87764777888</t>
  </si>
  <si>
    <t>ИП ҚЫЛЫШ</t>
  </si>
  <si>
    <t>ЧУВАКБАЕВ РЫСБАЙ ТЕДЖЕНОВИЧ</t>
  </si>
  <si>
    <t>2M SERVICE</t>
  </si>
  <si>
    <t>ПШЕНИЧНАЯ МАРГАРИТА БОРИСОВНА</t>
  </si>
  <si>
    <t>САМАЛОВ ЕРЖАН МЕҢДІЖАНҰЛЫ</t>
  </si>
  <si>
    <t>ДК МАХАНОВ ТЕМУРЛАН МУТАГУЛЛАЕВИЧ</t>
  </si>
  <si>
    <t>МАХАНОВ ТЕМУРЛАН МУТАГУЛЛАЕВИЧ</t>
  </si>
  <si>
    <t>КХ "КЫЗЫЛЖАРСКОЕ" нет номера</t>
  </si>
  <si>
    <t>МИТЯНИН СЕРГЕЙ ВЛАДИМИРОВИЧ</t>
  </si>
  <si>
    <t>С.ПЕНЬКОВО , СЕВЕРО-КАЗАХСТАНСКАЯ ОБЛАСТЬ, КЫЗЫЛЖАРСКИЙ РАЙОН, РОЩИНСКИЙ С.О., С.ПЕНЬКОВО</t>
  </si>
  <si>
    <t>КХ "ҚАРА АДЫР"</t>
  </si>
  <si>
    <t>КАРАСАЙ ДАНИЯР</t>
  </si>
  <si>
    <t>"ӘБІЛМАНСҰР" ШАРУА ҚОЖАЛЫҒЫ</t>
  </si>
  <si>
    <t>ҚЫРҚЫМБАЕВ ЕРЖАН ЖҰМАҒАЛИҰЛЫ</t>
  </si>
  <si>
    <t>77058750268 ,87058750268</t>
  </si>
  <si>
    <t>ЖК ДУМАН</t>
  </si>
  <si>
    <t>АХАТАЕВ ДУМАН ЕСИМХАНОВИЧ</t>
  </si>
  <si>
    <t>ИП АЛИМБОЗОВ Г.К.</t>
  </si>
  <si>
    <t>АЛИМБОЗОВ ГАНИ КЕНЕСОВИЧ</t>
  </si>
  <si>
    <t>ИП ҚУАНЫШ</t>
  </si>
  <si>
    <t>СЫЗДЫКОВА ГУЛЬШАТ БАХЫТОВНА</t>
  </si>
  <si>
    <t>ФХ ҚАРАТӨБЕ</t>
  </si>
  <si>
    <t>БАЛТАБАЕВА САЛТАНАТ ЖАПБАРАЛИЕВНА</t>
  </si>
  <si>
    <t>05.08.2024 сбой</t>
  </si>
  <si>
    <t>КАЗЫБЕК БИ</t>
  </si>
  <si>
    <t>АЙТЕНОВА АҚГҮЛ ТАСТЕМІРҚЫЗЫ</t>
  </si>
  <si>
    <t>ЖК ДОС.Р</t>
  </si>
  <si>
    <t>ДОСКАНАЕВ РАУАН МУХАМЕТКАЛИЕВИЧ</t>
  </si>
  <si>
    <t>ИП "КАРАБЕКОВ"</t>
  </si>
  <si>
    <t>КАРАБЕКОВ ДАНИЯР ЕРЖАНОВИЧ</t>
  </si>
  <si>
    <t>02.09.2026 передаст мой номер</t>
  </si>
  <si>
    <t>ФХ "ДЯДЯ ФЁДОР" не верный номер</t>
  </si>
  <si>
    <t>АХМЕТОВ КУРМАНБАЙ СЕРИКБАЕВИЧ</t>
  </si>
  <si>
    <t>С.КОМАРОВКА , СЕВЕРО-КАЗАХСТАНСКАЯ ОБЛАСТЬ, АЙЫРТАУСКИЙ РАЙОН, АНТОНОВСКИЙ С.О., С.КОМАРОВКА</t>
  </si>
  <si>
    <t>КАНДЫБАЕВА</t>
  </si>
  <si>
    <t>КАНДЫБАЕВА МАДИНА АЙТКУЛОВНА</t>
  </si>
  <si>
    <t>ИП "ПАВЕЛ"</t>
  </si>
  <si>
    <t>СМЫСЛИН ПАВЕЛ ВЛАДИМИРОВИЧ</t>
  </si>
  <si>
    <t>77011860402 ,87011860402</t>
  </si>
  <si>
    <t>ИП БАБИН И.Н.</t>
  </si>
  <si>
    <t>БАБИН ИВАН НИКОЛАЕВИЧ</t>
  </si>
  <si>
    <t>С.БАРВИНОВКА , КОСТАНАЙСКАЯ ОБЛАСТЬ, САРЫКОЛЬСКИЙ РАЙОН, БАРВИНОВСКАЯ С.А., С.БАРВИНОВКА</t>
  </si>
  <si>
    <t>ИП "СТАРТ"</t>
  </si>
  <si>
    <t>ИШЕКЕНОВ ЖАНИБЕК ЕСЕНОВИЧ</t>
  </si>
  <si>
    <t>ИП ИМАН-НҰР</t>
  </si>
  <si>
    <t>БАТЫРБЕКОВА МОЛДИР САРМАНОВНА</t>
  </si>
  <si>
    <t>ИП ЧАНЧАРОВ Б</t>
  </si>
  <si>
    <t>ЧАНЧАРОВ БАКЫТ ЖУМАКАНОВИЧ</t>
  </si>
  <si>
    <t>ИП БАУЫРЫМ</t>
  </si>
  <si>
    <t>БЕЛЯШЕВ МУХАМБЕТКАЛИ СУЛТАН-ХАМИТОВИЧ</t>
  </si>
  <si>
    <t>Г.ХРОМТАУ , ХРОМТАУСКИЙ РАЙОН, Г.ХРОМТАУ</t>
  </si>
  <si>
    <t>25.02.2025 нет птреб</t>
  </si>
  <si>
    <t>ИП КАРАБАЛИН Б</t>
  </si>
  <si>
    <t>КАРАБАЛИН БОЛАТБЕК КАЛИМУЛЛАЕВИЧ</t>
  </si>
  <si>
    <t>77013574670 +77761247770 ,87013574670</t>
  </si>
  <si>
    <t>Восстановление резиновых шин и покрышек</t>
  </si>
  <si>
    <t>ИПСУЛЕЙМЕНОВА А.С.</t>
  </si>
  <si>
    <t>СУЛЕЙМЕНОВА АЛИЯ СЕРИКОВНА</t>
  </si>
  <si>
    <t>27.08.2026 сбросили</t>
  </si>
  <si>
    <t>ИП " НИЕТАЛИЕВ Д "</t>
  </si>
  <si>
    <t>НИЕТАЛИЕВ ДУЛАТ САНГИЛЬБАЕВИЧ</t>
  </si>
  <si>
    <t>КРЕСТЬЯНСКОЕ ХОЗЯЙСТВО "ЖЕНИС" ЕРМЕКОВ ОМИРБЕК НАУРЫЗБАЕВИЧ</t>
  </si>
  <si>
    <t>ЕРМЕКОВ ОМИРБЕК НАУРЫЗБАЕВИЧ</t>
  </si>
  <si>
    <t>KX ALTYN</t>
  </si>
  <si>
    <t>ЕРМАГАМБЕТОВ НУРАШБЕК КЕНЕСОВИЧ</t>
  </si>
  <si>
    <t>ИП МАМБЕТОВА Г</t>
  </si>
  <si>
    <t>МАМБЕТОВА ГУЛДАРИЯ ДУЙСЕЖАНОВНА</t>
  </si>
  <si>
    <t>С.ДАУБАБА , ТУРКЕСТАНСКАЯ ОБЛАСТЬ, ТЮЛЬКУБАССКИЙ РАЙОН, КЕЛЬТЕМАШАТСКИЙ С.О., С.ДАУБАБА</t>
  </si>
  <si>
    <t>АЗИМБАЕВ ДАНИЯР ЖУМАБЕКОВИЧ</t>
  </si>
  <si>
    <t>ИП ДАНИЯР</t>
  </si>
  <si>
    <t>ТЛЕУБЕРДИЕВА АРАЙЛЫМ ТАЛҒАТҚЫЗЫ</t>
  </si>
  <si>
    <t>ИП "КОЛОСОВСКИЙ"</t>
  </si>
  <si>
    <t>КОЛОСОВСКИЙ ПАВЕЛ АЛЕКСАНДРОВИЧ</t>
  </si>
  <si>
    <t>11.09.2026 нет потреб повтор номера</t>
  </si>
  <si>
    <t>ИП КВИТКОВСКАЯ ВИКТОРИЯ ЮРЬЕВНА</t>
  </si>
  <si>
    <t>КВИТКОВСКАЯ ВИКТОРИЯ ЮРЬЕВНА</t>
  </si>
  <si>
    <t>ИП "АРНУР" не верный номер</t>
  </si>
  <si>
    <t>РАХМЕТОВ ГАЛЫМЖАН ТУРЛЫБЕКОВИЧ</t>
  </si>
  <si>
    <t>30.09.2024 не верный номер</t>
  </si>
  <si>
    <t>РАХИМОВА ШАРБАТ МАЖИТОВНА</t>
  </si>
  <si>
    <t>ИП МУРАТ</t>
  </si>
  <si>
    <t>ОРЫНБАСАРОВ МУРАТ ШАЙМЕРДЕНОВИЧ</t>
  </si>
  <si>
    <t>ю</t>
  </si>
  <si>
    <t>ОСПАНОВ ЖАНГЕЛЬДЫ КАЙРГЕЛЬДЫЕВИЧ</t>
  </si>
  <si>
    <t>77077111626 ,87077111626</t>
  </si>
  <si>
    <t>С.ИВАНОВКА , АКМОЛИНСКАЯ ОБЛАСТЬ, ЗЕРЕНДИНСКИЙ РАЙОН, АККОЛЬСКИЙ С.О., С.ИВАНОВКА</t>
  </si>
  <si>
    <t>"СТАЛЬНЫЙ ДВОР"</t>
  </si>
  <si>
    <t>УЗАКБАЕВ АЙДЫН АКБЕРГЕНОВИЧ</t>
  </si>
  <si>
    <t>КХ "DAMU" не верный номер</t>
  </si>
  <si>
    <t>КАЗГОЖАЕВ МАКСАТ АБУСЫЗДЫКОВИЧ</t>
  </si>
  <si>
    <t>ИП "БАЛБОТА"</t>
  </si>
  <si>
    <t>СЕЙЛОВА БАЛЗИЯ НУРХАНОВНА</t>
  </si>
  <si>
    <t>ИП НУРЕКЕШОВ</t>
  </si>
  <si>
    <t>НУРЕКЕШОВ БЕЙБУТ АХМЕТЖАНОВИЧ</t>
  </si>
  <si>
    <t>ИП АСЫЛАН</t>
  </si>
  <si>
    <t>БАЛАБАЕВА ГУЛЖАЙНА ЖОЛДАСКАЛИЕВНА</t>
  </si>
  <si>
    <t>КЕРИМБАЕВ КУАНЫШ КУМИСБЕКОВИЧ</t>
  </si>
  <si>
    <t>77083769054 ,87083769054</t>
  </si>
  <si>
    <t>К/Х "РУСТАМ"</t>
  </si>
  <si>
    <t>ЕРДЕНБЕКОВ РУСТАМ ЖУМАГАЛИЕВИЧ</t>
  </si>
  <si>
    <t>ИП "ТЕМИРБУЛАТОВА Ю.Р."</t>
  </si>
  <si>
    <t>ТЕРЕМОВА ЮЛИЯ РУСТЕМОВНА</t>
  </si>
  <si>
    <t>ИП "КАСЫМОВ Е.Т."</t>
  </si>
  <si>
    <t>КАСЫМОВ ЕРКЕБУЛАН ТОКЕНОВИЧ</t>
  </si>
  <si>
    <t>7(702)4986771 ,87024986771</t>
  </si>
  <si>
    <t>К/Х "БАТЫР"</t>
  </si>
  <si>
    <t>ОРАЛХАНОВ РИНАТ БОЛАТОВИЧ</t>
  </si>
  <si>
    <t>ИП ЖӘДІГЕР</t>
  </si>
  <si>
    <t>ДЮСЕНБАЕВА ТОЛКЫН НАУРЫЗХАНОВНА</t>
  </si>
  <si>
    <t>КРЕСТЬЯНСКОЕ ХОЗЯЙСТВО "САПАШ"</t>
  </si>
  <si>
    <t>БАЛУАНОВ ЖАРЫЛГАСЫН АВАТОВИЧ</t>
  </si>
  <si>
    <t>25.02.2025 порка нет потреб</t>
  </si>
  <si>
    <t>ИП АКШАЕВА</t>
  </si>
  <si>
    <t>АКШАЕВА ЖАНАР АЙДАРОВНА</t>
  </si>
  <si>
    <t>КХ "АХМЕТОВА Е.В."</t>
  </si>
  <si>
    <t>АХМЕТОВА ЕВГЕНИЯ ВИКТОРОВНА</t>
  </si>
  <si>
    <t>АБДИШЕВА НУРГУЛЬ МАРАТОВНА</t>
  </si>
  <si>
    <t>04.03.2025 не верный номер</t>
  </si>
  <si>
    <t>КХ " БЕЙБУТ "</t>
  </si>
  <si>
    <t>НАСКЕНОВ БЕЙБУТ САЙЛЕНОВИЧ</t>
  </si>
  <si>
    <t>ОСПАНОВА АЙНАГУЛ СИЫКОВНА</t>
  </si>
  <si>
    <t>С.МАЙКОМГЕН , АТЫРАУСКАЯ ОБЛАСТЬ, ЖЫЛЫОЙСКИЙ РАЙОН, МАЙКОМГЕНСКИЙ С.О., С.МАЙКОМГЕН</t>
  </si>
  <si>
    <t>ЯСЬКОВ ЕВГЕНИЙ СЕРГЕЕВИЧ</t>
  </si>
  <si>
    <t>ИП "БАЙЫСБАЕВ Д. А."</t>
  </si>
  <si>
    <t>БАЙЫСБАЕВ ДАНИЯР АЛИБЕКОВИЧ</t>
  </si>
  <si>
    <t>77073300017 ,87073300017</t>
  </si>
  <si>
    <t>ИП "СУЛТАНГАЗИН А.Е." не зарег</t>
  </si>
  <si>
    <t>СУЛТАНГАЗИН АСХАТ ЕРБУЛАНОВИЧ</t>
  </si>
  <si>
    <t>87710887929 ,8 771 088 79 29</t>
  </si>
  <si>
    <t>С.ЖАНАЖОЛ , СЕВЕРО-КАЗАХСТАНСКАЯ ОБЛАСТЬ, ЖАМБЫЛСКИЙ РАЙОН, МАЙБАЛЫКСКИЙ С.О., С.ЖАНАЖОЛ</t>
  </si>
  <si>
    <t>ИП КЕРЕМЕТ</t>
  </si>
  <si>
    <t>АГИСОВ ЖАЛГАС АЛИЕВИЧ</t>
  </si>
  <si>
    <t>ИП БАКМЕИР не верный номер</t>
  </si>
  <si>
    <t>ЖҰМАҒҰЛ ТІЛЕБАЛДЫ</t>
  </si>
  <si>
    <t>С.БЕСКАРАГАЙ , ПАВЛОДАРСКАЯ ОБЛАСТЬ, РАЙОН АҚҚУЛЫ, КЫЗЫЛАГАШСКИЙ С.О., С.БЕСКАРАГАЙ</t>
  </si>
  <si>
    <t>ИП "БАҚ-НҰР"</t>
  </si>
  <si>
    <t>КИЛЫБАЕВ ЕРИК КОПЕНОВИЧ</t>
  </si>
  <si>
    <t>ЖК "АҒАБЕКҚЫЗЫ ЭЛЬЕНОРА"</t>
  </si>
  <si>
    <t>АҒАБЕКҚЫЗЫ ЭЛЬЕНОРА</t>
  </si>
  <si>
    <t>Производство нетканых текстильных изделий, кроме одежды</t>
  </si>
  <si>
    <t>"СТАМБЕК" ШАРУА ҚОЖАЛЫҒЫ</t>
  </si>
  <si>
    <t>СТАМБЕК ЕЛДОС МАМЕТҚАДЫРҰЛЫ</t>
  </si>
  <si>
    <t>КРХ БЕРЕКЕ</t>
  </si>
  <si>
    <t>ЖАЙЛАУБЕКОВА ГУЛИМ ШАРИХАНОВНА</t>
  </si>
  <si>
    <t>ИП АЯН</t>
  </si>
  <si>
    <t>ЖАКИПОВА НАЗИРА АБДИЕВНА</t>
  </si>
  <si>
    <t>КХ "АЛПАМЫС"</t>
  </si>
  <si>
    <t>ОСПАНОВ ГИЛЫМ НУРГАЛИЕВИЧ</t>
  </si>
  <si>
    <t>ИП ТОКАРЕВ А.Н.</t>
  </si>
  <si>
    <t>ТОКАРЕВ АЛЕКСЕЙ НИКОЛАЕВИЧ</t>
  </si>
  <si>
    <t>С.ТИМИРЯЗЕВО , СЕВЕРО-КАЗАХСТАНСКАЯ ОБЛАСТЬ, ТИМИРЯЗЕВСКИЙ РАЙОН, ТИМИРЯЗЕВСКИЙ С.О., С.ТИМИРЯЗЕВО</t>
  </si>
  <si>
    <t>КФХ "МЕНДИХАН"</t>
  </si>
  <si>
    <t>САПАРОВ ТЛЕК МЕНДИКАНОВИЧ</t>
  </si>
  <si>
    <t>С.АБИШ , ЗАПАДНО-КАЗАХСТАНСКАЯ ОБЛАСТЬ, КАЗТАЛОВСКИЙ РАЙОН, ЖАНАЖОЛСКИЙ С.О., С.АБИШ</t>
  </si>
  <si>
    <t>ДК "АҚЫЛ"</t>
  </si>
  <si>
    <t>АМИРБЕКОВ САМАТ ЖАКСЫЛЫКОВИЧ</t>
  </si>
  <si>
    <t>КАЛЬНИЯЗОВ АКИМЖАН</t>
  </si>
  <si>
    <t>КАЛЬНИЯЗОВ АКИМЖАН КАСЫМКУЛОВИЧ</t>
  </si>
  <si>
    <t>К/Х "НУРГАЗИН"</t>
  </si>
  <si>
    <t>НУРГАЗИН ТИМУР ТОКТАРБЕКОВИЧ</t>
  </si>
  <si>
    <t>С.БАСТАУШИ , ВОСТОЧНО-КАЗАХСТАНСКАЯ ОБЛАСТЬ, РАЙОН САМАР, БАСТАУШИНСКИЙ С.О., С.БАСТАУШИ</t>
  </si>
  <si>
    <t>ИП НУР</t>
  </si>
  <si>
    <t>КАЛИЕВ НУРЛАН МЫРЗАБЕКОВИЧ</t>
  </si>
  <si>
    <t>7 (705) 4036613 ,87054036613</t>
  </si>
  <si>
    <t>ИП "ИСПУЛОВА А.Т"</t>
  </si>
  <si>
    <t>ИСПУЛОВА АЛИЯ ТУРДЫЕВНА</t>
  </si>
  <si>
    <t>ИП КЕНЖЕБАЕВА</t>
  </si>
  <si>
    <t>КЕНЖЕБАЕВА НУРГУЛЬ САНДЫБАЕВНА</t>
  </si>
  <si>
    <t>25.02.2025 откл</t>
  </si>
  <si>
    <t>ИП КАБДОЛЛА АСИЯ</t>
  </si>
  <si>
    <t>КАБДОЛЛА АСИЯ</t>
  </si>
  <si>
    <t>КХ " БАТЫР" не верный</t>
  </si>
  <si>
    <t>ТОЛЕКБАЕВ БЕЙБИТ КОНКЫШОВИЧ</t>
  </si>
  <si>
    <t>20.12.2024 не верный номер</t>
  </si>
  <si>
    <t>КУЛАГЕР</t>
  </si>
  <si>
    <t>БИСЕНОВ РЕНАТ МАКСУТОВИЧ</t>
  </si>
  <si>
    <t>77763811811 ,87013811811 ,87763811811</t>
  </si>
  <si>
    <t>ИП AMINA SHOP</t>
  </si>
  <si>
    <t>СЕЙТАХМЕТОВА АНАР БАЛТАБЕКОВНА</t>
  </si>
  <si>
    <t>7 (747) 867-04-60</t>
  </si>
  <si>
    <t>ИП САМЕНОВ Б</t>
  </si>
  <si>
    <t>САМЕНОВ БОЛАТ МУСАБЕКОВИЧ</t>
  </si>
  <si>
    <t>С.РАБАТ , ТУРКЕСТАНСКАЯ ОБЛАСТЬ, КАЗЫГУРТСКИЙ РАЙОН, С.О.КАРАКОЗЫ АБДАЛИЕВА, С.РАБАТ</t>
  </si>
  <si>
    <t>ИП "ПЕРЛЕНБЕТОВ Г. К."</t>
  </si>
  <si>
    <t>ПЕРЛЕНБЕТОВ ГАЛЫМЖАН КАРАМАНУЛЫ</t>
  </si>
  <si>
    <t>ИП АТЕМОВА</t>
  </si>
  <si>
    <t>АТЕМОВА ДИНАРА БАХАДЫРОВНА</t>
  </si>
  <si>
    <t>05.08.2024 нет потреб сменили деятельность</t>
  </si>
  <si>
    <t>ИП КАЛИЕВА</t>
  </si>
  <si>
    <t>КАЛИЕВА ГУЛЬЖАЗИРА ЖАКСЫБАЕВНА</t>
  </si>
  <si>
    <t>ИП АРИСТАНОВ А А</t>
  </si>
  <si>
    <t>АРИСТАНОВ АЛМАТ АЙТЖАНОВИЧ</t>
  </si>
  <si>
    <t>МАРИЕВ РАХМАН МУРАТОВИЧ</t>
  </si>
  <si>
    <t>77054851330 ,87054851330</t>
  </si>
  <si>
    <t>ФЕРМЕРСКОЕ ХОЗЯЙСТВО "АГРОГРУПП"</t>
  </si>
  <si>
    <t>АБДИЛДАЕВА АЙЖАН АБДИЛДАЕВНА</t>
  </si>
  <si>
    <t>ИП KUAT</t>
  </si>
  <si>
    <t>ШАГИЕВ КУАТ САФАРГАЛИЕВИЧ</t>
  </si>
  <si>
    <t>7 (705) 741-00-98 ,87057410098</t>
  </si>
  <si>
    <t>ИП ZHANDARBEK RIZA</t>
  </si>
  <si>
    <t>ЖАКУПБЕКОВА ЖАНСАЯ ТЫНЫБЕКОВНА</t>
  </si>
  <si>
    <t>77018383835 ,87018383835</t>
  </si>
  <si>
    <t>ЕРНАЗ ШАРУА ?ОЖАЛЫ?Ы</t>
  </si>
  <si>
    <t>КЕЛГЕНБАЕВ ТИМУР ЕРНАЗАРОВИЧ</t>
  </si>
  <si>
    <t>КРЕСТЬЯНСКОЕ ХОЗЯЙСТВО "КӘДІРБАЙ" не верный номер</t>
  </si>
  <si>
    <t>ИСАТАЕВ НУРДОС ОРАЛОВИЧ</t>
  </si>
  <si>
    <t>ИП АХМЕТ</t>
  </si>
  <si>
    <t>ЕСЕНБАЕВ НУРЛАН САУРАНБЕКОВИЧ</t>
  </si>
  <si>
    <t>ИП "ТӨЛЕБАЙ ЕРІК СЕРІКҰЛЫ"</t>
  </si>
  <si>
    <t>ТӨЛЕБАЙ ЕРІК СЕРІКҰЛЫ</t>
  </si>
  <si>
    <t>ТУРМАГАМБЕТОВ МЫРЗАГАЛИ АДИЛХАНОВИЧ</t>
  </si>
  <si>
    <t>ИП "САМҒАУ"</t>
  </si>
  <si>
    <t>ПОЛАТОВА АСЕЛ ДУЙСЕНБАЕВНА</t>
  </si>
  <si>
    <t>АБДОЛОВА ДИНАРА МАЖИТОВНА</t>
  </si>
  <si>
    <t>ИП ҚОЖАЙБАЙ</t>
  </si>
  <si>
    <t>ҚОЖАЙБАЙ БАТЫРЖАН ЖҰМАБЕКҰЛЫ</t>
  </si>
  <si>
    <t>7 702 664 3126 ,87026643126</t>
  </si>
  <si>
    <t>ИП "ХАН"</t>
  </si>
  <si>
    <t>БАРАТОВА НУРСУЛУ ЖИЛКИБАЕВНА</t>
  </si>
  <si>
    <t>7(775)827-03-52 ,87758270352</t>
  </si>
  <si>
    <t>ИП ДОНАЙ</t>
  </si>
  <si>
    <t>БАЗАРОВ ДАРХАН БАЗАРОВИЧ</t>
  </si>
  <si>
    <t>С.ШИКУДУК , АКТЮБИНСКАЯ ОБЛАСТЬ, УИЛСКИЙ РАЙОН, САРАЛЖЫНСКИЙ С.О., С.ШИКУДУК</t>
  </si>
  <si>
    <t>ИП АЛМАГАНБЕТОВ МЕЙРАМБЕК САКЫПБЕКУЛЫ</t>
  </si>
  <si>
    <t>АЛМАГАНБЕТОВ МЕЙРАМБЕК САКЫПБЕКУЛЫ</t>
  </si>
  <si>
    <t>С.АЙКЕ , АКТЮБИНСКАЯ ОБЛАСТЬ, АЙТЕКЕБИЙСКИЙ РАЙОН, АЙКЕНСКИЙ С.О., С.АЙКЕ</t>
  </si>
  <si>
    <t>ИП ЖАНИЯ</t>
  </si>
  <si>
    <t>КЫЛХАНОВА МОЛДИР СЕРИКБАЕВНА</t>
  </si>
  <si>
    <t>77752148938 ,87752148938</t>
  </si>
  <si>
    <t>К/Х ӘДІЛЕТ</t>
  </si>
  <si>
    <t>КОНЫРБАЕВ ГАЛЫМЖАН ЕРЗАКОВИЧ</t>
  </si>
  <si>
    <t>ИП МАКСАТ</t>
  </si>
  <si>
    <t>НУРСЕИТОВА АЙГЕРИМ БАУЫРЖАНОВНА</t>
  </si>
  <si>
    <t>87012400045 ,8 701 240 00 45</t>
  </si>
  <si>
    <t>ИП "Б.А.А.Д."</t>
  </si>
  <si>
    <t>КАЛЫМОВ АСХАТ БУЛАТОВИЧ</t>
  </si>
  <si>
    <t>87776000088 ,8-777-600-00-88</t>
  </si>
  <si>
    <t>ИП ФИЛОНОВ повтор не дозвон</t>
  </si>
  <si>
    <t>ФИЛОНОВ ВИКТОР ВЛАДИМИРОВИЧ</t>
  </si>
  <si>
    <t>С.НИКОЛЬСКОЕ , СЕВЕРО-КАЗАХСТАНСКАЯ ОБЛАСТЬ, АЙЫРТАУСКИЙ РАЙОН, КАЗАНСКИЙ С.О., С.НИКОЛЬСКОЕ</t>
  </si>
  <si>
    <t>ИП ДЮСЕМБИНА М.С. не зарег</t>
  </si>
  <si>
    <t>ДЮСЕМБИНА МАДИНА СТЫБАЕВНА</t>
  </si>
  <si>
    <t>ИП АБИШОВ А</t>
  </si>
  <si>
    <t>АБИШОВ АБЗАЛ АЯТОВИЧ</t>
  </si>
  <si>
    <t>А.АКТОГАН , ЖАМБЫЛСКАЯ ОБЛАСТЬ, МЕРКЕНСКИЙ РАЙОН, АКТОГАНСКИЙ С.О., А.АКТОГАН</t>
  </si>
  <si>
    <t>19.11.2024 не верный номер</t>
  </si>
  <si>
    <t>ИП "ХАЙРУЛЛИН А.Г."</t>
  </si>
  <si>
    <t>ХАЙРУЛЛИН АРМАН ГАБИДУЛЛАЕВИЧ</t>
  </si>
  <si>
    <t>77014840707 ,87014840707</t>
  </si>
  <si>
    <t>06.06.2024 хакрыл ип</t>
  </si>
  <si>
    <t>ИП "ИМАЖАНОВ"</t>
  </si>
  <si>
    <t>ИМАЖАНОВ НУРЖАН НУРГАЛИЕВИЧ</t>
  </si>
  <si>
    <t>КАЙЫРБЕКОВА НУРГУЛЬ ЕСЕНОВНА</t>
  </si>
  <si>
    <t>КХ"ИБРАХИМ"</t>
  </si>
  <si>
    <t>ЕЛУБАЕВ АЛМАС ЖАСУЛАНОВИЧ</t>
  </si>
  <si>
    <t>С.ЖАНАЖОЛ , ЗАПАДНО-КАЗАХСТАНСКАЯ ОБЛАСТЬ, ЖАНГАЛИНСКИЙ РАЙОН, ЖАНАЖОЛСКИЙ С.О., С.ЖАНАЖОЛ</t>
  </si>
  <si>
    <t>ДАРА КӘСІПКЕР "ЕРКИМБАЕВА Ш.А."</t>
  </si>
  <si>
    <t>ЕРКИМБАЕВА ШЫНАРГУЛЬ АМАНГЕЛЬДИЕВНА</t>
  </si>
  <si>
    <t>77751564607 ,87751564607</t>
  </si>
  <si>
    <t>ИП "ҚАСЫМ М.Е."</t>
  </si>
  <si>
    <t>ҚАСЫМ МҰРАТ ЕСЕНБАЙҰЛЫ</t>
  </si>
  <si>
    <t xml:space="preserve">23.09.2026 нет потреб </t>
  </si>
  <si>
    <t>ИП " РАЙКУЛОВА "</t>
  </si>
  <si>
    <t>РАЙКУЛОВА САЛТАНАТ СЕРИКБАЕВНА</t>
  </si>
  <si>
    <t>ИП РЯБЕЦ И.Ю. не дозвон повтор</t>
  </si>
  <si>
    <t>РЯБЕЦ ИВАН ЮРЬЕВИЧ</t>
  </si>
  <si>
    <t>АБДРЕШОВ МЕЙРАМ ЕРСАИНОВИЧ</t>
  </si>
  <si>
    <t>77055772213 ,87055772213</t>
  </si>
  <si>
    <t>ИП ИСАЛ</t>
  </si>
  <si>
    <t>ИСКАКОВ ОМАР СОВЕТХАНОВИЧ</t>
  </si>
  <si>
    <t>ИП ИХУАНОВ И.М.</t>
  </si>
  <si>
    <t>ИХУАНОВ ИГЛИК МАНАРБЕКОВИЧ</t>
  </si>
  <si>
    <t>07.06.2024 не дозвон</t>
  </si>
  <si>
    <t>ИП "ЖАНАТ"</t>
  </si>
  <si>
    <t>ЖАКУПОВА ЖАНАТ КАЙРАТОВНА</t>
  </si>
  <si>
    <t>ИП МАХМЕТОВ АЙДАР КАНАТОВИЧ</t>
  </si>
  <si>
    <t>МАХМЕТОВ АЙДАР КАНАТОВИЧ</t>
  </si>
  <si>
    <t>ИП АЛМА</t>
  </si>
  <si>
    <t>БЕКЕНОВА АЛМАГУЛЬ БАЛТАБАЕВНА</t>
  </si>
  <si>
    <t>17.09.2026 не зарег</t>
  </si>
  <si>
    <t>КХ "ДАНАБИКЕ"</t>
  </si>
  <si>
    <t>ЗАХАРОВА РЕГИНА МИХАЙЛОВНА</t>
  </si>
  <si>
    <t>МЕЛЬНИК</t>
  </si>
  <si>
    <t>МЕЛЬНИК ВИКТОР ФЕДОРОВИЧ</t>
  </si>
  <si>
    <t>ИП "АНАРБЕК"</t>
  </si>
  <si>
    <t>МУНАЙ АНАРБЕК</t>
  </si>
  <si>
    <t>С.УМБЕТАЛЫ КАРИБАЕВА , АЛМАТИНСКАЯ ОБЛАСТЬ, ЖАМБЫЛСКИЙ РАЙОН, ШОЛАККАРГАЛИНСКИЙ С.О., С.УМБЕТАЛЫ КАРИБАЕВА</t>
  </si>
  <si>
    <t>ИП "RAIANA168"</t>
  </si>
  <si>
    <t>ЖОГИБАЕВА ГУЛНУР ЖОЛБЕРГЕНОВНА</t>
  </si>
  <si>
    <t>СЛАУОВ НУРБОЛАТ КАЛДЫБАЕВИЧ</t>
  </si>
  <si>
    <t>С.ЕНБЕКШИ , ЖЕТЫСАЙСКИЙ РАЙОН, КЫЗЫЛКУМСКИЙ С.О., С.ЕНБЕКШИ</t>
  </si>
  <si>
    <t>КРЕСТЬЯНСКОЕ ХОЗЯЙСТВО "АРСЕН"</t>
  </si>
  <si>
    <t>САПАХОВА АЙМАН САРЖАНОВНА</t>
  </si>
  <si>
    <t>77015552545 ,87015552545</t>
  </si>
  <si>
    <t>УЧ.КОЛЬКАЙНАР , ЖАМБЫЛСКАЯ ОБЛАСТЬ, ЖАМБЫЛСКИЙ РАЙОН, КОЛЬКАЙНАРСКИЙ С.О., УЧ.КОЛЬКАЙНАР</t>
  </si>
  <si>
    <t>ИП "БЕК"</t>
  </si>
  <si>
    <t>КАЛИН АСЕТ САВЕТОВИЧ</t>
  </si>
  <si>
    <t>77754929384 ,87754929384</t>
  </si>
  <si>
    <t>25.02.2025 сбой</t>
  </si>
  <si>
    <t>ИП ЦОЙ М.В.</t>
  </si>
  <si>
    <t>ЦОЙ МАКСИМ ВИКТОРОВИЧ</t>
  </si>
  <si>
    <t>ИП ТЕРСЕБАЕВА А.Ж.</t>
  </si>
  <si>
    <t>ТЕРСЕБАЕВА АЛТЫНАЙ ЖАНУЗАКОВНА</t>
  </si>
  <si>
    <t>87713491938 ,87713991938</t>
  </si>
  <si>
    <t>19.11.2024 откл</t>
  </si>
  <si>
    <t>МАХАНБЕТОВ НУРЛАН КЫДЫРБАЕВИЧ</t>
  </si>
  <si>
    <t>77029831013 ,87029831013</t>
  </si>
  <si>
    <t>ИП "АРТЕМЬЕВ А.П."</t>
  </si>
  <si>
    <t>АРТЕМЬЕВ АНДРЕЙ ПЕТРОВИЧ</t>
  </si>
  <si>
    <t>ДАРА КӘСІПКЕР "ЕРКИНГАЛИЕВА А"</t>
  </si>
  <si>
    <t>ЕРКИНГАЛИЕВА АИДА КАЗБЕКОВНА</t>
  </si>
  <si>
    <t>07.06.2024 нет потреб</t>
  </si>
  <si>
    <t>ИП СОМТЕМИРОВ НУРБОЛ АЙТБАЕВИЧ не верный номер</t>
  </si>
  <si>
    <t>СОМТЕМИРОВ НУРБОЛ АЙТБАЕВИЧ</t>
  </si>
  <si>
    <t>ИП КУЛЬШИМБЕКОВА Р.А.</t>
  </si>
  <si>
    <t>КУЛЬШИМБЕКОВА РАУШАН АНАСОВНА</t>
  </si>
  <si>
    <t>ИП ҚҰРМАНҒАЛИЕВ М</t>
  </si>
  <si>
    <t>ҚҰРМАНҒАЛИЕВ МЕРЕКЕ ҚОНЫСБАЙҰЛЫ</t>
  </si>
  <si>
    <t>КРЕСТЬНСКОЕ ХОЗЯЙСТВО "ЖАНГИР"</t>
  </si>
  <si>
    <t>МАКСУТБЕКОВ БАТЫР БАХЫТОВИЧ</t>
  </si>
  <si>
    <t>С.ШАКЕНА НИЯЗБЕКОВА , ЖАМБЫЛСКАЯ ОБЛАСТЬ, ЖАМБЫЛСКИЙ РАЙОН, ЖАМБЫЛСКИЙ С.О., С.ШАКЕНА НИЯЗБЕКОВА</t>
  </si>
  <si>
    <t>ИП АЛИЕВ</t>
  </si>
  <si>
    <t>АЛИЕВ ЖАНДАР ТУРМАХАНБЕТОВИЧ</t>
  </si>
  <si>
    <t>КХ ДИДАР</t>
  </si>
  <si>
    <t>НАХЫПБЕКОВ ЕРМУХАММЕТ МАХАММАТРАЙМОВИЧ</t>
  </si>
  <si>
    <t>77780005121 ,87780005121</t>
  </si>
  <si>
    <t>ИП "МАҚҰЛБЕКОВ. Е"</t>
  </si>
  <si>
    <t>МАҚҰЛБЕКОВ ЕРЖАН МАХМҰТҰЛЫ</t>
  </si>
  <si>
    <t>ИП НИКОЛЕНКО ВЛАДИМИР ЮРЬЕВИЧ</t>
  </si>
  <si>
    <t>НИКОЛЕНКО ВЛАДИМИР ЮРЬЕВИЧ</t>
  </si>
  <si>
    <t>77051756024 ,87051756024</t>
  </si>
  <si>
    <t>БАЙТУГЕЛОВ А.К.</t>
  </si>
  <si>
    <t>БАЙТУГЕЛОВ АЛМАСБЕК КАЛИБЕКОВИЧ</t>
  </si>
  <si>
    <t>77055953485 ,87055953485</t>
  </si>
  <si>
    <t>ИП НҰРСАТ</t>
  </si>
  <si>
    <t>ЕЛШИБЕКОВ САЛАУАТ АМАНГАЛИЕВИЧ</t>
  </si>
  <si>
    <t>0706.2024 не дозвон</t>
  </si>
  <si>
    <t>КРЕСТЬЯНСКОЕ ХОЗЯЙСТВО "АСЫЛ-ЖЕР"</t>
  </si>
  <si>
    <t>ТАБИШЕВ АТАПКЕЛ АБЕКЕШОВИЧ</t>
  </si>
  <si>
    <t>ИП " БАРМЕНКУЛОВА АЛТЫНАЙ БЕРИКОВНА"</t>
  </si>
  <si>
    <t>БАРМЕНКУЛОВА АЛТЫНАЙ БЕРИКОВНА</t>
  </si>
  <si>
    <t>77779469714 ,87779469714</t>
  </si>
  <si>
    <t>КХ АДАЙ</t>
  </si>
  <si>
    <t>КАНАФИН ЖАНДОС СКАКОВИЧ</t>
  </si>
  <si>
    <t>ИП АХМАД</t>
  </si>
  <si>
    <t>ИЛЬЯСОВ РУСТЕМ АШИРБАЕВИЧ</t>
  </si>
  <si>
    <t>ИНДИВИДУАЛЬНЫЙ ПРЕДПРИНИМАТЕЛЬ САЛИМАНОВА АЙГУЛЬ КАДИРЖАНОВНА</t>
  </si>
  <si>
    <t>САЛИМАНОВА АЙГУЛЬ КАДИРЖАНОВНА</t>
  </si>
  <si>
    <t>87753583403 ,8 775 358 3403</t>
  </si>
  <si>
    <t>ИП "НУРТАН"</t>
  </si>
  <si>
    <t>ЧЕКЕНОВА ЗУХРА КАЛИОЛЛАНОВНА</t>
  </si>
  <si>
    <t>КРЕСТЯНСКОЕ ХОЗЯЙСТВО "БАҚЫТБЕК"</t>
  </si>
  <si>
    <t>УРИСТЕМКЫЗЫ ЖАНАР</t>
  </si>
  <si>
    <t>К/Х "АҢСАР"</t>
  </si>
  <si>
    <t>ДУЙСЕБЕКОВ АЙДАР ИСАХАНҰЛЫ</t>
  </si>
  <si>
    <t>ИП MIRTECH</t>
  </si>
  <si>
    <t>САБАНБАЕВ АЗАМАТ АМАНГЕЛЬДИЕВИЧ</t>
  </si>
  <si>
    <t>МҰҚАМЖАР ӨЖЕТ</t>
  </si>
  <si>
    <t>ИП КАШАКОВ А.Г. не верный номер</t>
  </si>
  <si>
    <t>КАШАКОВ АСХАТ ГУМАРОВИЧ</t>
  </si>
  <si>
    <t>ИП"АЛУА"</t>
  </si>
  <si>
    <t>ЖЕТИБАЕВ ДОСЫМ КУМАШЕВИЧ</t>
  </si>
  <si>
    <t>GNI SERVICES</t>
  </si>
  <si>
    <t>ГАББАСОВ НУРБЕК ИСЕНБАЕВИЧ</t>
  </si>
  <si>
    <t>77057307903 ,+77777000220 ,87057307903 ,87777000220</t>
  </si>
  <si>
    <t>БАЙТАСОВ САМАТ АСЫЛАНБАЕВИЧ</t>
  </si>
  <si>
    <t>ИП "ИДЕАЛ"</t>
  </si>
  <si>
    <t>НАМАЗОВ ДАУЛЕТ АЛЛАБЕРДЫЕВИЧ</t>
  </si>
  <si>
    <t>Ремонт прочего оборудования</t>
  </si>
  <si>
    <t>ДК "ЕРКЕТАЙ"</t>
  </si>
  <si>
    <t>СҮЛЕЙМЕН ГҮЛМИРА ТҰРАРҚЫЗЫ</t>
  </si>
  <si>
    <t>ИП"БЕКАРЫС"</t>
  </si>
  <si>
    <t>ТЛЕККАБУЛОВ МИРАМБЕК АГЫНГАЛИЕВИЧ</t>
  </si>
  <si>
    <t>AQJAINAQ</t>
  </si>
  <si>
    <t>РАЙМБЕРДИЕВА МАРЖАН ЖАНТУГАНОВНА</t>
  </si>
  <si>
    <t>С.ШЕТПЕ , МАНГИСТАУСКИЙ РАЙОН, ШЕТПИНСКИЙ С.О., С.ШЕТПЕ</t>
  </si>
  <si>
    <t>КРЕСТЬЯНСКОЕ ХОЗЯЙСТВА "АБЫЛАЙХАН" казахскоговорящий</t>
  </si>
  <si>
    <t>БАЙМАҒАНБЕТ ГАУХАР ҚАБДОЛЛАҚЫЗЫ</t>
  </si>
  <si>
    <t>87028284981 ,8 7028284981</t>
  </si>
  <si>
    <t>27.08.2026 говорит не верный номер но ранее общались</t>
  </si>
  <si>
    <t>ИП "ҚҰРАЛОВ"</t>
  </si>
  <si>
    <t>ҚҰРАЛОВ НҰРБОЛАТ НҰРДӘУЛЕТҰЛЫ</t>
  </si>
  <si>
    <t>7(778) 658-78-35</t>
  </si>
  <si>
    <t>05.11.2024 нет потреб</t>
  </si>
  <si>
    <t>ИП ШИМИРОВ</t>
  </si>
  <si>
    <t>ШИМИРОВ ЖАНАТ БОЛАТОВИЧ</t>
  </si>
  <si>
    <t>КХ "АЛИЯ"</t>
  </si>
  <si>
    <t>РАХМАНКУЛОВА АЛИЯ НУРЖАНОВНА</t>
  </si>
  <si>
    <t>С. БІРЛІК , ЗАПАДНО-КАЗАХСТАНСКАЯ ОБЛАСТЬ, ТАСКАЛИНСКИЙ РАЙОН, ТАСКАЛИНСКИЙ С.О., С. БІРЛІК</t>
  </si>
  <si>
    <t>05.02.2025 нет потреб</t>
  </si>
  <si>
    <t>ИП ТУЛЕУОВ</t>
  </si>
  <si>
    <t>ТУЛЕУОВ ДАУРЕН КУЧЕРОВИЧ</t>
  </si>
  <si>
    <t>ЖК "ЖАРКЫНБЕК"</t>
  </si>
  <si>
    <t>ИСАЕВ ЖАРКЫНБЕК КЕРИМБЕКОВИЧ</t>
  </si>
  <si>
    <t>С.ЧАРДАРА , ТУРКЕСТАНСКАЯ ОБЛАСТЬ, ШАРДАРИНСКИЙ РАЙОН, С.О.КАУЫСБЕКА ТУРЫСБЕКОВА, С.ЧАРДАРА</t>
  </si>
  <si>
    <t>05.11.2024 не верный номер</t>
  </si>
  <si>
    <t>ИП АЙМУРЗИН</t>
  </si>
  <si>
    <t>АЙМУРЗИН АСХАТ АЙСАЕВИЧ</t>
  </si>
  <si>
    <t>77055396151 ,87055396151</t>
  </si>
  <si>
    <t>ДК "НҰРАСЫЛ"</t>
  </si>
  <si>
    <t>ИБРАЕВ НУРЛЫБЕК ИЛЕСБЕКОВИЧ</t>
  </si>
  <si>
    <t>ИП МУХАМЕДОВА</t>
  </si>
  <si>
    <t>МУХАМЕДОВА ЗУХРА ДИМЯНОВНА</t>
  </si>
  <si>
    <t>77774508101 ,87774508101</t>
  </si>
  <si>
    <t>КХ НУРБОЛ</t>
  </si>
  <si>
    <t>КАСЕНОВ НУРЛАН НУРМУХАНБЕТОВИЧ</t>
  </si>
  <si>
    <t>ИП "АТАМЕКЕН"</t>
  </si>
  <si>
    <t>УРКИНБАЕВ АМЕРХАН АДИЛХАНОВИЧ</t>
  </si>
  <si>
    <t>ИП ӘБІШ</t>
  </si>
  <si>
    <t>ӘБІШ САЛАМАТ ҮСЕНҰЛЫ</t>
  </si>
  <si>
    <t>77773073030 ,87773073030</t>
  </si>
  <si>
    <t>ИП "МИЛАНА"</t>
  </si>
  <si>
    <t>САРЫБАЕВА ГУЛЬНУР АЙТМУРАТОВНА</t>
  </si>
  <si>
    <t>7(701)3441994</t>
  </si>
  <si>
    <t>КХ СЫДЫКОВА</t>
  </si>
  <si>
    <t>СЫДЫКОВА АЛЬБИНА БЕЙБУТОВНА</t>
  </si>
  <si>
    <t>ВОСТОК МЕД</t>
  </si>
  <si>
    <t>ТОРБАЧ ДЕНИС ВИКТОРОВИЧ</t>
  </si>
  <si>
    <t>77779895665 ,87779895665</t>
  </si>
  <si>
    <t>ATTILA</t>
  </si>
  <si>
    <t>ПАВЛОВ КИРИЛЛ ИВАНОВИЧ</t>
  </si>
  <si>
    <t>77770344445 ,87080344445 ,87770344445</t>
  </si>
  <si>
    <t>Прочие виды деятельности в области информационного обслуживания</t>
  </si>
  <si>
    <t>КРЕСТЬЯНСКОЕ ХОЗЯЙСТВО "АЛКАНОВ "</t>
  </si>
  <si>
    <t>АЛКАНОВ АСХАТ АГЗАЕВИЧ</t>
  </si>
  <si>
    <t>16.05.2024 пока нет потреб</t>
  </si>
  <si>
    <t>ФХ "КАНАТ"</t>
  </si>
  <si>
    <t>ЖАНДАРБЕК ДАУРЕН ҚАНАТҰЛЫ</t>
  </si>
  <si>
    <t>С.БАСКАМЫС , ПАВЛОДАРСКАЯ ОБЛАСТЬ, АКТОГАЙСКИЙ РАЙОН, С.О.АҚЖОЛ, С.БАСКАМЫС</t>
  </si>
  <si>
    <t>ИП АБДРАСИЛОВ</t>
  </si>
  <si>
    <t>АБДРАСИЛОВ ЕРЛАН ДОСЖАНОВИЧ</t>
  </si>
  <si>
    <t>ИП ТӨЛЕГЕНОВ АРМАН ТӨЛЕГЕНҰЛЫ</t>
  </si>
  <si>
    <t>ТӨЛЕГЕНОВ АРМАН ТӨЛЕГЕНҰЛЫ</t>
  </si>
  <si>
    <t>7 /7222/ 52 32 90 ,87222523290</t>
  </si>
  <si>
    <t>ИП МЕР-САТ-БИ</t>
  </si>
  <si>
    <t>МҰСТАҚҰЛОВ ӘЛІБИ МЫРЗАБАЙҰЛЫ</t>
  </si>
  <si>
    <t>"НУРИСЛАМ" ШАРУА ҚОЖАЛЫҒЫ</t>
  </si>
  <si>
    <t>УТЕПОВА ЗАРИНА БАХЫТОВНА</t>
  </si>
  <si>
    <t>Ж/К "АЙТБАЕВ С Ж"</t>
  </si>
  <si>
    <t>АЙТБАЕВ САМАТ ЖАНСЕИТОВИЧ</t>
  </si>
  <si>
    <t>ИП МЕИІРЖАН</t>
  </si>
  <si>
    <t>БЕГИМБЕТОВ КУАНДЫК ЖАРКИНБЕКОВИЧ</t>
  </si>
  <si>
    <t>КХ "АСЕР" НАУРЫЗБАЕВ С.Е.</t>
  </si>
  <si>
    <t>НАУРЫЗБАЕВ СЕРИК ЕРГАЛИЕВИЧ</t>
  </si>
  <si>
    <t>ЗИМОВКА ОРАЗАЛЫ 2 , ОБЛАСТЬ ҰЛЫТАУ, ЖЕЗКАЗГАН Г.А., САРЫКЕНГИРСКИЙ С.О., С.МАЛШЫБАЙ, ЗИМОВКА ОРАЗАЛЫ 2</t>
  </si>
  <si>
    <t>ИП НУРМУХАНОВ АМАНДЫК АМАНГЕЛЬДИЕВИЧ</t>
  </si>
  <si>
    <t>НУРМУХАНОВ АМАНДЫК АМАНГЕЛДИЕВИЧ</t>
  </si>
  <si>
    <t>ЖК "ЕРЕЖЕП"</t>
  </si>
  <si>
    <t>НУРТИЛЕУОВА СЫМБАТ РАФАЙЛОВНА</t>
  </si>
  <si>
    <t>КХ ТАШБУЛАТОВ ШУХРАТ</t>
  </si>
  <si>
    <t>ТАШПУЛАТОВ ШУХРАТ БЕКПУЛАТОВИЧ</t>
  </si>
  <si>
    <t>7(777)2388824 ,87772388824</t>
  </si>
  <si>
    <t>ЖК АР-АЙ</t>
  </si>
  <si>
    <t>ТУРГАНБАЕВА АЙНАШ МУХТАРОВНА</t>
  </si>
  <si>
    <t>ИП КАЗИЕВА</t>
  </si>
  <si>
    <t>КАЗИЕВА ЖАНАР СЕРИКОВНА</t>
  </si>
  <si>
    <t>ИП "ОЛЬНЕВА Ю.В"</t>
  </si>
  <si>
    <t>ОЛЬНЕВА ЮЛИЯ ВЛАДИМИРОВНА</t>
  </si>
  <si>
    <t>77711772172 ,87711772172</t>
  </si>
  <si>
    <t>ИП САДЫКОВ С.А.</t>
  </si>
  <si>
    <t>САДЫКОВ СЕРИК АЙДАРБЕКОВИЧ</t>
  </si>
  <si>
    <t>7 708 888 93 43</t>
  </si>
  <si>
    <t>АЙСҰЛУ</t>
  </si>
  <si>
    <t>МУРАТОВА ЛИЗА БАКЫТХАНКЫЗЫ</t>
  </si>
  <si>
    <t>БАЙСЕНГИРОВА ГУЛЬЖАХАН ЛЕСТАЕВНА</t>
  </si>
  <si>
    <t>7057334746 ,87057334746</t>
  </si>
  <si>
    <t>ШАР ОРЫНБАСАР</t>
  </si>
  <si>
    <t>С.МЫКТЫКОЛЬ , АКМОЛИНСКАЯ ОБЛАСТЬ, ШОРТАНДИНСКИЙ РАЙОН, С.О. БЕКТАУ, С.МЫКТЫКОЛЬ</t>
  </si>
  <si>
    <t>ИП "МАКСАТ"</t>
  </si>
  <si>
    <t>МАШГУТОВ МАКСАТ САЙЛАУОВИЧ</t>
  </si>
  <si>
    <t>Г.КУРЧАТОВ , ОБЛАСТЬ АБАЙ, КУРЧАТОВ Г.А., Г.КУРЧАТОВ</t>
  </si>
  <si>
    <t>ИП "АБДИРОВ Е.С"</t>
  </si>
  <si>
    <t>АБДИРОВ ЕРНУР САЙЛАУХАНОВИЧ</t>
  </si>
  <si>
    <t>7 (775) 925-90-60</t>
  </si>
  <si>
    <t>С.АККУМ , ТУРКЕСТАНСКАЯ ОБЛАСТЬ, ТОЛЕБИЙСКИЙ РАЙОН, АККУМСКИЙ С.О., С.АККУМ</t>
  </si>
  <si>
    <t>КХ "АБАЙ" не зарегестрир</t>
  </si>
  <si>
    <t>КАЙНЕКЕШОВ ТАЛГАТ БОРИСОВИЧ</t>
  </si>
  <si>
    <t>30.09.2024</t>
  </si>
  <si>
    <t>ИП БАЙЗАКОВА ГУЛЬБАНУ МУРАТОВНА не верный номер</t>
  </si>
  <si>
    <t>БАЙЗАКОВА ГУЛЬБАНУ МУРАТОВНА</t>
  </si>
  <si>
    <t>87025057945 ,8-702-505-79-45</t>
  </si>
  <si>
    <t>КХ "АБИЛХАИРОВ Р.М"</t>
  </si>
  <si>
    <t>АБИЛХАИРОВ РАСУЛ МАЛИКОВИЧ</t>
  </si>
  <si>
    <t>77785203343 ,87785203343</t>
  </si>
  <si>
    <t>ИП "ДАМИРА"</t>
  </si>
  <si>
    <t>ДЮСЕМБАЕВА АСЕМГУЛЬ АМАНГЕЛЬДИЕВНА</t>
  </si>
  <si>
    <t>С.НОВОЯМЫШЕВО , ПАВЛОДАРСКАЯ ОБЛАСТЬ, ПАВЛОДАРСКИЙ РАЙОН, КЕНЕССКИЙ С.О., С.НОВОЯМЫШЕВО</t>
  </si>
  <si>
    <t>"СЕЙТЖАНОВА"</t>
  </si>
  <si>
    <t>СЕЙТЖАНОВА ӘСЕЛ СМАЙЛҚЫЗЫ</t>
  </si>
  <si>
    <t>ИП "НУРДАУЛЕТ"</t>
  </si>
  <si>
    <t>КДРАЛИЕВ НУРЛЫБЕК АКМЕТОВИЧ</t>
  </si>
  <si>
    <t>АКИМЖАНОВ ЕРЖАН</t>
  </si>
  <si>
    <t>7770009800 ,87770009800</t>
  </si>
  <si>
    <t>БАХТАНОВ БІРЖАН БАХТАНҰЛЫ</t>
  </si>
  <si>
    <t>ИП ДЕДОВА ЛАРИСА ВЛАДИМИРОВНА</t>
  </si>
  <si>
    <t>ДЕДОВА ЛАРИСА ВЛАДИМИРОВНА</t>
  </si>
  <si>
    <t>87172358213 ,8 (7172) 35-82-13</t>
  </si>
  <si>
    <t>КГКП "ЖЕЛЕЗИНСКИЙ АГРАРНО-ТЕХНИЧЕСКИЙ КОЛЛЕДЖ" УПРАВЛЕНИЯ ОБРАЗОВАНИЯ ПАВЛОДАРСКОЙ ОБЛАСТИ, АКИМАТА ПАВЛОДАРСКОЙ ОБЛАСТИ</t>
  </si>
  <si>
    <t>ГАБИДУЛИН РАШИД МУХАМАТГАЛИЕВИЧ</t>
  </si>
  <si>
    <t>С.ЖЕЛЕЗИНКА , улица Квиткова, строение 13</t>
  </si>
  <si>
    <t>ИП МУКАШОВ МЕРГЕН СЕРИКОВИЧ повтор не дозвон</t>
  </si>
  <si>
    <t>МУКАШОВ МЕРГЕН СЕРИКОВИЧ</t>
  </si>
  <si>
    <t>И/П "ЕРАСЫЛ"</t>
  </si>
  <si>
    <t>УТЕЕВ ЕРЛАН АЛДАБЕРГЕНОВИЧ</t>
  </si>
  <si>
    <t>77719976936 ,87719976936</t>
  </si>
  <si>
    <t>05.11.2024 не потреб</t>
  </si>
  <si>
    <t>К/Х "АБАЙ"</t>
  </si>
  <si>
    <t>СУРМА ДАМИР НИКОЛАЕВИЧ</t>
  </si>
  <si>
    <t>АКИШЕВ ИЛЬДАР ШАЙХАНОВИЧ</t>
  </si>
  <si>
    <t>КРЕСТЬЯНСКОЕ ХОЗЯЙСТВА "ҚАЙРАТ"</t>
  </si>
  <si>
    <t>САДЫКОВ ЕРБОЛАТ КУРАЛОВИЧ</t>
  </si>
  <si>
    <t>С.ТОРАНГЫЛЫК , КАРАГАНДИНСКАЯ ОБЛАСТЬ, АКТОГАЙСКИЙ РАЙОН, ТОРАНГЫЛЫКСКИЙ С.О., С.ТОРАНГЫЛЫК</t>
  </si>
  <si>
    <t>ИП СПАНКУЛОВА</t>
  </si>
  <si>
    <t>СПАНКУЛОВА БАНУ БАКТЫБЕККЫЗЫ</t>
  </si>
  <si>
    <t>КХ "ЕРӘЛИ"</t>
  </si>
  <si>
    <t>КАШКЕЕВ ЕРЛАН БАЛМУРАТОВИЧ</t>
  </si>
  <si>
    <t>ИП"АЙСАР"</t>
  </si>
  <si>
    <t>АБИЕВ РЫСБЕК АБДУСАМАДОВИЧ</t>
  </si>
  <si>
    <t>77757242400,+77077242401 ,87077242401 ,87757242400</t>
  </si>
  <si>
    <t>КУРМАНАЛИЕВ ДАРХАН РУСЛАНОВИЧ</t>
  </si>
  <si>
    <t>77054470700 ,87054470700</t>
  </si>
  <si>
    <t>ИП КАЙМОЛДАЕВА</t>
  </si>
  <si>
    <t>КАЙМОЛДАЕВА АЙЖАН НАГИЗБЕКОВНА</t>
  </si>
  <si>
    <t>7\86547832</t>
  </si>
  <si>
    <t>ИП "ОРМАНОВА С.Б"</t>
  </si>
  <si>
    <t>ОРМАНОВА САУЛЕ БАХЫТОВНА</t>
  </si>
  <si>
    <t>05.11.2024  нетпотреб</t>
  </si>
  <si>
    <t>ИП САМИТ</t>
  </si>
  <si>
    <t>КЕНЖЕБАЕВ ЕРБОЛАТ СЕИТХАНОВИЧ</t>
  </si>
  <si>
    <t>7014353593 ,87014353593</t>
  </si>
  <si>
    <t>ДК ШОРАЕВ ДИНМУХАНБЕТАЛИ БАХИТОВИЧ</t>
  </si>
  <si>
    <t>ШОРАЕВ ДИНМУХАНБЕТАЛИ БАХЫТОВИЧ</t>
  </si>
  <si>
    <t>ИП"НУР"</t>
  </si>
  <si>
    <t>НУРУМОВ МЕЙРАМ ЕРБУЛАТОВИЧ</t>
  </si>
  <si>
    <t>ИП АКВАМИР</t>
  </si>
  <si>
    <t>РУДЕР МАРИНА АЛЕКСАНДРОВНА</t>
  </si>
  <si>
    <t xml:space="preserve">30.09.2024 </t>
  </si>
  <si>
    <t>ИП АЙСАБАЕВ повтор не дозвон</t>
  </si>
  <si>
    <t>АЙСАБАЕВ МАРАТ ЕСЕТОВИЧ</t>
  </si>
  <si>
    <t>ИП "МАДИЯР"</t>
  </si>
  <si>
    <t>САПАР ДАНИЯР САПАРОВИЧ</t>
  </si>
  <si>
    <t>ИП МАКЕНОВ А.О</t>
  </si>
  <si>
    <t>МАКЕНОВ АЛИМЖАН ОМИРЖАНОВИЧ</t>
  </si>
  <si>
    <t>23.09.2026  откл</t>
  </si>
  <si>
    <t>ИП " КУРБАНБЕКОВ Е "</t>
  </si>
  <si>
    <t>КУРБАНБЕКОВ ЕРБОЛАТ МУРАТОВИЧ</t>
  </si>
  <si>
    <t>ДИЛДАБЕКОВА ОЙНУР ИЛАШОВНА</t>
  </si>
  <si>
    <t>05.10.2024 нет потреб</t>
  </si>
  <si>
    <t>ИП ОРАЗЫМБЕТОВ</t>
  </si>
  <si>
    <t>ОРАЗЫМБЕТОВ АДИЛХАН АУЕЗХАНОВИЧ</t>
  </si>
  <si>
    <t>05.11.2024 не дозвон</t>
  </si>
  <si>
    <t>ИП "ИБРАЙМОВА Н.Т."</t>
  </si>
  <si>
    <t>ИБРАЙМОВА НАЗИРА ТУРГАНЖАНОВНА</t>
  </si>
  <si>
    <t>7 778 377 7867</t>
  </si>
  <si>
    <t>НУРИЯ</t>
  </si>
  <si>
    <t>САХИПОВ ГИЛЬМАН ГУСМАНОВИЧ</t>
  </si>
  <si>
    <t>77756931020 ,87756931020</t>
  </si>
  <si>
    <t>07.06.2024 откл</t>
  </si>
  <si>
    <t>КХ ЕРАСЫЛ</t>
  </si>
  <si>
    <t>ЗУЛХАШЕВ БУЛАТ ЕРКИНГАЛИЕВИЧ</t>
  </si>
  <si>
    <t>77071907170 ,87019118484</t>
  </si>
  <si>
    <t>СИМАКОВА НАТАЛЬЯ ВЛАДИМИРОВНА</t>
  </si>
  <si>
    <t>КАПУШОВА ВЕНЕРА МУХАМБЕДИЯРОВНА</t>
  </si>
  <si>
    <t>30.09.2024 просит перезвонитть</t>
  </si>
  <si>
    <t>КХ ЯГОДНАЯ ФЕРМА</t>
  </si>
  <si>
    <t>ХАРКИНА ЕЛЕНА ПАВЛОВНА</t>
  </si>
  <si>
    <t>07.06.2024 не верный номер</t>
  </si>
  <si>
    <t>НУРАХМЕТОВ ДУЙСЕНБЕК ТИЛЕУБЕКОВИЧ</t>
  </si>
  <si>
    <t>С.УШТОБЕ , ОБЛАСТЬ АБАЙ, РАЙОН АҚСУАТ, КЫЗЫЛКЕСЕКСКИЙ С.О., С.УШТОБЕ</t>
  </si>
  <si>
    <t>ИП "АЛИХАН" повтор не дозвон</t>
  </si>
  <si>
    <t>РАЖАН АБЗАЛ ҚОНЫСБАЙҰЛЫ</t>
  </si>
  <si>
    <t>К/Х "АЙТМУХАМЕТ"</t>
  </si>
  <si>
    <t>Сеитказинов Бағлан Айтмұхаметұлы</t>
  </si>
  <si>
    <t>WEST K</t>
  </si>
  <si>
    <t>АМАНГАЛИЕВ АЙБЕК КАРЖАУБАЕВИЧ</t>
  </si>
  <si>
    <t>ИП АЯПОВ</t>
  </si>
  <si>
    <t>АЯПОВ РУСТЕМ ТЛЕГЕНОВИЧ</t>
  </si>
  <si>
    <t>ИП "МАҚСҰТ"</t>
  </si>
  <si>
    <t>БАХТИЯРОВ АЛЕМ МАКСУТОВИЧ</t>
  </si>
  <si>
    <t>ИП "ШҰГЫЛА"</t>
  </si>
  <si>
    <t>ИБРАГИМОВА ЖАНАР АБДЫГАРИПОВНА</t>
  </si>
  <si>
    <t>МУСАКАНОВА КУНДЫЗ АМАНТАЕВНА</t>
  </si>
  <si>
    <t>19.04.2024 нет потребности</t>
  </si>
  <si>
    <t>АГРО 2020</t>
  </si>
  <si>
    <t>МАТАЛИЕВ НУРЖАН АБДРАХИМОВИЧ</t>
  </si>
  <si>
    <t>ИП ЖУМАДИЛОВ Ж.А.</t>
  </si>
  <si>
    <t>ЖУМАДИЛОВ ЖАСУЛАН АЛИМБЕКОВИЧ</t>
  </si>
  <si>
    <t>77075111188 ,+77075111188, +77477111188 ,87075111188 ,87477111188</t>
  </si>
  <si>
    <t>ИП ЮГ-ЛЕС</t>
  </si>
  <si>
    <t>МАХАНОВ БЕРИК МАХАМБЕТГАЛИЕВИЧ</t>
  </si>
  <si>
    <t>77774142027 ,87774142027</t>
  </si>
  <si>
    <t>ИП "АРНҰР"</t>
  </si>
  <si>
    <t>АМИРОВ АЙБЕК ЕРМЕКОВИЧ</t>
  </si>
  <si>
    <t>ИП РАДЖ</t>
  </si>
  <si>
    <t>ТУЛМАГАНБЕТОВ РАДЖ АРКАБАЕВИЧ</t>
  </si>
  <si>
    <t>ИП СТАТУС</t>
  </si>
  <si>
    <t>ИЗДИБАЕВА МАЛИКА УМИРТАЕВНА</t>
  </si>
  <si>
    <t>РАУЗА сбой</t>
  </si>
  <si>
    <t>СҰЛТАНХАН ГҮЛНАР</t>
  </si>
  <si>
    <t>КХ ЫНТЫМАҚ</t>
  </si>
  <si>
    <t>САРБАСОВ ЕРЛАН ЖАНГЫРХАНОВИЧ</t>
  </si>
  <si>
    <t>ИНДИВИДУАЛЬНЫЙ ПРЕДПРИНИМАТЕЛЬ "АЛДАМЖАРОВ Е.А"</t>
  </si>
  <si>
    <t>АЛДАМЖАРОВ ЕРНАР АМАНГЕЛЕРОВИЧ</t>
  </si>
  <si>
    <t>С.КОЗДИКАРА , ЗАПАДНО-КАЗАХСТАНСКАЯ ОБЛАСТЬ, СЫРЫМСКИЙ РАЙОН, САРОЙСКИЙ С.О., С.КОЗДИКАРА</t>
  </si>
  <si>
    <t>ИП АМАНАТ</t>
  </si>
  <si>
    <t>ТУЛЕКБАЕВ АЛМАС БИСЕНОВИЧ</t>
  </si>
  <si>
    <t>ИП ДУНЕНБАЕВ Б.Б.</t>
  </si>
  <si>
    <t>ДУНЕНБАЕВ БЕКЖАН БАУРЖАНОВИЧ</t>
  </si>
  <si>
    <t>ИП "КАЛТАЕВА А.Б."</t>
  </si>
  <si>
    <t>КАЛТАЕВА АЛИЯ БАТЫРХАНОВНА</t>
  </si>
  <si>
    <t>АЛТАЕВ АЙБОЛАТ АТЫМТАЕВИЧ</t>
  </si>
  <si>
    <t>87024727385 ,8-702-472-73-85</t>
  </si>
  <si>
    <t>С.КУМАРЫК , РАЙОН ТУРАРА РЫСКУЛОВА, КУЛАНСКИЙ С.О., С.КАРАКАТ, С.КУМАРЫК</t>
  </si>
  <si>
    <t>ИП ZHILIK</t>
  </si>
  <si>
    <t>ТУРГУНБАЕВА АРАЙЛЫМ АМАНОВНА</t>
  </si>
  <si>
    <t>16.10.2024 не т потреб</t>
  </si>
  <si>
    <t>ИП "САМАТОВ"</t>
  </si>
  <si>
    <t>САМАТОВ ЖАНИБЕК ТУЛКИБАЕВИЧ</t>
  </si>
  <si>
    <t>BALARA</t>
  </si>
  <si>
    <t>САУРУКОВ РУСТЕМ МАРАТОВИЧ</t>
  </si>
  <si>
    <t>КОРГАНБАЕВ САДИКЖОН САБИРХАНОВИЧ</t>
  </si>
  <si>
    <t>77058985985 ,87058985985</t>
  </si>
  <si>
    <t>КХ "ЕРЖАН" не верный номер</t>
  </si>
  <si>
    <t>БЕКЕТБАЕВ СЕРЖАН РАХМЕТОЛЛАҰЛЫ</t>
  </si>
  <si>
    <t>С.АЙРЫК , КАРАГАНДИНСКАЯ ОБЛАСТЬ, КАРКАРАЛИНСКИЙ РАЙОН, С.О. МАДИ, С.АЙРЫК</t>
  </si>
  <si>
    <t>ИП ПИТОМНИК РАСТЕНИЙ "НИКОЛАЕВСКИЙ"</t>
  </si>
  <si>
    <t>САФРОНОВ СЕРГЕЙ ВИКТОРОВИЧ</t>
  </si>
  <si>
    <t>Г.ПАВЛОДАР , ПАВЛОДАР Г.А., Г.ПАВЛОДАР</t>
  </si>
  <si>
    <t>ИП ТЕПЛО-ЭЛЕКТРОМОНТАЖ</t>
  </si>
  <si>
    <t>ДРОБИЗОВ ВЛАДИМИР ВЛАДИМИРОВИЧ</t>
  </si>
  <si>
    <t>77081683537 ,87081683537</t>
  </si>
  <si>
    <t>КРЕСТЬЯНСКОЕ ХОЗЯЙСТВО "ЖАНУЯ"</t>
  </si>
  <si>
    <t>ТЛЕБАЕВ АМАНЖОЛ КУАТОВИЧ</t>
  </si>
  <si>
    <t>ИП АПАКБАЕВА Д.О.</t>
  </si>
  <si>
    <t>АПАКБАЕВА ДИНАРА ОРМАНОВНА</t>
  </si>
  <si>
    <t>ИП INVESTMENTPRO</t>
  </si>
  <si>
    <t>АНДЫЗБАЕВА АРДАК ТОЛЕГЕНОВНА</t>
  </si>
  <si>
    <t>Розничная торговля через сетевой маркетинг</t>
  </si>
  <si>
    <t>30.07.2024 отключен</t>
  </si>
  <si>
    <t>ИП СЕЛЬБАЕВ АСЫЛБЕК АЛДАБЕРГЕНОВИЧ</t>
  </si>
  <si>
    <t>СЕЛЬБАЕВ АСЫЛБЕК АЛДАБЕРГЕНОВИЧ</t>
  </si>
  <si>
    <t>77751405301 ,87751405301</t>
  </si>
  <si>
    <t>ИП БЕЙСЕНБАЙ БАНЗАТ ҒАЛИБЕКҰЛЫ "ФАРХАТ"</t>
  </si>
  <si>
    <t>БЕЙСЕНБАЙ БАНЗАТ ҒАЛИБЕКҰЛЫ</t>
  </si>
  <si>
    <t>МИЛАН не верный номер</t>
  </si>
  <si>
    <t>КУПАВЦЕВА СВЕТЛАНА МИХАЙЛОВНА</t>
  </si>
  <si>
    <t>11.09.2026 не верный номер</t>
  </si>
  <si>
    <t>ИП НУРГАЗИН НУРИДЕН АБДИХАЛЕЛОВИЧ</t>
  </si>
  <si>
    <t>НУРГАЗИН НУРИДЕН АБДИХАЛЕЛОВИЧ</t>
  </si>
  <si>
    <t>С.ОЗЕРНОЕ , КОСТАНАЙСКАЯ ОБЛАСТЬ, КОСТАНАЙСКИЙ РАЙОН, ОЗЕРНЫЙ С.О., С.ОЗЕРНОЕ</t>
  </si>
  <si>
    <t>ИП "УСАЧЕВ С.А."</t>
  </si>
  <si>
    <t>УСАЧЁВ СЕРГЕЙ АЛЕКСАНДРОВИЧ</t>
  </si>
  <si>
    <t>ИП "МҰРАТБЕК М.Ж"</t>
  </si>
  <si>
    <t>МҰРАТБЕК МАҚПАЛ ЖОЛШЫБЕКҚЫЗЫ</t>
  </si>
  <si>
    <t>ИП "КУКУРОВ А.М."</t>
  </si>
  <si>
    <t>КУКУРОВ АЗАМАТ МЕНДЫГАЛИЕВИЧ</t>
  </si>
  <si>
    <t>КХ "ӘСЕЛ"</t>
  </si>
  <si>
    <t>УТЕКОВ АСЛАНБЕК ШАПАГАТОВИЧ</t>
  </si>
  <si>
    <t>TIS-GROUP</t>
  </si>
  <si>
    <t>МАХКАМОВ АЗИЗ ЕРКИНОВИЧ</t>
  </si>
  <si>
    <t>7 (775) 475-57-75 ,87754755775</t>
  </si>
  <si>
    <t>ИП БЕКЕТОВА ЯНА ЮРЬЕВНА не зарег</t>
  </si>
  <si>
    <t>БЕКЕТОВА ЯНА ЮРЬЕВНА</t>
  </si>
  <si>
    <t>ИП "САЯ"</t>
  </si>
  <si>
    <t>АНУАРБЕКОВА АРДАК МАРАТОВНА</t>
  </si>
  <si>
    <t>16.05.2024 с нами работать не будет</t>
  </si>
  <si>
    <t>ИП "АРУЖАН"</t>
  </si>
  <si>
    <t>ДУЙСЕБАЕВ БАУЫРЖАН ТАЛАПТЫЕРОВИЧ</t>
  </si>
  <si>
    <t>77774682467 ,87774682467</t>
  </si>
  <si>
    <t>ИП "АЛИНҰР"</t>
  </si>
  <si>
    <t>НАРЫНБАЕВА ЖАЗИРА САБЫРОВНА</t>
  </si>
  <si>
    <t>ИП "МАЙСА-АНА"</t>
  </si>
  <si>
    <t>АББАЗОВ АСКАД ИРИСКУЛОВИЧ</t>
  </si>
  <si>
    <t>AIKEN</t>
  </si>
  <si>
    <t>ГУБАЙДУЛЛИНА АЙГЕРИМ СЕРИКОВНА</t>
  </si>
  <si>
    <t>ИП ЖАРМАҒАНБЕТОВА</t>
  </si>
  <si>
    <t>ЖАРМАҒАНБЕТОВА ҚЫМБАТ ҚАЛАМБЕКҚЫЗЫ</t>
  </si>
  <si>
    <t>77013260686 ,87013260686</t>
  </si>
  <si>
    <t>ИП МУХТАРХАН</t>
  </si>
  <si>
    <t>КАПАНОВ БАУЫРЖАН МУХТАРХАНОВИЧ</t>
  </si>
  <si>
    <t>ИП "БАЛАБЕКОВ АЙДОС МУХТАРОВИЧ"</t>
  </si>
  <si>
    <t>БАЛАБЕКОВ АЙДОС МУХТАРОВИЧ</t>
  </si>
  <si>
    <t>С.ЖИНИШКЕ , ТУРКЕСТАНСКАЯ ОБЛАСТЬ, КАЗЫГУРТСКИЙ РАЙОН, С.О.САРАПХАНА, С.ЖИНИШКЕ</t>
  </si>
  <si>
    <t>ДОСАНОВ МУРАТБЕК МЕЙРАМБЕКОВИЧ</t>
  </si>
  <si>
    <t>С.ОЙЫК , ТУРКЕСТАНСКАЯ ОБЛАСТЬ, РАЙОН САУРАН, С.О.ЖАНА ИКАН, С.ОЙЫК</t>
  </si>
  <si>
    <t>СВОЙ ДОМИК</t>
  </si>
  <si>
    <t>РАХИМОВА ГАЛИЯ ЕРЖАНОВНА</t>
  </si>
  <si>
    <t>7 (701) 512-05-24</t>
  </si>
  <si>
    <t>С.КАЗЦИК , АЛМАТИНСКАЯ ОБЛАСТЬ, ИЛИЙСКИЙ РАЙОН, КАЗЦИКОВСКИЙ С.О., С.КАЗЦИК</t>
  </si>
  <si>
    <t>07.02.2024 нет потр</t>
  </si>
  <si>
    <t>ИП"АЙНУРА"</t>
  </si>
  <si>
    <t>ШОТАНОВА АЙНУР АМЗЕЕВНА</t>
  </si>
  <si>
    <t>ДАУЛЕТИЯРОВ БАУЫРЖАН БАКИТЖАНОВИЧ</t>
  </si>
  <si>
    <t>77712901685 ,87712901685</t>
  </si>
  <si>
    <t>КХ ТОНАР</t>
  </si>
  <si>
    <t>ПРОКОПЕНКО АЛЕКСАНДР СЕРГЕЕВИЧ</t>
  </si>
  <si>
    <t>7-701-109-89-41 ,87011098941</t>
  </si>
  <si>
    <t>ИП " ШЫҢҚОЖА"</t>
  </si>
  <si>
    <t>АМИРОВА АЙГҮЛ ҒАЛЫМҚЫЗЫ</t>
  </si>
  <si>
    <t>КХ "АБАС"</t>
  </si>
  <si>
    <t>ГУСЕНОВ АБАС АСИРАФИЛОВИЧ</t>
  </si>
  <si>
    <t>ИП АДЫРБЕКОВА</t>
  </si>
  <si>
    <t>АДЫРБЕКОВА БАҚЫТГҮЛ ЖҮСІПНАЗАРҚЫЗЫ</t>
  </si>
  <si>
    <t>КХ "НАУРЫЗХАН</t>
  </si>
  <si>
    <t>НАУРЫЗХАН ТИЛЕУБЕК</t>
  </si>
  <si>
    <t>7(705) 407-05-08 ,87054070508</t>
  </si>
  <si>
    <t>17.09.2026 сам построил</t>
  </si>
  <si>
    <t>ЕСМАГАМБЕТОВ Ж.С.</t>
  </si>
  <si>
    <t>ЕСМАГАМБЕТОВ ЖЕНИС САГИНБАЕВИЧ</t>
  </si>
  <si>
    <t>ИП КУЗЕМХАНОВА повтор откл</t>
  </si>
  <si>
    <t>КУЗЕМХАНОВА ДИАНА ТАЛГАТБЕКОВНА</t>
  </si>
  <si>
    <t>Ж/К "DASTER AVTO"</t>
  </si>
  <si>
    <t>КАЛДИКУЛОВ ТИМУР БОЛИСБЕКОВИЧ</t>
  </si>
  <si>
    <t>К/Х "АЗИЗХАН"</t>
  </si>
  <si>
    <t>НАБИЕВ АНДРЕЙ КУАНЫШЕВИЧ</t>
  </si>
  <si>
    <t>ИП "КЕРИМКУЛОВ Ж.М."</t>
  </si>
  <si>
    <t>КЕРИМКУЛОВ ЖЕНИСБЕК МАЙРБЕКОВИЧ</t>
  </si>
  <si>
    <t>77051676850 ,87051676850</t>
  </si>
  <si>
    <t>С.ШАКПАК БАБА , ТЮЛЬКУБАССКИЙ РАЙОН, ЧАКПАКСКИЙ С.О., С.ШАКПАК БАБА</t>
  </si>
  <si>
    <t>AG MARKET</t>
  </si>
  <si>
    <t>АХМЕДОВ ГАЛЫМЖАН КАЛИМУЛЛАЕВИЧ</t>
  </si>
  <si>
    <t>ИП ТУЯКБАЕВ БЕЙБИТ МЕЙРАМОВИЧ</t>
  </si>
  <si>
    <t>ТУЯКБАЕВ БЕЙБИТ МЕЙРАМОВИЧ</t>
  </si>
  <si>
    <t>ИП "БОРАНҚҰЛОВ САНАБАЙ ҚОЖАГЕЛДІҰЛЫ"</t>
  </si>
  <si>
    <t>БОРАНҚҰЛОВ САНАБАЙ ҚОЖАКЕЛДІҰЛЫ</t>
  </si>
  <si>
    <t>07.06.2024 бросил трубку</t>
  </si>
  <si>
    <t>ИП "АЯН"</t>
  </si>
  <si>
    <t>ХАВДЖАЛЕЛ АЛМАГУЛЬ</t>
  </si>
  <si>
    <t>ИП АМАНЖОЛ</t>
  </si>
  <si>
    <t>Бакеев Жасыбай Аманжолович</t>
  </si>
  <si>
    <t>С.ЖАНАТИЛЕК , ПАВЛОДАРСКАЯ ОБЛАСТЬ, БАЯНАУЛЬСКИЙ РАЙОН, ЖАНАТИЛЕКСКИЙ С.О., С.ЖАНАТИЛЕК</t>
  </si>
  <si>
    <t>ИП САРСЕКЕНОВА</t>
  </si>
  <si>
    <t>САРСЕКЕНОВА ВЕРА НИКОЛАЕВНА</t>
  </si>
  <si>
    <t>АСКАРОВ АСКАР САГАТПЕКОВИЧ</t>
  </si>
  <si>
    <t>ПОТЕБЕНЬКО НИКОЛАЙ АЛЕКСАНДРОВИЧ</t>
  </si>
  <si>
    <t>11.09.2026 не слышно</t>
  </si>
  <si>
    <t>К/Х "САИД"</t>
  </si>
  <si>
    <t>ТУМЕНОВ МЕДЕТ ЖАНБУЛАТОВИЧ</t>
  </si>
  <si>
    <t>ИП GREEN</t>
  </si>
  <si>
    <t>ИСМАГУЛҚЫЗЫ АСЕЛ</t>
  </si>
  <si>
    <t>КОСИМОВА ИНКАР ЕЛЕУБАЕВНА</t>
  </si>
  <si>
    <t>ИП "БИМЕНОВА"</t>
  </si>
  <si>
    <t>БИМЕНОВА БАХЫТГУЛЬ БИСЕНГАЛИЕВНА</t>
  </si>
  <si>
    <t>С.КОРДАЙ , КОРДАЙСКИЙ РАЙОН, КОРДАЙСКИЙ С.О., С.КОРДАЙ</t>
  </si>
  <si>
    <t>И/П "КЕМБАЕВ К."</t>
  </si>
  <si>
    <t>КЕМБАЕВ КУАНЫШ АСЕТОВИЧ</t>
  </si>
  <si>
    <t>ЮЛДАШЕВ ДАНИЁР АБДУМУТАЛИПОВИЧ</t>
  </si>
  <si>
    <t>НАС</t>
  </si>
  <si>
    <t>НИЯЗОВ АЛМАТ САЙЛАУБАЕВИЧ</t>
  </si>
  <si>
    <t>25.02.2025 закрыись</t>
  </si>
  <si>
    <t>ИП "НҰРЛЫХАН"</t>
  </si>
  <si>
    <t>БЕРДИЕВА МОЛДИР КЕНЕСБЕКОВНА</t>
  </si>
  <si>
    <t>ИП КУРМАШЕВА АРАЙЛЫМ КАЛЫМБЕКОВНА</t>
  </si>
  <si>
    <t>КУРМАШЕВА АРАЙЛЫМ КАЛЫМБЕКОВНА</t>
  </si>
  <si>
    <t>77788071337 ,87788071337</t>
  </si>
  <si>
    <t>С.АКЖАР , ТАРБАГАТАЙСКИЙ РАЙОН, АКЖАРСКИЙ С.О., С.АКЖАР</t>
  </si>
  <si>
    <t>ФХ "ОЛЖАС"</t>
  </si>
  <si>
    <t>МУСИН ОЛЖАС ТЕМИРГАЛИЕВИЧ</t>
  </si>
  <si>
    <t>7 (705) 707-57-45 ,87057075745</t>
  </si>
  <si>
    <t>ИП "BEЕ HONEY"</t>
  </si>
  <si>
    <t>КРЫКБАЕВ АЙТЖАН ЕРМЫРЗАЕВИЧ</t>
  </si>
  <si>
    <t>ТУЛКИМАНОВ ГАРИФУЛЛА ДАУЛЕТНАЗАРОВИЧ</t>
  </si>
  <si>
    <t>7(701)456-73-82 ,87014567382</t>
  </si>
  <si>
    <t>С.УЗЫНАГАШ , ЖАМБЫЛСКИЙ РАЙОН, УЗЫНАГАШСКИЙ С.О., С.УЗЫНАГАШ</t>
  </si>
  <si>
    <t>ИП УРАКБАЕВ</t>
  </si>
  <si>
    <t>УРАКБАЕВ КАНАТ САГИНБАЕВИЧ</t>
  </si>
  <si>
    <t>77475725889 ,87475725889</t>
  </si>
  <si>
    <t>КАНИЕВ</t>
  </si>
  <si>
    <t>КАНИЕВ АЗАМАТ ХАЙРОЛЛАЕВИЧ</t>
  </si>
  <si>
    <t>ИП НАЙЗАБЕКОВ</t>
  </si>
  <si>
    <t>НАЙЗАБЕКОВ ДАУРЕН ЖАНБОЛАТОВИЧ</t>
  </si>
  <si>
    <t>ИП "ЕЛНҰР"</t>
  </si>
  <si>
    <t>ЖУМАШОВА САЛТАНАТ СОЮЗБАЕВНА</t>
  </si>
  <si>
    <t>К/Х "ТУРСЫНОВ"</t>
  </si>
  <si>
    <t>ТУРСЫНОВ БЕКЕТ АБЛАЕВИЧ</t>
  </si>
  <si>
    <t>77774798069 ,87774798069</t>
  </si>
  <si>
    <t>ИП АСАУОВА</t>
  </si>
  <si>
    <t>АСАУОВА НАГИМА УСИПБЕКОВНА</t>
  </si>
  <si>
    <t>77056846677 ,87056846677</t>
  </si>
  <si>
    <t>ИП ЕМБЕРГЕНОВ</t>
  </si>
  <si>
    <t>ЕМБЕРГЕНОВ МАРАТ ФАТКУЛЛОВИЧ</t>
  </si>
  <si>
    <t>M.A.G.</t>
  </si>
  <si>
    <t>СЕРИКОВ РУСЛАН ЕРЛАНОВИЧ</t>
  </si>
  <si>
    <t>ИП "ALI COMPANY"</t>
  </si>
  <si>
    <t>УГЫШЕВ АСХАТ НУРЛАНОВИЧ</t>
  </si>
  <si>
    <t>ИП "СҰЛТАН"</t>
  </si>
  <si>
    <t>БИЖАНОВ БЕРИК КАДЫКЕНОВИЧ</t>
  </si>
  <si>
    <t>ИП ЕРКЕБҰЛАН</t>
  </si>
  <si>
    <t>АБДУКАРИМОВА МАЙРА ТАГИРАЕВНА</t>
  </si>
  <si>
    <t>87779898256 / 87083736468</t>
  </si>
  <si>
    <t>05.11.2024 не зарег</t>
  </si>
  <si>
    <t>ИП ДАРХАН ДАЛА</t>
  </si>
  <si>
    <t>ЖАНУЗАКОВ ЖАНБОЛАТ АМАНОВИЧ</t>
  </si>
  <si>
    <t>77023424331 ,87023424331</t>
  </si>
  <si>
    <t>КХ "ТАМЕРЛАН" РАХМАНОВ ЖАСУЛАН САЙРАНОВИЧ</t>
  </si>
  <si>
    <t>РАХМАНОВ ЖАСУЛАН САЙРАНОВИЧ</t>
  </si>
  <si>
    <t>77714864445 ,87714864445</t>
  </si>
  <si>
    <t>22.02.2024 откл</t>
  </si>
  <si>
    <t>КРЕСТЬЯНСКОЕ ХОЗЯЙСТВО "ДАМИР"</t>
  </si>
  <si>
    <t>ОКУМБАЕВ БОЛАТ ШАРИПУЛЛАЕВИЧ</t>
  </si>
  <si>
    <t>22.05.2024 откл</t>
  </si>
  <si>
    <t>ИСАЕВ</t>
  </si>
  <si>
    <t>ИСАЕВ РАСИМ АЛИПАШАЕВИЧ</t>
  </si>
  <si>
    <t>77007075700 ,87007075700</t>
  </si>
  <si>
    <t>ARIAL</t>
  </si>
  <si>
    <t>АШИРБАЕВ ЖАНДОС СЕЙДАХАНОВИЧ</t>
  </si>
  <si>
    <t>ИП " ТУЛПАР "</t>
  </si>
  <si>
    <t>КАКЕНОВ ДИДАР КАЗБЕКОВИЧ</t>
  </si>
  <si>
    <t>ИП ТАСТЕМИРОВА</t>
  </si>
  <si>
    <t>ТАСТЕМИРОВА АЙБАРШЫН САЙЫНОВНА</t>
  </si>
  <si>
    <t>АЛПЫСБАЕВА БАЛЖАН РАЙЫМБЕКОВНА</t>
  </si>
  <si>
    <t>ИП "МЕНДЕШОВ Д.С."</t>
  </si>
  <si>
    <t>МЕНДЕШОВ ДУМАН СЕРИККАЛИЕВИЧ</t>
  </si>
  <si>
    <t>NUR</t>
  </si>
  <si>
    <t>ДЖУМАГУЛОВА НУРСАУЛЕ СУЛТАНКЕЛЬДИЕВНА</t>
  </si>
  <si>
    <t>7 707 318 45 85</t>
  </si>
  <si>
    <t>ZANGAR</t>
  </si>
  <si>
    <t>АМЗЕЕВ АБЗАЛ АБДИМАЛИКОВИЧ</t>
  </si>
  <si>
    <t>ИП ТИМЕТОВ У.М.</t>
  </si>
  <si>
    <t>ТИМЕТОВ УБАЙДУЛЛА МЫРЗАХАНОВИЧ</t>
  </si>
  <si>
    <t>77022641606 ,87022641606</t>
  </si>
  <si>
    <t>БАГИСОВ ДА</t>
  </si>
  <si>
    <t>БАГИСОВ ДИДАР АМАНЖОЛОВИЧ</t>
  </si>
  <si>
    <t>АХМЕТОЛЛАЕВ ЕРЖАН АМИРХАНОВИЧ</t>
  </si>
  <si>
    <t>АБДУЛЛАЕВ НУРБОЛ САПАРАЛЫЕВИЧ</t>
  </si>
  <si>
    <t>7-775-123-45-67 ,87751234567</t>
  </si>
  <si>
    <t>БИТЕНОВ</t>
  </si>
  <si>
    <t>БИТЕНОВ АЙДОС РАХИМОВИЧ</t>
  </si>
  <si>
    <t>77751472767 ,87751472767</t>
  </si>
  <si>
    <t>ЖЕКЕ КӘСІПКЕР БАКИРОВ МАХСАТ БУДЕНУЛЫ</t>
  </si>
  <si>
    <t>БАКИРОВ МАХСАТ БУДЕНУЛЫ</t>
  </si>
  <si>
    <t>ИП КУЗЕРБАЕВ</t>
  </si>
  <si>
    <t>КУЗЕРБАЕВ СЕРИК КУРМАНБЕКОВИЧ</t>
  </si>
  <si>
    <t>7(771)561-53-66</t>
  </si>
  <si>
    <t>С.КОШКАРАТА , ТУРКЕСТАНСКАЯ ОБЛАСТЬ, РАЙОН БАЙДИБЕКА, БОРЛЫСАЙСКИЙ С.О., С.КОШКАРАТА</t>
  </si>
  <si>
    <t>ИП "АЙНАЕВА Г.Ж."</t>
  </si>
  <si>
    <t>АЙНАЕВА ГАУХАР ЖУСИПБЕКОВНА</t>
  </si>
  <si>
    <t>ЕРСІН</t>
  </si>
  <si>
    <t>ШУДАБАЕВА БИНАЗ БАЙПАТШАЕВНА</t>
  </si>
  <si>
    <t>КХ "ӨТЕБАЙ"</t>
  </si>
  <si>
    <t>УПІ БЕРІК ЖҰМАҚАНҰЛЫ</t>
  </si>
  <si>
    <t>С.ЕГИНСУ , ОБЛАСТЬ ЖЕТІСУ, АКСУСКИЙ РАЙОН, ЕГИНСУСКИЙ С.О., С.ЕГИНСУ</t>
  </si>
  <si>
    <t>САРМУРЗИН АРНУР ЖАЙЛАУБЕКОВИЧ</t>
  </si>
  <si>
    <t>77786547070 ,87786547070</t>
  </si>
  <si>
    <t>КРЕСТЬЯНСКОЕ ХОЗЯЙСТВО "РАХМАН"</t>
  </si>
  <si>
    <t>РЫМЖАНОВ ЕРНУР ЕРЖАНОВИЧ</t>
  </si>
  <si>
    <t>ИП "ГАСАНОВ Э.А." повтор не дозвон</t>
  </si>
  <si>
    <t>ГАСАНОВ ЭЛВИН АЙДЫН-ОГЛЫ</t>
  </si>
  <si>
    <t>С.ГУРЬЯНОВСКОЕ , КОСТАНАЙСКАЯ ОБЛАСТЬ, КАРАБАЛЫКСКИЙ РАЙОН, ТОГУЗАКСКИЙ С.О., С.ГУРЬЯНОВСКОЕ</t>
  </si>
  <si>
    <t>ДК БУРКИТБАЕВА ЖАРКЫН ОНТАЛАПОВНА</t>
  </si>
  <si>
    <t>БУРКИТБАЕВА ЖАРКЫН ОНТАЛАПОВНА</t>
  </si>
  <si>
    <t>КРЕСТЬЯНСКОЕ ХОЗЯЙСТВО " ЖАҢА ТАЛАП "</t>
  </si>
  <si>
    <t>ТАЖИХАНОВ БАУРЖАН ЖАРЫЛКАСЫНОВИЧ</t>
  </si>
  <si>
    <t>25.02.2025 не верный рномер</t>
  </si>
  <si>
    <t>БУЛЕКБАЕВА ГАУХАР ЖУМАБЕКОВНА</t>
  </si>
  <si>
    <t>С.КОСТОБЕ , БАЙЗАКСКИЙ РАЙОН, КОСТЮБИНСКИЙ С.О., С.КОСТОБЕ</t>
  </si>
  <si>
    <t>НАЛИШЕВ Б.Т.повтор не дозвон</t>
  </si>
  <si>
    <t>НАЛИШЕВ БЕРИК ТУЯКОВИЧ</t>
  </si>
  <si>
    <t>77776082230 ,87776082230</t>
  </si>
  <si>
    <t>С.БУГРОВОЕ , СЕВЕРО-КАЗАХСТАНСКАЯ ОБЛАСТЬ, КЫЗЫЛЖАРСКИЙ РАЙОН, БУГРОВСКИЙ С.О., С.БУГРОВОЕ</t>
  </si>
  <si>
    <t>03.09.2026 сами  себе строят</t>
  </si>
  <si>
    <t>ИП ҚОШҚАРОВ А.Т.</t>
  </si>
  <si>
    <t>ҚОШҚАРОВ АБАТ ТҰРҒАЛИҰЛЫ</t>
  </si>
  <si>
    <t>77015924994 ,87015924994</t>
  </si>
  <si>
    <t>КХ "ДАНАГУЛ" не верный номер</t>
  </si>
  <si>
    <t>ЕСЕНГАЛИЕВ АЙДАРБЕК КУМАРОВИЧ</t>
  </si>
  <si>
    <t>ИП "КӨПЖАСАР"</t>
  </si>
  <si>
    <t>ХАМИТОВ ЖАҚСЫЛЫҚ КӨПЖАСАРҰЛЫ</t>
  </si>
  <si>
    <t>30.09.2024 откл</t>
  </si>
  <si>
    <t>ИП ЕЛЮБАЕВА Л.Ю.</t>
  </si>
  <si>
    <t>ЕЛЮБАЕВА ЛЮДМИЛА ЮРЬЕВНА</t>
  </si>
  <si>
    <t>ИП БИСЕМАЛИЕВ С.М</t>
  </si>
  <si>
    <t>БИСЕМАЛИЕВ СУЛТАН МУРАТОВИЧ</t>
  </si>
  <si>
    <t>87028305374 ,8-702-830-53-74</t>
  </si>
  <si>
    <t>КРЕСТЬЯНСКОЕ ХОЗЯЙСТВО "АРУАЙ"</t>
  </si>
  <si>
    <t>БАКЫТКАН НУРМУКАМЕТ</t>
  </si>
  <si>
    <t>ҚАНАТБЕК ЕРМЕК</t>
  </si>
  <si>
    <t>С.РАХЫМЖАНА КОШКАРБАЕВА , АКМОЛИНСКАЯ ОБЛАСТЬ, ЦЕЛИНОГРАДСКИЙ РАЙОН, С.О.РАХЫМЖАНА КОШКАРБАЕВА, С.РАХЫМЖАНА КОШКАРБАЕВА</t>
  </si>
  <si>
    <t>ИП "АЛТЫН ИНЕ"</t>
  </si>
  <si>
    <t>МУРЗАГАЛИЕВА ГУЛЬМИРА НУРЛАНОВНА</t>
  </si>
  <si>
    <t>30.09.2024 не зарнег</t>
  </si>
  <si>
    <t>ИП "ИСЛАМХАН"</t>
  </si>
  <si>
    <t>ОРЫМБАЕВ АРСЕН АДИЛХАНОВИЧ</t>
  </si>
  <si>
    <t>ИП "АМИРА"</t>
  </si>
  <si>
    <t>ХАСАНОВ АСКАТ МАЗЗАТОВИЧ</t>
  </si>
  <si>
    <t>7708763349 ,87016169749</t>
  </si>
  <si>
    <t>ИП ДУЙСЕНОВ Н.Б.</t>
  </si>
  <si>
    <t>ДУЙСЕНОВ НУРКЕН БЕКТУРГАНОВИЧ</t>
  </si>
  <si>
    <t>ИП БИДАЙБЕКОВА</t>
  </si>
  <si>
    <t>БИДАЙБЕКОВА САНДУГАШ БАХЫТКЕЛДИЕВНА</t>
  </si>
  <si>
    <t>ИП КАЗБАГАНБЕТОВ</t>
  </si>
  <si>
    <t>КАЗБАГАНБЕТОВ АСЛАНБЕК ЖАНДАУЛЕТОВИЧ</t>
  </si>
  <si>
    <t>ИП "АЛИЯ "</t>
  </si>
  <si>
    <t>ЖУМАГАЛИЕВА АЛИЯ БИРЖАНОВНА</t>
  </si>
  <si>
    <t>ЖК ТУРЕХАНОВ Б.А.</t>
  </si>
  <si>
    <t>ТУРЕХАНОВ БАГДАУЛЕТ АБДИСАМАТОВИЧ</t>
  </si>
  <si>
    <t>77029210059 ,87029210059</t>
  </si>
  <si>
    <t>С.ОШАКТЫ , ТУРКЕСТАНСКАЯ ОБЛАСТЬ, КЕЛЕССКИЙ РАЙОН, ОШАКТИНСКИЙ С.О., С.ОШАКТЫ</t>
  </si>
  <si>
    <t>КХ УТЕГЕНОВ СЕРИК МАРАТОВИЧ не верный номер</t>
  </si>
  <si>
    <t>УТЕГЕНОВ СЕРИК МАРАТОВИЧ</t>
  </si>
  <si>
    <t>77014075640 ,87014075640</t>
  </si>
  <si>
    <t>С.ПЕРВОМАЙСКОЕ , КОСТАНАЙСКАЯ ОБЛАСТЬ, МЕНДЫКАРИНСКИЙ РАЙОН, ПЕРВОМАЙСКИЙ С.О., С.ПЕРВОМАЙСКОЕ</t>
  </si>
  <si>
    <t>ИП ТЮМЕНБАЕВА ГУЛИЗА ЖЭЭНБЕКОВНА</t>
  </si>
  <si>
    <t>ТЮМЕНБАЕВА ГУЛИЗА ЖЭЭНБЕКОВНА</t>
  </si>
  <si>
    <t>КХ "ЖАСУЛАН"</t>
  </si>
  <si>
    <t>КАИНБЕРДИЕВ ЖАСУЛАН АБИЛКАСЫМОВИЧ</t>
  </si>
  <si>
    <t>КХ "АГРОХОЛДИНГ КАРАЖАР"</t>
  </si>
  <si>
    <t>ЖУРУМБАЕВ КАНАТ ЖУМАШЕВИЧ</t>
  </si>
  <si>
    <t>BEGIM</t>
  </si>
  <si>
    <t>КУТПАНОВА КАМШАТ АКИМАЛИЕВНА</t>
  </si>
  <si>
    <t>ИП "СМАГУЛОВ"</t>
  </si>
  <si>
    <t>СМАГУЛОВ РУСЛАН ТЛЕВЛЕСОВИЧ</t>
  </si>
  <si>
    <t>П.ШИДЕРТЫ , ПАВЛОДАРСКАЯ ОБЛАСТЬ, ЭКИБАСТУЗ Г.А., ШИДЕРТИНСКАЯ П.А., П.ШИДЕРТЫ</t>
  </si>
  <si>
    <t>ЖК "БАХИРА ШОНБАСОВА"</t>
  </si>
  <si>
    <t>ШОНБАСОВА БАХИРА АБДУЛЛАЕВНА</t>
  </si>
  <si>
    <t>АДЫРБАЕВ М.Н.</t>
  </si>
  <si>
    <t>АДЫРБАЕВ МАРАТ НУРЛАНОВИЧ</t>
  </si>
  <si>
    <t>26.08.2026 закрылся</t>
  </si>
  <si>
    <t>ИП АСАНОВА Д.Д. не верный номер</t>
  </si>
  <si>
    <t>АСАНОВА ДИНАРА ДУМАНОВНА</t>
  </si>
  <si>
    <t>С.АРМАН , КОСТАНАЙСКАЯ ОБЛАСТЬ, КОСТАНАЙСКИЙ РАЙОН, МАЙКОЛЬСКИЙ С.О., С.АРМАН</t>
  </si>
  <si>
    <t>B-GROUP</t>
  </si>
  <si>
    <t>КУЛЖАНОВ БАУРЖАН ХАЛБАЕВИЧ</t>
  </si>
  <si>
    <t>20.12.2024 нет потреб</t>
  </si>
  <si>
    <t>КЕЛМЕНБЕТОВА ШЫНАР ЕСМУРАТКЫЗЫ</t>
  </si>
  <si>
    <t>"БОТА"</t>
  </si>
  <si>
    <t>АСКАРГАЛИЕВ АЙДОС НУКАТАЕВИЧ</t>
  </si>
  <si>
    <t>С.КЕПЕБУЛАК , АЛМАТИНСКАЯ ОБЛАСТЬ, УЙГУРСКИЙ РАЙОН, КЕТМЕНСКИЙ С.О., С.КЕПЕБУЛАК</t>
  </si>
  <si>
    <t>ИП "АТА - БАС"</t>
  </si>
  <si>
    <t>АЛДАБЕРГЕНОВА ГУЛЬНУР МУСЛИМОВНА</t>
  </si>
  <si>
    <t>ИП "АЛИЕВА"</t>
  </si>
  <si>
    <t>АЛИЕВА ГУЛЬЖАНАТ ЕРКИНБЕКОВНА</t>
  </si>
  <si>
    <t>ХАМИДИН</t>
  </si>
  <si>
    <t>ХАМИДУЛЛИН ДАРХАН ТЕНИЗБАЕВИЧ</t>
  </si>
  <si>
    <t xml:space="preserve">30.09.2024 нет потреб </t>
  </si>
  <si>
    <t>ТАНСЫКБАЕВА АЛИЯ АЛДАБЕРГЕНОВНА</t>
  </si>
  <si>
    <t>07.02.2024 нет необ</t>
  </si>
  <si>
    <t>ИП"ККК"</t>
  </si>
  <si>
    <t>КАРТАБАЕВ КАЙРАТ КОЖАБЕКОВИЧ</t>
  </si>
  <si>
    <t>МАРАЛ</t>
  </si>
  <si>
    <t>КУЙКАБАЕВА МАРАЛ ЕРСУЛТАНОВНА</t>
  </si>
  <si>
    <t>КРЕСТЬЯНСКОЕ ХОЗЯЙСТВО "НҰРХАН"</t>
  </si>
  <si>
    <t>ИСКАКОВ ДАНИЯР МЫРЗАКАНОВИЧ</t>
  </si>
  <si>
    <t>К/Х "ТАЛАПКЕР"</t>
  </si>
  <si>
    <t>КАЗИЕВ АЙБЕК ТАЛАПҰЛЫ</t>
  </si>
  <si>
    <t>ИП "НАРБУТАЕВА А"</t>
  </si>
  <si>
    <t>НАРБУТАЕВА АКМАРАЛ ПАЙИЗОВНА</t>
  </si>
  <si>
    <t>87751419495 ,8775-141-94-95</t>
  </si>
  <si>
    <t>05.11.2024  нет потреб</t>
  </si>
  <si>
    <t>ЖК "АЙДАНА"</t>
  </si>
  <si>
    <t>АМАНКУЛОВА ГУЛБАНУ ОРАЗБАЕВНА</t>
  </si>
  <si>
    <t>87253921117 ,8725392-11-17</t>
  </si>
  <si>
    <t>АХМЕТЖАНОВА АСЕЛЬ ИМАНТУСУПОВНА</t>
  </si>
  <si>
    <t>ИП БЕККАЛИЕВ ТИМУР</t>
  </si>
  <si>
    <t>БЕККАЛИЕВ ТИМУР ТОЛЕУКАЛИЕВИЧ</t>
  </si>
  <si>
    <t>ИП УМИРЗАКОВА</t>
  </si>
  <si>
    <t>УМИРЗАКОВА РЫСГУЛ УМИРЗАКОВНА</t>
  </si>
  <si>
    <t>КХ ЖАЙЛАУ</t>
  </si>
  <si>
    <t>СҮЙНАЛЫ ЕЛДОС ЖАЙЛАУБАЙҰЛЫ</t>
  </si>
  <si>
    <t>И/П "БАҒЫМ"</t>
  </si>
  <si>
    <t>ЕСАЛИЕВ ЕРГАЛИ ЖАКСЫХАНОВИЧ</t>
  </si>
  <si>
    <t>С.КАРАКИЯ , ТУРКЕСТАНСКАЯ ОБЛАСТЬ, ТОЛЕБИЙСКИЙ РАЙОН, КЕМЕКАЛГАНСКИЙ С.О., С.КАРАКИЯ</t>
  </si>
  <si>
    <t>И/П"СЕРІКГҮЛ"</t>
  </si>
  <si>
    <t>ДҮЙСЕН СЕРІКГҮЛ</t>
  </si>
  <si>
    <t>И/П "КЕМАЛОВА Б"</t>
  </si>
  <si>
    <t>КЕМАЛОВА БАХЫТ НУРТУГАНОВНА</t>
  </si>
  <si>
    <t>77756171566 ,87756171566</t>
  </si>
  <si>
    <t>ЖК "ELEKTRO COMPANY.KZ"</t>
  </si>
  <si>
    <t>КУРБАНОВ ЕРБОЛАТ АБДИРАШИТОВИЧ</t>
  </si>
  <si>
    <t>ИП "АЛХАНОВ А. К"</t>
  </si>
  <si>
    <t>АЛХАНОВ АЗАМАТ КАИРЛЫНОВИЧ</t>
  </si>
  <si>
    <t>К/Х "МАКСУТ"</t>
  </si>
  <si>
    <t>АБДИРОВ МАКСУТ ЕРЕЖЕПОВИЧ</t>
  </si>
  <si>
    <t>87023038628 ,8-702-303-86-28</t>
  </si>
  <si>
    <t>БЕРЕКЕ</t>
  </si>
  <si>
    <t>КОПТЛЕУОВА ЭЛЬМИРА ЖОЛДАСБЕКОВНА</t>
  </si>
  <si>
    <t>ИП ЛОРКИАН</t>
  </si>
  <si>
    <t>ДОСХОЖАЕВ ОЛЖАС ТОЛЕГЕНОВИЧ</t>
  </si>
  <si>
    <t>Деятельность агентов по оптовой торговле пищевыми продуктами, напитками и табачными изделиями</t>
  </si>
  <si>
    <t xml:space="preserve">ИП "УСПЕХ СК" даст мой номер </t>
  </si>
  <si>
    <t>РАМАЗАНОВ РУСЛАН БУЛАТОВИЧ</t>
  </si>
  <si>
    <t>87071524220 ,87711060044</t>
  </si>
  <si>
    <t>С.ОКТЯБРЬСКОЕ , СЕВЕРО-КАЗАХСТАНСКАЯ ОБЛАСТЬ, РАЙОН МАГЖАНА ЖУМАБАЕВА, С.О.АҚҚАЙЫҢ, С.ОКТЯБРЬСКОЕ</t>
  </si>
  <si>
    <t>03.09.2026 передаст мой номер</t>
  </si>
  <si>
    <t>ИП"АЛБАЕВ"</t>
  </si>
  <si>
    <t>АЛБАЕВ ЕРБОЛ АЛТЫНБЕКОВИЧ</t>
  </si>
  <si>
    <t>87012277789 ,87012277789</t>
  </si>
  <si>
    <t>ИП " M&amp;M "</t>
  </si>
  <si>
    <t>КАПАЛБАЕВА ИНДИРА ЕРМАХАНОВНА</t>
  </si>
  <si>
    <t>77025372605 ,87025372605</t>
  </si>
  <si>
    <t>МОЛЫБАЕВ ТАЛҒАТ БАҚЫТҰЛЫ</t>
  </si>
  <si>
    <t>"АС-ЕР"</t>
  </si>
  <si>
    <t>САДЫКОВ ЕРСЫН САЛИЖАНОВИЧ</t>
  </si>
  <si>
    <t>77755859595 ,87755859595</t>
  </si>
  <si>
    <t>ИП ҚАЛИДУЛЛА АСЕЛЬ КУАНДЫКҚЫЗЫ</t>
  </si>
  <si>
    <t>ҚАЛИДУЛЛА АСЕЛЬ КУАНДЫКҚЫЗЫ</t>
  </si>
  <si>
    <t>ИП МАМУРЖАН</t>
  </si>
  <si>
    <t>АРТУКМЕТОВ МАМУРЖАН ШЕРАЛИЕВИЧ</t>
  </si>
  <si>
    <t>ИП САДВАКАСОВА Г.Б.</t>
  </si>
  <si>
    <t>САДВАКАСОВА ГУЛЬНАРА БАУРЖАНОВНА</t>
  </si>
  <si>
    <t>КХ МУРАД</t>
  </si>
  <si>
    <t>ЗАКИРОВ ДАРХАН КЕНЕСОВИЧ</t>
  </si>
  <si>
    <t>КРЕСТЬЯНСКОЕ ХОЗЯЙСТВО "ЖАЙСАН-2"</t>
  </si>
  <si>
    <t>ЕРГАЛИЕВ КАЙРАТ УАЛИХАНОВИЧ</t>
  </si>
  <si>
    <t>С.КЫЗЫЛАГАШ , ЗАПАДНО-КАЗАХСТАНСКАЯ ОБЛАСТЬ, СЫРЫМСКИЙ РАЙОН, АРАЛТОБИНСКИЙ С.О., С.КЫЗЫЛАГАШ</t>
  </si>
  <si>
    <t>ИП АРТУР УМАРОВ</t>
  </si>
  <si>
    <t>УМАРОВ АРТУР БАТЫРХАНОВИЧ</t>
  </si>
  <si>
    <t>ИП ЯГОДА - МАЛИНА</t>
  </si>
  <si>
    <t>ЗАХАРЬЯНОВА АССЕЛЬ ЕРЕЖЕПОВНА</t>
  </si>
  <si>
    <t>16.05.2024  закрылись</t>
  </si>
  <si>
    <t>АМАРАНТ</t>
  </si>
  <si>
    <t>ТУЛЕЕВ АЗАМАТ ЖОЛДУБАЕВИЧ</t>
  </si>
  <si>
    <t>ИП РАХМЕТОВ</t>
  </si>
  <si>
    <t>РАХМЕТОВ ЖАНАБЕК САЛЛАДИНОВИЧ</t>
  </si>
  <si>
    <t>ИП СУТТИБАЕВА</t>
  </si>
  <si>
    <t>СУТТИБАЕВА ДЖАНАР ИБРАГИМОВНА</t>
  </si>
  <si>
    <t>ИП ТЛЕУКЕНОВА</t>
  </si>
  <si>
    <t>ТЛЕУКЕНОВА САЙРАН НУРГАЛИЕВНА</t>
  </si>
  <si>
    <t>ИП ЖЕТІ ҚАЗЫНА</t>
  </si>
  <si>
    <t>БОЛАТ МАХБУБЕ</t>
  </si>
  <si>
    <t>77083836323 ,87083836323</t>
  </si>
  <si>
    <t>ИП АЛИМБАЕВА П.Е.</t>
  </si>
  <si>
    <t>АЛИМБАЕВА ПЕРИЗАТ ЕРБОЛОВНА</t>
  </si>
  <si>
    <t>ИП АСКЕРБЕК ЕРЛАН АСКЕРБЕКҰЛЫ</t>
  </si>
  <si>
    <t>АСКЕРБЕК ЕРЛАН АСКЕРБЕКҰЛЫ</t>
  </si>
  <si>
    <t>16.05.2024 не дозв</t>
  </si>
  <si>
    <t>СИЛАМ ЖАЙЛАУБАЙ</t>
  </si>
  <si>
    <t>ЖАЙЛАУБАЙ СИЛАМ</t>
  </si>
  <si>
    <t>ИП SUNNY</t>
  </si>
  <si>
    <t>ЕРМАШОВА ЛЮДМИЛА АЛЕКСАНДРОВНА</t>
  </si>
  <si>
    <t>ИП DARYN</t>
  </si>
  <si>
    <t>ДЖАЛИЛОВА МЕРУЕРТ АБАЕВНА</t>
  </si>
  <si>
    <t>С.ЖЕЛТОРАНГЫ , АЛМАТИНСКАЯ ОБЛАСТЬ, БАЛХАШСКИЙ РАЙОН, ЖЕЛТОРАНГИНСКИЙ С.О., С.ЖЕЛТОРАНГЫ</t>
  </si>
  <si>
    <t>ЖОЛДАСБАЙ ЖАРҚЫНБЕК ЖҰБАНЫШҰЛЫ</t>
  </si>
  <si>
    <t>С.БОЗКОЛЬ , КЫЗЫЛОРДИНСКАЯ ОБЛАСТЬ, КАЗАЛИНСКИЙ РАЙОН, БОЗКОЛЬСКИЙ С.О., С.БОЗКОЛЬ</t>
  </si>
  <si>
    <t>ЖК "КУШЕР ЛЯЙЛА"</t>
  </si>
  <si>
    <t>КУШЕР ЛЯЙЛА ҚАЗБЕКҚЫЗЫ</t>
  </si>
  <si>
    <t>ЖК " ГУЛБАНУ "</t>
  </si>
  <si>
    <t>ТОЙТАНОВА ГУЛБАНУ РОМАНОВНА</t>
  </si>
  <si>
    <t>Г.ШАРДАРА , ШАРДАРИНСКИЙ РАЙОН, Г.ШАРДАРА</t>
  </si>
  <si>
    <t>КРЕСТЬЯНСКОЕ ХОЗЯЙСТВО "А.ТИМУР "</t>
  </si>
  <si>
    <t>КУРБАНОВ ТИМУР ТОХТАРЖАНОВИЧ</t>
  </si>
  <si>
    <t>ИП "ДАРХАН"</t>
  </si>
  <si>
    <t>КЕРИКБАЕВ ДАРХАН НУРЛАНОВИЧ</t>
  </si>
  <si>
    <t>77772870054 ,87772870054</t>
  </si>
  <si>
    <t>ИП ФИРДОУСИ</t>
  </si>
  <si>
    <t>УМЕРБЕКОВА ГУЛНУР КАЗИЕВНА</t>
  </si>
  <si>
    <t>ИП "ЖАЗИРА"</t>
  </si>
  <si>
    <t>БАЙБОЛОВА ЖАЗИРА ДАНИЯРОВНА</t>
  </si>
  <si>
    <t>77775077462 ,87775077462</t>
  </si>
  <si>
    <t>ИП "БЕРЕКЕ-ЖЕБ"</t>
  </si>
  <si>
    <t>ШАРИПОВА АЙТОЛКЫН БАЙЗАКОВНА</t>
  </si>
  <si>
    <t>77029814145 ,87029814145</t>
  </si>
  <si>
    <t>КХ "КУГАБАЕВ Н С" не верный номер</t>
  </si>
  <si>
    <t>КУГАБАЕВ НУРБОЛ САУЛЕХАНОВИЧ</t>
  </si>
  <si>
    <t>КРЕСТЬЯНСКОЕ ХОЗЯЙСТВО "ЗАКАЛЮЖНАЯ Г.К" повтор не дозвон</t>
  </si>
  <si>
    <t>ЗАКАЛЮЖНАЯ ГУЛЬМИРА КАЗБАЕВНА</t>
  </si>
  <si>
    <t>7 (705) 503-60-91 ,87055036091</t>
  </si>
  <si>
    <t>26.08.2028 откл</t>
  </si>
  <si>
    <t>ЕЛАМАНОВ АСЫЛБЕК НУРТАСОВИЧ</t>
  </si>
  <si>
    <t>КХ "НҰРИМАН"</t>
  </si>
  <si>
    <t>НҰРЛЫБАЙ БОЛАТБЕК НҰРЛЫБАЙҰЛЫ</t>
  </si>
  <si>
    <t>77012924090 ,87012924090</t>
  </si>
  <si>
    <t>КХ "АЛАША"</t>
  </si>
  <si>
    <t>САПАРГАЛИЕВ НУРБЕРГЕН НУРАЛИЕВИЧ</t>
  </si>
  <si>
    <t>87754997155 ,87754997155 87769247788</t>
  </si>
  <si>
    <t>ИП КУРАЛАЙ</t>
  </si>
  <si>
    <t>КЕМЕЛЬБЕКОВА КУРАЛАЙ СИЯТБЕКОВНА</t>
  </si>
  <si>
    <t>77080588686 ,87080588686</t>
  </si>
  <si>
    <t>С.ЖЫЛАНДЫ , ТУРКЕСТАНСКАЯ ОБЛАСТЬ, РАЙОН БАЙДИБЕКА, БОРАЛДАЙСКИЙ С.О., С.ЖЫЛАНДЫ</t>
  </si>
  <si>
    <t>ИП КӘҮСӘР</t>
  </si>
  <si>
    <t>ИБУЛЛАЕВА АЙГУЛЬ МАРАТОВНА</t>
  </si>
  <si>
    <t>ИП МЫРЗАХАНОВ</t>
  </si>
  <si>
    <t>МЫРЗАХАНОВ АБДУЛЛА ШАЙМИРДЕНОВИЧ</t>
  </si>
  <si>
    <t>ИП "ЖҰМАХАН"</t>
  </si>
  <si>
    <t>КАРІМҚАНҰЛЫ ЖҰМАХАН</t>
  </si>
  <si>
    <t>НУРБЕКОВ АРМАН ЖАКСЫЛЫКОВИЧ</t>
  </si>
  <si>
    <t>МЕНДИГАРИН Е.Т</t>
  </si>
  <si>
    <t>МЕНДИГАРИН ЕРЛАН ТУГЕЛБАЕВИЧ</t>
  </si>
  <si>
    <t>77053827938 ,87053827938</t>
  </si>
  <si>
    <t>КХ ЧАКАРОВ</t>
  </si>
  <si>
    <t>ЧАКАРОВ ЕРЖАН САБИТОВИЧ</t>
  </si>
  <si>
    <t>С.САГАБУЙЕН , ОБЛАСТЬ ЖЕТІСУ, АКСУСКИЙ РАЙОН, КАРАШИЛИКСКИЙ С.О., С.САГАБУЙЕН</t>
  </si>
  <si>
    <t>ИП РУСТЕМБЕКОВ</t>
  </si>
  <si>
    <t>РУСТЕМБЕКОВ БИРЖАН САУКИНБЕКОВИЧ</t>
  </si>
  <si>
    <t>7(701)7973329 ,87017973329</t>
  </si>
  <si>
    <t>КХ "FLAMINGO"</t>
  </si>
  <si>
    <t>АМАНҒАЛИ МЕЙРАМБЕК</t>
  </si>
  <si>
    <t>ИП "ТУРАБАЕВ СЕРИК ТОЛЕГЕНОВИЧ"</t>
  </si>
  <si>
    <t>ТУРАБАЕВ СЕРИК ТОЛЕГЕНОВИЧ</t>
  </si>
  <si>
    <t>С.ТАСБАСТАУ , ВОСТОЧНО-КАЗАХСТАНСКАЯ ОБЛАСТЬ, ЗАЙСАНСКИЙ РАЙОН, ШИЛИКТИНСКИЙ С.О., С.ТАСБАСТАУ</t>
  </si>
  <si>
    <t>ИП КЕНЖЕБАЕВА Э.К.</t>
  </si>
  <si>
    <t>КЕНЖЕБАЕВА ЭЛЬВИРА КАЙРАТОВНА</t>
  </si>
  <si>
    <t>7(7262)319039 ,87073155817 ,87262319039</t>
  </si>
  <si>
    <t>БУРАМБАЕВА ЖАДЫРА ОРЫНБЕКОВНА</t>
  </si>
  <si>
    <t>КИБЕРСТЕНА</t>
  </si>
  <si>
    <t>ТЫНЫМБАЕВ БОЛАТ АЙТКОЖИНОВИЧ</t>
  </si>
  <si>
    <t>ИП ФИНК</t>
  </si>
  <si>
    <t>ФИНК ОЛЬГА ВЛАДИМИРОВНА</t>
  </si>
  <si>
    <t>"БАЗАР" ШАРУА ҚОЖАЛЫҒЫ</t>
  </si>
  <si>
    <t>МАХМЕТОВ АЙДАР СЕЙСЕМБЕКОВИЧ</t>
  </si>
  <si>
    <t>С.КОКЖЫРА , ОБЛАСТЬ АБАЙ, РАЙОН АҚСУАТ, КОКЖИРИНСКИЙ С.О., С.КОКЖЫРА</t>
  </si>
  <si>
    <t>ИП АСЫЛБАЕВА А.Ж</t>
  </si>
  <si>
    <t>АСЫЛБАЕВА АҚНҰР ЖОРАБЕКҚЫЗЫ</t>
  </si>
  <si>
    <t>"НҰРЖАН" ШАРУА ҚОЖАЛЫҒЫ повтор не дозвон</t>
  </si>
  <si>
    <t>ГАНИМАТОВ НУРЛАН ТУЛЕНДИЕВИЧ</t>
  </si>
  <si>
    <t>77143921574 ,87143921574</t>
  </si>
  <si>
    <t>С.СУЖАРГАН , КОСТАНАЙСКАЯ ОБЛАСТЬ, ЖАНГЕЛЬДИНСКИЙ РАЙОН, СУЖАРГАНСКАЯ С.А., С.СУЖАРГАН</t>
  </si>
  <si>
    <t xml:space="preserve">26.08.2026 не дозвон </t>
  </si>
  <si>
    <t>ИП "ASF QUALITY"</t>
  </si>
  <si>
    <t>КЕБИСПАЕВ СЫМБАТ КАБДРАШЕВИЧ</t>
  </si>
  <si>
    <t>87017704047 ,87018994343</t>
  </si>
  <si>
    <t>ИП "КАЙСАРОВ"</t>
  </si>
  <si>
    <t>КАЙСАРОВ ЕРГЕН АХАНОВИЧ</t>
  </si>
  <si>
    <t>(72636)45553 ,87263622786 ,87263645553</t>
  </si>
  <si>
    <t>А.КАКПАТАС , ЖАМБЫЛСКАЯ ОБЛАСТЬ, КОРДАЙСКИЙ РАЙОН, КАКПАТАССКИЙ С.О., А.КАКПАТАС</t>
  </si>
  <si>
    <t>АМАНОВ АСЛАН КАЙРАТОВИЧ</t>
  </si>
  <si>
    <t>К/Х "ВАСИЛЕК"</t>
  </si>
  <si>
    <t>ЖБРАТОВА АНАСТАСИЯ ЕВГЕНЬЕВНА</t>
  </si>
  <si>
    <t>87051874551 ,87052612202</t>
  </si>
  <si>
    <t>ИП "БАБАШЕВ Б.С."</t>
  </si>
  <si>
    <t>БАБАШЕВ БАУЫРЖАН СЕРИКБАЕВИЧ</t>
  </si>
  <si>
    <t>С.ЖАНАДАУР , АЛМАТИНСКАЯ ОБЛАСТЬ, ИЛИЙСКИЙ РАЙОН, БАЙСЕРКЕНСКИЙ С.О., С.ЖАНАДАУР</t>
  </si>
  <si>
    <t xml:space="preserve">16.10.2024 нет </t>
  </si>
  <si>
    <t>ИП ХЛЕБКО АВ</t>
  </si>
  <si>
    <t>ХЛЕБКО АНАСТАСИЯ ВАЛЕРЬЕВНА</t>
  </si>
  <si>
    <t>ЖК "НАРРАУ"</t>
  </si>
  <si>
    <t>МАРАТҰЛЫ АРМАН</t>
  </si>
  <si>
    <t>ИП ЛАНЕР</t>
  </si>
  <si>
    <t>ЛАНЕР ЕВГЕНИЙ МИХАЙЛОВИЧ</t>
  </si>
  <si>
    <t>77153328374 ,87153328374</t>
  </si>
  <si>
    <t>ИП "MANSUR"</t>
  </si>
  <si>
    <t>МАХАНОВА ГУЛБАНУ АБДЫХАЛЫКОВНА</t>
  </si>
  <si>
    <t>ИНДИВИДУАЛЬНЫЙ ПРЕДПРИНИМАТЕЛЬ "АКТОБЕ"</t>
  </si>
  <si>
    <t>ЖАНБАЕВ НУРЛАН КАЙРУГАЛИЕВИЧ</t>
  </si>
  <si>
    <t>77758759975 ,87758759975</t>
  </si>
  <si>
    <t>ГУСМАНОВА ЭЛЬВИРА ТАБЫСОВНА</t>
  </si>
  <si>
    <t>30.09.2024 закрыфлись</t>
  </si>
  <si>
    <t>"АМИРА"</t>
  </si>
  <si>
    <t>ЕРМАХАНБЕТ МЕРУЕРТ БАҚЫТҚЫЗЫ</t>
  </si>
  <si>
    <t>НУРМАНОВА РАХАТ НУРЛЫБАЕВНА</t>
  </si>
  <si>
    <t>7789942399 ,87789942399</t>
  </si>
  <si>
    <t>ИП "NED_GROUP"</t>
  </si>
  <si>
    <t>ДЖУМАГУЛОВ ЭЛЬДАР АБДРАСИЛОВИЧ</t>
  </si>
  <si>
    <t>С.ШАМАЛГАН , АЛМАТИНСКАЯ ОБЛАСТЬ, КАРАСАЙСКИЙ РАЙОН, ШАМАЛГАНСКИЙ С.О., С.ШАМАЛГАН</t>
  </si>
  <si>
    <t>ИП ОСИПЧУК Е.С.</t>
  </si>
  <si>
    <t>ОСИПЧУК ЕВГЕНИЙ СЕРГЕЕВИЧ</t>
  </si>
  <si>
    <t>ИП АСАНОВ НУРЖАН АПСАМАТОВИЧ</t>
  </si>
  <si>
    <t>АСАНОВ НУРЖАН АПСАМАТОВИЧ</t>
  </si>
  <si>
    <t>87010777242 ,87071100077</t>
  </si>
  <si>
    <t>ИП МОИСЕЕВА</t>
  </si>
  <si>
    <t>МОИСЕЕВА НАТАЛЬЯ АЛЕКСЕЕВНА</t>
  </si>
  <si>
    <t>7 705 616 4465</t>
  </si>
  <si>
    <t>КАЛДАНОВ ТЕМИРЛАН КОРЖЫНБАЕВИЧ</t>
  </si>
  <si>
    <t>Розничная торговля осветительными приборами и бытовыми товарами, не включенными в другие группировки, в специализированных магазинах, являющихся торговыми объектами, с торговой площадью менее 2000 кв.м</t>
  </si>
  <si>
    <t>ИП "НУРПАЙЫЗОВ О.Г."</t>
  </si>
  <si>
    <t>НУРПАЙЫЗОВ ОРЫНБАСАР ГАЛЫМБЕКОВИЧ</t>
  </si>
  <si>
    <t>77753404228 ,87753404228</t>
  </si>
  <si>
    <t>ИП "СУГАИПОВ М.Р"</t>
  </si>
  <si>
    <t>СУГАИПОВ МУСА РУСЛАНОВИЧ</t>
  </si>
  <si>
    <t>7474500739 ,87474500739</t>
  </si>
  <si>
    <t>ИП ГУЛЗАТ</t>
  </si>
  <si>
    <t>ТАСБАЛТАЕВА ГУЛЬЗАТ КАРСЫБАЕВНА</t>
  </si>
  <si>
    <t>ИП МАКАЕВ А.С.</t>
  </si>
  <si>
    <t>МАКАЕВ АЙБЕК САЛМЕНОВИЧ</t>
  </si>
  <si>
    <t>26.08.2028 не дозвон</t>
  </si>
  <si>
    <t>ИП "АТАМҰРА"</t>
  </si>
  <si>
    <t>АТАМҰРАТОВ ЕРКЕБҰЛАН ӘБДІРАХМАНҰЛЫ</t>
  </si>
  <si>
    <t>ИП ІЛИЯС ЫДЫРЫС не зарег</t>
  </si>
  <si>
    <t>ІЛИЯС ЫДЫРЫС</t>
  </si>
  <si>
    <t>С.ОЛЬГИНО , ПАВЛОДАРСКАЯ ОБЛАСТЬ, УСПЕНСКИЙ РАЙОН, ОЛЬГИНСКИЙ С.О., С.ОЛЬГИНО</t>
  </si>
  <si>
    <t>КРЕСТЬЯНСКОЕ ХОЗЯЙСТВО "КАБДЕН"</t>
  </si>
  <si>
    <t>КАБДЕН САҚИТҚАН</t>
  </si>
  <si>
    <t>С.СУЛУТОРЫ , КОРДАЙСКИЙ РАЙОН, СУЛУТОРСКИЙ С.О., С.СУЛУТОРЫ</t>
  </si>
  <si>
    <t>ИП "КАБДУЛИН Р.Т"</t>
  </si>
  <si>
    <t>КАБДУЛИН РИНАТ ТОЛЕУБАЕВИЧ</t>
  </si>
  <si>
    <t>7(771)9999029 ,87719999029</t>
  </si>
  <si>
    <t>ЕРАСЫЛ</t>
  </si>
  <si>
    <t>ШАРИПБЕКОВ БОЛАТ ЖУНИСАЛИЕВИЧ</t>
  </si>
  <si>
    <t>КХ "ДАРЫН"</t>
  </si>
  <si>
    <t>ЖЕНДЕТОВА БАКЫТГУЛ МУХТАРОВНА</t>
  </si>
  <si>
    <t>77758314683 ,87758314683</t>
  </si>
  <si>
    <t>МУХТАРОВА КЫРМЫЗЫ МУХТАРОВНА</t>
  </si>
  <si>
    <t>7 (778) 149 8389</t>
  </si>
  <si>
    <t>ИП ШУНДИБАЕВА</t>
  </si>
  <si>
    <t>ШУНДИБАЕВА САЛТАНАТ МАЛИКОВНА</t>
  </si>
  <si>
    <t>77054103813 ,87054103813</t>
  </si>
  <si>
    <t>ЕРГАЛИЕВА КУЛЯШ ТУЛЕГЕНОВНА</t>
  </si>
  <si>
    <t>ИП ДАНИАЛ</t>
  </si>
  <si>
    <t>ДАУЛЕТКЕЛДИЕВА САЛТАНАТ ТУРЕБЕКОВНА</t>
  </si>
  <si>
    <t>77011329100 ,87011329100</t>
  </si>
  <si>
    <t>С.КОЗМОЛДАК , ТУРКЕСТАНСКАЯ ОБЛАСТЬ, СУЗАКСКИЙ РАЙОН, СЫЗГАНСКИЙ С.О., С.КОЗМОЛДАК</t>
  </si>
  <si>
    <t>АХМЕТОВА АЙНУРА</t>
  </si>
  <si>
    <t>АХМЕТОВА АЙНУРА МУХАМАДИЕВНА</t>
  </si>
  <si>
    <t>ИП МУСЛИМ</t>
  </si>
  <si>
    <t>ОСПАНОВ МУХТАР ДАЙРАБАЕВИЧ</t>
  </si>
  <si>
    <t>КХ "ХАН-ЕТ" КЕНЖЕБАЕВ АСЕТ НУРОЛЛАЕВИЧ</t>
  </si>
  <si>
    <t>КЕНЖЕБАЕВ АСЕТ НУРОЛЛАЕВИЧ</t>
  </si>
  <si>
    <t>7 (775) 686 63 55 ,87756866355</t>
  </si>
  <si>
    <t>С.МАЛАЯ ВЛАДИМИРОВКА , ОБЛАСТЬ АБАЙ, БЕСКАРАГАЙСКИЙ РАЙОН, МАЛОВЛАДИМИРОВСКИЙ С.О., С.МАЛАЯ ВЛАДИМИРОВКА</t>
  </si>
  <si>
    <t>ИП ЮЛДАШЕВ</t>
  </si>
  <si>
    <t>ЮЛДАШЕВ РАМАТЖАН СОАТБОЕВИЧ</t>
  </si>
  <si>
    <t>87003893610 ,87013893610</t>
  </si>
  <si>
    <t>ИП "СӘТТІ"</t>
  </si>
  <si>
    <t>АХМЕТОВА НУРГУЛЬ УКАСБЕКОВНА</t>
  </si>
  <si>
    <t>КРЕСТЬЯНСКОЕ ХОЗЯЙСТВО "АҚҚАЙНАР"</t>
  </si>
  <si>
    <t>ДАЛИБАЕВА СУЛУКУЛЬ СЕРИКБАЕВНА</t>
  </si>
  <si>
    <t>С.АККАЙНАР , ЖАМБЫЛСКАЯ ОБЛАСТЬ, РАЙОН ТУРАРА РЫСКУЛОВА, КОРАГАТИНСКИЙ С.О., С.АККАЙНАР</t>
  </si>
  <si>
    <t>КРЕСТЬЯНСКОЕ ХОЗЯЙСТВО "КУРМЕТ"</t>
  </si>
  <si>
    <t>САЛИКОВ ДАУРЕН КУРМЕТОВИЧ</t>
  </si>
  <si>
    <t>ИП БАТЫРГАЛИЕВ С.У</t>
  </si>
  <si>
    <t>БАТЫРГАЛИЕВ СЕРИК УРАЗАЕВИЧ</t>
  </si>
  <si>
    <t>ИП СЕЙТЕНОВ Б.А.</t>
  </si>
  <si>
    <t>СЕЙТЕНОВ БАУЫРЖАН АЛЕКСАНДРОВИЧ</t>
  </si>
  <si>
    <t>26.08.2026 не харег</t>
  </si>
  <si>
    <t>ИП "НҰР-ҚУАНДЫҚ"</t>
  </si>
  <si>
    <t>ЗЕТБЕКОВ СЕРЖАН ЕРМУХАНОВИЧ</t>
  </si>
  <si>
    <t>ИП ИДИРИСОВ Е.Н.</t>
  </si>
  <si>
    <t>ИДИРИСОВ ЕРКЕБУЛАН НУРКАНОВИЧ</t>
  </si>
  <si>
    <t>77776608181 ,87776608181</t>
  </si>
  <si>
    <t>С.ТОЛЫБАЙ , АКТЮБИНСКАЯ ОБЛАСТЬ, АЙТЕКЕБИЙСКИЙ РАЙОН, АКТАСТЫНСКИЙ С.О., С.ТОЛЫБАЙ</t>
  </si>
  <si>
    <t>ИП "АЛМАС И К"</t>
  </si>
  <si>
    <t>СЕЙТЖАПБАРОВ АЛМАС МІНАЙДАРҰЛЫ</t>
  </si>
  <si>
    <t>ЖК "NAIMAN"</t>
  </si>
  <si>
    <t>ШАРИПОВ КАНАТ ОХАНОВИЧ</t>
  </si>
  <si>
    <t>ИП МЕРКУШЕВ А.В. не зарегес</t>
  </si>
  <si>
    <t>МЕРКУШЕВ АЛЕКСАНДР ВЛАДИМИРОВИЧ</t>
  </si>
  <si>
    <t>ИП "ЖЫЛКЫБАЕВ Н. Н."</t>
  </si>
  <si>
    <t>ЖЫЛКЫБАЕВ НУРБОЛ НУРПЕИСОВИЧ</t>
  </si>
  <si>
    <t>С.ИРСУ , ТУРКЕСТАНСКАЯ ОБЛАСТЬ, ТЮЛЬКУБАССКИЙ РАЙОН, ТЮЛЬКУБАССКИЙ С.О., С.ИРСУ</t>
  </si>
  <si>
    <t>ИП АЛМАТ</t>
  </si>
  <si>
    <t>БУПЕЖАНОВ АЛМАТ БЕРИКОВИЧ</t>
  </si>
  <si>
    <t>КХ "ДУМАН"</t>
  </si>
  <si>
    <t>БЕЙСЕКБАЕВ ЖАНИБЕК САМАТОВИЧ</t>
  </si>
  <si>
    <t>ӨРСЕЖӘБЕР ШАРУА ҚОЖАЛЫҒЫ не дозвон</t>
  </si>
  <si>
    <t>МЕЕРМАНОВА АЙНУР УРИКБАЕВНА</t>
  </si>
  <si>
    <t>7(701)4378899 ,87014378899</t>
  </si>
  <si>
    <t>ТУЙЕБАЕВ БАГЛАН НУРЛАНОВИЧ</t>
  </si>
  <si>
    <t>ЖК "УТЕУЛИЕВА"</t>
  </si>
  <si>
    <t>УТЕУЛИЕВА АККУ ТАНИРБЕРГЕНОВНА</t>
  </si>
  <si>
    <t>ИП ТУРСУНОВ</t>
  </si>
  <si>
    <t>ТУРСУНОВ АЛМАТ ОМАРБЕКОВИЧ</t>
  </si>
  <si>
    <t>ИП "МӘЗІМБЕК"</t>
  </si>
  <si>
    <t>МӘЗІМБЕК ӘТІРГҮЛ</t>
  </si>
  <si>
    <t>ИП "НУГУМАНОВ"</t>
  </si>
  <si>
    <t>НУГУМАНОВ БАКЫТЖАН КАЛИЕВИЧ</t>
  </si>
  <si>
    <t>77759868286 ,87759868286</t>
  </si>
  <si>
    <t>22.07.2024 откл</t>
  </si>
  <si>
    <t>ИП "КҮН"</t>
  </si>
  <si>
    <t>ДЖУМАТАЕВА СЫМБАТ МУРАТОВНА</t>
  </si>
  <si>
    <t>7 (771) 263-91-91</t>
  </si>
  <si>
    <t>ЖК "МАХАМБЕТ"</t>
  </si>
  <si>
    <t>МАХАМБЕТОВ ГАНИБЕК ОНДАСЫНОВИЧ</t>
  </si>
  <si>
    <t>ИП МАКАНОВ Д.С.</t>
  </si>
  <si>
    <t>МАКАНОВ ДАУЛЕТ САМИОВИЧ</t>
  </si>
  <si>
    <t>С.МЫНБУЛАК , РАЙОН БАЙДИБЕКА, МЫНБУЛАКСКИЙ С.О., С.МЫНБУЛАК</t>
  </si>
  <si>
    <t>ИП "АСЫЛАРМАН"</t>
  </si>
  <si>
    <t>КЕРИМКУЛОВ БАҚДӘУЛЕТ КЕРІМҚҰЛҰЛЫ</t>
  </si>
  <si>
    <t>ИП ДОШИМОВ</t>
  </si>
  <si>
    <t>ДОШИМОВ ДУМАН НУРСАЙУЛЫ</t>
  </si>
  <si>
    <t>77055311184 ,87055311184</t>
  </si>
  <si>
    <t>Оптовая торговля электронным и телекоммуникационным оборудованием и их частями</t>
  </si>
  <si>
    <t>НҰР</t>
  </si>
  <si>
    <t>ИСАХАНОВ НУРБОЛ НАУШАРБЕКОВИЧ</t>
  </si>
  <si>
    <t>ИП ДАУГИРДАС М.П.</t>
  </si>
  <si>
    <t>ДАУГИРДАС МАКСИМ ПЕТРАСОВИЧ</t>
  </si>
  <si>
    <t>77056525161 ,87056525161</t>
  </si>
  <si>
    <t>С.БУРЛЫК , СЕВЕРО-КАЗАХСТАНСКАЯ ОБЛАСТЬ, АЙЫРТАУСКИЙ РАЙОН, КАЗАНСКИЙ С.О., С.БУРЛЫК</t>
  </si>
  <si>
    <t>ИП КОНОВАЛОВ Ю.П. повтор не дозв</t>
  </si>
  <si>
    <t>КОНОВАЛОВ ЮРИЙ ПЕТРОВИЧ</t>
  </si>
  <si>
    <t>С.САУМАЛКОЛЬ , АЙЫРТАУСКИЙ РАЙОН, ВОЛОДАРСКИЙ С.О., С.САУМАЛКОЛЬ</t>
  </si>
  <si>
    <t>03.09.2026 не верный</t>
  </si>
  <si>
    <t>ИП ОЖЕКИНА нет номера</t>
  </si>
  <si>
    <t>ОЖЕКИНА АЙНАШ АРГЫНОВНА</t>
  </si>
  <si>
    <t>ИП НУРГИСА не верный номер</t>
  </si>
  <si>
    <t>Кабасова Гульнур Саматовна</t>
  </si>
  <si>
    <t>ЦЕНТР АКВАКУЛЬТУРЫ АЛМАТЫ</t>
  </si>
  <si>
    <t>КАЛАШНИКОВ ВЛАДИСЛАВ ВИКТОРОВИЧ</t>
  </si>
  <si>
    <t>ЖК "НҰРИСЛАМ"</t>
  </si>
  <si>
    <t>ЕРСҰЛТАНОВА ЖАРҚЫН ЕҢБЕКҚЫЗЫ</t>
  </si>
  <si>
    <t>ИП " ИБРАГИМ."</t>
  </si>
  <si>
    <t>УМБЕТАЛИЕВ БЕЙБИТ АМАНГЕЛЬДИЕВИЧ</t>
  </si>
  <si>
    <t>77478710086 ,87476038259</t>
  </si>
  <si>
    <t>ИП ТАУТЕНОВ</t>
  </si>
  <si>
    <t>ТАУТЕНОВ БЕЙБИТ АМАНГЕЛЬДИНОВИЧ</t>
  </si>
  <si>
    <t>КХ КАРИМ</t>
  </si>
  <si>
    <t>КАРИМОВ РЫСКАЛИ НУРЛАНОВИЧ</t>
  </si>
  <si>
    <t>ИП БАЙБАТЫРОВА</t>
  </si>
  <si>
    <t>БАЙБАТЫРОВА АЙНУР СОВЕТКАНОВНА</t>
  </si>
  <si>
    <t>ИСЕНГУЖЕНОВА АЙНАР ТАЛГАТБЕКОВНА</t>
  </si>
  <si>
    <t>С.КЫЗЫЛЖАР , АКМОЛИНСКАЯ ОБЛАСТЬ, ЦЕЛИНОГРАДСКИЙ РАЙОН, С.О.КАБАНБАЙ БАТЫРА, С.КЫЗЫЛЖАР</t>
  </si>
  <si>
    <t>ИП БЕКТАСОВА АЙГҮЛ</t>
  </si>
  <si>
    <t>БЕКТАСОВА АЙГҮЛ САПАРҒАЛИҚЫЗЫ</t>
  </si>
  <si>
    <t>87029467359 ,87029766764</t>
  </si>
  <si>
    <t>СМАЙЛОВ РАХАТ АХМЕТОВИЧ</t>
  </si>
  <si>
    <t>ИП ПШЕМБАЕВ</t>
  </si>
  <si>
    <t>ПШЕМБАЕВ АРСЛАН УМИРБЕКОВИЧ</t>
  </si>
  <si>
    <t>77760855558 ,87760855558</t>
  </si>
  <si>
    <t>МАХАНБЕТОВ И.А</t>
  </si>
  <si>
    <t>МАХАНБЕТОВ ИСЛАМ АХМЕТОВИЧ</t>
  </si>
  <si>
    <t>КХ "ТАЛҒАТ" сбой</t>
  </si>
  <si>
    <t>ТУРМАГАМБЕТОВ МУРАТ АДИЛХАНОВИЧ</t>
  </si>
  <si>
    <t>87782413092 ,8(778) 241-30-92</t>
  </si>
  <si>
    <t>ИП " МАГЗУМОВА А.Б." не верный номер</t>
  </si>
  <si>
    <t>МАГЗУМОВА АЙЛАНА БАУЫРЖАНОВНА</t>
  </si>
  <si>
    <t>ИП "ЕРМЕК"</t>
  </si>
  <si>
    <t>КЕРИМКУЛОВ САГЫНДЫК ДУЙСЕНБЕКОВИЧ</t>
  </si>
  <si>
    <t>7 705 997 7914 ,87059977914</t>
  </si>
  <si>
    <t>ИП ORANGE CITY</t>
  </si>
  <si>
    <t>ЖАНТЛЕЕВ АЗАМАТ КАЙРАТОВИЧ</t>
  </si>
  <si>
    <t>КУБАЕВА ЖАНАР АСКАРОВНА</t>
  </si>
  <si>
    <t>77011707289 ,87011707289</t>
  </si>
  <si>
    <t>НАРЫМОВ ДИНМУХАМБЕТ ЖУСИПБЕКОВИЧ</t>
  </si>
  <si>
    <t>МАХАМЕТОВА</t>
  </si>
  <si>
    <t>МАХАМЕТОВА АСЕМГУЛЬ НУРЛАНОВНА</t>
  </si>
  <si>
    <t>7 777 060-88-66 ,87770608866</t>
  </si>
  <si>
    <t>ИП ЖАНХУТОВ ХАМИД ВИСИТОВИЧ</t>
  </si>
  <si>
    <t>ЖАНХУТОВ ХАМИД ВИСИТОВИЧ</t>
  </si>
  <si>
    <t>ИП "ТЕМИРБАЕВА Ж.Е."</t>
  </si>
  <si>
    <t>ТЕМИРБАЕВА ЖАННАР ЕРЛАНОВНА</t>
  </si>
  <si>
    <t>7 (777) 435-82-28</t>
  </si>
  <si>
    <t>"ОТАН РУХЫ"</t>
  </si>
  <si>
    <t>МАМБЕТАЛИЕВ ТАЛГАТ СЕРЖАНОВИЧ</t>
  </si>
  <si>
    <t>С.КАЗЫГУРТ , КАЗЫГУРТСКИЙ РАЙОН, КАЗЫГУРТСКИЙ С.О., С.КАЗЫГУРТ</t>
  </si>
  <si>
    <t>КРЕСТЬЯНСКОЕ ХОЗЯЙСТВО "ТӨЛЕУХАН"</t>
  </si>
  <si>
    <t>РАЙЫМБЕКОВ УЛАН ТУЛЕУХАНОВИЧ</t>
  </si>
  <si>
    <t>С.САРЫОБАЛЫ , КАРАГАНДИНСКАЯ ОБЛАСТЬ, КАРКАРАЛИНСКИЙ РАЙОН, АМАНЖОЛОВСКИЙ С.О., С.САРЫОБАЛЫ</t>
  </si>
  <si>
    <t>24.09.2026 нет потреб</t>
  </si>
  <si>
    <t>ИП "АРАЙ"</t>
  </si>
  <si>
    <t>ТУЛЕУГАЛИЕВ ШЫНАРБЕК ЕРСАЙНОВИЧ</t>
  </si>
  <si>
    <t>7 (705) 796-52-92</t>
  </si>
  <si>
    <t>ИП "АДЕМ - ТЕХНИК"</t>
  </si>
  <si>
    <t>ДАУРБЕКОВА ГУЛЬВИРА ЖАСУЗАКОВНА</t>
  </si>
  <si>
    <t>77479124911 ,87479124911</t>
  </si>
  <si>
    <t>ИП "АМИНА"</t>
  </si>
  <si>
    <t>ТОЛЕПБЕРГЕНОВА АЛЬМИРА АХМЕТОЛЛАЕВНА</t>
  </si>
  <si>
    <t>ИП "GATAULIN"</t>
  </si>
  <si>
    <t>ГАТИН ЗАКИР РАФИКОВИЧ</t>
  </si>
  <si>
    <t>Г.ТАРАЗ , ТАРАЗ Г.А., Г.ТАРАЗ</t>
  </si>
  <si>
    <t>ИП "ДІНДӘ"</t>
  </si>
  <si>
    <t>ТУРЕБЕКОВА АЙГЕРИМ ЖАНАБАЕВНА</t>
  </si>
  <si>
    <t>С.ТЕМИРБЕКА ЖУРГЕНОВА , АЙТЕКЕБИЙСКИЙ РАЙОН, С.О.ТЕМИРБЕКА ЖУРГЕНЕВА, С.ТЕМИРБЕКА ЖУРГЕНОВА</t>
  </si>
  <si>
    <t>ИЗБАСАРОВА БАКИТГУЛЬ АМАНОВНА</t>
  </si>
  <si>
    <t>77711084879 ,87711084879</t>
  </si>
  <si>
    <t>25.02.2025 не зарег</t>
  </si>
  <si>
    <t>МАКАРОВА ЕКАТЕРИНА ВАСИЛЬЕВНА</t>
  </si>
  <si>
    <t>77054868888 ,87054868888</t>
  </si>
  <si>
    <t>ИП АТАУОВ</t>
  </si>
  <si>
    <t>АТАУОВ СЕКСЕНБАЙ БАКЫТОВИЧ</t>
  </si>
  <si>
    <t>РАИМОВ ДАУЛЕТ САГАТБЕКОВИЧ</t>
  </si>
  <si>
    <t>К/Х ЛИ В. В.</t>
  </si>
  <si>
    <t>ЛИ ВИТАЛИЙ ВЯЧЕСЛАВОВИЧ</t>
  </si>
  <si>
    <t>7 701 770-11-18 ,87017701118</t>
  </si>
  <si>
    <t>С.АРНА , АЛМАТИНСКАЯ ОБЛАСТЬ, ҚОНАЕВ Г.А., ЗАРЕЧНЫЙ С.О., С.АРНА</t>
  </si>
  <si>
    <t>ИП ИСАХАНОВ</t>
  </si>
  <si>
    <t>ИСАХАНОВ ГАНИ КЕНЖЕГАЛИЕВИЧ</t>
  </si>
  <si>
    <t>ИНДИВИДУАЛЬНЫЙ ПРЕДПРИНИМАТЕЛЬ "КУСАЙНОВА О.А."</t>
  </si>
  <si>
    <t>КУСАЙНОВА ОКСАНА АЗАМАТОВНА</t>
  </si>
  <si>
    <t>87053899901 ,8705-389-99-01</t>
  </si>
  <si>
    <t>ИП ЯСИНА</t>
  </si>
  <si>
    <t>КЫЗДАРБЕКОВА АИДА САМБЕТЖАНОВНА</t>
  </si>
  <si>
    <t>ХУДАЙСУГИРОВА ЛАЗЗАТ УТЕГЕНОВНА</t>
  </si>
  <si>
    <t>25.02.2025 закрылись</t>
  </si>
  <si>
    <t>ТАУКЕБАЕВА МЕРУЕРТ ТАЛГАТБЕКОВНА</t>
  </si>
  <si>
    <t>Прочая розничная торговля в специализированных магазинах, являющихся торговыми объектами, с торговой площадью более 2000 кв.м (2000 кв.м и выше)</t>
  </si>
  <si>
    <t>ИП "ҚАЗЫНА" не зарег</t>
  </si>
  <si>
    <t>ГАЙСИН СЕРЖАН ОРАЗАЕВИЧ</t>
  </si>
  <si>
    <t>77769086086 ,87769086086</t>
  </si>
  <si>
    <t>ИП ЖАРКЫНБЕК</t>
  </si>
  <si>
    <t>ЖАРҚЫНБЕКҰЛЫ АЙБЕК</t>
  </si>
  <si>
    <t>87014112046 ,87751154761</t>
  </si>
  <si>
    <t>ИП БАЙТУБЕТОВА ГУЛНАР КАЙРАТОВНА</t>
  </si>
  <si>
    <t>БАЙТУБЕТОВА ГУЛНАР КАЙРАТОВНА</t>
  </si>
  <si>
    <t>ТУКУМОВ КУАНДЫК ТУРАКБАЕВИЧ</t>
  </si>
  <si>
    <t>ИП УМУТПАЕВ А</t>
  </si>
  <si>
    <t>УМУТБАЕВ АНУАР СОВЕТКАНОВИЧ</t>
  </si>
  <si>
    <t>К/Х "АЛТАЙ БАЛЫ"</t>
  </si>
  <si>
    <t>МУХАМАДИЕВ РУСТАМ СЕРГЕЕВИЧ</t>
  </si>
  <si>
    <t>КХ АМАНБАЕВ</t>
  </si>
  <si>
    <t>АМАНБАЕВА МАКПАЛ АДИЛЬБЕКОВНА</t>
  </si>
  <si>
    <t>КРЕСТЬЯНСКОЕ ХОЗЯЙСТВО " АМАН"</t>
  </si>
  <si>
    <t>ЖОНЫСОВ СУЛТАНБЕК НУРЛАНОВИЧ</t>
  </si>
  <si>
    <t>7/71346/22211 ,87134622211</t>
  </si>
  <si>
    <t>ИП МАМБЕТОВА</t>
  </si>
  <si>
    <t>МАМБЕТОВА МЕРЕЙ КАЛДАШЕВНА</t>
  </si>
  <si>
    <t>07.06.2024 сбой</t>
  </si>
  <si>
    <t>"БЕЙБІТ" ШАРУА ҚОЖАЛЫҒЫ</t>
  </si>
  <si>
    <t>КАЛДЫБАЕВ БЕЙБИТЖАН КАСЫМХАНОВИЧ</t>
  </si>
  <si>
    <t>МАДИНА</t>
  </si>
  <si>
    <t>ЖАРМЕНОВА МАДИНА БАТЫРБЕКОВНА</t>
  </si>
  <si>
    <t>ИП ECOPLASTSERVICE</t>
  </si>
  <si>
    <t>МАРҚАМҰРАТ ЕСІЛБЕК</t>
  </si>
  <si>
    <t>"АҚТАЙЛАҚ" ФЕРМЕРЛІК ҚОЖАЛЫҒЫ</t>
  </si>
  <si>
    <t>ОСПАНОВ БАУЫРЖАН НАЖИТОВИЧ</t>
  </si>
  <si>
    <t>7756789435 ,87756789435</t>
  </si>
  <si>
    <t>ИП "ЖЫЛЫСБЕК"</t>
  </si>
  <si>
    <t>ЖЫЛЫСБЕК САУТБЕК ТЕМІРХАНҰЛЫ</t>
  </si>
  <si>
    <t>ИП "АҚНҰР"</t>
  </si>
  <si>
    <t>ДУЙСЕМБИЕВ АРДАК ИБАДИЛДАЕВИЧ</t>
  </si>
  <si>
    <t>ИП ДАУЛЕТАЛИНА</t>
  </si>
  <si>
    <t>ДАУЛЕТАЛИНА ЖАНСАЯ ТЕМИРХАНОВНА</t>
  </si>
  <si>
    <t>25.02.2025  нет потреб</t>
  </si>
  <si>
    <t>К/Х "АЗАМАТ"</t>
  </si>
  <si>
    <t>КАНАПИЯНОВА АЙГЕРИМ СЕМЕЙЕВНА</t>
  </si>
  <si>
    <t>ИП QAZAQSTAN</t>
  </si>
  <si>
    <t>ЗАХАРОВ АЛЕКСАНДР АЛЕКСАНДРОВИЧ</t>
  </si>
  <si>
    <t>77777769600 ,87777769600</t>
  </si>
  <si>
    <t>БАЙЖІГІТ</t>
  </si>
  <si>
    <t>АХМЕТОВА БАЛ ЖАКАНОВНА</t>
  </si>
  <si>
    <t>87019592964 ,8-701-959-2964</t>
  </si>
  <si>
    <t>ДК "КӘУСАР"</t>
  </si>
  <si>
    <t>КУЛТАСОВ КАЙДАР АКМУРЗАЕВИЧ</t>
  </si>
  <si>
    <t>С.КОСУЙЕНКИ , КЫЗЫЛОРДИНСКАЯ ОБЛАСТЬ, ЖАНАКОРГАНСКИЙ РАЙОН, С.О. КОСУЙЕНКИ, С.КОСУЙЕНКИ</t>
  </si>
  <si>
    <t>КУЛТУРЕЕВ ЖОЛАМАН РАЖАПОВИЧ</t>
  </si>
  <si>
    <t>ИП "MEREI"</t>
  </si>
  <si>
    <t>КАРАШУЛАКОВА САЛТАНАТ АМАНКУЛОВНА</t>
  </si>
  <si>
    <t>77014650727; +77017178214</t>
  </si>
  <si>
    <t>КХ СОВА</t>
  </si>
  <si>
    <t>ИП "ENGINEERING SAFETY LINE"</t>
  </si>
  <si>
    <t>САМАТОВ ДАМИР АЛМАЗОВИЧ</t>
  </si>
  <si>
    <t>ЭКОФЕРМА</t>
  </si>
  <si>
    <t>ОМАРОВ САЯТ ТОЛЕНБАЕВИЧ</t>
  </si>
  <si>
    <t>КОШМЕТОВ</t>
  </si>
  <si>
    <t>КОШМЕТОВ ЕРЛАН СЕРИКОВИЧ</t>
  </si>
  <si>
    <t>ИП БИСЕНГАЛИЕВ АЗАМАТ ЖАНБЫРБАЙЕВИЧ</t>
  </si>
  <si>
    <t>БИСЕНГАЛИЕВ АЗАМАТ ЖАНБЫРБАЙЕВИЧ</t>
  </si>
  <si>
    <t>25.02.2025 рнет потреб</t>
  </si>
  <si>
    <t>ИП "БАЙТУГАНОВ"</t>
  </si>
  <si>
    <t>БАЙТУРГАНОВ ЫКЫЛАС КАНАПИЯЕВИЧ</t>
  </si>
  <si>
    <t>77051165606 ,87051165606</t>
  </si>
  <si>
    <t>ИП ИБРАЕВА</t>
  </si>
  <si>
    <t>ИБРАЕВА АСЕЛЬ ХАЙРАТОВНА</t>
  </si>
  <si>
    <t>С.КАМЫШЕНКА , ОБЛАСТЬ АБАЙ, БОРОДУЛИХИНСКИЙ РАЙОН, ПОДБОРНЫЙ С.О., С.КАМЫШЕНКА</t>
  </si>
  <si>
    <t>ИП "ЕРСҰЛТАН"</t>
  </si>
  <si>
    <t>ТЛЕУБЕРГЕНОВ ЕРЖАН ТЛЕУБЕРГЕНҰЛЫ</t>
  </si>
  <si>
    <t>RESTART</t>
  </si>
  <si>
    <t>СМАИЛОВ РУСЛАН ЕРТАРГАНОВИЧ</t>
  </si>
  <si>
    <t>77713705501 ,87713705501</t>
  </si>
  <si>
    <t>ИПАБАЙДУЛЛАЕВ</t>
  </si>
  <si>
    <t>АБАЙДУЛЛАЕВ АХМЕТБЕК АМАНЖОЛОВИЧ</t>
  </si>
  <si>
    <t>Ф/Х ҚАРАТАУ-2016</t>
  </si>
  <si>
    <t>АХМЕТОВ АКЫЛЖАН СУИНДИКОВИЧ</t>
  </si>
  <si>
    <t>77473363386 ,87473363386</t>
  </si>
  <si>
    <t>С.КУМТИЫМ , ТУРКЕСТАНСКАЯ ОБЛАСТЬ, РАЙОН САУРАН, С.О.КАРАШЫК, С.КУМТИЫМ</t>
  </si>
  <si>
    <t>ИП "НҰРГЕЛДІ"</t>
  </si>
  <si>
    <t>АГИБАЕВ ГАЛЫМЖАН ЖАНЗАКОВИЧ</t>
  </si>
  <si>
    <t>ИП "А.В.Т"</t>
  </si>
  <si>
    <t>АБДУШЕВА ВИКТОРИЯ ТАЛГАТОВНА</t>
  </si>
  <si>
    <t>ИП ЕРАЛИ</t>
  </si>
  <si>
    <t>ШАПИЕВ ЕРИК РАМАЗАНОВИЧ</t>
  </si>
  <si>
    <t>7 (705) 659-05-45</t>
  </si>
  <si>
    <t>ИП "МЫЛТЫКБАЕВ АЙДЫН БАҚЫТЖАНҰЛЫ"</t>
  </si>
  <si>
    <t>Мылтықбаев Айдын Бақытжанұлы</t>
  </si>
  <si>
    <t>77712075693 ,87712075693</t>
  </si>
  <si>
    <t>ИП "КИТИЕВ"</t>
  </si>
  <si>
    <t>КИТИЕВ АБУМУСЛИМ БАТЫРОВИЧ</t>
  </si>
  <si>
    <t>ИБРАЕВ БЕЛГЕБАЙ ДЫМБАЕВИЧ</t>
  </si>
  <si>
    <t>87077100149 ,8707-710-01-49</t>
  </si>
  <si>
    <t>Г.ЕСИЛЬ , АКМОЛИНСКАЯ ОБЛАСТЬ, ЕСИЛЬСКИЙ РАЙОН, Г.ЕСИЛЬ</t>
  </si>
  <si>
    <t>К/Х "ҚОҢЫРБЕК"</t>
  </si>
  <si>
    <t>АДИЛБЕК ЕСХАТ</t>
  </si>
  <si>
    <t>ИП "ДОН"</t>
  </si>
  <si>
    <t>КАМБАРОВ ДЖАНИБЕК УСЕНОВИЧ</t>
  </si>
  <si>
    <t>ИП УСЕНОВ</t>
  </si>
  <si>
    <t>УСЕНОВ МЕЙРБЕК АЛИАКБАРОВИЧ</t>
  </si>
  <si>
    <t>ИП ХАМИНА Н.В.</t>
  </si>
  <si>
    <t>ХАМИНА НАТАЛЬЯ ВЛАДИМИРОВНА</t>
  </si>
  <si>
    <t>С.РУБЕЖИНСКОЕ , РАЙОН БӘЙТЕРЕК, РУБЕЖИНСКИЙ С.О., С.РУБЕЖИНСКОЕ</t>
  </si>
  <si>
    <t>30.05.2024 нет потреб</t>
  </si>
  <si>
    <t>ИП ШАКИРОВ не верный номер</t>
  </si>
  <si>
    <t>ШАКИРОВ МИРАМ БЕРИКОВИЧ</t>
  </si>
  <si>
    <t>24.09.2026 не верный номер</t>
  </si>
  <si>
    <t>ИП "САНЖАР" повтор не дозв</t>
  </si>
  <si>
    <t>ЖУКЕНОВ БЕРИК ДУМАНОВИЧ</t>
  </si>
  <si>
    <t>С.ЛЕДЕНЕВО , СЕВЕРО-КАЗАХСТАНСКАЯ ОБЛАСТЬ, МАМЛЮТСКИЙ РАЙОН, ЛЕДЕНЕВСКИЙ С.О., С.ЛЕДЕНЕВО</t>
  </si>
  <si>
    <t>ИП " КЕРИМБЕКОВ"</t>
  </si>
  <si>
    <t>КЕРИМБЕКОВ КАНАТ МУРАТБЕКОВИЧ</t>
  </si>
  <si>
    <t>КРЕСТЬЯНСКОЕ ХОЗЯЙСТВО "МҰРАГЕР-К"</t>
  </si>
  <si>
    <t>БАЙЖАНОВ ЖАМБЫЛ ТАХАРОВИЧ</t>
  </si>
  <si>
    <t>ЖАНБЕКОВ БЕРИКХАН АБДИКАДИРОВИЧ</t>
  </si>
  <si>
    <t>7(702)1176717 ,87021176717 ,+87021176717</t>
  </si>
  <si>
    <t>INJU-MARJAN</t>
  </si>
  <si>
    <t>КУСАЙЫНОВ АЯН КАЙЫРЛЫХАНОВИЧ</t>
  </si>
  <si>
    <t>С.АКТОГАЙ , ОБЛАСТЬ АБАЙ, АЯГОЗСКИЙ РАЙОН, АКТОГАЙСКИЙ С.О., С.АКТОГАЙ</t>
  </si>
  <si>
    <t>ЕРЖАН</t>
  </si>
  <si>
    <t>СИХИМБЕКОВ ЕРЖАН АДИЛУЛЫ</t>
  </si>
  <si>
    <t>7 (778) 567 6272</t>
  </si>
  <si>
    <t>"НАРИН" повтор не дозвон</t>
  </si>
  <si>
    <t>ОРУДЖОВ РАУФ ШАКИР ОГЛЫ</t>
  </si>
  <si>
    <t>С.ЧЕБЕНДОВКА , КОСТАНАЙСКАЯ ОБЛАСТЬ, ДЕНИСОВСКИЙ РАЙОН, ТЕЛЬМАНСКИЙ С.О., С.АНТОНОВКА, С.ЧЕБЕНДОВКА</t>
  </si>
  <si>
    <t>К/Х "ТҮГІБАЙ"</t>
  </si>
  <si>
    <t>РАХИМБЕКОВ МЕДЕТ ТЕМИРХАНОВИЧ</t>
  </si>
  <si>
    <t>7 777 304 8284 ,87473587186</t>
  </si>
  <si>
    <t>АКИМБАЕВА АСЕМ МАРАТОВНА</t>
  </si>
  <si>
    <t>ҚОЗЫБАЙ</t>
  </si>
  <si>
    <t>ҚОЗЫБАЙ ОЛЖАС АЛТЫНБЕКҰЛЫ</t>
  </si>
  <si>
    <t>КХ "НҰР-ЖАН"</t>
  </si>
  <si>
    <t>САРСЕНГАЛИЕВ НУРБЕК МАНАРБЕКОВИЧ</t>
  </si>
  <si>
    <t>ИП "ОЛЬГА"</t>
  </si>
  <si>
    <t>КОЧЕНКОВА ОЛЬГА АЛЕКСАНДРОВНА</t>
  </si>
  <si>
    <t>7(747)354-50-17 ,87473545017</t>
  </si>
  <si>
    <t>ИП РАЯНА</t>
  </si>
  <si>
    <t>АХМОЛДИНА НАЗЫМ МЕЙРХАНОВНА</t>
  </si>
  <si>
    <t>ИП АЙХИМБЕКОВА А.</t>
  </si>
  <si>
    <t>АЙХИМБЕКОВА АЛТЫНАЙ ҚАЛДЫБАЙҚЫЗЫ</t>
  </si>
  <si>
    <t>7 (777) 644-66-44</t>
  </si>
  <si>
    <t>ЗА ПС</t>
  </si>
  <si>
    <t>КУДЯРОВ МАКСАТ АСИЛХАНОВИЧ</t>
  </si>
  <si>
    <t>7 776 378 83 83 ,87763788383</t>
  </si>
  <si>
    <t>ИП ПАТСАБЕКОВ</t>
  </si>
  <si>
    <t>ПАТСАБЕКОВ АЙДЫН ФАЙЫЗБЕКҰЛЫ</t>
  </si>
  <si>
    <t>77082996776 ,87082996776</t>
  </si>
  <si>
    <t>КХ "ДАНИЯЛ"</t>
  </si>
  <si>
    <t>ЖАМШЫГУЛОВ ДУМАН КУАНЫШОВИЧ</t>
  </si>
  <si>
    <t>87714681040 ,8/771/4681040</t>
  </si>
  <si>
    <t>07.02.2024 отключен</t>
  </si>
  <si>
    <t>ИП АРАЙ</t>
  </si>
  <si>
    <t>ҚАЖЫГЕРЕЕВА АРАЙ ТУРСЫНҒАЛИҚЫЗЫ</t>
  </si>
  <si>
    <t>ИП БОЧАРНИКОВ</t>
  </si>
  <si>
    <t>БОЧАРНИКОВ АНДРЕЙ НИКОЛАЕВИЧ</t>
  </si>
  <si>
    <t>77715736902 ,87715736902</t>
  </si>
  <si>
    <t>ИП "БАТЫРБЕКОВ Т. М."</t>
  </si>
  <si>
    <t>БАТЫРБЕКОВ ТАЛГАТ МАУЛЕТЖАНОВИЧ</t>
  </si>
  <si>
    <t>С.АБАЙ , ТУРКЕСТАНСКАЯ ОБЛАСТЬ, ТЮЛЬКУБАССКИЙ РАЙОН, БАЛЫКТИНСКИЙ С.О., С.АБАЙ</t>
  </si>
  <si>
    <t>ИП ARIZAN</t>
  </si>
  <si>
    <t>НУРЕКЕНОВ РИЗАХАН КАМАЛБЕКОВИЧ</t>
  </si>
  <si>
    <t>17.05.2024 нет потреб</t>
  </si>
  <si>
    <t>ИП ЗАУРБЕКОВА</t>
  </si>
  <si>
    <t>ЗАУРБЕКОВА ГУЛЬМИРА КУАТБЕКОВНА</t>
  </si>
  <si>
    <t>КРЕСТЬЯНСКОЕ ХОЗЯЙСТВО "НҰРАСЫЛ"</t>
  </si>
  <si>
    <t>НУРАШЕВ СЕРИК ЖОЛДЫГАЛИЕВИЧ</t>
  </si>
  <si>
    <t>С.ТОКМАНСАЙ , АКТЮБИНСКАЯ ОБЛАСТЬ, АЛГИНСКИЙ РАЙОН, ТОКМАНСАЙСКИЙ С.О., С.ТОКМАНСАЙ</t>
  </si>
  <si>
    <t>ИП АПСАТАРОВ ЕРКИН ХАЛЫКОВИЧ</t>
  </si>
  <si>
    <t>АПСАТАРОВ ЕРКИН ХАЛЫКОВИЧ</t>
  </si>
  <si>
    <t>77056015763 ,87052166627</t>
  </si>
  <si>
    <t>26.08.2026 оба номера не зарег</t>
  </si>
  <si>
    <t>КАРГАЕВ АЗАМАТ ТОКТАРБАЕВИЧ</t>
  </si>
  <si>
    <t>КХ АМАНЖАН</t>
  </si>
  <si>
    <t>БОЛЫСОВ ЗАУР АМАНЖАНОВИЧ</t>
  </si>
  <si>
    <t>17.05.2024 пока нет потреб</t>
  </si>
  <si>
    <t>ИП "АСХАТ А"</t>
  </si>
  <si>
    <t>ШЕГИРОВ АСХАТ АКАТОВИЧ</t>
  </si>
  <si>
    <t>ИП ЖЕТПИСБАЕВ Д.Ж.</t>
  </si>
  <si>
    <t>ЖЕТПИСБАЕВ ДАНИЯР ЖАКСЫЛЫКОВИЧ</t>
  </si>
  <si>
    <t>77776240523 ,87776240523</t>
  </si>
  <si>
    <t>ИП ИСАБЕРГЕНОВА</t>
  </si>
  <si>
    <t>ИСАБЕРГЕНОВА АРДАК СЕЙТЖАНОВНА</t>
  </si>
  <si>
    <t>ИП "ALATAU"</t>
  </si>
  <si>
    <t>СУЛЕЙМЕНОВА АСЕЛЬ МЫРЗАБЕКОВНА</t>
  </si>
  <si>
    <t>ИП НҰРАЙ</t>
  </si>
  <si>
    <t>ДУЙМБАЕВА ЭЛЬМИРА АККАЛИЕВНА</t>
  </si>
  <si>
    <t>КХ ОМИР-ТАЙ</t>
  </si>
  <si>
    <t>САЛЫБЕКОВА НУРЗАДА НУРТАЕВНА</t>
  </si>
  <si>
    <t>ИП "РҮСТЕМ"</t>
  </si>
  <si>
    <t>ҰЛЫҚПАНОВА БОТАКӨЗ ЫҚЫЛАСҚЫЗЫ</t>
  </si>
  <si>
    <t>НАЛИБАЕВ МЕЙРБЕК ЖУМАБЕКОВИЧ</t>
  </si>
  <si>
    <t>КХ "ДОСТАР" не зарегестр</t>
  </si>
  <si>
    <t>ЕРБУЛАТОВ МАНАРБЕК ЖУМАГЕРЕЕВИЧ</t>
  </si>
  <si>
    <t>30.09.2024 не зарег</t>
  </si>
  <si>
    <t>АХМЕТОВА АЙГЕРІМ ЖЕКСЕМБАЙҚЫЗЫ</t>
  </si>
  <si>
    <t>КХ MILLENIUM</t>
  </si>
  <si>
    <t>СҰЛТАНҒАЗЫ АБАЙ ҚАЗИҰЛЫ</t>
  </si>
  <si>
    <t>7145123131 ,87145123131 ,87779375888</t>
  </si>
  <si>
    <t>26.08.2026 не до-звон</t>
  </si>
  <si>
    <t>ИП "НУРХАНОВ А.Б"</t>
  </si>
  <si>
    <t>НУРХАНОВ АМАНЖОЛ БОКЕНБАЕВИЧ</t>
  </si>
  <si>
    <t>ИП СМАЙЛОВ</t>
  </si>
  <si>
    <t>СМАЙЛОВ АЛЬМЕН ЕСЕНБАЕВИЧ</t>
  </si>
  <si>
    <t>8-701-783-05-13</t>
  </si>
  <si>
    <t>ИП АБИР</t>
  </si>
  <si>
    <t>АБИРОВА ЖАННА АДИЛЬБЕКОВНА</t>
  </si>
  <si>
    <t>КХ"АЙЫМ"</t>
  </si>
  <si>
    <t>АЛИХАНОВ ОЛЖАС ШОРТАНБАЕВИЧ</t>
  </si>
  <si>
    <t>77010991919 ,87010991919</t>
  </si>
  <si>
    <t>24.09.2026 не дозвон</t>
  </si>
  <si>
    <t>ИП МӘР МӘР</t>
  </si>
  <si>
    <t>ҚАЙРАН ҚУАНЫШ</t>
  </si>
  <si>
    <t>ХАМЗИНА</t>
  </si>
  <si>
    <t>ХАМЗИНА АЙГУЛЬ КОНЫСПЕКОВНА</t>
  </si>
  <si>
    <t>МОНТИН АЛМАТ МАРАТБЕКОВИЧ</t>
  </si>
  <si>
    <t>АЛМАЛИНСКИЙ РАЙОН , АЛМАЛИНСКИЙ РАЙОН</t>
  </si>
  <si>
    <t>ИП САГИНОВА</t>
  </si>
  <si>
    <t>САГИНОВА РАЙСА ЖЕКСЕНБАЕВНА</t>
  </si>
  <si>
    <t>ИП "ТҰЛПАР"</t>
  </si>
  <si>
    <t>ИМАНЖАНОВА АЙСЛУ АЛДАБЕРГЕНОВНА</t>
  </si>
  <si>
    <t>ИП СП НҰР</t>
  </si>
  <si>
    <t>СЫДЫКОВА УЛМЕКЕН САРСЕНБАЕВНА</t>
  </si>
  <si>
    <t>ИП МУХАМЕДИЯРОВА КЫМБАТ КУРАКБАЕВНА</t>
  </si>
  <si>
    <t>МУХАМЕДИЯРОВА КЫМБАТ КУРАКБАЕВНА</t>
  </si>
  <si>
    <t>BEREKE-2020</t>
  </si>
  <si>
    <t>ТУЛАЕВ ТЕМУР БИЛАЛОВИЧ</t>
  </si>
  <si>
    <t>ИП АЛИНА АЙГЕРИМ</t>
  </si>
  <si>
    <t>АЛИНА АЙГЕРИМ АЯНОВНА</t>
  </si>
  <si>
    <t>КИПИА</t>
  </si>
  <si>
    <t>ТУРАЛИЕВ КАРИМ ЭРИКОВИЧ</t>
  </si>
  <si>
    <t>ИП АЛИЕВ Д.Д.</t>
  </si>
  <si>
    <t>АЛИЕВ ДАНИЯР ДАТКАБЕКОВИЧ</t>
  </si>
  <si>
    <t>КХ ALIBABA</t>
  </si>
  <si>
    <t>АЛЖАНОВ АЛТЫНХАН ЕРЗАТХАНОВИЧ</t>
  </si>
  <si>
    <t>ИП "АЛИХАН" (ТӨРЕМҰРАТОВ А.Т.)</t>
  </si>
  <si>
    <t>ТӨРЕМҰРАТОВ АЙМҰРАТ ТӨРЕМҰРАТҰЛЫ</t>
  </si>
  <si>
    <t>ИП МУСИНА</t>
  </si>
  <si>
    <t>МУСИНА МИРА БЕКЕНБАЕВНА</t>
  </si>
  <si>
    <t>МЕДЕУ</t>
  </si>
  <si>
    <t>КУМЕКОВ НУРЖАН ДАУЛЕНОВИЧ</t>
  </si>
  <si>
    <t>ИП "ШЫНБАТЫРОВ"</t>
  </si>
  <si>
    <t>ШЫНБАТЫРОВ САГИДОЛЛА БАЙДИЛДАУЛЫ</t>
  </si>
  <si>
    <t>ИП ЧУМАНОВ</t>
  </si>
  <si>
    <t>ЧУМАНОВ ГАЛЫМЖАН БЕЙСЕНБЕКОВИЧ</t>
  </si>
  <si>
    <t>Производство электронной бытовой техники</t>
  </si>
  <si>
    <t>ИП "ДОСТУПНОЕ ЖИЛЬЁ"</t>
  </si>
  <si>
    <t>КАБЫКЕНОВ АНУАР РАМАЗАНОВИЧ</t>
  </si>
  <si>
    <t>77056006014 ,87021788466 ,87056006014</t>
  </si>
  <si>
    <t>ИП "АЛТЫН САҚА" не верный номер</t>
  </si>
  <si>
    <t>ЖҰМАБЕК КАКЕШ</t>
  </si>
  <si>
    <t>С.СТАН , КАРАГАНДИНСКАЯ ОБЛАСТЬ, БУХАР-ЖЫРАУСКИЙ РАЙОН, НОВОУЗЕНСКИЙ С.О., С.СТАН</t>
  </si>
  <si>
    <t>ALI</t>
  </si>
  <si>
    <t>ӘЛИ ӘЛІМ СЕРІКҰЛЫ</t>
  </si>
  <si>
    <t>7 (701) 305-41-79 ,87013054179</t>
  </si>
  <si>
    <t>24.09.2026 нет протреб</t>
  </si>
  <si>
    <t>"ФЕРМЕРЛІК ҚОЖАЛЫҚ" МЕЙРМАШОВ ЭЛЬДАР ЕРБОЛОВИЧ</t>
  </si>
  <si>
    <t>МЕЙРМАШОВ ЭЛЬДАР ЕРБОЛОВИЧ</t>
  </si>
  <si>
    <t>МЕЙРОВА ГУЛЬНАРА БЕЙБИТОВНА</t>
  </si>
  <si>
    <t>87753284176 ,8(775)328-41-76</t>
  </si>
  <si>
    <t>ИП "СЕРИКОВ"</t>
  </si>
  <si>
    <t>СЕРИКОВ ЕРЛАН СЕРИКОВИЧ</t>
  </si>
  <si>
    <t>ИП "ЖАСМИН"</t>
  </si>
  <si>
    <t>БЕКЕНИЯЗОВА КАРЫЛГАШ САИНОВНА</t>
  </si>
  <si>
    <t>30.09.2024 нет потре\б</t>
  </si>
  <si>
    <t>ИП НАМЕСТНИКОВ В.С.</t>
  </si>
  <si>
    <t>НАМЕСТНИКОВ ВИКТОР СЕРГЕЕВИЧ</t>
  </si>
  <si>
    <t>26.08.2026  нет потреб</t>
  </si>
  <si>
    <t>КХ "ДОС"</t>
  </si>
  <si>
    <t>АЙМУХАНОВ АМАНЕР СЕРИККАЛИЕВИЧ</t>
  </si>
  <si>
    <t>БАРАКАТ не зарегестр</t>
  </si>
  <si>
    <t>ДОСАЛИЕВ ЕСБУЛАТ АБАЕВИЧ</t>
  </si>
  <si>
    <t>КХ "NSTER"</t>
  </si>
  <si>
    <t>ДУБРОВКИН ВИТАЛИЙ ГЕННАДЬЕВИЧ</t>
  </si>
  <si>
    <t>87017733915 ,8 701 773 39 15</t>
  </si>
  <si>
    <t>КХ "AQ MOL" не зарег</t>
  </si>
  <si>
    <t>СМАКАНОВ ЕРМЕК БАГДАТОВИЧ</t>
  </si>
  <si>
    <t>ИП " МАХАТАЕВ К.А"</t>
  </si>
  <si>
    <t>МАХАТАЕВ КАНАТ АМИРКУЛОВИЧ</t>
  </si>
  <si>
    <t>АДАЙ</t>
  </si>
  <si>
    <t>УЖАНОВ СЕРИК ТЛЕГЕНОВИЧ</t>
  </si>
  <si>
    <t>КХ "САКИ"</t>
  </si>
  <si>
    <t>МУКУШЕВ ЖАЛГАС БУЛАТОВИЧ</t>
  </si>
  <si>
    <t>87022601166 ,8-702-260-11-66</t>
  </si>
  <si>
    <t>С.ЖАНАТАЛАП , АКТЮБИНСКАЯ ОБЛАСТЬ, ХОБДИНСКИЙ РАЙОН, ТЕРИСАККАНСКИЙ С.О., С.ЖАНАТАЛАП</t>
  </si>
  <si>
    <t>ИП АЛМЕНОВА Ж.Б.</t>
  </si>
  <si>
    <t>АЛМЕНОВА ЖУЛДЫЗ БОЛАТОВНА</t>
  </si>
  <si>
    <t>БИСЕНОВ ЖЕНИСБЕК ЖУМАБАЕВИЧ</t>
  </si>
  <si>
    <t>ЖК ЕСІЛБАЙ</t>
  </si>
  <si>
    <t>НҰРЛАН ҚҰСЫМАНБЕК</t>
  </si>
  <si>
    <t>ИП БАЙГОНОВ</t>
  </si>
  <si>
    <t>БАЙГОНОВ ГАЗИЗ ЕРСАЙЫНОВИЧ</t>
  </si>
  <si>
    <t>77013614445 ,87013614445</t>
  </si>
  <si>
    <t>ИНДИВИДУАЛЬНЫЙ ПРЕДПРИНИМАТЕЛЬ "ALEM"</t>
  </si>
  <si>
    <t>ЖУМАГУЛОВ ЖОЛБАТЫР МАРАТОВИЧ</t>
  </si>
  <si>
    <t>АСАУОВ АСХАТ АБУГАЛИЕВИЧ</t>
  </si>
  <si>
    <t>77016876705 ,87016876705</t>
  </si>
  <si>
    <t>30.09.2024 пока нет потреб</t>
  </si>
  <si>
    <t>БУРКИТБАЕВА РАУШАН ОНТАЛАПОВНА</t>
  </si>
  <si>
    <t>МУХАМБЕТОВА ДИНАРА СЕРИКОВНА</t>
  </si>
  <si>
    <t>К/Х "НАМЫС"</t>
  </si>
  <si>
    <t>ҚАЙРАТҰЛЫ АСҚАР</t>
  </si>
  <si>
    <t>17.05.2024 сбой</t>
  </si>
  <si>
    <t>САДВАКАСОВ ДУМАН БОРАНБАЕВИЧ</t>
  </si>
  <si>
    <t>КХ "ШЫ??ЫС"</t>
  </si>
  <si>
    <t>ИЗТЕЛЕУОВ ЖАСЛАН СЕРИКУЛЫ</t>
  </si>
  <si>
    <t>30.09.2024 не работает там боьше номера нет</t>
  </si>
  <si>
    <t>ИП "ӘБІЛ - МАНСҰР"</t>
  </si>
  <si>
    <t>ОРМАНАЛИЕВ БАГДАТ СЕРИКБАЕВИЧ</t>
  </si>
  <si>
    <t>18.11.2024 не дозвон</t>
  </si>
  <si>
    <t>ЖК "ҚАЙСАР"</t>
  </si>
  <si>
    <t>КОЗБАКОВ КАЙСАР МАДЕНИЕТОВИЧ</t>
  </si>
  <si>
    <t>87014446777 ,8-701-444-67-77</t>
  </si>
  <si>
    <t>ПАНОВ</t>
  </si>
  <si>
    <t>ПАНОВ РУСЛАН ВЛАДИМИРОВИЧ</t>
  </si>
  <si>
    <t>"АТАМЕКЕН" АЗРЕТБЕРГЕНОВ МҰХТАР КӨПЖАСАРҰЛЫ</t>
  </si>
  <si>
    <t>АЗРЕТБЕРГЕНОВ МҰХТАР КӨПЖАСАРҰЛЫ</t>
  </si>
  <si>
    <t>77756957046 ,87756957046</t>
  </si>
  <si>
    <t>ЖК"ЗИНЕШ"</t>
  </si>
  <si>
    <t>САДУАХОВА ЗИНЕШ ЖАНБЫРБАЕВНА</t>
  </si>
  <si>
    <t>ИП КОЩЕГУЛОВ Н.М. не верный номер</t>
  </si>
  <si>
    <t>КОЩЕГУЛОВ НУРБОЛАТ МАРАМОВИЧ</t>
  </si>
  <si>
    <t>ИП ИНАБАТ</t>
  </si>
  <si>
    <t>НАДИРБАЕВ АЛМАС ҚУАНДЫҚҰЛЫ</t>
  </si>
  <si>
    <t>КРЕСТЬЯНСКОЕ ХОЗЯЙСТВО "ТЛЕКҚАБЫЛ"</t>
  </si>
  <si>
    <t>ЖУМАТОВ АРТУР ТЛЕГЕНОВИЧ</t>
  </si>
  <si>
    <t>ЖЕКЕ КӘСІПКЕР СУЛТАНБЕКОВ БЕРИК СЫЛКЫМБЕКОВИЧ</t>
  </si>
  <si>
    <t>СУЛТАНБЕКОВ БЕРИК СЫЛКЫМБЕКОВИЧ</t>
  </si>
  <si>
    <t>ИП ШАЛАЕВА Н.А.</t>
  </si>
  <si>
    <t>ШАЛАЕВА НАТАЛЬЯ АЛЕКСАНДРОВНА</t>
  </si>
  <si>
    <t>ИП "КЕЛЕШЕК+"</t>
  </si>
  <si>
    <t>АБИЛБАШАРОВ ТИМУР КАМАЛДИНОВИЧ</t>
  </si>
  <si>
    <t>ИП ТИТОН</t>
  </si>
  <si>
    <t>РАИМБЕКОВ АЗАМАТ НУРЛАНОВИЧ</t>
  </si>
  <si>
    <t>87283921979 ,8-72839-21979</t>
  </si>
  <si>
    <t>ИП "НУРАЛИ"</t>
  </si>
  <si>
    <t>ТУРЛАУОВ АНУАР БАЛГАЖАНОВИЧ</t>
  </si>
  <si>
    <t>ИП "АЛМАЗ"</t>
  </si>
  <si>
    <t>МАЛИКОВ АЛМАЗ АДИЛХАНОВИЧ</t>
  </si>
  <si>
    <t>ЕРГАЗИН АСКАР</t>
  </si>
  <si>
    <t>ЕРГАЗИН АСХАР АНСАЕВИЧ</t>
  </si>
  <si>
    <t>ИП АЛИЯ</t>
  </si>
  <si>
    <t>БЕКМУРЗАЕВА АЛИЯ ДЖУМЫРОВНА</t>
  </si>
  <si>
    <t>MONEYBALL</t>
  </si>
  <si>
    <t>ШАЙМЕРДЕНОВ СЕРИК МАРАТОВИЧ</t>
  </si>
  <si>
    <t>КХ МУФТАХ</t>
  </si>
  <si>
    <t>МУФТАХОВ АКЫЛБЕК БОЛАТОВИЧ</t>
  </si>
  <si>
    <t>ЖАКЬЯНОВ АЛИБЕК САПАРОВИЧ</t>
  </si>
  <si>
    <t>77776249738 ,87776249738</t>
  </si>
  <si>
    <t>КХ "ЖАМАН - КӨКДОМБАҚ"</t>
  </si>
  <si>
    <t>БАЗЫЛБЕКОВА МЕЙРАМКУЛЬ ОМИРБЕКОВНА</t>
  </si>
  <si>
    <t>77771090187 ,87771090187</t>
  </si>
  <si>
    <t>22.05.2024 нет потреб</t>
  </si>
  <si>
    <t>ИП ЖУМАГАЛИЕВ ЖЕНИСБЕК ТЛЕКОВИЧ</t>
  </si>
  <si>
    <t>ЖУМАГАЛИЕВ ЖЕНИСБЕК ТЛЕКОВИЧ</t>
  </si>
  <si>
    <t>МЫРЗАТАЕВ МЕЙРЖАН</t>
  </si>
  <si>
    <t>МЫРЗАТАЕВ МЕЙРЖАН АМЗЕХАНОВИЧ</t>
  </si>
  <si>
    <t>UNION TIME</t>
  </si>
  <si>
    <t>КЕНЖЕБЕКОВ АЙДОС ТАЛАПОВИЧ</t>
  </si>
  <si>
    <t>7 701 7389358 ,87017389358</t>
  </si>
  <si>
    <t>КӘУСАР</t>
  </si>
  <si>
    <t>ЕРМАГАНБЕТОВА ФАРИДА ЖОЛДАСБАЕВНА</t>
  </si>
  <si>
    <t>7 (771) 304 32 89</t>
  </si>
  <si>
    <t>25.02.2025 дала номер руководителя не дозвон</t>
  </si>
  <si>
    <t>КРЕСТЬЯНСКОЕ ХОЗЯЙСТВО "ДАЯНА"</t>
  </si>
  <si>
    <t>НИЯЗБЕКОВ СУЛТАН МУГАДАРОВИЧ</t>
  </si>
  <si>
    <t>7/771/6886444 ,87716886444</t>
  </si>
  <si>
    <t>С.ТАМДЫ , АКТЮБИНСКАЯ ОБЛАСТЬ, АЛГИНСКИЙ РАЙОН, ТАМДИНСКИЙ С.О., С.ТАМДЫ</t>
  </si>
  <si>
    <t>25.02.2025 не дозхвон</t>
  </si>
  <si>
    <t>ИП БАҚ-ҚОН</t>
  </si>
  <si>
    <t>ОСПАНОВА ГУЛБИБИ ДУРЫСБЕКОВНА</t>
  </si>
  <si>
    <t>ИП ИСКАКОВА АЛЬМИРА ТУРЛЫБАЕВНА</t>
  </si>
  <si>
    <t>ИСКАКОВА АЛЬМИРА ТУРЛЫБАЕВНА</t>
  </si>
  <si>
    <t>87026252401 ,87132739780</t>
  </si>
  <si>
    <t>ИП "ИЛЬМАН"</t>
  </si>
  <si>
    <t>САРБАЛАКОВА АНАСТАСИЯ ВАСИЛЬЕВНА</t>
  </si>
  <si>
    <t>ИП "ОРАЗГАЛИЕВА М.А."</t>
  </si>
  <si>
    <t>ОРАЗГАЛИЕВА МОЛДИР АМАНГАЛИЕВНА</t>
  </si>
  <si>
    <t>77770535587 ,87770535587</t>
  </si>
  <si>
    <t>ИНДИВИДУАЛЬНЫЙ ПРЕДПРИНИМАТЕЛЬ ШИРИНБЕКОВ АЙДАР АЛМАНБЕТОВИЧ</t>
  </si>
  <si>
    <t>ШИРИНБЕКОВ АЙДАР АЛМАНБЕТОВИЧ</t>
  </si>
  <si>
    <t>05.11.2024 откл</t>
  </si>
  <si>
    <t>ИП НУРТАЗИН А.</t>
  </si>
  <si>
    <t>НУРТАЗИН АБЗАЛ БОЛАТОВИЧ</t>
  </si>
  <si>
    <t>ИП "ЖАНАР"</t>
  </si>
  <si>
    <t>МУНАТАЕВА ЖАНАР МУРАТОВНА</t>
  </si>
  <si>
    <t>С.КОСТОБЕ , ЖАМБЫЛСКАЯ ОБЛАСТЬ, ЖАМБЫЛСКИЙ РАЙОН, КОЛЬКАЙНАРСКИЙ С.О., С.КОСТОБЕ</t>
  </si>
  <si>
    <t>ИП "АЛЬ-ТАЙЫР"</t>
  </si>
  <si>
    <t>ИП "БАҚПЕРЗЕНТ"</t>
  </si>
  <si>
    <t>ЗАУРБЕКОВ БАХТИЯР АСКЕРБЕКОВИЧ</t>
  </si>
  <si>
    <t>18.11.2024 нет потреб</t>
  </si>
  <si>
    <t>ИП AZIZA</t>
  </si>
  <si>
    <t>АБЕСПЬЯНОВ АДИЛЬ РУСЛАНОВИЧ</t>
  </si>
  <si>
    <t>7 (705) 464-75-87 ,87054647587</t>
  </si>
  <si>
    <t>ИП"АЙБЕК"</t>
  </si>
  <si>
    <t>НИЕТОВА АЙГУЛ КАДЫРХАНОВНА</t>
  </si>
  <si>
    <t>30.09.2024 сбой</t>
  </si>
  <si>
    <t>ЧУКЕЕВА ГУЛЬМИРА КАЙЫРГАЛИЕВНА</t>
  </si>
  <si>
    <t>МАКАЖАНОВА ЛАУРА</t>
  </si>
  <si>
    <t>МАКАЖАНОВА ЛАУРА КАРПИКОВНА</t>
  </si>
  <si>
    <t>ARUZHAN</t>
  </si>
  <si>
    <t>КАЛШУРАЕВА ГУЛЬМИРА АБДУЛЛАЕВНА</t>
  </si>
  <si>
    <t>КУЛЬЧИКОВА РАХАТ СЕЙЛХАНОВНА</t>
  </si>
  <si>
    <t>ИП "АЙША-БИБІ"</t>
  </si>
  <si>
    <t>АЙМУКАШЕВА АКТОТЫ МУРАТОВНА</t>
  </si>
  <si>
    <t>30.09.2024 не дорзвон</t>
  </si>
  <si>
    <t>САЙДЫГУЛОВА ДИНАРА САПАРОВНА</t>
  </si>
  <si>
    <t>К\ Х "КАЗЫНА "</t>
  </si>
  <si>
    <t>ТЕТЕГАЛИЕВ АМАН КАЛИЕВИЧ</t>
  </si>
  <si>
    <t>8-707-461-09-09</t>
  </si>
  <si>
    <t>БАЙБАРАҚ</t>
  </si>
  <si>
    <t>ИБРАЕВ АЗАМАТ МЫРЗАМҰРАТҰЛЫ</t>
  </si>
  <si>
    <t>ИП УСЕРБАЕВ Г.Б.</t>
  </si>
  <si>
    <t>УСЕРБАЕВ ГАЛЫМЖАН БАТЫРХАНОВИЧ</t>
  </si>
  <si>
    <t>С.ЕНБЕК , ЖАМБЫЛСКАЯ ОБЛАСТЬ, ШУСКИЙ РАЙОН, КОРАГАТИНСКИЙ С.О., С.ЕНБЕК</t>
  </si>
  <si>
    <t>1911.2024 нет потреб</t>
  </si>
  <si>
    <t>ИП ЫНТЫЗАРБЕК</t>
  </si>
  <si>
    <t>БАРЛЫБАЕВ НУРЛЫБЕК ЫНТЫЗАРБЕКОВИЧ</t>
  </si>
  <si>
    <t>С.КЕРЕИТ , ТУРКЕСТАНСКАЯ ОБЛАСТЬ, ТЮЛЬКУБАССКИЙ РАЙОН, АРЫССКИЙ С.О., С.КЕРЕИТ</t>
  </si>
  <si>
    <t>ЖК АШИРОВ А.Н</t>
  </si>
  <si>
    <t>АШИРОВ АСИЛХАН НУРМАХАНОВИЧ</t>
  </si>
  <si>
    <t>87053530603 ,87784459884</t>
  </si>
  <si>
    <t>МАУТКАНОВ АРНУР САМАРКАНДОВИЧ</t>
  </si>
  <si>
    <t>Производство готовых пищевых продуктов</t>
  </si>
  <si>
    <t>22.02.2024 нет потреб</t>
  </si>
  <si>
    <t>ИНДИВИДУАЛЬНЫЙ ПРЕДПРИНИМАТЕЛЬ "КАЗЫНА"</t>
  </si>
  <si>
    <t>МУТАЛЯПОВ КУАНЫШ СЕРИКОВИЧ</t>
  </si>
  <si>
    <t>КХ "КАЗАГРОНОВА"</t>
  </si>
  <si>
    <t>КАН АНДРЕЙ ГЕОРГИЕВИЧ</t>
  </si>
  <si>
    <t>ИП БОЛАШАК</t>
  </si>
  <si>
    <t>ИДРИСОВА ДАРИЯ МУРАТОВНА</t>
  </si>
  <si>
    <t>БОЛДЫРГАНОВА ДАРИЯ МЫРЗАБЕКОВНА</t>
  </si>
  <si>
    <t>ИП "MR.GREEN"</t>
  </si>
  <si>
    <t>ТЛЕСОВ ЖОЛДАС АСКАРОВИЧ</t>
  </si>
  <si>
    <t>КХ АҚЖҮЗІК</t>
  </si>
  <si>
    <t>ТОККУЛИНА ЖАНСАЯ КАМИДУЛЛИЕВНА</t>
  </si>
  <si>
    <t>26.08.2026  не дозвон</t>
  </si>
  <si>
    <t>ЕСЕНТАЕВА ГУЛАИМ МАХАМБЕТОВНА</t>
  </si>
  <si>
    <t>ИП "БАЙБУЛОВА Б.Т."</t>
  </si>
  <si>
    <t>БАЙБУЛОВА БАКЫТГУЛЬ ТОКСАНОВНА</t>
  </si>
  <si>
    <t>С.РЕЧНОЕ , КОСТАНАЙСКАЯ ОБЛАСТЬ, УЗУНКОЛЬСКИЙ РАЙОН, РЯЖСКИЙ С.О., С.РЕЧНОЕ</t>
  </si>
  <si>
    <t>BAYER</t>
  </si>
  <si>
    <t>БАЙМЫРЗАЕВ ЕРЛАН КЕЛМЫРЗАЕВИЧ</t>
  </si>
  <si>
    <t>ИП ARLAN</t>
  </si>
  <si>
    <t>ШАКАРБЕКОВ АЙДОС ЖУМАГАЛИЕВИЧ</t>
  </si>
  <si>
    <t>ИП АБИШЕВ МЕДЕТ КАНАТБЕКОВИЧ</t>
  </si>
  <si>
    <t>АБИШЕВ МЕДЕТ КАНАТБЕКОВИЧ</t>
  </si>
  <si>
    <t>ИП ПАЗИЛОВ</t>
  </si>
  <si>
    <t>ПАЗИЛОВ СУЛТАНБЕК ТИЛЕУБАЕВИЧ</t>
  </si>
  <si>
    <t>ИП "БИСЕКЕШЕВА"</t>
  </si>
  <si>
    <t>БИСЕКЕШЕВА ЗАРИАНА МУХАМБЕТОВНА</t>
  </si>
  <si>
    <t>77018887728 ,87018887728</t>
  </si>
  <si>
    <t>ЖК "МЫРЗАБЕКОВ М.Ж."</t>
  </si>
  <si>
    <t>МЫРЗАБЕКОВ МЕДЕТ ЖУСИПОВИЧ</t>
  </si>
  <si>
    <t>ИП АМИНА</t>
  </si>
  <si>
    <t>ЖАНАБАЕВА ЖУЛДУЗ АЙДАРБЕКОВНА</t>
  </si>
  <si>
    <t>ИП "НУРАХМЕТ"</t>
  </si>
  <si>
    <t>ДУМАНҚЫЗЫ ДЖАНЕЛИЯ</t>
  </si>
  <si>
    <t>INCOME</t>
  </si>
  <si>
    <t>КОЛИБЕКОВА ДИНАРА УМИРЗАКОВНА</t>
  </si>
  <si>
    <t>77785557430 ,87785557430</t>
  </si>
  <si>
    <t>ИП БАЙМЫШЕВ АС</t>
  </si>
  <si>
    <t>77772051910 ,87772051910</t>
  </si>
  <si>
    <t>25.02.2025 занято</t>
  </si>
  <si>
    <t>ИП "ЕРТӨРЕ"</t>
  </si>
  <si>
    <t>БҰРХАНОВА ПЕРИЗАТ САНСЫЗБАЙҚЫЗЫ</t>
  </si>
  <si>
    <t>87011130513 ,8-701-113-05--13</t>
  </si>
  <si>
    <t>ИБАДУЛЛАЕВ БЕКЗАТ</t>
  </si>
  <si>
    <t>ИБАДУЛЛАЕВ БЕКЗАТ КУАНЫШБЕКОВИЧ</t>
  </si>
  <si>
    <t>ИП ЗУПАШЕВА А.А</t>
  </si>
  <si>
    <t>ЗУПАШЕВА АЙЖАН АМАНТАЕВНА</t>
  </si>
  <si>
    <t>ЖК "БИТТИБАЕВ МЕЙРЖАН МЕЙРХАНОВИЧ"</t>
  </si>
  <si>
    <t>БИТТИБАЕВ МЕЙРЖАН МЕЙРХАНОВИЧ</t>
  </si>
  <si>
    <t>С.ЖУЗИМДИК , ТУРКЕСТАНСКАЯ ОБЛАСТЬ, РАЙОН БАЙДИБЕКА, ЖАМБЫЛСКИЙ С.О., С.ЖУЗИМДИК</t>
  </si>
  <si>
    <t>УСПАНОВА АКМАРАЛ СЕРЖАНОВНА</t>
  </si>
  <si>
    <t>87080240110 ,870802401103 ,870802401103.87787298751</t>
  </si>
  <si>
    <t>С.САРЫЖАР , АКТЮБИНСКАЯ ОБЛАСТЬ, МАРТУКСКИЙ РАЙОН, САРЫЖАРСКИЙ С.О., С.САРЫЖАР</t>
  </si>
  <si>
    <t>ШУГАЙПОВ НУРТАС ТЫНЫБАЕВИЧ</t>
  </si>
  <si>
    <t>И/П "АСЫЛ"</t>
  </si>
  <si>
    <t>ЕСАЛИЕВ ЕРЛАН ОРЫНБАСАРҰЛЫ</t>
  </si>
  <si>
    <t>77789898181 ,87789898181</t>
  </si>
  <si>
    <t>"ЖАҚЫП " ШАРУА ҚОЖАЛЫҒЫ</t>
  </si>
  <si>
    <t>ЖАКИПОВ МЕДЕТ ЖЕКСЕНАЛИЕВИЧ</t>
  </si>
  <si>
    <t>САДВАКАСОВ А.Ж.</t>
  </si>
  <si>
    <t>САДВАКАСОВ АЙТУАР ЖАСТЛЕКОВИЧ</t>
  </si>
  <si>
    <t>ИП SAPAR TRANS</t>
  </si>
  <si>
    <t>БАЙДУЛАЕВ ЕРЖИГИТ САПАРБЕКОВИЧ</t>
  </si>
  <si>
    <t>КХ "БАЯЗЕТ"</t>
  </si>
  <si>
    <t>ШАБАНОВ НУРЖАН АБДЫМАЖИТОВИЧ</t>
  </si>
  <si>
    <t>ИП "ОМАРБЕКОВА АЙНУР"</t>
  </si>
  <si>
    <t>ОМАРБЕКОВА АЙНУР ЕРГАЛИЕВНА</t>
  </si>
  <si>
    <t>ИП "БАУЫРЖАН"</t>
  </si>
  <si>
    <t>ОСПАНОВ БАУРЖАН БОЛАТБЕКҰЛЫ</t>
  </si>
  <si>
    <t>"ЫРЗА" ШАРУА ҚОЖАЛЫҒЫ</t>
  </si>
  <si>
    <t>БЕКБОСЫНОВ ДУМАН КАНАШЕВИЧ</t>
  </si>
  <si>
    <t>ИП ЖАНАБИЛ ТОЛЕУБЕК</t>
  </si>
  <si>
    <t>ЖАНАБИЛ ТОЛЕУБЕК</t>
  </si>
  <si>
    <t>УМАРОВА АРАЙГУЛ МУРАТОВНА</t>
  </si>
  <si>
    <t>25.09.2024 не верный номер</t>
  </si>
  <si>
    <t>ИП АБДИКАЛИКОВА МЕРУЕРТ КАСЫМБАЕВНА</t>
  </si>
  <si>
    <t>АБДИКАЛИКОВА МЕРУЕРТ КАСЫМБАЕВНА</t>
  </si>
  <si>
    <t>С.ЫНТЫМАК , ТУРКЕСТАНСКАЯ ОБЛАСТЬ, ОРДАБАСЫНСКИЙ РАЙОН, КАРАСПАНСКИЙ С.О., С.ЫНТЫМАК</t>
  </si>
  <si>
    <t>КУАТОВА НАЗИРА БЕРГЕНОВНА</t>
  </si>
  <si>
    <t>КФХ ЭМИР АГРО</t>
  </si>
  <si>
    <t>ЖЕКСЕМБИН КУАТ КУРМАНЖАНУЛЫ</t>
  </si>
  <si>
    <t>77016401231 ,87016401231</t>
  </si>
  <si>
    <t>ИП ОСЕТРОВ АЛЕКСЕЙ ЮРЬЕВИЧ повтор не дозвон</t>
  </si>
  <si>
    <t>ОСЕТРОВ АЛЕКСЕЙ ЮРЬЕВИЧ</t>
  </si>
  <si>
    <t>26.08.2026  откл</t>
  </si>
  <si>
    <t>КХ КУЧЕРЕНКО повтор не дозвон</t>
  </si>
  <si>
    <t>КУЧЕРЕНКО ВЛАДИМИР ВИТАЛЬЕВИЧ</t>
  </si>
  <si>
    <t>С.БОЛЬШИЕ ДУБРАВЫ , КОСТАНАЙСКАЯ ОБЛАСТЬ, САРЫКОЛЬСКИЙ РАЙОН, С.А.БОЛЬШИЕ ДУБРАВЫ, С.БОЛЬШИЕ ДУБРАВЫ</t>
  </si>
  <si>
    <t>ИП J&amp;N</t>
  </si>
  <si>
    <t>КИШКЕНТАЕВ ЖАНДОС СЕРИКОВИЧ</t>
  </si>
  <si>
    <t>7 (701) 643-43-00</t>
  </si>
  <si>
    <t>ЗИМОВКА ОРТА-САРМАН , КАРАГАНДИНСКАЯ ОБЛАСТЬ, АКТОГАЙСКИЙ РАЙОН, КУСАКСКИЙ С.О., С.КОШКАР, ЗИМОВКА ОРТА-САРМАН</t>
  </si>
  <si>
    <t>КХ "МЕДИНА"</t>
  </si>
  <si>
    <t>ИЩЕНКО БЕКЗАТ КИЗАТАЕВИЧ</t>
  </si>
  <si>
    <t>С.ЖАСТИЛЕК , КАРАГАНДИНСКАЯ ОБЛАСТЬ, БУХАР-ЖЫРАУСКИЙ РАЙОН, ПЕТРОВСКИЙ С.О., С.ЖАСТИЛЕК</t>
  </si>
  <si>
    <t>ИП "ТУЯКОВ Б.А." повтор отключен</t>
  </si>
  <si>
    <t>ТУЯКОВ БЕГАС АСКАРОВИЧ</t>
  </si>
  <si>
    <t>С.БЛАГОВЕЩЕНКА , СЕВЕРО-КАЗАХСТАНСКАЯ ОБЛАСТЬ, ЖАМБЫЛСКИЙ РАЙОН, БЛАГОВЕЩЕНСКИЙ С.О., С.БЛАГОВЕЩЕНКА</t>
  </si>
  <si>
    <t>ИП "ОРАЗАЛЫ"</t>
  </si>
  <si>
    <t>САУЫТБЕКОВ АБАЙ ЖУМАБАЕВИЧ</t>
  </si>
  <si>
    <t>MONTE-CRISTO</t>
  </si>
  <si>
    <t>ПОДГАТЕЦ РОМАН ВИКТОРОВИЧ</t>
  </si>
  <si>
    <t>ИП УМУТ</t>
  </si>
  <si>
    <t>ТЫШКАНБАЕВ НАЗЫМБЕК ГАИСАЕВИЧ</t>
  </si>
  <si>
    <t>77002467270 ,87002467270 ,87026141167</t>
  </si>
  <si>
    <t>ИП "МҰРАТ"</t>
  </si>
  <si>
    <t>МҰРАТ МӘЛИКЕ МҰРАТҚЫЗЫ</t>
  </si>
  <si>
    <t>ЕРБОЛ</t>
  </si>
  <si>
    <t>КАЙРАТОВ ЕРБОЛ КАЙРАТОВИЧ</t>
  </si>
  <si>
    <t>МАКАЖАНОВ ДАУРЕН АСХАТОВИЧ</t>
  </si>
  <si>
    <t>ИНДИВИДУАЛЬНЫЙ ПРЕДПРИНИМАТЕЛЬ "МАНСУР"</t>
  </si>
  <si>
    <t>АРДАШЕВ АМАНГОС АДИЛГЕРЕЕВИЧ</t>
  </si>
  <si>
    <t>7 (705) 216 6581</t>
  </si>
  <si>
    <t>"ДӘНЕ" ФЕРМЕРЛІК ҚОЖАЛЫҒЫ</t>
  </si>
  <si>
    <t>ДАНЕЕВ АЙБЕК ИБРАГИМАЛИЕВИЧ</t>
  </si>
  <si>
    <t>КХ "ШАКАБАЙ"</t>
  </si>
  <si>
    <t>ТӨЛЕУҚАЗЫ ӘСЕТ</t>
  </si>
  <si>
    <t>ИБРАЕВ АДИЛЬ НУРМУРАТОВИЧ</t>
  </si>
  <si>
    <t>ИП ASIL SAUDA</t>
  </si>
  <si>
    <t>ҚИВДАТ КҮЛЗАТ</t>
  </si>
  <si>
    <t>ИП "ИБРАЕВА Б"</t>
  </si>
  <si>
    <t>ИБРАЕВА БОТАГОЗ АДИЛКАНОВНА</t>
  </si>
  <si>
    <t>77771088018 ,87082297929</t>
  </si>
  <si>
    <t>Специализированная дизайнерская деятельность</t>
  </si>
  <si>
    <t>КХ АЛТЫН ОРДА</t>
  </si>
  <si>
    <t>ТОЛЕБАЕВ ЖАНДОС ТОКТАРБАЕВИЧ</t>
  </si>
  <si>
    <t>С.МАРАЛДЫ , ВОСТОЧНО-КАЗАХСТАНСКАЯ ОБЛАСТЬ, КУРЧУМСКИЙ РАЙОН, МАРАЛДИНСКИЙ С.О., С.МАРАЛДЫ</t>
  </si>
  <si>
    <t>17.05.2024 не верный номер</t>
  </si>
  <si>
    <t>ИП "ГИЗАТУЛИНА Р.Н"</t>
  </si>
  <si>
    <t>ГИЗАТУЛИНА РЕГИНА НАИЛЬЕВНА</t>
  </si>
  <si>
    <t>Г.ТЕКЕЛИ , ТЕКЕЛИ Г.А., Г.ТЕКЕЛИ</t>
  </si>
  <si>
    <t>16.10.2024 нет пока потреб</t>
  </si>
  <si>
    <t>ИП АБДУГАППАРОВА ШАИРА АБДИМАЛИКОВНА</t>
  </si>
  <si>
    <t>АБДУГАППАРОВА ШАИРА АБДИМАЛИКОВНА</t>
  </si>
  <si>
    <t>87101340120 ,871013401206</t>
  </si>
  <si>
    <t>ИП ҚҰДАШОВ ЖӘНІБЕК ҚОСАМАНҰЛЫ</t>
  </si>
  <si>
    <t>ҚҰДАШОВ ЖӘНІБЕК ҚОСАМАНҰЛЫ</t>
  </si>
  <si>
    <t>25.02.2025 не верный нромер</t>
  </si>
  <si>
    <t>ИП "МАЛИКА СЕРИКОВНА"</t>
  </si>
  <si>
    <t>САТЫБАЛДИЕВА МАЛИКА СЕРИКОВНА</t>
  </si>
  <si>
    <t>ИП "AIMI"</t>
  </si>
  <si>
    <t>МИЯНОВА ЖАНЫЛКАН МЫКТЫБЕКОВНА</t>
  </si>
  <si>
    <t>ФХ "УЗДЕНБАЕВ Б.Д."повтор не дозвон</t>
  </si>
  <si>
    <t>УЗДЕНБАЕВ БЕКБОЛАТ ДЖАМБУЛАТОВИЧ</t>
  </si>
  <si>
    <t>С.ХМЕЛЬНИЦКОЕ , СЕВЕРО-КАЗАХСТАНСКАЯ ОБЛАСТЬ, ТИМИРЯЗЕВСКИЙ РАЙОН, ХМЕЛЬНИЦКИЙ С.О., С.ХМЕЛЬНИЦКОЕ</t>
  </si>
  <si>
    <t xml:space="preserve">03.09.2026 не дозвон </t>
  </si>
  <si>
    <t>ИП ТАСАНОВ К.Ш. повтор не дозвон</t>
  </si>
  <si>
    <t>ТАСАНОВ КУАНДЫК ШЫНБОЛАТОВИЧ</t>
  </si>
  <si>
    <t>ИП МЫРЗАГАЗИЕВ ЖАСУЛАН МАХСАТОВИЧ</t>
  </si>
  <si>
    <t>МЫРЗАГАЗИЕВ ЖАСУЛАН МАХСАТОВИЧ</t>
  </si>
  <si>
    <t>2-36-36.8-701-706-36-66</t>
  </si>
  <si>
    <t>ИП "ЯЗГУЛЬ"</t>
  </si>
  <si>
    <t>ОРЫМБАЕВА ЯЗГУЛЬ ТОЛЕГЕНОВНА</t>
  </si>
  <si>
    <t>С.КОСБАРМАК , АТБАСАРСКИЙ РАЙОН, С.О.АКАНА КУРМАНОВА, С.КОСБАРМАК</t>
  </si>
  <si>
    <t>11.09.2026 нет потре</t>
  </si>
  <si>
    <t>ТОҚТАРҒАЗЫ МҰРАТӘЛІ</t>
  </si>
  <si>
    <t>Розничная торговля подержанными товарами в магазинах, являющихся торговыми объектами, с торговой площадью более 2000 кв.м (2000 кв.м и выше)</t>
  </si>
  <si>
    <t>АХМЕТЧАЕВ ДАУЛЕТ ЗАРИФУЛЛАЕВИЧ</t>
  </si>
  <si>
    <t>ЛЯЛЬЧЕНКО АЛЕКСАНДР СЕРГЕЕВИЧ</t>
  </si>
  <si>
    <t>АСАНОВА МУЛДИР АУЕСХАНОВНА</t>
  </si>
  <si>
    <t>7 (775)-150-85-37 ,87751508537</t>
  </si>
  <si>
    <t>(ИП ''ҚОЖАНОВ ҒАНИ ӘЛИХАНҰЛЫ'')</t>
  </si>
  <si>
    <t>ҚОЖАНОВ ҒАНИ ӘЛИХАНҰЛЫ</t>
  </si>
  <si>
    <t>ИП ДЖУМАБАЕВ</t>
  </si>
  <si>
    <t>ДЖУМАБАЕВ ЕРБОЛ КОНЫСБАЕВИЧ</t>
  </si>
  <si>
    <t>ИП "ГҮЛДЕР"</t>
  </si>
  <si>
    <t>ОВЕЗОВА МЕРУЕТ ЕСЕНОВНА</t>
  </si>
  <si>
    <t>ИП "БЕКСҰЛТАН"</t>
  </si>
  <si>
    <t>АСКАРОВ ЖАНБОЛАТ БАКТИЯРОВИЧ</t>
  </si>
  <si>
    <t>КУСМАНГАЛИЕВ ЭЛДАР ДЖОЛДАСХАНОВИЧ</t>
  </si>
  <si>
    <t>ИП "ГУЛЗИНАТ"</t>
  </si>
  <si>
    <t>САГИНДИКОВА ГУЛЗИНАТ КУРБАНБАЕВНА</t>
  </si>
  <si>
    <t>ИП ГОРБАТОВ К. А.</t>
  </si>
  <si>
    <t>ГОРБАТОВ КИРИЛЛ АНДРЕЕВИЧ</t>
  </si>
  <si>
    <t>77055007574 ,87055007574</t>
  </si>
  <si>
    <t>ИП "СЫЗДЫКОВ К.Ж."</t>
  </si>
  <si>
    <t>СЫЗДЫКОВ КАНАТ ЖАКСЫЛЫКОВИЧ</t>
  </si>
  <si>
    <t>С.БАЙТЕРЕК , СЕВЕРО-КАЗАХСТАНСКАЯ ОБЛАСТЬ, РАЙОН МАГЖАНА ЖУМАБАЕВА, С.О.БӘЙТЕРЕК, С.БАЙТЕРЕК</t>
  </si>
  <si>
    <t>03.09.2026 не верный номер</t>
  </si>
  <si>
    <t>ИП РАЙБАЕВА САНИЯ ТУЛЕУБЕКОВНА</t>
  </si>
  <si>
    <t>РАЙБАЕВА САНИЯ ТУЛЕУБЕКОВНА</t>
  </si>
  <si>
    <t>7 7476212214 ,87476212214</t>
  </si>
  <si>
    <t>22.07.2024 не зарег</t>
  </si>
  <si>
    <t>КХ "ШАҢЫРАҚ"</t>
  </si>
  <si>
    <t>АЙМАНГАЛИЕВ МЕЙРАМБЕК ЖАРДЕМОВИЧ</t>
  </si>
  <si>
    <t>ИП ПЕТУХОВ МАКСИМ НИКОЛАЕВИЧ не дозвон</t>
  </si>
  <si>
    <t>ПЕТУХОВ МАКСИМ НИКОЛАЕВИЧ</t>
  </si>
  <si>
    <t>77756758344 ,87756758344</t>
  </si>
  <si>
    <t>С.АСЕНКРИТОВКА , КОСТАНАЙСКАЯ ОБЛАСТЬ, РАЙОН БЕИМБЕТА МАЙЛИНА, АСЕНКРИТОВСКИЙ С.О., С.АСЕНКРИТОВКА</t>
  </si>
  <si>
    <t>ИП "NUR-AGRO" не верные номера</t>
  </si>
  <si>
    <t>ДАРМЕНОВ БАТЫР КОЛДЕЙУЛЫ</t>
  </si>
  <si>
    <t>77016253663 ,+7 (702) 196 84 17</t>
  </si>
  <si>
    <t>ИП ТУЛЕУОВ ЕРЛАН КАСЫМОВИЧ</t>
  </si>
  <si>
    <t>ТУЛЕУОВ ЕРЛАН КАСЫМОВИЧ</t>
  </si>
  <si>
    <t>MOZ</t>
  </si>
  <si>
    <t>МАХАНОВ ОЛЖАС ЗАМАДИНОВИЧ</t>
  </si>
  <si>
    <t>КХ"АЛУА"</t>
  </si>
  <si>
    <t>СЕМЕНОВ АЛЬБЕК МЕНДИКУЛОВИЧ</t>
  </si>
  <si>
    <t>26.09.2024 откл</t>
  </si>
  <si>
    <t>ИП КАМШАТ</t>
  </si>
  <si>
    <t>ТУКЕНОВ АЛМАЗ АЛТАЙБАЕВИЧ</t>
  </si>
  <si>
    <t>С.ЖИЛАНДЫ , АКМОЛИНСКАЯ ОБЛАСТЬ, САНДЫКТАУСКИЙ РАЙОН, ВЕСЕЛОВСКИЙ С.О., С.ЖИЛАНДЫ</t>
  </si>
  <si>
    <t>ИП "ЛИ-МАД"</t>
  </si>
  <si>
    <t>БИЛЖАНОВ КОЛГАНАТ ТУЛЕБАЕВИЧ</t>
  </si>
  <si>
    <t>ИП ЕНЧБАЙ С.</t>
  </si>
  <si>
    <t>ЕНЧБАЙ САКЕН</t>
  </si>
  <si>
    <t>ИП СПИРИДОНОВ ИГОРЬ ВЛАДИМИРОВИЧ</t>
  </si>
  <si>
    <t>СПИРИДОНОВ ИГОРЬ ВЛАДИМИРОВИЧ</t>
  </si>
  <si>
    <t>Производство электроэнергии прочими электростанциями</t>
  </si>
  <si>
    <t>ИП АРМАНЖАН</t>
  </si>
  <si>
    <t>АШИРОВ АРМАНЖАН АЛИМЖАНОВИЧ</t>
  </si>
  <si>
    <t>ДАУЛЕТОВА МАРИЯМ САГАТКАЛИЕВНА</t>
  </si>
  <si>
    <t>87027666393 ,8 (702) 766 6393</t>
  </si>
  <si>
    <t>КХ "БЕКАСЫЛ"</t>
  </si>
  <si>
    <t>БАЗАРБЕКОВ АЛМАС БАЗАРБЕКОВИЧ</t>
  </si>
  <si>
    <t>ИП "ЕВГЕНИЙ"</t>
  </si>
  <si>
    <t>ЮГАЙ ЕВГЕНИЙ ВАЛЬМИРОВИЧ</t>
  </si>
  <si>
    <t>ИП СУЛЕЙМЕНОВ АНУАР АЙДАРОВИЧ</t>
  </si>
  <si>
    <t>СУЛЕЙМЕНОВ АНУАР АЙДАРОВИЧ</t>
  </si>
  <si>
    <t>"GUL SERVICE"</t>
  </si>
  <si>
    <t>ТЕИПОВ АЛИШЕР ЗАХИТОВИЧ</t>
  </si>
  <si>
    <t>Беспроводная телекоммуникационная связь посредством единой транспортной среды</t>
  </si>
  <si>
    <t>К/Х "ЕЛАМАН"</t>
  </si>
  <si>
    <t>БУРАМБАЕВА АЙНУР АМАНЖОЛОВНА</t>
  </si>
  <si>
    <t>25.02.2025 не довон</t>
  </si>
  <si>
    <t>"АНИ KZ"</t>
  </si>
  <si>
    <t>АБЗАЛИМОВ НАИЛЬ РАФАЭЛИВИЧ</t>
  </si>
  <si>
    <t>77075102669 ,87075102669</t>
  </si>
  <si>
    <t>ИП БАЛКОЖАЕВ Е.К.</t>
  </si>
  <si>
    <t>БАЛКОЖАЕВ ЕРЛАН КУАТБЕКОВИЧ</t>
  </si>
  <si>
    <t>87071994453 ,8 707 544 11 41 ,87075441141</t>
  </si>
  <si>
    <t>СТ.ТАЛАС , ЖАМБЫЛСКАЯ ОБЛАСТЬ, БАЙЗАКСКИЙ РАЙОН, КОСТЮБИНСКИЙ С.О., СТ.ТАЛАС</t>
  </si>
  <si>
    <t>И П "НАДИР ШАХ"</t>
  </si>
  <si>
    <t>БУКЕЕВ НАДИР САФАРГАЛИЕВИЧ</t>
  </si>
  <si>
    <t>77775013352 ,87775013352</t>
  </si>
  <si>
    <t>TELZH CORPORATION</t>
  </si>
  <si>
    <t>ЕСЕТОВ ТЕЛЬЖАН ТУЛЕГЕНОВИЧ</t>
  </si>
  <si>
    <t>7 (747) 537-15-96 ,87475371596</t>
  </si>
  <si>
    <t xml:space="preserve">25.09.2024 </t>
  </si>
  <si>
    <t>РАМАЗАН МАКСУТ</t>
  </si>
  <si>
    <t>11.09.2026 купил металлический б/у</t>
  </si>
  <si>
    <t>ИП СЕЙПИЛОВ А.С.</t>
  </si>
  <si>
    <t>СЕЙПИЛОВ АЛИБЕК СЕЙТКЕРИМОВИЧ</t>
  </si>
  <si>
    <t>КХ САГАДАТОВ САЯТ ДЮЙСЕНОВИЧ</t>
  </si>
  <si>
    <t>САГАДАТОВ САЯТ ДЮЙСЕНОВИЧ</t>
  </si>
  <si>
    <t>С.ЗЕЛЕНОЕ , АКМОЛИНСКАЯ ОБЛАСТЬ, АСТРАХАНСКИЙ РАЙОН, ЕСИЛЬСКИЙ С.О., С.ЗЕЛЕНОЕ</t>
  </si>
  <si>
    <t>11.09.2026 не дозвон дюсен газизович</t>
  </si>
  <si>
    <t>17.05.2024 не дозвон</t>
  </si>
  <si>
    <t>ИП МАЛЫШЕВА АННА ГЕННАДЬЕВНА</t>
  </si>
  <si>
    <t>МАЛЫШЕВА АННА ГЕННАДЬЕВНА</t>
  </si>
  <si>
    <t>87233645248 ,8/72336/45248</t>
  </si>
  <si>
    <t>ДК "АЙБЕК"</t>
  </si>
  <si>
    <t>ЕСДАУЛЕТОВ АЙБЕК САУЛЕТОВИЧ</t>
  </si>
  <si>
    <t>ИП ЖАХИН М.А,</t>
  </si>
  <si>
    <t>ЖАХИН МЕДЕТ АЛТАЕВИЧ</t>
  </si>
  <si>
    <t>НҰРАЙ</t>
  </si>
  <si>
    <t>МЕДЕУОВ ЕРБОЛ ЕСЕТОВИЧ</t>
  </si>
  <si>
    <t>ИП ЖАРИЛКАП БЖ</t>
  </si>
  <si>
    <t>Жарилкап Бақытжан Жарилкапұлы</t>
  </si>
  <si>
    <t>77052748484 ,87052748484</t>
  </si>
  <si>
    <t>Техническое обслуживание и ремонт автомобилей станциями технического обслуживания, находящимися на придорожной полосе</t>
  </si>
  <si>
    <t>ИП "НҰРЫМ"</t>
  </si>
  <si>
    <t>БАЙМОЛДАЕВА ЖАЗИРА БАКЫТОВНА</t>
  </si>
  <si>
    <t>ИП ЕВСЕЕВА К.В.</t>
  </si>
  <si>
    <t>ЕВСЕЕВА КСЕНИЯ ВИКТОРОВНА</t>
  </si>
  <si>
    <t>7 777 173 3575</t>
  </si>
  <si>
    <t>ИП ЖАППАСБАЕВ А.Т повтор не дозвон</t>
  </si>
  <si>
    <t>ЖАППАСБАЕВ АЛИК ТУЛЕГЕНОВИЧ</t>
  </si>
  <si>
    <t>77074167365 ,87074167365</t>
  </si>
  <si>
    <t>ИП ХАНБЕК</t>
  </si>
  <si>
    <t>Мухамеджанов Адильбек Ризабекович</t>
  </si>
  <si>
    <t>С.ТАКЫР , ПАВЛОДАРСКАЯ ОБЛАСТЬ, РАЙОН АҚҚУЛЫ, БАЙМУЛЬДИНСКИЙ С.О., С.ТАКЫР</t>
  </si>
  <si>
    <t>18.09.2026 сбой</t>
  </si>
  <si>
    <t>ИП "АҚ-НИЕТ"</t>
  </si>
  <si>
    <t>МЫРЗАҚҰЛ АБДУЛҒАНИ ҚАЗЫБЕКҰЛЫ</t>
  </si>
  <si>
    <t>77710355788 ,87710355788</t>
  </si>
  <si>
    <t>ИП ИБИНЕЕВА А.З. повтор не дозвон</t>
  </si>
  <si>
    <t>ИБИНЕЕВА АЛИМА ЗАКИРОВНА</t>
  </si>
  <si>
    <t>87774423059 ,8-777-44-230-59</t>
  </si>
  <si>
    <t>ИП ЕСЕКЕЕВА АЙГЕРИМ ТОКЕШОВНА</t>
  </si>
  <si>
    <t>ЕСЕКЕЕВА АЙГЕРИМ ТОКЕШОВНА</t>
  </si>
  <si>
    <t>КХ "КАРА БУРА-АТА"</t>
  </si>
  <si>
    <t>МОЛЫБАЕВ АРЫСТАНБЕК БАХЫТҰЛЫ</t>
  </si>
  <si>
    <t>С.ИМ.БУХАРБАЙ БАТЫРА , ЖАЛАГАШСКИЙ РАЙОН, ИМ.БУХАРБАЙ БАТЫРА С.О., С.ИМ.БУХАРБАЙ БАТЫРА</t>
  </si>
  <si>
    <t>ИП ЕРНАЗАР</t>
  </si>
  <si>
    <t>Аубакар Анар Мухсиматовна</t>
  </si>
  <si>
    <t>07.06.2024 закрылись</t>
  </si>
  <si>
    <t>ИП "ТЕМИРБАЕВА"</t>
  </si>
  <si>
    <t>ТЕМИРБАЕВА ГУЛЬЗАНА ЗЕЙНУЛЛАЕВНА</t>
  </si>
  <si>
    <t>77751580565 ,87751580565 ,87770499553</t>
  </si>
  <si>
    <t>АЙМАН</t>
  </si>
  <si>
    <t>ҚҰТЫМХАНҚЫЗЫ АЙМАН</t>
  </si>
  <si>
    <t>И/П "УСЕРБАЕВ К"</t>
  </si>
  <si>
    <t>УСЕРБАЕВ КАЙРАТ АМАНТАЕВИЧ</t>
  </si>
  <si>
    <t>С.АТАМЕКЕН , ТУРКЕСТАНСКАЯ ОБЛАСТЬ, ЖЕТЫСАЙСКИЙ РАЙОН, АТАМЕКЕНСКИЙ С.О., С.АТАМЕКЕН</t>
  </si>
  <si>
    <t>ИП ВАЛИТХАНОВ</t>
  </si>
  <si>
    <t>ВАЛИТХАНОВ АМАНЖАН</t>
  </si>
  <si>
    <t>ИП "ЖОМАРТ"</t>
  </si>
  <si>
    <t>АРИПОВ РАВИЛЬ ГАЛЫМОВИЧ</t>
  </si>
  <si>
    <t>КХ "СПАРТА"</t>
  </si>
  <si>
    <t>КЕНЖЕБАЕВ ЕРЖАН МУРАТОВИЧ</t>
  </si>
  <si>
    <t>С.АКЖАР , АКТЮБИНСКАЯ ОБЛАСТЬ, ХРОМТАУСКИЙ РАЙОН, АКЖАРСКИЙ С.О., С.АКЖАР</t>
  </si>
  <si>
    <t>ДК "ТАШИМОВ"</t>
  </si>
  <si>
    <t>ТАШИМОВ КОЖАМУРАТ АЛИМХАНОВИЧ</t>
  </si>
  <si>
    <t>87074958090 ,8-707-495-80-90</t>
  </si>
  <si>
    <t>ИП "БЕКБОЛАТ"</t>
  </si>
  <si>
    <t>ТАКАБАЕВ БЕКБУЛАТ САБИТОВИЧ</t>
  </si>
  <si>
    <t>ИП "КОЛУЗАНОВА"</t>
  </si>
  <si>
    <t>КОЛУЗАНОВА ОЛЬГА АЛЕКСАНДРОВНА</t>
  </si>
  <si>
    <t>77782488884 ,87782488884</t>
  </si>
  <si>
    <t>ИП ЕРЖІГІТ АТА</t>
  </si>
  <si>
    <t>КАЛДЫБЕКОВА УЛЖАЛГАС САПАРХАНОВНА</t>
  </si>
  <si>
    <t>7(778)442-96-95</t>
  </si>
  <si>
    <t>Прочая розничная торговля в неспециализированных магазинах, являющихся торговыми объектами, с торговой площадью более 2000 кв.м (2000 кв.м и выше)</t>
  </si>
  <si>
    <t>04.11.2024 нет потреб</t>
  </si>
  <si>
    <t>ИП АСИЛБЕКОВА А.Ш.</t>
  </si>
  <si>
    <t>АСИЛБЕКОВА АЙСУЛУ ШАЙМУРАТОВНА</t>
  </si>
  <si>
    <t>С.СУПТАЙ , ОБЛАСТЬ ЖЕТІСУ, ПАНФИЛОВСКИЙ РАЙОН, ЖАСКЕНТСКИЙ С.О., С.СУПТАЙ</t>
  </si>
  <si>
    <t>ДК " АЙНҰР "</t>
  </si>
  <si>
    <t>БУЗАУОВА АЙНУР ОНГАРБЕКОВНА</t>
  </si>
  <si>
    <t>ИП АРБАБАЕВ АК</t>
  </si>
  <si>
    <t>АРБАБАЕВ АЗАМАТ КАЙДАРОВИЧ</t>
  </si>
  <si>
    <t>77014008840 ,87014008840</t>
  </si>
  <si>
    <t>БЕГМАНОВ ЖАНБОЛАТ ТУРСЫНХАНОВИЧ</t>
  </si>
  <si>
    <t>77767333343 ,87767333343 ,87776733334</t>
  </si>
  <si>
    <t>ИП VALENTI</t>
  </si>
  <si>
    <t>ДОЦЕНКО ВАЛЕНТИНА НИКОЛАЕВНА</t>
  </si>
  <si>
    <t>АИЛИН</t>
  </si>
  <si>
    <t>ЖАБЕЛОВ АЙБЕК СЕРИККАЗЫЕВИЧ</t>
  </si>
  <si>
    <t>77283335364 ,87283335364</t>
  </si>
  <si>
    <t>АЛМУРАТОВ АЛИМ МАРАТБЕКОВИЧ</t>
  </si>
  <si>
    <t>77086902110 ,+7(708)6902110 ,87086902110</t>
  </si>
  <si>
    <t>GEOKONTROL</t>
  </si>
  <si>
    <t>КАПОБЕЛЬ ВИКТОР ВЛАДИМИРОВИЧ</t>
  </si>
  <si>
    <t>ТОКБЕРГЕНОВА АСЕМ БОЛАТОВНА</t>
  </si>
  <si>
    <t>С.ДОСТЫК , ОБЛАСТЬ ЖЕТІСУ, КАРАТАЛЬСКИЙ РАЙОН, УШТОБИНСКАЯ Г.А., С.ДОСТЫК</t>
  </si>
  <si>
    <t>НУРИМБЕТОВА БАГИЛА КУРАЛБАЕВНА</t>
  </si>
  <si>
    <t>ИП КАЛИЯЖДАРОВ</t>
  </si>
  <si>
    <t>КАЛИЯЖДАРОВ КУАНЫШБЕК БАХЫТБЕКОВИЧ</t>
  </si>
  <si>
    <t>КХ БЕСАҒАШ</t>
  </si>
  <si>
    <t>САРСЕКУЛОВ УЛАН НУРСАГИЕВИЧ</t>
  </si>
  <si>
    <t>С.ТАСТОБЕ , ОБЛАСТЬ ЖЕТІСУ, КАРАТАЛЬСКИЙ РАЙОН, ТАСТОБИНСКИЙ С.О., С.ТАСТОБЕ</t>
  </si>
  <si>
    <t>ИП НУРАХМЕТ НУРТАЙ</t>
  </si>
  <si>
    <t>НҰРАХЫМЕТ НҰРТАЙ</t>
  </si>
  <si>
    <t>77772965474 ,87772965474</t>
  </si>
  <si>
    <t>ИП "GGG"</t>
  </si>
  <si>
    <t>СУЛЕЙМБЕКОВ ДАУРЕН ИСАУЛЫ</t>
  </si>
  <si>
    <t>22.04.024 нет потребности</t>
  </si>
  <si>
    <t>ИП ИБРАЕВА не зарег</t>
  </si>
  <si>
    <t>ИБРАЕВА БОТАГОЗ СЕРИКОВНА</t>
  </si>
  <si>
    <t>26.08.2026 не зарег</t>
  </si>
  <si>
    <t>САПАРИМБЕТОВ ОЛЖАС НУРТАЗАЕВИЧ</t>
  </si>
  <si>
    <t>ИП РУСЛАН</t>
  </si>
  <si>
    <t>АЙТМАНОВ РУСЛАН БЕККАЛИЕВИЧ</t>
  </si>
  <si>
    <t>ИП "ОМИРЖАН"</t>
  </si>
  <si>
    <t>ЖУАНЫШЕВ ОМИРЖАН ТАЛГАТОВИЧ</t>
  </si>
  <si>
    <t>С.КАРАЖАЛ , ОБЛАСТЬ АБАЙ, ЖАРМИНСКИЙ РАЙОН, БОЖЕГУРСКИЙ С.О., С.КАРАЖАЛ</t>
  </si>
  <si>
    <t>АЙДАР</t>
  </si>
  <si>
    <t>ЖАНАШОВ АЙБЕК НАМЕТОВИЧ</t>
  </si>
  <si>
    <t>ИП "NUR"</t>
  </si>
  <si>
    <t>ЕСЛЯМОВ НУРБОЛАТ БЕКЖАНОВИЧ</t>
  </si>
  <si>
    <t>ИП "КАРЖАУОВ М.Н."</t>
  </si>
  <si>
    <t>КАРЖАУОВ МАРАТ НЕГМАТУЛЛАЕВИЧ</t>
  </si>
  <si>
    <t>77028588481 ,87028588481</t>
  </si>
  <si>
    <t>С.АЛЕКСАНДРОВКА , ПАВЛОДАРСКАЯ ОБЛАСТЬ, ЩЕРБАКТИНСКИЙ РАЙОН, АЛЕКСАНДРОВСКИЙ С.О., С.АЛЕКСАНДРОВКА</t>
  </si>
  <si>
    <t>ИП "НҰҚТАРАМ НҰРЗИЯ"</t>
  </si>
  <si>
    <t>НҰҚТАРАМ НҰРЗИЯ</t>
  </si>
  <si>
    <t>17.05 не верный номер</t>
  </si>
  <si>
    <t>ALIPON</t>
  </si>
  <si>
    <t>АКБЕРГЕНОВ ЖАНДОС СЕРИКБАЕВИЧ</t>
  </si>
  <si>
    <t>ТАКЕШОВ САМАТ НҰРАШБЕКҰЛЫ</t>
  </si>
  <si>
    <t>"РАХМАНОВ"</t>
  </si>
  <si>
    <t>РАХМАНОВ ОТЕГЕН БЕКБЕРГЕНОВИЧ</t>
  </si>
  <si>
    <t>ХИУАЗ</t>
  </si>
  <si>
    <t>АБДРАХМАНОВ ЖАСКАЛАМ ЖУМАБЕКОВИЧ</t>
  </si>
  <si>
    <t>ТЕЛГАРАЕВ ДИДАР ЕСБЕРГЕНОВИЧ</t>
  </si>
  <si>
    <t>ИП "ДЖУМАТАЕВ НУРАЛБЕК"</t>
  </si>
  <si>
    <t>ДЖУМАТАЕВ НУРАЛБЕК СМАЙЛОВИЧ</t>
  </si>
  <si>
    <t>87781134829 ,8 778 113 48 29</t>
  </si>
  <si>
    <t>П.АТАКЕНТ , МАКТААРАЛЬСКИЙ РАЙОН, ИЛЬИЧЕВСКАЯ П.А., П.АТАКЕНТ</t>
  </si>
  <si>
    <t>ИП "ЕРБОЛАТ"</t>
  </si>
  <si>
    <t>САҒЫНБЕКОВ ЕРБОЛАТ ЖАМБЫЛҰЛЫ</t>
  </si>
  <si>
    <t>ИП БЕРИК</t>
  </si>
  <si>
    <t>ҒАБДУЛЛАЕВ БЕРІК ҚАНАТҰЛЫ</t>
  </si>
  <si>
    <t>АХЕТОВА ГУЛЖАЙНА ДАУТБЕКОВНА</t>
  </si>
  <si>
    <t>ДК "ПАРАСАТ-ИК"</t>
  </si>
  <si>
    <t>ИСКАКОВ ТАЛГАТ КЕНЖЕБАЕВИЧ</t>
  </si>
  <si>
    <t>ИП БАЙМУКАНОВ</t>
  </si>
  <si>
    <t>БАЙМУКАНОВ АЯН ДАУЛЕТКАЛИЕВИЧ</t>
  </si>
  <si>
    <t>7(702)661-03-21</t>
  </si>
  <si>
    <t>КРЕСТЬЯНСКОЕ ХОЗЯЙСТВО "РГАЙТЫ"</t>
  </si>
  <si>
    <t>РАСУЛОВ МАНСУР МАРДАЛИЕВИЧ</t>
  </si>
  <si>
    <t>ИП "НУР-АМИР"</t>
  </si>
  <si>
    <t>АМИРАЛИЕВ ЕРКЕБУЛАН САБИТОВИЧ</t>
  </si>
  <si>
    <t>05.11.2024 сбросил</t>
  </si>
  <si>
    <t>ИП "БАЙТӨРЕ"</t>
  </si>
  <si>
    <t>КУРАКБАЕВ ДАНИЯР БАЙДАУЛЕТОВИЧ</t>
  </si>
  <si>
    <t>30.07.2024 нет потреб пока</t>
  </si>
  <si>
    <t>"САМАТ"</t>
  </si>
  <si>
    <t>РЫСПАНБЕТОВ САМАТ ТУРГАНБЕКОВИЧ</t>
  </si>
  <si>
    <t>ИП ОСПАНОВ НУРЖАН БАКЫТЖАНОВИЧ</t>
  </si>
  <si>
    <t>ОСПАНОВ НУРЖАН БАКЫТЖАНОВИЧ</t>
  </si>
  <si>
    <t>7222-569840 ,87222569840</t>
  </si>
  <si>
    <t>ИП "МАХАНОВА"</t>
  </si>
  <si>
    <t>МАХАНОВА ИНДИРА КУДАЙБЕРГЕНОВНА</t>
  </si>
  <si>
    <t>ИП "ШИНОМОНТАЖ"</t>
  </si>
  <si>
    <t>БЕРСУГИРОВА БОТАГОЗ БАКТЫГЕРЕЕВНА</t>
  </si>
  <si>
    <t>25.02.2025 не та сфера</t>
  </si>
  <si>
    <t>ИП "ЕРАСЫЛ-СЕРВИС"</t>
  </si>
  <si>
    <t>ӘБДРАЗАҚОВА АҚМАРЖАН МАРАТҚЫЗЫ</t>
  </si>
  <si>
    <t>ИП КАЛИАКПАРОВА</t>
  </si>
  <si>
    <t>КАЛИАКПАРОВА АЙША АЛИМОВНА</t>
  </si>
  <si>
    <t>ИП "ДИАНА"</t>
  </si>
  <si>
    <t>ИЛЬЯСОВА МАЯ ЖУМАБЕКОВНА</t>
  </si>
  <si>
    <t>ИП ОЛЕГ КАМЫШИН не зарег</t>
  </si>
  <si>
    <t>КАМЫШИН ОЛЕГ ИГОРЕВИЧ</t>
  </si>
  <si>
    <t>87773173877 ,8 777 317 38 77</t>
  </si>
  <si>
    <t>ИП АЛДИЯР</t>
  </si>
  <si>
    <t>КУРМАНБЕК СЕРЛАН</t>
  </si>
  <si>
    <t>17.05.2024 нет потребности</t>
  </si>
  <si>
    <t>ИП САДУАКАС МИРБЕК МАРАТУЛЫ</t>
  </si>
  <si>
    <t>САДУАКАС МИРБЕК МАРАТУЛЫ</t>
  </si>
  <si>
    <t>ДОСБАНОВ КУАНЫШ АМЗАЕВИЧ</t>
  </si>
  <si>
    <t>ИП "АЛМАЗ - РЕАЛТ"</t>
  </si>
  <si>
    <t>ТУСУПБЕКОВ САМАТ ТАЛГАТОВИЧ</t>
  </si>
  <si>
    <t>ИП АЛДИЯРОВ КУАНЫШ НУРГАЛИЕВИЧ</t>
  </si>
  <si>
    <t>АЛДИЯРОВ КУАНЫШ НУРГАЛИЕВИЧ</t>
  </si>
  <si>
    <t>ИП "ДОСБОЛ"</t>
  </si>
  <si>
    <t>АМАНОВ ДОСБОЛ СЕРИКБАЕВИЧ</t>
  </si>
  <si>
    <t>АЛДИЯРОВА М.А.</t>
  </si>
  <si>
    <t>АЛДИЯРОВА МЕЙРАМГУЛ АКНИЯЗОВНА</t>
  </si>
  <si>
    <t>ИП "АЙДЫН ТЕПЛО ЭНЕРГО СЕРВИС</t>
  </si>
  <si>
    <t>ГИЗЗАТОВА АЛИЯ ГАБИБОЛЛАЕВНА</t>
  </si>
  <si>
    <t>КХ "АНАПИНА Г"</t>
  </si>
  <si>
    <t>АНАПИНА ГҮЛМИРА МАРАТҚЫЗЫ</t>
  </si>
  <si>
    <t>ШҚ "ТАУЕКЕЛ АГРО"</t>
  </si>
  <si>
    <t>ТОЙБЕКОВ ЖЕНИСХАН СЕИЛХАНОВИЧ</t>
  </si>
  <si>
    <t>АСАН</t>
  </si>
  <si>
    <t>ИСАНБАЕВА АЛИЯ СЕГИЗБАЕВНА</t>
  </si>
  <si>
    <t>7 7717696535</t>
  </si>
  <si>
    <t>С.САРЖАНСАЙ , АКТЮБИНСКАЯ ОБЛАСТЬ, МАРТУКСКИЙ РАЙОН, С.О.ТАНИРБЕРГЕН, С.САРЖАНСАЙ</t>
  </si>
  <si>
    <t>26.02.2025 не дозвон</t>
  </si>
  <si>
    <t>МУСАКАНОВА ЗАУРЕШ КАБДЫЛОВНА</t>
  </si>
  <si>
    <t>ИП "ЭКОФЕРМА"</t>
  </si>
  <si>
    <t>ЕСБАТЫР ЕРЖАН МҰРАТҰЛЫ</t>
  </si>
  <si>
    <t>77076666801 ,87076666801</t>
  </si>
  <si>
    <t>КХ "ЕРНАР" не зарегестр</t>
  </si>
  <si>
    <t>ИМАНГАЛИЕВ ЕРНАР АЙДИНБЕКОВИЧ</t>
  </si>
  <si>
    <t>25.09.2024 не зарег</t>
  </si>
  <si>
    <t>ИП КАМЕШОВА</t>
  </si>
  <si>
    <t>КАМЕШОВА ЖАНАРГУЛЬ АКЫЛБЕКОВНА</t>
  </si>
  <si>
    <t>7(705)514-42-27</t>
  </si>
  <si>
    <t>ИП РАХМАН</t>
  </si>
  <si>
    <t>РАХМАН ЕВГЕНИЙ АЛЕКСАНДРОВИЧ</t>
  </si>
  <si>
    <t>87233923622 ,8-723-39-23-6-22</t>
  </si>
  <si>
    <t>ИП ЖАКЫПБЕКОВА</t>
  </si>
  <si>
    <t>ЖАКЫПБЕКОВА НАЗИРА АБДИРАШЕВНА</t>
  </si>
  <si>
    <t>ИП ҚАЙСАР</t>
  </si>
  <si>
    <t>КЕНЖЕБЕКОВ МАДИ БЕГАЗЫОВИЧ</t>
  </si>
  <si>
    <t>28.06.2024 откл повтор</t>
  </si>
  <si>
    <t>ИП МУКАНОВ Б.А. повторн не дозвон</t>
  </si>
  <si>
    <t>МУКАНОВ БАУРЖАН АМАНБАЕВИЧ</t>
  </si>
  <si>
    <t>ИП "МЕРЕКЕ" не зарегестр</t>
  </si>
  <si>
    <t>ОМАРОВ ЕРНАР АБЗАЛОВИЧ</t>
  </si>
  <si>
    <t>ИП AIDABOL</t>
  </si>
  <si>
    <t>ОМАРОВ ЕРКАНАТ БАГДАТОВИЧ</t>
  </si>
  <si>
    <t>ИП "БАТЫР"</t>
  </si>
  <si>
    <t>НҰРМҰХАММЕД БАТЫР ӘБДІҒАЛЫМҰЛЫ</t>
  </si>
  <si>
    <t>С.ЖЕТЫСУ , ОБЛАСТЬ ЖЕТІСУ, ЕСКЕЛЬДИНСКИЙ РАЙОН, ТУЛЕНГУТСКИЙ С.О., С.ЖЕТЫСУ</t>
  </si>
  <si>
    <t>ИСАХАНОВ УЛАН СЕРАЛИЕВИЧ</t>
  </si>
  <si>
    <t>ИП ЖУНУСОВА</t>
  </si>
  <si>
    <t>ЖУНУСОВА ГУЛЬМИРА САБИТОВНА</t>
  </si>
  <si>
    <t>ИП "САДКО"</t>
  </si>
  <si>
    <t>ӘБДІНӘСІРҰЛЫ ӘБДІСАДЫҚ</t>
  </si>
  <si>
    <t>87711434087 ,8 771 143 40 87</t>
  </si>
  <si>
    <t>ЖК "ТОЛЫБАЕВ РУСЛАН"</t>
  </si>
  <si>
    <t>ТОЛЫБАЕВ РУСЛАН ТОЛЫБАЕВИЧ</t>
  </si>
  <si>
    <t>87024701715 ,8 702 4701715</t>
  </si>
  <si>
    <t>НУРЛАНБАЕВ АЙБЕК АСХАРОВИЧ</t>
  </si>
  <si>
    <t>ИП МАВЛЯНОВА</t>
  </si>
  <si>
    <t>МАВЛЯНОВА АЙНУРА АБАЕВНА</t>
  </si>
  <si>
    <t>7 (702) 380-88-83</t>
  </si>
  <si>
    <t>ИП НУР не верный номер</t>
  </si>
  <si>
    <t>БАКИШЕВА ЖАНАР САНСЫЗБАЕВНА</t>
  </si>
  <si>
    <t>77763623405 ,87763623405</t>
  </si>
  <si>
    <t>С.БАЙКОНЫС , АКМОЛИНСКАЯ ОБЛАСТЬ, СТЕПНОГОРСК Г.А., БОГЕМБАЙСКИЙ С.О., С.БАЙКОНЫС</t>
  </si>
  <si>
    <t>11.09.026 не верный номер</t>
  </si>
  <si>
    <t>ИП " РАИМБЕКОВ У. А."</t>
  </si>
  <si>
    <t>РАИМБЕКОВ УЛУГБЕК АБДУВАЛИЕВИЧ</t>
  </si>
  <si>
    <t>ИП ITCOMSERVICE</t>
  </si>
  <si>
    <t>БАДЕЛОВ ЕРКЕБҰЛАН САМИГОЛЛАҰЛЫ</t>
  </si>
  <si>
    <t>7(702)4430544 ,87024430544 ,87075093088</t>
  </si>
  <si>
    <t>ҚЫДЫРБАЕВ САЛАМАТ КЕНЖЕБЕКҰЛЫ</t>
  </si>
  <si>
    <t>ИП АЛЫБЕКОВА</t>
  </si>
  <si>
    <t>АЛЫБЕКОВА АРАЙЛЫМ СЛЯМГАЛИЕВНА</t>
  </si>
  <si>
    <t>С.УЛАН , АЛМАТИНСКАЯ ОБЛАСТЬ, КАРАСАЙСКИЙ РАЙОН, ЖАМБЫЛСКИЙ С.О., С.УЛАН</t>
  </si>
  <si>
    <t>09.10.2024 пока нет потреб</t>
  </si>
  <si>
    <t>ИП БАСТАЕВА КУМИСАЙ АБДИШАРИПОВНА</t>
  </si>
  <si>
    <t>БАСТАЕВА КУМИСАЙ АБДИШАРИПОВНА</t>
  </si>
  <si>
    <t>77006586305 ,87006586305</t>
  </si>
  <si>
    <t>С.АКТОБЕ , ТУРКЕСТАНСКАЯ ОБЛАСТЬ, ОТРАРСКИЙ РАЙОН, С.О.АКТОБЕ, С.АКТОБЕ</t>
  </si>
  <si>
    <t>ИП ҚУАНЫШ ШОҢАЙ</t>
  </si>
  <si>
    <t>КОРБАКОВ МЕРЕЙ КУАНЫШОВИЧ</t>
  </si>
  <si>
    <t>С.АКЖИГИТ , МАНГИСТАУСКАЯ ОБЛАСТЬ, БЕЙНЕУСКИЙ РАЙОН, АКЖИГИТСКАЯ С.А., С.АКЖИГИТ</t>
  </si>
  <si>
    <t>ИП "ТЕМИРГАЛИЕВ" не зарегестрирован</t>
  </si>
  <si>
    <t>ТЕМИРГАЛИЕВ РАФХАТ ХАМИТОВИЧ</t>
  </si>
  <si>
    <t>ШҚ "БАРАҚ"</t>
  </si>
  <si>
    <t>ОСПАНОВ ЖАНПЕЙІС НҰРПЕЙІСҰЛЫ</t>
  </si>
  <si>
    <t>77014146755 ,87014146755</t>
  </si>
  <si>
    <t>С.СОРКОЛ , АТЫРАУСКАЯ ОБЛАСТЬ, КЗЫЛКОГИНСКИЙ РАЙОН, МУКУРСКИЙ С.О., С.СОРКОЛ</t>
  </si>
  <si>
    <t>ИП КАНАТ</t>
  </si>
  <si>
    <t>ШОЛПАНКУЛОВ КАНАТ МАРАТОВИЧ</t>
  </si>
  <si>
    <t>ИП "УТЕГЕНОВ ЕРБОЛ МАКСУТОВИЧ"</t>
  </si>
  <si>
    <t>УТЕГЕНОВ ЕРБОЛ МАКСУТОВИЧ</t>
  </si>
  <si>
    <t>04.11.2024 не дозвон</t>
  </si>
  <si>
    <t>ИП "ДАТКАЕВ"</t>
  </si>
  <si>
    <t>ДАТКАЕВ ГАБИТЖАН АБДЫКАППАРОВИЧ</t>
  </si>
  <si>
    <t>КХ "СҰНҚАР-2020"</t>
  </si>
  <si>
    <t>МУКАНОВА ЮЛИЯ СЕНИГУЛЛАЕВНА</t>
  </si>
  <si>
    <t>КУАНЫШ-ASAS</t>
  </si>
  <si>
    <t>ТУЛУМБАЕВА КУАНЫШ АМАНГЕЛЬДИНОВНА</t>
  </si>
  <si>
    <t>ИП "ЕРХАН"</t>
  </si>
  <si>
    <t>СЫДЫКОВА ИНДИРА БОЛЫСХАНОВНА</t>
  </si>
  <si>
    <t>ИП ДАБЫЛОВ Ж.А.</t>
  </si>
  <si>
    <t>ДАБЫЛОВ ЖАНДОС АНДИРОВИЧ</t>
  </si>
  <si>
    <t>87474998933 ,8747 499 89 33 ,87747499893</t>
  </si>
  <si>
    <t>ИП ДЮСЕНОВ</t>
  </si>
  <si>
    <t>ДЮСЕНОВ ЖАСЛАН ОРАЗБАЕВИЧ</t>
  </si>
  <si>
    <t>ДАНАЗИЯ</t>
  </si>
  <si>
    <t>КУБЕЕВ ДАНИЯР АБДУМУТАЛИПУЛЫ</t>
  </si>
  <si>
    <t>ИП ЖЕЛДЫБАЕВ АСЛАН РЫМБЕКОВИЧ</t>
  </si>
  <si>
    <t>ЖЕЛДЫБАЕВ АСЛАН РЫМБЕКОВИЧ</t>
  </si>
  <si>
    <t>18.09.2026 нет пока потреб</t>
  </si>
  <si>
    <t>СЕИТОВ СЕРЖАН АСКАРОВИЧ</t>
  </si>
  <si>
    <t>ИП"ӨРЛЕУ"</t>
  </si>
  <si>
    <t>БАЙЕШОВА ЖАРКЫНАЙ ТОЛЕГЕНОВНА</t>
  </si>
  <si>
    <t>"АЛ-ТАИР"</t>
  </si>
  <si>
    <t>ХАМЗАБАЕВ АЙБЕК ХАЙДАРОВИЧ</t>
  </si>
  <si>
    <t>ИП КОРНИК ДЕНИС ПЕТРОВИЧ</t>
  </si>
  <si>
    <t>КОРНИК ДЕНИС ПЕТРОВИЧ</t>
  </si>
  <si>
    <t>ИП "АРҒЫН"</t>
  </si>
  <si>
    <t>ОШАКБАЕВ АЙДОС ШАЙМУРАТОВИЧ</t>
  </si>
  <si>
    <t>ELITE MARKET</t>
  </si>
  <si>
    <t>АБДРАХМАНОВ САЯТ АМАНЖОЛОВИЧ</t>
  </si>
  <si>
    <t>77021100617 ,87021100617</t>
  </si>
  <si>
    <t>07.02.2024 откл</t>
  </si>
  <si>
    <t>КХ МЁД АЛТАЙСКИЙ</t>
  </si>
  <si>
    <t>КАСЫМБАЕВ АЛЕКСЕЙ ВАЛЕРЬЕВИЧ</t>
  </si>
  <si>
    <t>77232517711, +77779850098 ,+7(723)2525243 ,87232517711 ,87232525243 ,87779850098</t>
  </si>
  <si>
    <t>17.05.2024 откл</t>
  </si>
  <si>
    <t>ИП БОЗЖИГИТОВ ГАЛЫМЖАН БАУЫРЖАНОВИЧ</t>
  </si>
  <si>
    <t>БОЗЖИГИТОВ ГАЛЫМЖАН БАУЫРЖАНОВИЧ</t>
  </si>
  <si>
    <t>8 705 866 68 08</t>
  </si>
  <si>
    <t>АЖАРЛЫ</t>
  </si>
  <si>
    <t>САУЛЕБАЕВА ЗАРИНА КАЙРАТОВНА</t>
  </si>
  <si>
    <t>САГИДУЛЛИНА ДАМИРА САГИДУЛЛИНОВНА</t>
  </si>
  <si>
    <t>С.КАРАСУ , ЗАПАДНО-КАЗАХСТАНСКАЯ ОБЛАСТЬ, КАЗТАЛОВСКИЙ РАЙОН, КАРАСУСКИЙ С.О., С.КАРАСУ</t>
  </si>
  <si>
    <t>ИП БАГДАТ</t>
  </si>
  <si>
    <t>АЙТУГАНОВ БАГДАТ ИРИСБАЙЕВИЧ</t>
  </si>
  <si>
    <t>04.11.2024 недозвон</t>
  </si>
  <si>
    <t>КФХ "АРАЛ"</t>
  </si>
  <si>
    <t>САРМАНКУЛОВ АРМАН АРАЛБЕКОВИЧ</t>
  </si>
  <si>
    <t>С.ТЕГИСТИК , ЖАМБЫЛСКАЯ ОБЛАСТЬ, БАЙЗАКСКИЙ РАЙОН, ТЕМИРБЕКСКИЙ С.О., С.ТЕГИСТИК</t>
  </si>
  <si>
    <t>ИСАЕВА ЖАННА СЛАВОВНА</t>
  </si>
  <si>
    <t>КРЕСТЬЯНСКОЕ ХОЗЯЙСТВО "НҰРБАЯН"</t>
  </si>
  <si>
    <t>ТУРУМОВА ИНДИРА МИРЛАНОВНА</t>
  </si>
  <si>
    <t>ИП КЕНЕСБАЕВ повтор не дозвон</t>
  </si>
  <si>
    <t>КЕНЕСБАЕВ АРСЕН МУХАМЕДОВИЧ</t>
  </si>
  <si>
    <t>77011907675 ,87011907675</t>
  </si>
  <si>
    <t>ИП "АЯНАТ"</t>
  </si>
  <si>
    <t>БАЛТАБАЙ АЙДАРХАН</t>
  </si>
  <si>
    <t>ИП АТИМОВА Р.К. повтор не дозвон</t>
  </si>
  <si>
    <t>АТИМОВА РЕНАТА КАЗКЕНОВНА</t>
  </si>
  <si>
    <t>С.ЗАБЕЛОВКА , КОСТАНАЙСКАЯ ОБЛАСТЬ, ЖИТИКАРИНСКИЙ РАЙОН, ЗАБЕЛОВСКИЙ С.О., С.ЗАБЕЛОВКА</t>
  </si>
  <si>
    <t>КХ "АҒАЙЫНДЫ"</t>
  </si>
  <si>
    <t>АДИЛОВ ЕРНАТ КАДЫРКАНОВИЧ</t>
  </si>
  <si>
    <t>НУБЕРЕКОВ БЕКТАС БУРКИТОВИЧ</t>
  </si>
  <si>
    <t>ИП " ҚАМҚОРШЫ "</t>
  </si>
  <si>
    <t>АЛИАСКАРОВ ШЕРХАН НУРЛАНОВИЧ</t>
  </si>
  <si>
    <t>18.09.2024 не дозвон</t>
  </si>
  <si>
    <t>Әнуарбек Жасұлан Өміржанұлы</t>
  </si>
  <si>
    <t>28.06.2024 нет потребность</t>
  </si>
  <si>
    <t>ИП "ТӘТТІМБЕТ"</t>
  </si>
  <si>
    <t>НҰРӘЛІ МӘЛИНА</t>
  </si>
  <si>
    <t>ЖУМАШЕВА ШЫНАР НУРТУГАНОВНА</t>
  </si>
  <si>
    <t>КУТТЫБАЕВ БОЛАТ ЖАНГАБУЛОВИЧ</t>
  </si>
  <si>
    <t>С.НИКОЛЬСКОЕ , АКМОЛИНСКАЯ ОБЛАСТЬ, БУЛАНДЫНСКИЙ РАЙОН, НИКОЛЬСКИЙ С.О., С.НИКОЛЬСКОЕ</t>
  </si>
  <si>
    <t>ИП "ИМРАН"</t>
  </si>
  <si>
    <t>СЕББОСЫНОВ АСЛАН ШАЙМЕРДЕНОВИЧ</t>
  </si>
  <si>
    <t>ИП ХАМЗИНА АЛЬМИРА БАКИТЖАНОВНА</t>
  </si>
  <si>
    <t>ҚАБДРАХМАН АЛЬМИРА БАКИТЖАНОВНА</t>
  </si>
  <si>
    <t>ИНДИВИДУАЛЬНЫЙ ПРЕДПРИНИМАТЕЛЬ АБДРАЙМОВ</t>
  </si>
  <si>
    <t>АБДРАЙМОВ ЕСЕНГАЛИ БАЙДАБЕКОВИЧ</t>
  </si>
  <si>
    <t>ИП "САГИ"</t>
  </si>
  <si>
    <t>БЕКИШОВ САГИДУЛЛА АБДИХАНОВИЧ</t>
  </si>
  <si>
    <t>С.КАМКАЛЫ , ЖАМБЫЛСКАЯ ОБЛАСТЬ, САРЫСУСКИЙ РАЙОН, КАМКАЛИНСКИЙ С.О., С.КАМКАЛЫ</t>
  </si>
  <si>
    <t>ИП САРЫМСАКОВА МА</t>
  </si>
  <si>
    <t>САРЫМСАКОВА МАКПАЛ АМЗЕЕВНА</t>
  </si>
  <si>
    <t>05.08.2024 не зарег</t>
  </si>
  <si>
    <t>ИП "БУРЛИБАЕВА Г.М"</t>
  </si>
  <si>
    <t>БУРЛИБАЕВА ГУЛИЗАТ МУРАТБЕКОВНА</t>
  </si>
  <si>
    <t>С.КРАСНАЯ ЗВЕЗДА , ЖАМБЫЛСКАЯ ОБЛАСТЬ, БАЙЗАКСКИЙ РАЙОН, КЫЗЫЛЖУЛДЫЗСКИЙ С.О., С.КРАСНАЯ ЗВЕЗДА</t>
  </si>
  <si>
    <t>"АЛИЯ"</t>
  </si>
  <si>
    <t>ЕРНАЗАРОВ ЕРБОЛ ЖОМАРТОВИЧ</t>
  </si>
  <si>
    <t>ИП "АНИ-2020"</t>
  </si>
  <si>
    <t>НАЗЕЯН КАРЕН ВАГАНОВИЧ</t>
  </si>
  <si>
    <t>77073275777 ,+7 777 327 57 77 ,87773275777</t>
  </si>
  <si>
    <t>ИП "ШОЛПАН" не дозвон повтор</t>
  </si>
  <si>
    <t>ХАИРЖАНОВ ЖАНАТ ШОЛПАНОВИЧ</t>
  </si>
  <si>
    <t>ИП "НУРГАЛИЕВА"</t>
  </si>
  <si>
    <t>НУРГАЛИЕВА ЗАУРЕШ ЖАНИБЕКОВНА</t>
  </si>
  <si>
    <t>26.02.2025 откл</t>
  </si>
  <si>
    <t>К/Х "ЖЕТІБАЙ"</t>
  </si>
  <si>
    <t>КАРИМБАЕВ БЕКНУР АМИРОВИЧ</t>
  </si>
  <si>
    <t>"ГАУHАР"</t>
  </si>
  <si>
    <t>АМАНГЕЛДІ ГАУҺАР АМАНГЕЛДІҚЫЗЫ</t>
  </si>
  <si>
    <t>К Х АМАНГЕЛДЫ</t>
  </si>
  <si>
    <t>НУРКАСЫМОВ МАКСАТ АМАНГЕЛДИНОВИЧ</t>
  </si>
  <si>
    <t>ЖК "ТУЛЕПОВ РЫСБЕК НУГМАНОВИЧ"</t>
  </si>
  <si>
    <t>ТУЛЕПОВ РЫСБЕК НУГМАНОВИЧ</t>
  </si>
  <si>
    <t>ИП СЕЙТКАЗИЕВ ЕРЖУРЕК ЖУМАБЕКОВИЧ</t>
  </si>
  <si>
    <t>СЕЙТКАЗИЕВ ЕРЖУРЕК ЖУМАБЕКОВИЧ</t>
  </si>
  <si>
    <t>УМБЕТОВА ГУЛБАНУ САТТАРОВНА</t>
  </si>
  <si>
    <t>7070000000 ,87070000000</t>
  </si>
  <si>
    <t>Общая уборка зданий</t>
  </si>
  <si>
    <t>ИП КАЗСЕРВИС</t>
  </si>
  <si>
    <t>САМИЕВ ЕРНУР АСКАТОВИЧ</t>
  </si>
  <si>
    <t>77064109088 ,+77066606613 ,87064109088</t>
  </si>
  <si>
    <t>"ДАНИЯР"</t>
  </si>
  <si>
    <t>ИСКЕНДИРОВ ДАНИЯР ОРЫНБАСАРОВИЧ</t>
  </si>
  <si>
    <t>С.ИМ.ЖАНКОЖА БАТЫРА , КЫЗЫЛОРДИНСКАЯ ОБЛАСТЬ, КАЗАЛИНСКИЙ РАЙОН, АРЫКБАЛЫКСКИЙ С.О., С.ИМ.ЖАНКОЖА БАТЫРА</t>
  </si>
  <si>
    <t>ИП "САРТАИ"</t>
  </si>
  <si>
    <t>СЕМГАЛИЕВ НУРЖАН АГЛАНОВИЧ</t>
  </si>
  <si>
    <t>87054027327 ,87778736078</t>
  </si>
  <si>
    <t>ИП "БЕКАСЫЛ"</t>
  </si>
  <si>
    <t>БЕКБУЛАТОВ АСХАТ ЕСЕНБАЕВИЧ</t>
  </si>
  <si>
    <t>ИП САТУ</t>
  </si>
  <si>
    <t>АХМЕТОВ АНУАР ЕСЕНГАЛИЕВИЧ</t>
  </si>
  <si>
    <t>ИНДИВИДУАЛЬНЫЙ ПРЕДПРИНИМАТЕЛЬ "КУАТКАНОВ ЧИНГИЗ ХАСЕНОВИЧ"</t>
  </si>
  <si>
    <t>КУАТКАНОВ ЧИНГИЗ ХАСЕНОВИЧ</t>
  </si>
  <si>
    <t>ЖАС-ӨНЕР</t>
  </si>
  <si>
    <t>МАШАЕВ ЖОМАРТ МУРАТОВИЧ</t>
  </si>
  <si>
    <t>77712782434 ,87712782434</t>
  </si>
  <si>
    <t>ИП GARDEN QYZYLORDA</t>
  </si>
  <si>
    <t>САЛПИЕВ РУСЛАН ҚАЙЫРБЕКҰЛЫ</t>
  </si>
  <si>
    <t>ИП "ИСКЕНДЕРОВ Д.Б."</t>
  </si>
  <si>
    <t>ИСКЕНДЕРОВ ДОСЖАН БАУЫРЖАНОВИЧ</t>
  </si>
  <si>
    <t>С.ЛЕСБЕК БАТЫР , ТУРКЕСТАНСКАЯ ОБЛАСТЬ, КЕЛЕССКИЙ РАЙОН, АКТОБИНСКИЙ С.О., С.ЛЕСБЕК БАТЫР</t>
  </si>
  <si>
    <t>ИП ТУЛЕГЕНОВА</t>
  </si>
  <si>
    <t>ТУЛЕГЕНОВА ГУЛЬДЕН САНАТОВНА</t>
  </si>
  <si>
    <t>26.02.2025  не дозвон</t>
  </si>
  <si>
    <t>ИП "УТЕУЛИЕВ"</t>
  </si>
  <si>
    <t>УТЕУЛИЕВ ДЖАНИБЕК МЕЙРАМБЕКОВИЧ</t>
  </si>
  <si>
    <t>ИП АЛДАНАЗАРОВ Е</t>
  </si>
  <si>
    <t>АЛДАНАЗАРОВ ЕРКИН</t>
  </si>
  <si>
    <t>НАСИПОВА К.С.</t>
  </si>
  <si>
    <t>НАСИПОВА КУРАЛАЙ САПАРГАЛИЕВНА</t>
  </si>
  <si>
    <t>7 (747) 537 25 60</t>
  </si>
  <si>
    <t>КХ ИЩУК А.И.</t>
  </si>
  <si>
    <t>ИЩУК АЛЕКСАНДР ИВАНОВИЧ</t>
  </si>
  <si>
    <t>ИП СЕМБЕКОВ Е</t>
  </si>
  <si>
    <t>СЕМБЕКОВ ЕРЖАН НУРЛЫБАЕВИЧ</t>
  </si>
  <si>
    <t>87719723502 ,87755478265</t>
  </si>
  <si>
    <t>КХ "БЕКБОЛАТ"</t>
  </si>
  <si>
    <t>НҰРҚАСЫН ЖАНАРБЕК</t>
  </si>
  <si>
    <t>ИП ДУРМАНОВ</t>
  </si>
  <si>
    <t>ДУРМАНОВ ДАУРЕН ДАРХАНОВИЧ</t>
  </si>
  <si>
    <t>С.ХАЛЫКТАР ДОСТЫГЫ , ТУРКЕСТАНСКАЯ ОБЛАСТЬ, ЖЕТЫСАЙСКИЙ РАЙОН, АБАЙСКИЙ С.О., С.ХАЛЫКТАР ДОСТЫГЫ</t>
  </si>
  <si>
    <t>ӘБДІКӘРІМОВ ӘБДІЖӘМІЛ ӘБДІКӘРІМҰЛЫ</t>
  </si>
  <si>
    <t>ИП JASTEL</t>
  </si>
  <si>
    <t>ИГИШЕВ ЖАСУЛАН КУАНОВИЧ</t>
  </si>
  <si>
    <t>РЕБРИК М.В.</t>
  </si>
  <si>
    <t>РЕБРИК МИХАИЛ ВЛАДИМИРОВИЧ</t>
  </si>
  <si>
    <t>87781115275 ,87781152759</t>
  </si>
  <si>
    <t>С.ДЖАБАГЛЫ , ТУРКЕСТАНСКАЯ ОБЛАСТЬ, ТЮЛЬКУБАССКИЙ РАЙОН, ЖАБАГЛИНСКИЙ С.О., С.ЖАБАГЛЫ</t>
  </si>
  <si>
    <t>ИП "БАТЫС СТРОЙ СЕРВИС"</t>
  </si>
  <si>
    <t>ШАИМБЕТОВ КУСАИН ХАМИТОВИЧ</t>
  </si>
  <si>
    <t>Изоляционные работы</t>
  </si>
  <si>
    <t>ИП ТОҚТАСЫН</t>
  </si>
  <si>
    <t>ТОҚТАСЫН БЕРІК СЕРІКҚАЛИҰЛЫ</t>
  </si>
  <si>
    <t>ИП"ИМАНКУЛОВА"</t>
  </si>
  <si>
    <t>ИМАНКУЛОВА НУРГУЛ КЕНЖЕТАЕВНА</t>
  </si>
  <si>
    <t>ЖК МЕРГЕНГАЛИЕВА</t>
  </si>
  <si>
    <t>МЕРГЕНГАЛИЕВА СВЕТА ОРЫНТАЕВНА</t>
  </si>
  <si>
    <t>Ремонт и техническое обслуживание прочих машин и оборудования специального назначения</t>
  </si>
  <si>
    <t>ДЖОЛДАСОВА</t>
  </si>
  <si>
    <t>ДЖОЛДАСОВА МАКПАЛ ХАМЗАЕВНА</t>
  </si>
  <si>
    <t>ИП "БАСКӨЗ"</t>
  </si>
  <si>
    <t>ЖАУТИКОВ САНЖАР КАЙРАТОВИЧ</t>
  </si>
  <si>
    <t>04.03.2025 закрылись</t>
  </si>
  <si>
    <t>ИП АЙЖАН не зарег</t>
  </si>
  <si>
    <t>ШЫНАР АЙЖАН</t>
  </si>
  <si>
    <t>ИП НҰРБАҚЫ</t>
  </si>
  <si>
    <t>ТУРЕХАНОВА БАГЛАН МОЛДАБАЕВНА</t>
  </si>
  <si>
    <t>"БИСЕМБАЕВ Ш" ШҚ</t>
  </si>
  <si>
    <t>БИСЕМБАЕВ АЯН ШАМАРДАНОВИЧ</t>
  </si>
  <si>
    <t>77775697739 ,87775697739</t>
  </si>
  <si>
    <t>ИП АЙЗАР</t>
  </si>
  <si>
    <t>КАЗБЕКОВ АЙБЕК РАХИМБЕКОВИЧ</t>
  </si>
  <si>
    <t>ЖК "АБДРАШ - СС"</t>
  </si>
  <si>
    <t>АБДРАШОВ САМАТ САРСЕНБАЕВИЧ</t>
  </si>
  <si>
    <t>77712371112 ,87712371112</t>
  </si>
  <si>
    <t>ИП ВАШКЕВИЧ</t>
  </si>
  <si>
    <t>ВАШКЕВИЧ ФАТИМА СЕРИКПАЕВНА</t>
  </si>
  <si>
    <t>ИП "ЖУНИСОВА"</t>
  </si>
  <si>
    <t>ЖУНИСОВА МАКПАЛ ЖАНАЛЫЕВНА</t>
  </si>
  <si>
    <t>77711110080 ,87711110080</t>
  </si>
  <si>
    <t>С.ХАНКОРГАН , ТУРКЕСТАНСКАЯ ОБЛАСТЬ, САЙРАМСКИЙ РАЙОН, КОЛКЕНТСКИЙ С.О., С.ХАНКОРГАН</t>
  </si>
  <si>
    <t>РУСЛАН</t>
  </si>
  <si>
    <t>НУРЗАТ АСКЕР</t>
  </si>
  <si>
    <t>С.КАРАГАЙЛЫ , ОСАКАРОВСКИЙ РАЙОН, С.О.КАРАГАЙЛЫ, С.КАРАГАЙЛЫ</t>
  </si>
  <si>
    <t>ИП "АККОРГАН"</t>
  </si>
  <si>
    <t>ЖУНИСКОЖАЕВ ГАЛЫМ ЕРСИНОВИЧ</t>
  </si>
  <si>
    <t>ИП МЕЙРАМБЕК</t>
  </si>
  <si>
    <t>ХЫЗЫР МЕЙРАМБЕК</t>
  </si>
  <si>
    <t>"АЙША" ШАРУА ҚОЖАЛЫҒЫ</t>
  </si>
  <si>
    <t>ТИПЕЕВ ЕЛЬДАР КУСАЙНОВИЧ</t>
  </si>
  <si>
    <t>77786908575 ,+7(778)6908575 ,87786908575</t>
  </si>
  <si>
    <t>КАБДОЛОВ ЖИГЕР ЖУМАГЕЛДИЕВИЧ</t>
  </si>
  <si>
    <t>ТИКАЕВА</t>
  </si>
  <si>
    <t>ТИКАЕВА АСЕЛЬ МАРАТОВНА</t>
  </si>
  <si>
    <t>05.08.2024 смениплся вид деятельности</t>
  </si>
  <si>
    <t>ИП НУРТАЗИН</t>
  </si>
  <si>
    <t>НУРТАЗИН АРШАТ АДИЛХАНОВИЧ</t>
  </si>
  <si>
    <t>ИП «ТАМЕРЛАН»</t>
  </si>
  <si>
    <t>САЛИМБАЕВ ГАЛЫМ ТАЖМУХАМЕТОВИЧ</t>
  </si>
  <si>
    <t>18.11.2024 не верный номер</t>
  </si>
  <si>
    <t>ИП "ҚУАНЫШБЕК"</t>
  </si>
  <si>
    <t>АСАНОВ КУАНЫШБЕК УКИЛИБАЙЕВИЧ</t>
  </si>
  <si>
    <t>87758016686 ,8 775 801 66 86</t>
  </si>
  <si>
    <t>С.ШАКПАК БАБА , ТУРКЕСТАНСКАЯ ОБЛАСТЬ, ТЮЛЬКУБАССКИЙ РАЙОН, ЧАКПАКСКИЙ С.О., С.ШАКПАК БАБА</t>
  </si>
  <si>
    <t>04..11.2024 нет потреб</t>
  </si>
  <si>
    <t>ЖК ЖЕКШИМОВ РУСЛАН НУРАБАЕВИЧ</t>
  </si>
  <si>
    <t>ЖЕКШИМОВ РУСЛАН НУРАБАЕВИЧ</t>
  </si>
  <si>
    <t>КРЕСТЬЯНСКОЕ ХОЗЯЙСТВО "БЕРЕКЕТ"</t>
  </si>
  <si>
    <t>КУМАШЕВ АЯНЖАН ТУЛЕГЕНОВИЧ</t>
  </si>
  <si>
    <t>КХ "ECOFOOD"</t>
  </si>
  <si>
    <t>ШОРТАНБАЕВ НУРДАУЛЕТ МЭЛСОВИЧ</t>
  </si>
  <si>
    <t>ИП АКА</t>
  </si>
  <si>
    <t>АБДУГАЛИЕВА АЙДАНА КАНАТОВНА</t>
  </si>
  <si>
    <t>КРЕСТЬЯНСКОЕ ХОЗЯЙСТВО "МАҚСАТ"</t>
  </si>
  <si>
    <t>СУЙГЕМБАЕВ САГИНДЫК СЕЙТЖАНОВИЧ</t>
  </si>
  <si>
    <t>77029071757 ,87029071757 ,87753361102</t>
  </si>
  <si>
    <t>С.ТОГЫЗКУДУК , КАРАГАНДИНСКАЯ ОБЛАСТЬ, БУХАР-ЖЫРАУСКИЙ РАЙОН, ТОГУЗКУДУКСКИЙ С.О., С.ТОГЫЗКУДУК</t>
  </si>
  <si>
    <t>КРЕСТЬЯНСКОЕ ХОЗЯЙСТВО "ТАСБОЛАТОВ БАУЫРЖАН ТАСБОЛАТОВИЧ"</t>
  </si>
  <si>
    <t>ТАСБОЛАТОВ БАУЫРЖАН ТАСБОЛАТОВИЧ</t>
  </si>
  <si>
    <t>С.СОНАЛЫ , КАРАГАНДИНСКАЯ ОБЛАСТЬ, НУРИНСКИЙ РАЙОН, СОНАЛИНСКИЙ С.О., С.СОНАЛЫ</t>
  </si>
  <si>
    <t>28.06.2024  не дозвон</t>
  </si>
  <si>
    <t>ТОЙЛЫБАЕВ БЕКЖАН БАХИТОВИЧ</t>
  </si>
  <si>
    <t>ИП АЙЗИЯ</t>
  </si>
  <si>
    <t>КУДАЙБЕРГЕНОВА ЛАУРА БАЛГАБАЕВНА</t>
  </si>
  <si>
    <t>ИП ҚҰЛАГЕР</t>
  </si>
  <si>
    <t>ТУРЕХАНОВ ЕРЖАН МЕЛЬДЕХАНОВИЧ</t>
  </si>
  <si>
    <t>КАЗПРОМ CORP</t>
  </si>
  <si>
    <t>МЕЙРМАНОВ АЗАМАТ ШАЙМУРАТОВИЧ</t>
  </si>
  <si>
    <t>87752162788 ,8775-216-27-88</t>
  </si>
  <si>
    <t>ИП"УЛБАЛА"</t>
  </si>
  <si>
    <t>МАЙМАКОВА УЛБАЛА ГАППАРОВНА</t>
  </si>
  <si>
    <t>ИП МКМ</t>
  </si>
  <si>
    <t>МАКСУТОВ КАЙРАТ МАКСУТОВИЧ</t>
  </si>
  <si>
    <t>РАЙОН АЛМАТЫ , РАЙОН АЛМАТЫ</t>
  </si>
  <si>
    <t>"YRYS" ФЕРМЕРЛІК ҚОЖАЛЫҒЫ</t>
  </si>
  <si>
    <t>ЫРЫСАЛДЫ АЙТУҒАН ҚАЙРОЛЛАҰЛЫ</t>
  </si>
  <si>
    <t>С.АЙШЫРАК , ОБЛАСТЬ ҰЛЫТАУ, ЖАНААРКИНСКИЙ РАЙОН, АКТАУСКИЙ С.О., С.АЙШЫРАК</t>
  </si>
  <si>
    <t>ИП АЙГУЛ</t>
  </si>
  <si>
    <t>ТӨРЕБЕКОВА АЙГҮЛ АҚЫЛБЕКҚЫЗЫ</t>
  </si>
  <si>
    <t>ИП ЕРКЕАЛИ</t>
  </si>
  <si>
    <t>БЕКТЕМИРОВ ҚАЙСАР ЖАМБЫЛҰЛЫ</t>
  </si>
  <si>
    <t>77021629515 ,87021629515</t>
  </si>
  <si>
    <t>ИП ЕСЕНГЕЛДИЕВ</t>
  </si>
  <si>
    <t>ЕСЕНГЕЛДИЕВ СЕРЖАН МАНКЕТБАЕВИЧ</t>
  </si>
  <si>
    <t>ИП МАҚСУТОВА</t>
  </si>
  <si>
    <t>МАҚСУТОВА ГҮЛНАЗ МАҚСУТҚЫЗЫ</t>
  </si>
  <si>
    <t>ИП " ЖИЕНБАЕВ АБЗАЛ БАУЫРЖАНОВИЧ "</t>
  </si>
  <si>
    <t>ЖИЕНБАЕВ АБЗАЛ БАУЫРЖАНОВИЧ</t>
  </si>
  <si>
    <t>С.БОЛЬШОЙ ЧАГАН , ЗАПАДНО-КАЗАХСТАНСКАЯ ОБЛАСТЬ, РАЙОН БӘЙТЕРЕК, КУШУМСКИЙ С.О., С.БОЛЬШОЙ ЧАГАН</t>
  </si>
  <si>
    <t>КХ "ЕЛДАР"</t>
  </si>
  <si>
    <t>ИМАНБАЕВА АЙГЕРИМ ЕРЛАНОВНА</t>
  </si>
  <si>
    <t>ИП "АҚ ЖОЛ"</t>
  </si>
  <si>
    <t>КОСЯНОК ДЕНИС ВИКТОРОВИЧ</t>
  </si>
  <si>
    <t>77183496230 ,87183496230</t>
  </si>
  <si>
    <t>ИП "НҰРХАН"</t>
  </si>
  <si>
    <t>НҰРХАН АЙБЕК СЕРІКҰЛЫ</t>
  </si>
  <si>
    <t>18.11.2024 повтор нет потреб</t>
  </si>
  <si>
    <t>ИП САДЫКОВА АЙГЕРИМ МУРАТБЕКОВНА</t>
  </si>
  <si>
    <t>САДЫКОВА АЙГЕРИМ МУРАТБЕКОВНА</t>
  </si>
  <si>
    <t>АБДИБЕКОВ ТАЛГАТ ЖАНАЙДАРОВИЧ</t>
  </si>
  <si>
    <t>ЖК "АРЕБАЕВ АЯЗБЕК НАРБЕКОВИЧ"</t>
  </si>
  <si>
    <t>АРЕБАЕВ АЯЗБЕК НАРБЕКОВИЧ</t>
  </si>
  <si>
    <t>С.КАЙНАРБУЛАК , ТУРКЕСТАНСКАЯ ОБЛАСТЬ, РАЙОН БАЙДИБЕКА, МЫНБУЛАКСКИЙ С.О., С.КАЙНАРБУЛАК</t>
  </si>
  <si>
    <t>ИП ӘУІТ</t>
  </si>
  <si>
    <t>МУХИЯ ЕРКЕ КАРТЕНБАЙҚЫЗЫ</t>
  </si>
  <si>
    <t>7 7768208022</t>
  </si>
  <si>
    <t>SHYNBOLAT</t>
  </si>
  <si>
    <t>ЕСАЛИЕВ ШЫНБОЛАТ АСАНОВИЧ</t>
  </si>
  <si>
    <t>87253522124 ,87751508537</t>
  </si>
  <si>
    <t>С.СЫРДАРЬИНСКОЕ , ТУРКЕСТАНСКАЯ ОБЛАСТЬ, ШАРДАРИНСКИЙ РАЙОН, КОКСУСКИЙ С.О., С.КОКСУ, С.СЫРДАРЬИНСКОЕ</t>
  </si>
  <si>
    <t>ДК ТӘУЕКЕЛ</t>
  </si>
  <si>
    <t>МУХАМБЕТАЛИЕВ АСЛАН ЕСИМЖАНОВИЧ</t>
  </si>
  <si>
    <t>87021930089 ,87021930089,</t>
  </si>
  <si>
    <t>ИП ASE повтор не дозвон</t>
  </si>
  <si>
    <t>КЕНЖЕБАЕВА ГУЛЬШАТ ТОСБАТЫРОВНА</t>
  </si>
  <si>
    <t>ИП "ИБРАЕВ АСХАТ ЖЕНИСОВИЧ"</t>
  </si>
  <si>
    <t>ИБРАЕВ АСХАТ ЖЕНИСОВИЧ</t>
  </si>
  <si>
    <t>77017238019 ,87017238019</t>
  </si>
  <si>
    <t>Ж/К "ИСАБАЕВА Б И"</t>
  </si>
  <si>
    <t>ИСАБАЕВА БОТАГОЗ ИБАДУЛЛАЕВНА</t>
  </si>
  <si>
    <t>ИП "ДОСЖАН"</t>
  </si>
  <si>
    <t>КАЛИЕВ ДОСЖАН АЛИБЕКОВИЧ</t>
  </si>
  <si>
    <t>ИП КУАНЫШ</t>
  </si>
  <si>
    <t>АНДАСПАЕВ КУАНЫШ АБДИКЕРИМОВИЧ</t>
  </si>
  <si>
    <t>КХ "БИРЛИК"</t>
  </si>
  <si>
    <t>ЭНС СЕРГЕЙ ВЛАДИМИРОВИЧ</t>
  </si>
  <si>
    <t>ОСПАНОВА РАЙХАН ДАРХАНОВНА</t>
  </si>
  <si>
    <t>KASENOVSKY</t>
  </si>
  <si>
    <t>ҚАСЕНОВ НҰРЖАН БАУЫРЖАНҰЛЫ</t>
  </si>
  <si>
    <t>ИП " МОМЫНАЛИЕВ М.К "</t>
  </si>
  <si>
    <t>МОМЫНАЛИЕВ МЕИРЖАН КЕДЕЙБАЕВИЧ</t>
  </si>
  <si>
    <t>ИП МАДЕЛИМОВ АБЗАЛ АЛПЫСБАЕВИЧ</t>
  </si>
  <si>
    <t>МАДЕЛИМОВ АБЗАЛ АЛПЫСБАЕВИЧ</t>
  </si>
  <si>
    <t>ИП "ИЗЕНТАЕВА С.А."</t>
  </si>
  <si>
    <t>ИЗЕНТАЕВА СЫМБАТ АЙТБАЕВНА</t>
  </si>
  <si>
    <t>ИП "ИБРАЙМОВ Н.С."</t>
  </si>
  <si>
    <t>ИБРАЙМОВ НҰРСЕЙТ САМАТҰЛЫ</t>
  </si>
  <si>
    <t>ИП КАРИБАЕВ</t>
  </si>
  <si>
    <t>КАРИБАЕВ САМАТ ТАЛГАТУЛЫ</t>
  </si>
  <si>
    <t>87029742188 ,87758708123</t>
  </si>
  <si>
    <t>ИП "МИКСДЕТАЛЬ"</t>
  </si>
  <si>
    <t>ВЕЛИКОСЕЛЬСКИЙ ВАЛЕРИЙ КОНСТАНТИНОВИЧ</t>
  </si>
  <si>
    <t>ИП !НУР-АЙ"</t>
  </si>
  <si>
    <t>КАБДЫГАЛИЕВ АРТУР ГАФУРАХИМОВИЧ</t>
  </si>
  <si>
    <t>ОМАРОВ РУСЛАН КЕМЕЛЬХАНОВИЧ</t>
  </si>
  <si>
    <t>ИП ALL SERVICES</t>
  </si>
  <si>
    <t>КОЯНБАЕВ НУРКЕН БАХЫТУЛЫ</t>
  </si>
  <si>
    <t>77071771477 ,87071771477</t>
  </si>
  <si>
    <t>С.МАЙТОБЕ , ТУРКЕСТАНСКАЯ ОБЛАСТЬ, ТЮЛЬКУБАССКИЙ РАЙОН, МИЧУРИНСКИЙ С.О., С.МАЙТОБЕ</t>
  </si>
  <si>
    <t>ИП ЗИКЕНОВ А.К.</t>
  </si>
  <si>
    <t>ЗИКЕНОВ АЛМАЗ КУРМАНОВИЧ</t>
  </si>
  <si>
    <t>ЖК АБДРАХМАНОВ</t>
  </si>
  <si>
    <t>АБДРАХМАНОВ СУИНДИК ЖУМАБАЕВИЧ</t>
  </si>
  <si>
    <t>ЖК ГЕНАЛОВ Р</t>
  </si>
  <si>
    <t>ГЕНАЛОВ РУФАТ ГЕНАЛОВИЧ</t>
  </si>
  <si>
    <t>МАРАТҰЛЫ АЛМАТ</t>
  </si>
  <si>
    <t>ИП ХАЛБАЕВ</t>
  </si>
  <si>
    <t>ХАЛБАЕВ МАРАТ МУСАЕВИЧ</t>
  </si>
  <si>
    <t>СЕЙТБЕК К.А.</t>
  </si>
  <si>
    <t>СЕЙТБЕК ҚАЙРАТ АРАЛБАЙҰЛЫ</t>
  </si>
  <si>
    <t>77025577733 ,87025577733</t>
  </si>
  <si>
    <t>Оптовая торговля трикотажными и чулочно-носочными изделиями</t>
  </si>
  <si>
    <t>ДУЗЖАСАРОВ КУАНЫШ БАКДАУЛЕТОВИЧ</t>
  </si>
  <si>
    <t>КХ "НОМАД"</t>
  </si>
  <si>
    <t>БАЙЖИГИТОВ НУРЖАН БАХЫТОВИЧ</t>
  </si>
  <si>
    <t>Ж/К АСЕМБАЕВА А. А</t>
  </si>
  <si>
    <t>АСЕМБАЕВА АРАЙЛЫМ АНАРКАЛИЕВНА</t>
  </si>
  <si>
    <t>7 (771) 3242424 ,87713242424</t>
  </si>
  <si>
    <t>ИП "ОРМАНБЕКОВ"</t>
  </si>
  <si>
    <t>ОРМАНБЕКОВ АСЫЛАН ОРУСБАЕВИЧ</t>
  </si>
  <si>
    <t>7 (775) 119-17-39 ,87751191739</t>
  </si>
  <si>
    <t>ГЕРАСИМОВ</t>
  </si>
  <si>
    <t>ГЕРАСИМОВ АНАТОЛИЙ СЕРГЕЕВИЧ</t>
  </si>
  <si>
    <t>22.04.2024 нет потребности другая сфера</t>
  </si>
  <si>
    <t>ИП"ЕЛНҰР И К"</t>
  </si>
  <si>
    <t>ҚАНСЕЙІТ НҰРСАН БАЙСЕЙІТҰЛЫ</t>
  </si>
  <si>
    <t>JM LOGISTIC</t>
  </si>
  <si>
    <t>МОЛДАБАЕВ БАХЫТЖАН ТАЛГАТОВИЧ</t>
  </si>
  <si>
    <t>ИП НУРБОЛ</t>
  </si>
  <si>
    <t>РАЙХАНОВ НУРБОЛ АБДИМОМЫНОВИЧ</t>
  </si>
  <si>
    <t>ИП ADOMA</t>
  </si>
  <si>
    <t>АРҒЫН ДӘУРЕНБЕК</t>
  </si>
  <si>
    <t>28.06.2024 откл</t>
  </si>
  <si>
    <t>ТАҒАБАЙ</t>
  </si>
  <si>
    <t>УМИРБЕКОВ ТАГАБАЙ</t>
  </si>
  <si>
    <t>АЙДОС</t>
  </si>
  <si>
    <t>ОРЫНБАЕВ АЙДОС ТҰРСЫНҰЛЫ</t>
  </si>
  <si>
    <t>ТОРГОВО-ПОСРЕДНЕЧЕСКАЯ КОМПАНИЯ РАЯН</t>
  </si>
  <si>
    <t>АЙКЕНЖЕЕВ БЕРИК РАХЫМЖАНОВИЧ</t>
  </si>
  <si>
    <t>ИП КАРКЕЕВ</t>
  </si>
  <si>
    <t>КАРКЕЕВ ТАЛГАТ КАЛИ-АСКАРОВИЧ</t>
  </si>
  <si>
    <t>09.10.2024 сбой</t>
  </si>
  <si>
    <t>ИП ИСКАКОВ АЗАМАТ</t>
  </si>
  <si>
    <t>ИСКАКОВ АЗАМАТ МАЛИКОВИЧ</t>
  </si>
  <si>
    <t>МУСАЕВ ШОКАН ЖАСМАНАТОВИЧ</t>
  </si>
  <si>
    <t>МАКИШЕВА САЛТАНАТ КОВЛАНДЫКЫЗЫ</t>
  </si>
  <si>
    <t>ИП ЖУРАВЛЕВ МИХАИЛ ОЛЕГОВИЧ</t>
  </si>
  <si>
    <t>ЖУРАВЛЕВ МИХАИЛ ОЛЕГОВИЧ</t>
  </si>
  <si>
    <t>77773198022 ,87773198022</t>
  </si>
  <si>
    <t>С.ЧЕРЕМШАНКА , ВОСТОЧНО-КАЗАХСТАНСКАЯ ОБЛАСТЬ, ГЛУБОКОВСКИЙ РАЙОН, ЧЕРЕМШАНСКИЙ С.О., С.ЧЕРЕМШАНКА</t>
  </si>
  <si>
    <t>ИП "КАЛМУРАТОВ"</t>
  </si>
  <si>
    <t>КАЛМУРАТОВ АЙБЕК КЫСТАУБАЙУЛЫ</t>
  </si>
  <si>
    <t>SHAPAGAT</t>
  </si>
  <si>
    <t>СЕЙТЖАНОВ ТУРАР КЕРИМЖАНОВИЧ</t>
  </si>
  <si>
    <t>77773477868 ,87773477868</t>
  </si>
  <si>
    <t>КРЕСТЬЯНСКОЕ ХОЗЯЙСТВО "БАУЫРЖАН"</t>
  </si>
  <si>
    <t>ЖУМАЖАНОВ БАУЫРЖАН КУАНОВИЧ</t>
  </si>
  <si>
    <t>"АТАБАЙ" ШАРУА ҚОЖАЛЫҒЫ</t>
  </si>
  <si>
    <t>АСАМБАЕВ БАУЫРЖАН БЕЙСЕНОВИЧ</t>
  </si>
  <si>
    <t>18.11.2024 откл</t>
  </si>
  <si>
    <t>ИП САФИЯ</t>
  </si>
  <si>
    <t>ТАСАБАЕВ ЖАСУЛАН НУРГЕЛДИЕВИЧ</t>
  </si>
  <si>
    <t>ОҚАНОВА АЯУЛЫМ ЕРЖАНҚЫЗЫ</t>
  </si>
  <si>
    <t>7(778)707-79-45</t>
  </si>
  <si>
    <t>С.ГАГАРИНО , ВОСТОЧНО-КАЗАХСТАНСКАЯ ОБЛАСТЬ, УЛАНСКИЙ РАЙОН, ТАВРИЧЕСКИЙ С.О., С.ГАГАРИНО</t>
  </si>
  <si>
    <t>ИП "ШЫНГЫС"</t>
  </si>
  <si>
    <t>КУБАШЕВ АБЛАЙ НАБИУЛЛОВИЧ</t>
  </si>
  <si>
    <t>ИП МУХАМЕДЖАНОВА Г.Н.</t>
  </si>
  <si>
    <t>МУХАМЕДЖАНОВА ГАЛИЯ НУРЛАНОВНА</t>
  </si>
  <si>
    <t>МАМБЕТЬЯРОВ МЕЙРАМБЕК БЕКБУЛАТУЛЫ</t>
  </si>
  <si>
    <t>ИП ТРЕГУБОВ</t>
  </si>
  <si>
    <t>ТРЕГУБОВ ВЛАДИМИР ВЛАДИМИРОВИЧ</t>
  </si>
  <si>
    <t>7-702-577-69-42 ,87025776942</t>
  </si>
  <si>
    <t>АМИРЕКУЛОВ ОЛЖАС ШАХИКЕРИМУЛЫ</t>
  </si>
  <si>
    <t>РАЙКУЛОВА ЛАУРА ХАМИТОВНА</t>
  </si>
  <si>
    <t>7 (771) 420 13 43</t>
  </si>
  <si>
    <t>АДИНА</t>
  </si>
  <si>
    <t>СИГАЛИЕВА ЭЛЬМИРА АЛЬЖАНОВНА</t>
  </si>
  <si>
    <t>77754084040 ,87754084040</t>
  </si>
  <si>
    <t>25.09.2024 откл</t>
  </si>
  <si>
    <t>КХ "ПФАФЕНГУТ АР"</t>
  </si>
  <si>
    <t>БЕЛЯЕВ АРТЁМ АЛЬБЕРТОВИЧ</t>
  </si>
  <si>
    <t>77021299299 ,(775) 083-10-10 ,87750831010</t>
  </si>
  <si>
    <t>С.МАНШУК , АКМОЛИНСКАЯ ОБЛАСТЬ, ЦЕЛИНОГРАДСКИЙ РАЙОН, С.А. МАНШУК , С.МАНШУК</t>
  </si>
  <si>
    <t>ИБРАЕВА МАЙРА ДАУРЕНБЕКОВНА</t>
  </si>
  <si>
    <t>С.СУВОРОВКА , СЕВЕРО-КАЗАХСТАНСКАЯ ОБЛАСТЬ, РАЙОН МАГЖАНА ЖУМАБАЕВА, С.О.АҚҚАЙЫҢ, С.СУВОРОВКА</t>
  </si>
  <si>
    <t>ДАРИЯ</t>
  </si>
  <si>
    <t>КУРМАНБАЕВА ГУЛЬМАРЖАН АСКАРОВНА</t>
  </si>
  <si>
    <t>ИП АЛИБАЕВ</t>
  </si>
  <si>
    <t>АЛИБАЕВ ЖАНДОС АБИЛСЕИТОВИЧ</t>
  </si>
  <si>
    <t>7(777)601-89-20 ,87776018920</t>
  </si>
  <si>
    <t>МАРМАР</t>
  </si>
  <si>
    <t>ИБРАЕВ МАРГУЛАН МАРАТОВИЧ</t>
  </si>
  <si>
    <t>КХ РОЗМЕТОВ</t>
  </si>
  <si>
    <t>РОЗМЕТОВ ХУСНИТДИН ХАСАНОВИЧ</t>
  </si>
  <si>
    <t>ИП АДИЛХАН</t>
  </si>
  <si>
    <t>БАСКАНБАЕВ НУРЖАН ДЖУМАБАЕВИЧ</t>
  </si>
  <si>
    <t>7 777 690 0545</t>
  </si>
  <si>
    <t>С.ЫНТАЛЫ , ОБЛАСТЬ ЖЕТІСУ, АЛАКОЛЬСКИЙ РАЙОН, ЫНТАЛИНСКИЙ С.О., С.ЫНТАЛЫ</t>
  </si>
  <si>
    <t>КАСКАБАЕВ КАНАТ ЕСЕНБЕКОВИЧ</t>
  </si>
  <si>
    <t>87029647373 ,87066647373</t>
  </si>
  <si>
    <t>04.11.2024 откл</t>
  </si>
  <si>
    <t>ИП АМАНЧИЕВ ДАНИЯР</t>
  </si>
  <si>
    <t>АМАНЧИЕВ ДАНИЯР БАУЫРЖАНОВИЧ</t>
  </si>
  <si>
    <t>С.САГАШИЛИ , АКТЮБИНСКАЯ ОБЛАСТЬ, МУГАЛЖАРСКИЙ РАЙОН, ЕНБЕКСКИЙ С.О., С.САГАШИЛИ</t>
  </si>
  <si>
    <t>ЛАШЕНОВ АЗАМАТ АСКАРОВИЧ</t>
  </si>
  <si>
    <t>ИП "АНАРБАЕВ С.С"</t>
  </si>
  <si>
    <t>АНАРБАЕВ САЛАМАТ СУСАРБЕКОВИЧ</t>
  </si>
  <si>
    <t>77773393170 ,87773393170</t>
  </si>
  <si>
    <t>ИП КӘУСӘР</t>
  </si>
  <si>
    <t>ЖАМАЛОВ ТУРАР УЗАКОВИЧ</t>
  </si>
  <si>
    <t>87025312503 ,8(702)5312503</t>
  </si>
  <si>
    <t>JALPAKTALSTROYSERVICE</t>
  </si>
  <si>
    <t>САГИНГАЛИЕВ КУАНЫШ ГАБДЫЛМАНОВИЧ</t>
  </si>
  <si>
    <t>77054334215 ,87054334215</t>
  </si>
  <si>
    <t>ИП AIZERE</t>
  </si>
  <si>
    <t>КАЗТАЕВА БОТАГОЗ КОЖАХАНОВНА</t>
  </si>
  <si>
    <t>ИП АХМЕТОВА А</t>
  </si>
  <si>
    <t>АХМЕТОВА АЙША НУРЖАНОВНА</t>
  </si>
  <si>
    <t>7(707)9015979</t>
  </si>
  <si>
    <t>ЖАСУЛАН</t>
  </si>
  <si>
    <t>ТЕМИРЖАНОВ ЖАСУЛАН АДИЛЬХАНОВИЧ</t>
  </si>
  <si>
    <t>АЛЕКЕНОВ ЖАСУЛАН ТАНАТАРОВИЧ</t>
  </si>
  <si>
    <t>77714114884 ,87714114884</t>
  </si>
  <si>
    <t>26.02.2025 не зарег</t>
  </si>
  <si>
    <t>ИП БАЙМУРЗАЕВА</t>
  </si>
  <si>
    <t>БАЙМУРЗАЕВА ЖҰЛДЫЗ ЖҰМАБЕКҚЫЗЫ</t>
  </si>
  <si>
    <t>ИП "МЁД АЙНАБЕКОВЫХ"</t>
  </si>
  <si>
    <t>АЙНАБЕКОВ ТАЛГАТ МАХАТОВИЧ</t>
  </si>
  <si>
    <t>77718252499 ,87718252499</t>
  </si>
  <si>
    <t>ДК "ЕСЕНТАЙ"</t>
  </si>
  <si>
    <t>АБДУЛЛАЕВ АЙДАР ЕСЕНТАЕВИЧ</t>
  </si>
  <si>
    <t>С.КЫЗЫЛМАКТАШЫ , КЫЗЫЛОРДИНСКАЯ ОБЛАСТЬ, ЖАНАКОРГАНСКИЙ РАЙОН, КЫРАШСКИЙ С.О., С.КЫЗЫЛМАКТАШЫ</t>
  </si>
  <si>
    <t>ИНДИВИДУАЛЬНЫЙ ПРЕДПРИНИМАТЕЛЬ МАХМУДОВА</t>
  </si>
  <si>
    <t>МАХМУДОВА ЕЛЕНА ИСКАНДЕРОВНА</t>
  </si>
  <si>
    <t>22.04.2024 не верный номер</t>
  </si>
  <si>
    <t>НАЗЫМОВА АКТИЛЕК АККУАНОВНА</t>
  </si>
  <si>
    <t>ИП АБДРЕИМОВА</t>
  </si>
  <si>
    <t>АБДРЕИМОВА ЛАУРА МУСАЕВНА</t>
  </si>
  <si>
    <t>ИП "МУСА"</t>
  </si>
  <si>
    <t>КЫРБАСОВ МУСАГАЛИ САГИНГАЛИЕВИЧ</t>
  </si>
  <si>
    <t>ИП "КАСИМАНОВА ДИНА АЛИБЕКОВНА"</t>
  </si>
  <si>
    <t>КАСИМАНОВА ДИНА АЛИБЕКОВНА</t>
  </si>
  <si>
    <t>ТАЛПАКОВА ДИДАР ЕСИРКЕПОВНА</t>
  </si>
  <si>
    <t>87001040787 ,87718252025</t>
  </si>
  <si>
    <t>КХ НАЗАРАЛИ</t>
  </si>
  <si>
    <t>АЗАМАТОВ НУРЖАН КАНАТУЛЫ</t>
  </si>
  <si>
    <t>18.09.2026 не  дозвон</t>
  </si>
  <si>
    <t>СENTRAL SERVICE</t>
  </si>
  <si>
    <t>СМАГУЛОВ КЕНЕЛ САКЕНОВИЧ</t>
  </si>
  <si>
    <t>ИП "ПУШКИН"</t>
  </si>
  <si>
    <t>ПУШКИН БЕРИК ТАЛАНТОВИЧ</t>
  </si>
  <si>
    <t>ИП "ТАШМЕТОВ"</t>
  </si>
  <si>
    <t>ТАШМЕТОВ ДАНИЯР МУРАТОВИЧ</t>
  </si>
  <si>
    <t>ИП КУДРЕТОВ</t>
  </si>
  <si>
    <t>КУДРЕТОВ ЕРЛАН ЕРГАЛИЕВИЧ</t>
  </si>
  <si>
    <t>ИП САПАРБАЕВ</t>
  </si>
  <si>
    <t>САПАРБАЕВ САЯТ КАЙРАТОВИЧ</t>
  </si>
  <si>
    <t>77078392155 ,87078392155</t>
  </si>
  <si>
    <t>МАРКАБАЕВА</t>
  </si>
  <si>
    <t>МАРКАБАЕВА ГУЛЬЗАТ БОЛАТБЕКОВНА</t>
  </si>
  <si>
    <t>7(702)694-1089</t>
  </si>
  <si>
    <t>С.САРЫЖЫРА , ВОСТОЧНО-КАЗАХСТАНСКАЯ ОБЛАСТЬ, ЗАЙСАНСКИЙ РАЙОН, КЕНСАЙСКИЙ С.О., С.САРЫЖЫРА</t>
  </si>
  <si>
    <t>ИП "ЕР-ДАНА"</t>
  </si>
  <si>
    <t>КАЗАНГАПОВА ВЕНЕРА САЛАМАТОВНА</t>
  </si>
  <si>
    <t>ШИКЕТАЕВА НАСИХАТ ШАТАЕВНА</t>
  </si>
  <si>
    <t>ИП "Б.АЛИНУР"</t>
  </si>
  <si>
    <t>МУСКЕН АЛТЫНБЕК БЕЙБИТҰЛЫ</t>
  </si>
  <si>
    <t>ФЕРМЕРСКОЕ ХОЗЯЙСТВО КУЛУБЕКОВ А.А.</t>
  </si>
  <si>
    <t>КУЛУБЕКОВ АРМАН АБАЕВИЧ</t>
  </si>
  <si>
    <t>7(701)234-79-99</t>
  </si>
  <si>
    <t>С.ШУНКЫРКОЛ , КАРАГАНДИНСКАЯ ОБЛАСТЬ, ОСАКАРОВСКИЙ РАЙОН, КУНДУЗДИНСКИЙ С.О., С.ШУНКЫРКОЛ</t>
  </si>
  <si>
    <t>28.06.2024 закрылись</t>
  </si>
  <si>
    <t>ИП ОСПАНОВА</t>
  </si>
  <si>
    <t>ОСПАНОВА АЙНА ХАБИБУЛЛАЕВНА</t>
  </si>
  <si>
    <t>С.ПРЕДГОРНОЕ , ВОСТОЧНО-КАЗАХСТАНСКАЯ ОБЛАСТЬ, ГЛУБОКОВСКИЙ РАЙОН, КРАСНОЯРСКИЙ С.О., С.ПРЕДГОРНОЕ</t>
  </si>
  <si>
    <t>17.05.2024 не зарег</t>
  </si>
  <si>
    <t>СЕЙТБИМБЕТОВ КАЙРАТ ШАКЕНОВИЧ</t>
  </si>
  <si>
    <t>"РАЙЫМБЕК" ШАРУА ҚОЖАЛЫҒЫ</t>
  </si>
  <si>
    <t>ИМАНМУСАЕВА АЙНУР АЛТАЕВНА</t>
  </si>
  <si>
    <t>18.11.2024 нет тпотреб</t>
  </si>
  <si>
    <t>ИП ЖУНИСОВА</t>
  </si>
  <si>
    <t>ЖУНИСОВА РАЙГУЛ АСКАРОВНА</t>
  </si>
  <si>
    <t>ИП "РИНАТ"</t>
  </si>
  <si>
    <t>АБДРАХМАНОВ РИНАТ ЛЕОНИДОВИЧ</t>
  </si>
  <si>
    <t>ИП САДОВЫЙ ЦЕНТР ФЛОРИСТ</t>
  </si>
  <si>
    <t>КУКУШКИН ВИКТОР СЕРГЕЕВИЧ</t>
  </si>
  <si>
    <t>09.10.2024 не дозвон</t>
  </si>
  <si>
    <t>КХ ИСЛЯМОВ Ж.Н.</t>
  </si>
  <si>
    <t>ИСЛЯМОВ ЖАСУЛАН НУРЛЫХАНОВИЧ</t>
  </si>
  <si>
    <t>AEROTECHNO</t>
  </si>
  <si>
    <t>КОНЫСБАЕВ АЙДАР ВИКТОРОВИЧ</t>
  </si>
  <si>
    <t>77019919195 ,87019919195</t>
  </si>
  <si>
    <t>18.11.2024 перезвонит сам</t>
  </si>
  <si>
    <t>КХ АСЫЛКУАТ</t>
  </si>
  <si>
    <t>БОХШИЕВ КУАТ ЖАНАТБЕКОВИЧ</t>
  </si>
  <si>
    <t>87022343535 ,8(702)2343535</t>
  </si>
  <si>
    <t>ИП "РАЙЙАН"</t>
  </si>
  <si>
    <t>РАЙСОВА АРАЙЛЫМ АБЛАЙХАНОВНА</t>
  </si>
  <si>
    <t>ИНДИВИДУАЛЬНЫЙ ПРЕДПРИНИМАТЕЛЬ "ЗЕЛЕНСТРОЙ"</t>
  </si>
  <si>
    <t>ЖҰМАБЕКҰЛЫ НҰРБЕК</t>
  </si>
  <si>
    <t>ИП "ТАНТАКОВА А.К."</t>
  </si>
  <si>
    <t>ТАНТАКОВА АЙНУР КУАНДЫКОВНА</t>
  </si>
  <si>
    <t>77780078889 ,87780078889</t>
  </si>
  <si>
    <t>С.ЧАПАЕВО , АЛМАТИНСКАЯ ОБЛАСТЬ, ИЛИЙСКИЙ РАЙОН, ЧАПАЕВСКИЙ С.О., С.ЧАПАЕВО</t>
  </si>
  <si>
    <t>ALSAID</t>
  </si>
  <si>
    <t>ЕДІЛХАН МИРХАТ ШАРИПОЛЛАҰЛЫ</t>
  </si>
  <si>
    <t>ИП ЕРИК</t>
  </si>
  <si>
    <t>АБДИСАХОВ ЕРИК АДИЛБЕКОВИЧ</t>
  </si>
  <si>
    <t>С.КОШКАРАТА , ТУРКЕСТАНСКАЯ ОБЛАСТЬ, КЕЛЕССКИЙ РАЙОН, КОШКАРАТИНСКИЙ С.О., С.КОШКАРАТА</t>
  </si>
  <si>
    <t>ИП МУРЗАГАЛИЕВ АА</t>
  </si>
  <si>
    <t>МУРЗАГАЛИЕВ АСКАР АМАНГЕЛЬДИЕВИЧ</t>
  </si>
  <si>
    <t>ИП ТАЯПБЕРГЕНОВ ЖАНДОС МУРАТБЕКОВИЧ</t>
  </si>
  <si>
    <t>ТАЯПБЕРГЕНОВ ЖАНДОС МУРАТБЕКОВИЧ</t>
  </si>
  <si>
    <t>7 777 992 21 18 ,87779922118</t>
  </si>
  <si>
    <t>22.07.2024 закрыл ип</t>
  </si>
  <si>
    <t>ИП ТАПАЕВ А.К</t>
  </si>
  <si>
    <t>ТАПАЕВ АРТУР КАРАБАЕВИЧ</t>
  </si>
  <si>
    <t>7 7012389334 ,87012389334</t>
  </si>
  <si>
    <t>САПАРОВ Б.Б</t>
  </si>
  <si>
    <t>САПАРОВ БЕКЗАТ БАГДАТОВИЧ</t>
  </si>
  <si>
    <t>77022655021 ,+7 (702) 265-50-21 ,87022655021</t>
  </si>
  <si>
    <t>ИП РЫСМАМБЕТОВА И</t>
  </si>
  <si>
    <t>РЫСМАМБЕТОВА ИНДИРА АЛЬСЮЕВНА</t>
  </si>
  <si>
    <t>АЙГЕРИМ</t>
  </si>
  <si>
    <t>КУРЕНБЕКОВА АЙГЕРИМ МЕДЕУХАНОВНА</t>
  </si>
  <si>
    <t>ИП "БИТЕНОВА А.К."</t>
  </si>
  <si>
    <t>БИТЕНОВА АЙДАНА КАЙРКЕЛЬДИНОВНА</t>
  </si>
  <si>
    <t xml:space="preserve">22.04.2024 нет потребности </t>
  </si>
  <si>
    <t>ИП "ЖАНЭЛЬ"</t>
  </si>
  <si>
    <t>ЖУМАГАЛИЕВ БАУРЖАН КАИРЖАНОВИЧ</t>
  </si>
  <si>
    <t>С.ВЕЛИХОВКА , АКТЮБИНСКАЯ ОБЛАСТЬ, КАРГАЛИНСКИЙ РАЙОН, ВЕЛИХОВСКИЙ С.О., С.ВЕЛИХОВКА</t>
  </si>
  <si>
    <t>ИП "ИБРАЕВ Д.Т"</t>
  </si>
  <si>
    <t>ИБРАЕВ ДАСТАН ТОКАНУЛЫ</t>
  </si>
  <si>
    <t>С.ЛОЗОВОЕ , АКМОЛИНСКАЯ ОБЛАСТЬ, АСТРАХАНСКИЙ РАЙОН, ПЕРВОМАЙСКИЙ С.О., С.ЛОЗОВОЕ</t>
  </si>
  <si>
    <t>ИП АЛИПОВ</t>
  </si>
  <si>
    <t>АЛИПОВ БОЛАТБЕК ГАЛИТОВИЧ</t>
  </si>
  <si>
    <t>С.БОГЕН , КЫЗЫЛОРДИНСКАЯ ОБЛАСТЬ, АРАЛЬСКИЙ РАЙОН, БОГЕНСКИЙ С.О., С.БОГЕН</t>
  </si>
  <si>
    <t>КЕНЕСБЕКОВА ЖАННА КЕНЕСБЕКОВНА</t>
  </si>
  <si>
    <t>АСАНБЕКОВ УЛАН АЛМАСБЕКОВИЧ</t>
  </si>
  <si>
    <t>77023366222 ,87023366222</t>
  </si>
  <si>
    <t>К/Х "БАХАДИР"</t>
  </si>
  <si>
    <t>ХАШИМБАЕВ ФАРРУХ БАХАДИРОВИЧ</t>
  </si>
  <si>
    <t>77029766666 ,87029766666</t>
  </si>
  <si>
    <t>ИП КАСЕНОВА В.А.</t>
  </si>
  <si>
    <t>КАСЕНОВА ВАЛЕНТИНА АНАТОЛЬЕВНА</t>
  </si>
  <si>
    <t>ИП "ЛИМА ГРУП"</t>
  </si>
  <si>
    <t>ТЕМИРЕШЕВ ТИМУР АМАНДЫКОВИЧ</t>
  </si>
  <si>
    <t>АРИНБЕКОВ НАРТАЙ АУЕСХАНОВИЧ</t>
  </si>
  <si>
    <t>7 (702) 672-66-77 ,87026726677</t>
  </si>
  <si>
    <t>ИП "ШАКИРА"</t>
  </si>
  <si>
    <t>КЕНЖЕГАЛИЕВА КАМШАТ АСЫЛБЕКОВНА</t>
  </si>
  <si>
    <t>ИП "МУСРАЛИ"</t>
  </si>
  <si>
    <t>МУСРАЛИ ҚУАНАР ЖАҚСЫБЕК</t>
  </si>
  <si>
    <t>77016622171 ,+ 77016622171 ,87016622171</t>
  </si>
  <si>
    <t>ИП "САДЫКОВА М."</t>
  </si>
  <si>
    <t>САДЫКОВА МАНЗУРА АБДЫКАДЫРОВНА</t>
  </si>
  <si>
    <t>КУЛИКОВ ВАСИЛИЙ АНАТОЛЬЕВИЧ</t>
  </si>
  <si>
    <t>ИП ФАРИЗА</t>
  </si>
  <si>
    <t>АБЕУОВА АЖАР БЕКБОЛАТОВНА</t>
  </si>
  <si>
    <t>18.09.2026 закрылись</t>
  </si>
  <si>
    <t>ИП "АДАЛ-ИНВЕСТ"</t>
  </si>
  <si>
    <t>АНЕСОВ ДАУРЕН БИРЖАНОВИЧ</t>
  </si>
  <si>
    <t>77781771789 ,87781771789</t>
  </si>
  <si>
    <t>ИП ТУНГЫШБАЕВА Ш.С.</t>
  </si>
  <si>
    <t>ТУНГЫШБАЕВА ШОЛПАН САБИТОВНА</t>
  </si>
  <si>
    <t>ИП "ЗУЛКАШЕВ"</t>
  </si>
  <si>
    <t>ЗУЛКАШЕВ ЕЛДОС УАХАПОВИЧ</t>
  </si>
  <si>
    <t>7 (702) 625-00-00 ,87026250000</t>
  </si>
  <si>
    <t>Специальная врачебная практика</t>
  </si>
  <si>
    <t>07.06.2024 не дозвон 5</t>
  </si>
  <si>
    <t>ДК "БАҒДАТ"</t>
  </si>
  <si>
    <t>КУЛБАЕВ БАГДАТ БОЛАТБЕКОВИЧ</t>
  </si>
  <si>
    <t>АДЕНОВ АЙДЫН БАЙЖАНОВИЧ</t>
  </si>
  <si>
    <t>ИП ИНДИРА</t>
  </si>
  <si>
    <t>БОРАНБАЕВА ИНДИРА ТЕМИРХАНОВНА</t>
  </si>
  <si>
    <t>С.КАРАШОКЫ , ПАВЛОДАРСКАЯ ОБЛАСТЬ, БАЯНАУЛЬСКИЙ РАЙОН, ЖАНАЖОЛЬСКИЙ С.О., С.КАРАШОКЫ</t>
  </si>
  <si>
    <t>АСКАРОВ ДАРХАН КАЙРАТОВИЧ</t>
  </si>
  <si>
    <t>04.03.2025не верный номер</t>
  </si>
  <si>
    <t>POINTING</t>
  </si>
  <si>
    <t>ЖУСУПОВА САБИНА ЖУМАГАЗИЕВНА</t>
  </si>
  <si>
    <t>С.ШАМШИ КАЛДАЯКОВА , АКТЮБИНСКАЯ ОБЛАСТЬ, КАРГАЛИНСКИЙ РАЙОН, ЖЕЛТАУСКИЙ С.О., С.ШАМШИ КАЛДАЯКОВА</t>
  </si>
  <si>
    <t>МЕДИНА</t>
  </si>
  <si>
    <t>ЖЕКСЕМБАЕВА ЖАНАР СМАДУЛЛАЕВНА</t>
  </si>
  <si>
    <t>ИП "ДАРИН"</t>
  </si>
  <si>
    <t>АЙТБУЗИНОВА ЭЛЬВИРА ГАЗИЗОВНА</t>
  </si>
  <si>
    <t>ИП "ЖАКИПОВ А"</t>
  </si>
  <si>
    <t>ЖАКИПОВ АЗАМАТ АСЫЛХАНОВИЧ</t>
  </si>
  <si>
    <t>ИП ЖАЛТЫР</t>
  </si>
  <si>
    <t>ФОМЕНКО ЕКАТЕРИНА ЮРЬЕВНА</t>
  </si>
  <si>
    <t>КРЕСТЬЯНСКОЕ ХОЗЯЙСТВО "ЛАНА"</t>
  </si>
  <si>
    <t>АДИЛЬЕВ ТИМУР ТЕМИРЖАНОВИЧ</t>
  </si>
  <si>
    <t>БАЙМҰРАТ</t>
  </si>
  <si>
    <t>БАЙМҰРАТОВ ТЕМІРХАН СЕРІКҚАЛИҰЛЫ</t>
  </si>
  <si>
    <t>ИНДИВИДУАЛЬНЫЙ ПРЕДПРИНИМАТЕЛЬ "МАРКСОВ З.Т"</t>
  </si>
  <si>
    <t>МАРКСОВ ЗАУР ТЫНЫШТЫКОВИЧ</t>
  </si>
  <si>
    <t>КАЛИЖАНОВ не верный номер</t>
  </si>
  <si>
    <t>КАЛИЖАНОВ ЧИНГИЗ СУНГАТОВИЧ</t>
  </si>
  <si>
    <t>С.ЗАРЕЧНОЕ , АКМОЛИНСКАЯ ОБЛАСТЬ, ЗЕРЕНДИНСКИЙ РАЙОН, КЫЗЫЛЕГИССКИЙ С.О., С.КЫЗЫЛЕГИС, С.ЗАРЕЧНОЕ</t>
  </si>
  <si>
    <t>КХ "ШАЛҒАЙ"</t>
  </si>
  <si>
    <t>НЕОБУТОВ ДМИТРИЙ ВЯЧЕСЛАВОВИЧ</t>
  </si>
  <si>
    <t>С.ШАЛГАЙ , ЗАПАДНО-КАЗАХСТАНСКАЯ ОБЛАСТЬ, РАЙОН БӘЙТЕРЕК, ШАЛГАЙСКИЙ С.О., С.ШАЛГАЙ</t>
  </si>
  <si>
    <t>ИП "НУРАЙ"</t>
  </si>
  <si>
    <t>ЕЛЕМАНОВА НУРГУЛЬ КАЙРАТОВНА</t>
  </si>
  <si>
    <t>Ш/Қ "ЖАЛАҢТӨС"</t>
  </si>
  <si>
    <t>БОКЕБАЕВА ДИАНА МАРАТОВНА</t>
  </si>
  <si>
    <t>ИП АДАЙКИН Ю.Ю.</t>
  </si>
  <si>
    <t>АДАЙКИН ЮРИЙ ЮРЬЕВИЧ</t>
  </si>
  <si>
    <t>КХ "КУЛТАСОВА А.Н"</t>
  </si>
  <si>
    <t>КУЛТАСОВА АКБОТА НУРЛАНОВНА</t>
  </si>
  <si>
    <t>ИП КАНАЛИЕВА М</t>
  </si>
  <si>
    <t>КАНАЛИЕВА МЕРЕКЕ МУХТАРОВНА</t>
  </si>
  <si>
    <t>ИП "ТЕМИРБЕКОВ Ж.К."</t>
  </si>
  <si>
    <t>ТЕМИРБЕКОВ ЖАНКЕЛДИ КОНУСПЕКОВИЧ</t>
  </si>
  <si>
    <t>04.11.2024 нет потребности</t>
  </si>
  <si>
    <t>ИП "АХМЕТОВ "</t>
  </si>
  <si>
    <t>АХМЕТОВ ҚУАНЫШ СЕРІКҰЛЫ</t>
  </si>
  <si>
    <t>ИП БЕЙБАРЫС</t>
  </si>
  <si>
    <t>БИСЕНОВ НУРЛЫГАЛИ АЙГАЛИЕВИЧ</t>
  </si>
  <si>
    <t>ИП ТОКБАЕВА</t>
  </si>
  <si>
    <t>ТОКБАЕВА САЛИМА ЕРМЕКБАЕВНА</t>
  </si>
  <si>
    <t>КХ "АНАРА"</t>
  </si>
  <si>
    <t>БОЗАЕВА АНАРА БАЙХАНОВНА</t>
  </si>
  <si>
    <t>7(702)5585999 ,87025585999</t>
  </si>
  <si>
    <t>24.01.2024 скинет номер директора</t>
  </si>
  <si>
    <t>ИП "ҚАРАСАЙ"</t>
  </si>
  <si>
    <t>ТУРАТ ГАЛЫМЖАН</t>
  </si>
  <si>
    <t>С.УЛЬГИЛИ , ЖАМБЫЛСКИЙ РАЙОН, УЛЬГУЛИНСКИЙ С.О., С.УЛЬГИЛИ</t>
  </si>
  <si>
    <t>SBK</t>
  </si>
  <si>
    <t>САРИЕВ БАКЫТЖАН КАЛЫБАЕВИЧ</t>
  </si>
  <si>
    <t>ИП КУДАЙБЕРГЕНОВ Е</t>
  </si>
  <si>
    <t>КУДАЙБЕРГЕНОВ ЕРБОЛАТ ЕРГЕШБАЕВИЧ</t>
  </si>
  <si>
    <t>77712626292 ,87712626292</t>
  </si>
  <si>
    <t>KULTUMAYEV</t>
  </si>
  <si>
    <t>КУЛТУМАЕВ ЕРБОЛ САТИМОВИЧ</t>
  </si>
  <si>
    <t>ИНДИВИДУАЛЬНЫЙ ПРЕДПРИНИМАТЕЛЬ "ГУСМАНОВ Б.Ж"</t>
  </si>
  <si>
    <t>ГУСМАНОВ БЕРИК ЖАРАСОВИЧ</t>
  </si>
  <si>
    <t>25.09.2024 не дозвогн</t>
  </si>
  <si>
    <t>ИП ОСПАНТАЕВ Б.Т</t>
  </si>
  <si>
    <t>ОСПАНТАЕВ БЕРИК ТОЛБАСОВИЧ</t>
  </si>
  <si>
    <t>ИП АКВАСТРОЙ</t>
  </si>
  <si>
    <t>КУДРЕТОВ ХУРШИДДИН НАСЫРИДДИНОВИЧ</t>
  </si>
  <si>
    <t>77758217471 ,87758217471</t>
  </si>
  <si>
    <t>КХ АБИШЕВ Я,Е,</t>
  </si>
  <si>
    <t>АБИШЕВ ЯРОСЛАВ ЕВГЕНЬЕВИЧ</t>
  </si>
  <si>
    <t>С.НОВОКАМЕНКА , СЕВЕРО-КАЗАХСТАНСКАЯ ОБЛАСТЬ, КЫЗЫЛЖАРСКИЙ РАЙОН, АРХАНГЕЛЬСКИЙ С.О., С.НОВОКАМЕНКА</t>
  </si>
  <si>
    <t>КХ "БЕКХОЖИН С.У"</t>
  </si>
  <si>
    <t>БЕКХОЖИН САЯН УЛАНОВИЧ</t>
  </si>
  <si>
    <t>АЙСИН СЕРИК ДУЙСЕНОВИЧ</t>
  </si>
  <si>
    <t>С.КОПА , АКТЮБИНСКАЯ ОБЛАСТЬ, БАЙГАНИНСКИЙ РАЙОН, КОПИНСКИЙ С.О., С.КОПА</t>
  </si>
  <si>
    <t>26.02.2025 поговорит с братом</t>
  </si>
  <si>
    <t>ЖАС ҰЛАН не верный номер</t>
  </si>
  <si>
    <t>БЕРКЕНОВ ЖАСЛАН ИЛЬДАРОВИЧ</t>
  </si>
  <si>
    <t>МАНАП АРМАН САДЫҚҰЛЫ</t>
  </si>
  <si>
    <t>77023960001 ,87023960001</t>
  </si>
  <si>
    <t>ИП НҰР-АЙДЫН</t>
  </si>
  <si>
    <t>АИДЫНБАЕВ НУРАКЫН АДИЛБЕКОВИЧ</t>
  </si>
  <si>
    <t>TAU ADAM</t>
  </si>
  <si>
    <t>КОЖАБАЕВ НУРБОЛ САПАРБАЕВИЧ</t>
  </si>
  <si>
    <t>ИП "ӘСЕМ-АЙ"</t>
  </si>
  <si>
    <t>ЕЛАМАНҚЫЗЫ МАДИНА</t>
  </si>
  <si>
    <t>ИП "ВЕСЕЛЬСКАЯ В. В,"</t>
  </si>
  <si>
    <t>ВЕСЕЛЬСКАЯ ВИКТОРИЯ ВИКТОРОВНА</t>
  </si>
  <si>
    <t>ИП " АХУНОВА А.Н." не верный номер</t>
  </si>
  <si>
    <t>АХУНОВА АЙАНА НУРЛАНОВНА</t>
  </si>
  <si>
    <t>77786019292 ,87786019292</t>
  </si>
  <si>
    <t>КХ КАМБАР</t>
  </si>
  <si>
    <t>САРСЕНБАЕВ АЛЕКСАНДР ЕРКАСЫМОВИЧ</t>
  </si>
  <si>
    <t>С.АЙТУ , ОБЛАСТЬ ЖЕТІСУ, КАРАТАЛЬСКИЙ РАЙОН, С.О.АЙТУ БИ, С.АЙТУ</t>
  </si>
  <si>
    <t>1.08.2024 не дозвон</t>
  </si>
  <si>
    <t>ИП ОНДАСИНОВ ЕЛНУР НУРБЕКОВИЧ</t>
  </si>
  <si>
    <t>ОНДАСИНОВ ЕЛНУР НУРБЕКОВИЧ</t>
  </si>
  <si>
    <t>С.ЖЕМИСТИ , ТУРКЕСТАНСКАЯ ОБЛАСТЬ, САРЫАГАШСКИЙ РАЙОН, ЖЕМИСТИНСКИЙ С.О., С.ЖЕМИСТИ</t>
  </si>
  <si>
    <t>04.11.2024 не верный номер</t>
  </si>
  <si>
    <t>ДК ӘБДІКЕРІМОВ АБЗАЛ ТӨЛЕУҰЛЫ</t>
  </si>
  <si>
    <t>ӘБДІКЕРІМОВ АБЗАЛ ТӨЛЕУҰЛЫ</t>
  </si>
  <si>
    <t>ИНДИВИДУАЛЬНЫЙ ПРЕДПРИНИМАТЕЛЬ ШЫҢҒЫС</t>
  </si>
  <si>
    <t>АБИШЕВ ЧИНГИЗ НУРСУЛТАНОВИЧ</t>
  </si>
  <si>
    <t>ИП "АУГАНБАЕВА"</t>
  </si>
  <si>
    <t>АУГАНБАЕВА НАЗИРА МАРАТОВНА</t>
  </si>
  <si>
    <t>77057674123 ,87057674123</t>
  </si>
  <si>
    <t>С.ТУРЫМКУЛ , ЖАМБЫЛСКАЯ ОБЛАСТЬ, ТАЛАССКИЙ РАЙОН, ОЙЫКСКИЙ С.О., С.ТУРЫМКУЛ</t>
  </si>
  <si>
    <t>АЛМАС</t>
  </si>
  <si>
    <t>КАНАПИЯНОВ АЛМАС АЙТЖАНОВИЧ</t>
  </si>
  <si>
    <t>77051383697 ,87051383697</t>
  </si>
  <si>
    <t>1.08.2024 откл</t>
  </si>
  <si>
    <t>КХ "СМАГУЛОВ"</t>
  </si>
  <si>
    <t>СМАГУЛОВ САМАТ ТОРГАЕВИЧ</t>
  </si>
  <si>
    <t>ИП МҰҚАҒАЛИ</t>
  </si>
  <si>
    <t>ДАРИЯБЕКОВ ТИЛЕК СЕНГИРБЕКОВИЧ</t>
  </si>
  <si>
    <t>ДИМ-САН</t>
  </si>
  <si>
    <t>ОРАЗЫМБЕТОВА САЛТАНАТ БОРИБАЕВНА</t>
  </si>
  <si>
    <t>ИП АДИЛЬБЕКОВ А.К.</t>
  </si>
  <si>
    <t>АДИЛЬБЕКОВ АСЫЛБЕК КАНАТБЕКОВИЧ</t>
  </si>
  <si>
    <t>15.11.2024 пока нет потреб</t>
  </si>
  <si>
    <t>ИП " АЛИЕВ "</t>
  </si>
  <si>
    <t>АЛИЕВ СУХРАБ СЛАМЖАНОВИЧ</t>
  </si>
  <si>
    <t>77004284253 ,87004284253</t>
  </si>
  <si>
    <t>КЕНЖЕГАЛИЕВА ЗЕРГУЛЬ МАХМЕТОВНА</t>
  </si>
  <si>
    <t>АЙДАНА</t>
  </si>
  <si>
    <t>ШИЛИМБЕТОВА АЙДАНА ЖАКСЫБАЕВНА</t>
  </si>
  <si>
    <t>"КӨРКЕМ" ШАРУА ҚОЖАЛЫҒЫ</t>
  </si>
  <si>
    <t>ҮМБЕТОВ ҚУАНЫШ ҚАПАНҰЛЫ</t>
  </si>
  <si>
    <t>ДАУРБЕКОВ РУСЛАН МУСТАФАЕВИЧ</t>
  </si>
  <si>
    <t>ТУРГЫНБАЕВ МАКСАТ КУТТЫБЕКОВИЧ</t>
  </si>
  <si>
    <t>ЖК "АЛИЖАН"</t>
  </si>
  <si>
    <t>КАИРЛАЕВ НАУРЫЗБЕК ШЕРИМБЕТОВИЧ</t>
  </si>
  <si>
    <t>87058246307 ,8/705/8246307</t>
  </si>
  <si>
    <t>ИП "ИМАНБАЕВ Н.А."</t>
  </si>
  <si>
    <t>ИМАНБАЕВ НУРЖАН АМАНДЫКОВИЧ</t>
  </si>
  <si>
    <t>ЖУМАБЕКОВ ЖАНДОС ТАЛИПБАЕВИЧ</t>
  </si>
  <si>
    <t>"ШЫҢҒЫС" ШАРУА ҚОЖАЛЫҒЫ</t>
  </si>
  <si>
    <t>ТЫНЫСБАЕВ БОЛАТ СУЛТАНОВИЧ</t>
  </si>
  <si>
    <t>ИП АТАЖАНОВ СЕРИККОЖА ӨТЕПБЕРГЕНҰЛЫ</t>
  </si>
  <si>
    <t>АТАЖАНОВ СЕРИККОЖА ӨТЕПБЕРГЕНҰЛЫ</t>
  </si>
  <si>
    <t>ИП САНЧОБАЙ</t>
  </si>
  <si>
    <t>АЛДАМЖАРОВА САНЫМ АБДИСАМАТОВНА</t>
  </si>
  <si>
    <t>ИП "ОРЫНБЕК"</t>
  </si>
  <si>
    <t>АХМЕТОВ БЕКЗАТ АМИРБЕКОВИЧ</t>
  </si>
  <si>
    <t>ИП "РАУАН"</t>
  </si>
  <si>
    <t>ЕЛЕКЕНОВ РАУАН АХМЕТОВИЧ</t>
  </si>
  <si>
    <t>ИП "НҰРЖАС"</t>
  </si>
  <si>
    <t>НИЗАМОВА ИНДИРА АБДУЛМАЖИТОВНА</t>
  </si>
  <si>
    <t>77055131213 ,87055131213</t>
  </si>
  <si>
    <t>ИП БАЙТОРИЕВА</t>
  </si>
  <si>
    <t>БАЙТОРИЕВА ГАЛИЯ КАРТЕНБАЕВНА</t>
  </si>
  <si>
    <t>7(702)193-59-33 ,87021935933</t>
  </si>
  <si>
    <t>ДЖУМАЛИЕВА ГУЛДОНА МИРЗАХАНОВНА</t>
  </si>
  <si>
    <t>ИП "АБИЛОВ НУРСУЛТАН МАРАТОВИЧ"</t>
  </si>
  <si>
    <t>АБИЛОВ НУРСУЛТАН МАРАТОВИЧ</t>
  </si>
  <si>
    <t>77787887025 ,87071566662 ,87787887025</t>
  </si>
  <si>
    <t>ИП КӨРКЕМ</t>
  </si>
  <si>
    <t>МЫРЗАХМЕТОВА БЕКЗАДА СЫДЫКОВНА</t>
  </si>
  <si>
    <t>04.11.2024 не зарег</t>
  </si>
  <si>
    <t>ИП АКЫЖАНОВ С.Б.</t>
  </si>
  <si>
    <t>АКЫЖАНОВ САЯН БЕЙСЕНХАНОВИЧ</t>
  </si>
  <si>
    <t>ИП НАУРИЗОВ</t>
  </si>
  <si>
    <t>НАУРИЗОВ ДУЛАТ ТУРАРОВИЧ</t>
  </si>
  <si>
    <t>ИП KAPPAS-2016</t>
  </si>
  <si>
    <t>КАППАСОВ КУРМЕТ МЕРЕКЕЕВИЧ</t>
  </si>
  <si>
    <t>87758119520 ,87779701347</t>
  </si>
  <si>
    <t>С.КОНЫСБАЙ , АКМОЛИНСКАЯ ОБЛАСТЬ, ЗЕРЕНДИНСКИЙ РАЙОН, КОНЫСБАЙСКИЙ С.О., С.КОНЫСБАЙ</t>
  </si>
  <si>
    <t>ИП "НУРАДИН"</t>
  </si>
  <si>
    <t>ЕЛЬЧИБАЕВ НУРАДИН КАЙРАТОВИЧ</t>
  </si>
  <si>
    <t>77073271037 ,87073271037</t>
  </si>
  <si>
    <t>С.ЕНБЕКШИ , ТУРКЕСТАНСКАЯ ОБЛАСТЬ, МАКТААРАЛЬСКИЙ РАЙОН, МАКТААРАЛЬСКИЙ С.О., С.ЕНБЕКШИ</t>
  </si>
  <si>
    <t>ИП БЕКАСЫЛ</t>
  </si>
  <si>
    <t>САБДЕНБАЕВ АЗИЗ САБИТОВИЧ</t>
  </si>
  <si>
    <t>РАХМАТУЛЛИНА ГУЛЬЗАР АНУАРБЕКОВНА</t>
  </si>
  <si>
    <t>АБДРАИМОВА</t>
  </si>
  <si>
    <t>АБДРАИМОВА АЙДАНА АСЫЛХАНОВНА</t>
  </si>
  <si>
    <t>САРЫ-АРҚА</t>
  </si>
  <si>
    <t>КӘБЕЙ БАҒЛАН</t>
  </si>
  <si>
    <t>С.АКОЙ , КАРАГАНДИНСКАЯ ОБЛАСТЬ, ШЕТСКИЙ РАЙОН, АКОЙСКИЙ С.О., С.АКОЙ</t>
  </si>
  <si>
    <t>28.06.2024 не верный номер</t>
  </si>
  <si>
    <t>КАУСАР</t>
  </si>
  <si>
    <t>ТУЛЕГЕНОВА МАЙГУЛ АСКЕРБЕКОВНА</t>
  </si>
  <si>
    <t>77762805308 ,87762805308</t>
  </si>
  <si>
    <t>ИП ДАНИЯ</t>
  </si>
  <si>
    <t>АКМУРЗИН КАНАТ АМАНГЕЛДИНОВИЧ</t>
  </si>
  <si>
    <t>ИП ЖАЛМУХАНОВА</t>
  </si>
  <si>
    <t>ЖАЛМУХАНОВА АСЫЛАЙ САНГЕРЕЕВНА</t>
  </si>
  <si>
    <t>07.06.2024 не верный</t>
  </si>
  <si>
    <t>ИП ФИЛАТОВ</t>
  </si>
  <si>
    <t>ФИЛАТОВ ДЕНИС ЕВГЕНЬЕВИЧ</t>
  </si>
  <si>
    <t>БЕЙСЕНБИЕВ ЕРЖАН МУРАТОВИЧ</t>
  </si>
  <si>
    <t>С.БИРЛИК , КЫЗЫЛОРДИНСКАЯ ОБЛАСТЬ, ЖАНАКОРГАНСКИЙ РАЙОН, АККУИКСКИЙ С.О., С.БИРЛИК</t>
  </si>
  <si>
    <t>ИП "СЕРІК"</t>
  </si>
  <si>
    <t>ЖОМАРТҰЛЫ ЖАНСЕРІК</t>
  </si>
  <si>
    <t>77470318685 ,87470318685</t>
  </si>
  <si>
    <t>15.11.2024 не дозвон</t>
  </si>
  <si>
    <t>"БІРЛІК" ШАРУА ҚОЖАЛЫҒЫ</t>
  </si>
  <si>
    <t>АКЫЛБЕКОВ РУСТЕМ ЖАНАБЕКОВИЧ</t>
  </si>
  <si>
    <t>ОНЖИГИТОВ РУСТЕМ МАРКАБАТОВИЧ</t>
  </si>
  <si>
    <t>С.МЫНБУЛАК , ТУРКЕСТАНСКАЯ ОБЛАСТЬ, РАЙОН БАЙДИБЕКА, МЫНБУЛАКСКИЙ С.О., С.МЫНБУЛАК</t>
  </si>
  <si>
    <t>ИП ШАИХОВ</t>
  </si>
  <si>
    <t>ШАИХОВ ГАБИТ БАХТИЯРОВИЧ</t>
  </si>
  <si>
    <t>7 (702) 983 70 10</t>
  </si>
  <si>
    <t>ИП "БАЙГАЗИНОВА"</t>
  </si>
  <si>
    <t>БАЙГАЗИНОВА ГАЛИЯ КАЙРАКПАЕВНА</t>
  </si>
  <si>
    <t>ИП "ГҮЛНАЗ"</t>
  </si>
  <si>
    <t>СЕМБИГАЛИЕВА ГУЛЬМИРА САМАТОВНА</t>
  </si>
  <si>
    <t>25.09.2024 закрылись</t>
  </si>
  <si>
    <t>ИП "ЕШЕНКУЛОВА Т.Е."</t>
  </si>
  <si>
    <t>ЕШЕНКУЛОВА ТУРГАНАЙ ЕРГАЛИЕВНА</t>
  </si>
  <si>
    <t>АШИМОВ МАКСАТ МЕДЕТХАНОВИЧ</t>
  </si>
  <si>
    <t>77087635989 ,87087635989</t>
  </si>
  <si>
    <t>С.БЕЛЬБАСАР , ЖАМБЫЛСКАЯ ОБЛАСТЬ, ШУСКИЙ РАЙОН, ЕСКИШУСКИЙ С.О., С.БЕЛЬБАСАР</t>
  </si>
  <si>
    <t>15.11.2024 не верный номер</t>
  </si>
  <si>
    <t>МИРАС</t>
  </si>
  <si>
    <t>ТОРЕХАН ОЛЖАС</t>
  </si>
  <si>
    <t>ИНДИВИДУАЛЬНЫЙ ПРЕДПРИНИМАТЕЛЬ "АҚБОТА"</t>
  </si>
  <si>
    <t>ХАСАНОВ АБЗАЛ САНСЫЗБАЕВИЧ</t>
  </si>
  <si>
    <t>ИП B.SH.K</t>
  </si>
  <si>
    <t>ШОКАЛАКОВ БАХТЫЖАН КАЙРАТОВИЧ</t>
  </si>
  <si>
    <t>КРЕСТЬЯНСКОЕ ХОЗЯЙСТВО "АҚЖОЛ"</t>
  </si>
  <si>
    <t>КОЕКЕЕВ ДАНИЯР ЖАНДАРОВИЧ</t>
  </si>
  <si>
    <t>ИП ШЫН-ЖАС</t>
  </si>
  <si>
    <t>ҚАЙРБОЛАТ ЖАСТИЛЕК ШЫНБОЛАТҰЛЫ</t>
  </si>
  <si>
    <t>77014991429 ,87014991429</t>
  </si>
  <si>
    <t>ИП АЛИКУЛОВ</t>
  </si>
  <si>
    <t>ШЕКТІБАЕВ АБАЙ ДҮЙСЕНБЕКҰЛЫ</t>
  </si>
  <si>
    <t>С.АКТОБЕ , КЫЗЫЛОРДИНСКАЯ ОБЛАСТЬ, КАРМАКШИНСКИЙ РАЙОН, АКТОБИНСКИЙ С.О., С.АКТОБЕ</t>
  </si>
  <si>
    <t>ШҚ "ӘСЕМ-АРУ"</t>
  </si>
  <si>
    <t>АСҚАР АРАЙ</t>
  </si>
  <si>
    <t>ИП НАЗИРА</t>
  </si>
  <si>
    <t>ШОНБАЕВА НАЗИРА ЖАНАБАЕВНА</t>
  </si>
  <si>
    <t>НОГАЙБАЕВ САМАТ БОЛАТБЕКОВИЧ</t>
  </si>
  <si>
    <t>Эксплуатация автомобильных дорог</t>
  </si>
  <si>
    <t>ИП "ШЕГИРБАЕВА Г.Н."</t>
  </si>
  <si>
    <t>ШЕГИРБАЕВА ГУЛЬНУР НУРИДИНОВНА</t>
  </si>
  <si>
    <t>АЛИМБЕКОВА НУРГУЛ АБДРАЗАХОВНА</t>
  </si>
  <si>
    <t>SAN</t>
  </si>
  <si>
    <t>САУТПАЕВА НАЗГУЛЬ БАХИТОВНА</t>
  </si>
  <si>
    <t>КҮНҒАЗИЕВА РАУАН КҮНҒАЗЫҚЫЗЫ</t>
  </si>
  <si>
    <t>ERALIEV</t>
  </si>
  <si>
    <t>ЕРАЛИЕВ ЖАНБОЛАТ НУРЖАНОВИЧ</t>
  </si>
  <si>
    <t>77021787107 ,87021787107</t>
  </si>
  <si>
    <t>ЖК "САЛМАНҚОЖА КӨКАЛАНДЫРУ"</t>
  </si>
  <si>
    <t>АБДИСАЛИМОВ ГАФФАР АБДИШУКИРОВИЧ</t>
  </si>
  <si>
    <t>77770943003 ,87770943003</t>
  </si>
  <si>
    <t>К/Х "КӨКТЕМ"</t>
  </si>
  <si>
    <t>САХТАББЕРГЕНОВ УСЕН ЮСУПНАЗАРОВИЧ</t>
  </si>
  <si>
    <t>77474480216 ,87474480216</t>
  </si>
  <si>
    <t>ИП АКТАН 2050</t>
  </si>
  <si>
    <t>МУСАТАЕВА ГУЛНАЗ ЕРМУРАТКЫЗЫ</t>
  </si>
  <si>
    <t>ИЯ МҮСІЛІМ</t>
  </si>
  <si>
    <t>МҮСІЛІМ АСЫЛЖАН САТТАРҰЛЫ</t>
  </si>
  <si>
    <t>АШУРМЕТОВ</t>
  </si>
  <si>
    <t>АШУРМЕТОВ ШЕРЗОД ШУХРАТОВИЧ</t>
  </si>
  <si>
    <t>7 (725) 230 10 58</t>
  </si>
  <si>
    <t>ИП "КАЛЬЖАНОВА"</t>
  </si>
  <si>
    <t>КАЛЬЖАНОВА ГУЛДАНА БАГЫНДЫКОВНА</t>
  </si>
  <si>
    <t>26.02.2025 не верный номер</t>
  </si>
  <si>
    <t>ИП КАРАТАЕВА АЙДАНА АБЛАНБЕККЫЗЫ</t>
  </si>
  <si>
    <t>КАРАТАЕВА АЙДАНА АБЛАНБЕККЫЗЫ</t>
  </si>
  <si>
    <t>77773865669 ,87773865669</t>
  </si>
  <si>
    <t>ИП МИКО</t>
  </si>
  <si>
    <t>БАЙЖҰМА НҰРБОЛ</t>
  </si>
  <si>
    <t>77014795998 ,87014795998</t>
  </si>
  <si>
    <t>22.01.2024 нет необ</t>
  </si>
  <si>
    <t>ИП ТЛЕПОВА А.Б.</t>
  </si>
  <si>
    <t>ТЛЕПОВА АЙГУЛЬ БАХИТЖАНОВНА</t>
  </si>
  <si>
    <t>26.02.2025 сбой</t>
  </si>
  <si>
    <t>СМАГУЛОВ Д.К не верный номер</t>
  </si>
  <si>
    <t>СМАГУЛОВ ДАНИЯР КУАНДЫКУЛЫ</t>
  </si>
  <si>
    <t>ИП АЯНА</t>
  </si>
  <si>
    <t>САМЫЛТЫРОВА АЙНУР ТУРСЫНОВНА</t>
  </si>
  <si>
    <t>7 747 796 2984</t>
  </si>
  <si>
    <t>ЕСЕНГАЗИЕВ НАУРЫЗ САНСЫЗБАЕВИЧ</t>
  </si>
  <si>
    <t>ИП "ОМИРЗАК"</t>
  </si>
  <si>
    <t>ОМИРЗАК ТАЛАНТ</t>
  </si>
  <si>
    <t>77015557340 ,87015557340</t>
  </si>
  <si>
    <t>11.09.2026 повторный номер нет потреб</t>
  </si>
  <si>
    <t>НАЙМАНБАЕВА ГУЛЬЖАН</t>
  </si>
  <si>
    <t>НАЙМАНБАЕВА ГУЛЬЖАН ЖАНУЗАКОВНА</t>
  </si>
  <si>
    <t>77076118919 ,87076118919</t>
  </si>
  <si>
    <t>ИП "ТАСНИМ"</t>
  </si>
  <si>
    <t>ОКАПОВА КУНСАЯ КАИРЖАНОВНА</t>
  </si>
  <si>
    <t>77082351831 ,87082351831</t>
  </si>
  <si>
    <t>ИП УТЕЕВ ДУЛАТ ТУЛЕУБАЕВИЧ</t>
  </si>
  <si>
    <t>УТЕЕВ ДУЛАТ ТУЛЕУБАЕВИЧ</t>
  </si>
  <si>
    <t>ИП АЙТИМБЕТОВА</t>
  </si>
  <si>
    <t>АЙТИМБЕТОВА АРДАК ТАЛГАТОВНА</t>
  </si>
  <si>
    <t>ИП МЫНТУРГАНОВ ЖАСУЛАН</t>
  </si>
  <si>
    <t>МЫНТУРГАНОВ ЖАСУЛАН КУБАШОВИЧ</t>
  </si>
  <si>
    <t>ИП "БУЛАН"</t>
  </si>
  <si>
    <t>МАЖИМОВ БУЛАН АМАНТАЕВИЧ</t>
  </si>
  <si>
    <t>87024280928 ,87024280928; 87755351948 ,87755351948</t>
  </si>
  <si>
    <t>19.01.2024 нет необ закрыли ип</t>
  </si>
  <si>
    <t>КХ ӘМІР</t>
  </si>
  <si>
    <t>КАЛДИКУЛОВА АРАЙЛЫМ ДЖУМАБЕКҚЫЗЫ</t>
  </si>
  <si>
    <t>77014449060 ,87014449060</t>
  </si>
  <si>
    <t>ФХ NOMAD AGRO</t>
  </si>
  <si>
    <t>НУРУМОВ ДАРХАН БАЙДУЙСЕНОВИЧ</t>
  </si>
  <si>
    <t>77011109799 ,87011109799</t>
  </si>
  <si>
    <t>ИП КЕЙЛЬ А.А.</t>
  </si>
  <si>
    <t>КЕЙЛЬ АНДРЕЙ АНДРЕЕВИЧ</t>
  </si>
  <si>
    <t>ИП ЧЕРНОКОЗОВ</t>
  </si>
  <si>
    <t>ЧЕРНОКОЗОВ ВЛАДИМИР НИКОЛАЕВИЧ</t>
  </si>
  <si>
    <t>ИП NS</t>
  </si>
  <si>
    <t>АБЫЛГАЗИЕВ НУРХАТ САТЫБАЛДЫҰЛЫ</t>
  </si>
  <si>
    <t>87057326205 ,87071330300</t>
  </si>
  <si>
    <t>ИП КОСТЮЧЕНКО</t>
  </si>
  <si>
    <t>ДЬЯКОНОВА КРИСТИНА СЕРГЕЕВНА</t>
  </si>
  <si>
    <t>ИП АМАНТАЕВ ЖАҚСЫЛЫҚ АМАНТАЙҰЛЫ</t>
  </si>
  <si>
    <t>АМАНТАЕВ ЖАҚСЫЛЫҚ АМАНТАЙҰЛЫ</t>
  </si>
  <si>
    <t>ИП АМАНГЕЛДИЕВ МЕРЕКЕ АМАНИЯЗҰЛЫ</t>
  </si>
  <si>
    <t>АМАНГЕЛДИЕВ МЕРЕКЕ АМАНИЯЗҰЛЫ</t>
  </si>
  <si>
    <t>77754407171 ,87754407171</t>
  </si>
  <si>
    <t>ИП ДАУЛЕТ</t>
  </si>
  <si>
    <t>МАНАТ ДАУЛЕТБЕК</t>
  </si>
  <si>
    <t>ИП MGROUP</t>
  </si>
  <si>
    <t>АБЕНОВ МЕЙРАМ ДУЛАТОВИЧ</t>
  </si>
  <si>
    <t>77012695751 ,87012695751</t>
  </si>
  <si>
    <t>ГККП «ТОКЖАЙЛАУСКИЙ МНОГОПРОФИЛЬНЫЙ КОЛЛЕДЖ» ГУ «УПРАВЛЕНИЕ ОБРАЗОВАНИЯ ОБЛАСТИ ЖЕТІСУ»</t>
  </si>
  <si>
    <t>КАБДЫЛДАЕВ АБДИГАЛЫМ КУТТУБЕКОВИЧ</t>
  </si>
  <si>
    <t>87283027330 ,87285927145 ,87285927282</t>
  </si>
  <si>
    <t>С.ТОКЖАЙЛАУ , улица Бөгенбай Батыр, дом 92</t>
  </si>
  <si>
    <t>ИСАБАЕВА АЙНУР КЕНЖЕКУЛОВНА</t>
  </si>
  <si>
    <t>МАКСАТ</t>
  </si>
  <si>
    <t>КАДРИМБЕТОВ МАКСАТ СЕРЖАНУЛЫ</t>
  </si>
  <si>
    <t>С.УЛАНБЕЛЬ , ЖАМБЫЛСКАЯ ОБЛАСТЬ, МОЙЫНКУМСКИЙ РАЙОН, УЛАНБЕЛСКИЙ С.О., С.УЛАНБЕЛЬ</t>
  </si>
  <si>
    <t>ИП АХМАДИЕВА Е.Ж.</t>
  </si>
  <si>
    <t>АХМАДИЕВА ЕРКЕГУЛЬ ЖАНБОЛАТОВНА</t>
  </si>
  <si>
    <t>ИП МЕДЕТОВА</t>
  </si>
  <si>
    <t>МЕДЕТОВА НАРКЫЗ ФАЗЫЛХАНОВНА</t>
  </si>
  <si>
    <t>КУНГАЗИНА МАРЖАН МУРАТКЫЗЫ</t>
  </si>
  <si>
    <t>77774523311 ,+7 777 452 33 11</t>
  </si>
  <si>
    <t>ИП САГЫНБАЕВ Е.Р.</t>
  </si>
  <si>
    <t>САГЫНБАЕВ ЕРИК РЫСБЕКОВИЧ</t>
  </si>
  <si>
    <t>И/П "УМИРБЕКОВА ШЫНАР КУМАРОВНА"</t>
  </si>
  <si>
    <t>УМИРБЕКОВА ШЫНАР КУМАРОВНА</t>
  </si>
  <si>
    <t>ИП ЖУКАЕВ</t>
  </si>
  <si>
    <t>ЖУКАЕВ БОЛАТ МУРАТУЛЫ</t>
  </si>
  <si>
    <t>ИП TS</t>
  </si>
  <si>
    <t>ТАБИНБАЕВ САГАТ БАХЫТОВИЧ</t>
  </si>
  <si>
    <t>WL GROUP</t>
  </si>
  <si>
    <t>ОРАЛБАЕВ НУРСУЛТАН КАНАТОВИЧ</t>
  </si>
  <si>
    <t>К/Х "ЕРҰЛАН"</t>
  </si>
  <si>
    <t>ТӨЛЕПБЕРГЕН ЕРЛАН МҮБАРАКҰЛЫ</t>
  </si>
  <si>
    <t>"БАУЫРЖАН" ШАРУА ҚОЖАЛЫҒЫ</t>
  </si>
  <si>
    <t>ШАЙМАРДАНОВ ОЛЖАС МҰРАТБЕКҰЛЫ</t>
  </si>
  <si>
    <t>KONTI не верный номер</t>
  </si>
  <si>
    <t>КАБДУЛОВА АЛЬБИНА АБИЛКАСИМОВНА</t>
  </si>
  <si>
    <t>ИП "АСЫРОВ"</t>
  </si>
  <si>
    <t>АСЫРОВ ОЛЖАС ИСАХАНУЛЫ</t>
  </si>
  <si>
    <t>ИП "КАЗ-АВТОГАЗ"</t>
  </si>
  <si>
    <t>КАМПРИКОВ ФУРКАТ ФАРХОТОВИЧ</t>
  </si>
  <si>
    <t>ИП "МАСҚАР"</t>
  </si>
  <si>
    <t>ДУСКАРОВ ЕРКЕБУЛАН ЖУМАБАЕВИЧ</t>
  </si>
  <si>
    <t>ИП "БЕИСОВ М.А,"</t>
  </si>
  <si>
    <t>БЕИСОВ МУРАТ АМАНТАЕВИЧ</t>
  </si>
  <si>
    <t>26.08.2026 сбросил</t>
  </si>
  <si>
    <t>ЕСЕТОВА АЙДАНА КЫРЫКБАЕВНА</t>
  </si>
  <si>
    <t>ЖК " АБДУРАХМАНОВ Т.Р "</t>
  </si>
  <si>
    <t>АБДУРАХМАНОВ ТУРДАЛИ РАХМАТУЛЛАЕВИЧ</t>
  </si>
  <si>
    <t>ӘЛМЕРЕК</t>
  </si>
  <si>
    <t>САНСЫЗБАЕВ НУРСУЛТАН СЕРИКОВИЧ</t>
  </si>
  <si>
    <t>15.11.2024 откл</t>
  </si>
  <si>
    <t>БОЛЕГЕНОВА МАКПАЛ МУРАТОВНА</t>
  </si>
  <si>
    <t>ИП "БАТЫС-М"</t>
  </si>
  <si>
    <t>СУЛТАНОВ НУРЛАН СЕРИКОВИЧ</t>
  </si>
  <si>
    <t>БЕГЕУБАЕВ ОЛЖАС ТЕМИРЖАНОВИЧ</t>
  </si>
  <si>
    <t>77757388825 ,87757388825</t>
  </si>
  <si>
    <t>С.СОГАНДЫ , ЖАМБЫЛСКАЯ ОБЛАСТЬ, КОРДАЙСКИЙ РАЙОН, БЕТКАЙНАРСКИЙ С.О., С.СОГАНДЫ</t>
  </si>
  <si>
    <t>КХ TULPAR</t>
  </si>
  <si>
    <t>ЧЕКАКОВ АСАН ОЙРАТОВИЧ</t>
  </si>
  <si>
    <t>87771524407 ,877715244079</t>
  </si>
  <si>
    <t>С.ШАГАНАТТЫ , ВОСТОЧНО-КАЗАХСТАНСКАЯ ОБЛАСТЬ, КУРЧУМСКИЙ РАЙОН, ТОСКАИНСКИЙ С.О., С.ШАГАНАТТЫ</t>
  </si>
  <si>
    <t>ИП "АБАЕВНА"</t>
  </si>
  <si>
    <t>ЕСҚАЛИЕВА АЛМАГҮЛ АБАЙҚЫЗЫ</t>
  </si>
  <si>
    <t>TT&amp;K</t>
  </si>
  <si>
    <t>БЕРІКҰЛЫ АЙДЫН</t>
  </si>
  <si>
    <t>7051232545 ,+77051232545 ,87051232545</t>
  </si>
  <si>
    <t>ИП АЯЛА</t>
  </si>
  <si>
    <t>ТУСТАЕВА ОРАЛ КАИРОВНА</t>
  </si>
  <si>
    <t>КАЛЖАНОВА АЙГЕРИМ МУРАТОВНА</t>
  </si>
  <si>
    <t>87760020076 ,87781118811</t>
  </si>
  <si>
    <t>ИП "ЖАНА ЖОЛ"</t>
  </si>
  <si>
    <t>НУРТАЗАЕВ КУАТ ОНЛАСЫНОВИЧ</t>
  </si>
  <si>
    <t>ЕРБАТЫРОВА ЭЛЬВИРА НАБИЕВНА</t>
  </si>
  <si>
    <t>77072866298 ,87072866298</t>
  </si>
  <si>
    <t>ИП АБДЕСОВ</t>
  </si>
  <si>
    <t>АБДЕСОВ АМИР САБЫРГАЛИЕВИЧ</t>
  </si>
  <si>
    <t>ТОКАНОВ</t>
  </si>
  <si>
    <t>ТОКАНОВ ЕРНУР КАЙЛАМБЕКОВИЧ</t>
  </si>
  <si>
    <t>23.07.2024 закрылись</t>
  </si>
  <si>
    <t>АРЫСТАНБЕКОВА ДИНАРА САТТАРОВНА</t>
  </si>
  <si>
    <t>87017830513 ,8-701-783-05-13</t>
  </si>
  <si>
    <t>ИП ЗАВОД ЖАНТИЛЕК</t>
  </si>
  <si>
    <t>ЗАВОД ЖАНТИЛЕК</t>
  </si>
  <si>
    <t>7 707 875 7720</t>
  </si>
  <si>
    <t>ИП "АЙТМҰХАММЕД-А"</t>
  </si>
  <si>
    <t>БЕКҚОЖАЕВ СҮНЕТІЛЛА ӘБДІЛЛАҰЛЫ</t>
  </si>
  <si>
    <t>ЖЕКЕ КӘСІПКЕР "МАНСҰР"</t>
  </si>
  <si>
    <t>МУХАМАДИЕВ ТИЛЕУБЕК МУРАТБЕКОВИЧ</t>
  </si>
  <si>
    <t>СЕЙДУАЛИЕВ АСЫЛХАН ЕРМУХАНОВИЧ</t>
  </si>
  <si>
    <t>01.08.2024 откл</t>
  </si>
  <si>
    <t>ИП АМИРОВА Д.С.</t>
  </si>
  <si>
    <t>АМИРОВА ДИАНА СЕРАЛИЕВНА</t>
  </si>
  <si>
    <t>ИП АГИТАЕВ не верный номер</t>
  </si>
  <si>
    <t>АГИТАЕВ САБЫРЖАН САЛИМОВИЧ</t>
  </si>
  <si>
    <t>77022411912 ,87022411912</t>
  </si>
  <si>
    <t>ИХАШЕВА ЖАНСАЯ ЕРЛИКОВНА</t>
  </si>
  <si>
    <t>87052279352z</t>
  </si>
  <si>
    <t>ИП ОРАЗБЕКОВ АЙБЕК</t>
  </si>
  <si>
    <t>ОРАЗБЕКОВ АЙБЕК ЕРІКБАЙҰЛЫ</t>
  </si>
  <si>
    <t>С.КЕНЕС , ЖАМБЫЛСКАЯ ОБЛАСТЬ, МЕРКЕНСКИЙ РАЙОН, КЕНЕССКИЙ С.О., С.КЕНЕС</t>
  </si>
  <si>
    <t>ИП НАВАНОВА</t>
  </si>
  <si>
    <t>НАВАНОВА ЗОЯ КАСКИРБАЕВНА</t>
  </si>
  <si>
    <t>7 701 522 2190</t>
  </si>
  <si>
    <t>К/Х РУЗИЕВ А А</t>
  </si>
  <si>
    <t>РУЗИЕВ АЗИЗ АКВАРЖАНОВИЧ</t>
  </si>
  <si>
    <t>87272960455 ,8(727) 2960455</t>
  </si>
  <si>
    <t>1.08.2024 не верный номер</t>
  </si>
  <si>
    <t>ИП "МЕКЕМТАС"</t>
  </si>
  <si>
    <t>БАРЛЫБАЕВА АЙГЕРІМ ІСКЕНДІРҚЫЗЫ</t>
  </si>
  <si>
    <t>ИП Е Р М А Г А Н Б Е Т О В Ж. С.</t>
  </si>
  <si>
    <t>ЕРМАГАНБЕТОВ ЖАРАС СЕРИКУЛЫ</t>
  </si>
  <si>
    <t>87072815061 ,87086287704</t>
  </si>
  <si>
    <t>КХ ЕРАХМЕТ</t>
  </si>
  <si>
    <t>ЛЕПЕСОВ НУРЛАН ЕРАХМЕТОВИЧ</t>
  </si>
  <si>
    <t>ИП КЕРИМБЕКОВА</t>
  </si>
  <si>
    <t>КЕРІМБЕКОВА ЖАЗИРА САПАРБЕКҚЫЗЫ</t>
  </si>
  <si>
    <t>ИП "ӘЛИ"</t>
  </si>
  <si>
    <t>ЖАНДАУЛЕТОВ АСЛАН АХАТОВИЧ</t>
  </si>
  <si>
    <t>7 776 561 66 66 ,87765616666</t>
  </si>
  <si>
    <t>ТУРАРОВА БАЛЖАН СЕРИКОВНА</t>
  </si>
  <si>
    <t>77472552043 ,87077992909 ,87472552043</t>
  </si>
  <si>
    <t>ЖАРЛГАПБЕРГЕНОВА ЗУЛЬФИЯ ТАЛГАТОВНА</t>
  </si>
  <si>
    <t>КРЕСТЬЯНСКОЕ ХОЗЯЙСТВО "МАНСУР"</t>
  </si>
  <si>
    <t>ОМИРЖАНОВ НАРИМАН САГДАТОВИЧ</t>
  </si>
  <si>
    <t>П.ШАШУБАЙ , КАРАГАНДИНСКАЯ ОБЛАСТЬ, АКТОГАЙСКИЙ РАЙОН, ШАШУБАЙСКАЯ П.А., П.ШАШУБАЙ</t>
  </si>
  <si>
    <t>РСАЛДИН ЕРЛАН КАЙРУЛЛАЕВИЧ</t>
  </si>
  <si>
    <t>77003811680 ,+77762666616</t>
  </si>
  <si>
    <t>КХ "КАРИМОВА"</t>
  </si>
  <si>
    <t>ПАК АРТЁМ ВЛАДИМИРОВИЧ</t>
  </si>
  <si>
    <t>87000839044 ,87478823264</t>
  </si>
  <si>
    <t>АЖІМУРАТОВ НҰРСҰЛТАН НУРЛЫХАНҰЛЫ</t>
  </si>
  <si>
    <t>77075442422 ,87075442422</t>
  </si>
  <si>
    <t>С.ЫНТАЛЫ , ТУРКЕСТАНСКАЯ ОБЛАСТЬ, ОТРАРСКИЙ РАЙОН, ТАЛАПТИНСКИЙ С.О., С.ЫНТАЛЫ</t>
  </si>
  <si>
    <t>КАТЫШЕВА ЗИЯКУЛ БАКЫТЖАНОВНА</t>
  </si>
  <si>
    <t>ИП БЕСАҒАШ</t>
  </si>
  <si>
    <t>ТОККОЖАЕВ ЖАСҰЛАН МУХИТЖАНҰЛЫ</t>
  </si>
  <si>
    <t>ЖАНСЕИТОВА САЛТАНАТ</t>
  </si>
  <si>
    <t>ЖАНСЕИТОВА САЛТАНАТ МУРАТОВНА</t>
  </si>
  <si>
    <t>87005315336 ,8(700)531-53-36</t>
  </si>
  <si>
    <t>18.01.20244 нет необ набрать осенью</t>
  </si>
  <si>
    <t>ИП "ФАЗИЛБАЕВА"</t>
  </si>
  <si>
    <t>ФАЗИЛБАЕВА ПЕРИЗАТ ТҰРСЫНӘЛІҚЫЗЫ</t>
  </si>
  <si>
    <t>КХ "АҚТІЛЕК"</t>
  </si>
  <si>
    <t>САЙНОВ ЕРКИН БАЙБОЛАТОВИЧ</t>
  </si>
  <si>
    <t>77054785152 ,87054785152</t>
  </si>
  <si>
    <t>ГУЛЬДАНА</t>
  </si>
  <si>
    <t>КИСАПОВА ГУЛЬДАНА ЕЛЮБАЕВНА</t>
  </si>
  <si>
    <t>ИП ҚАЙҚЫБАЕВ БҚ</t>
  </si>
  <si>
    <t>ҚАЙҚЫБАЕВ БІРЖАН ҚАБЫЛБАЙҰЛЫ</t>
  </si>
  <si>
    <t>04.11.2024 нето потреб</t>
  </si>
  <si>
    <t>КХ "МЕДИНА " ДК МАНЕШОВ ДАРХАН КАЙРХАНОВИЧ</t>
  </si>
  <si>
    <t>МАНЕШОВ ДАРХАН КАЙРХАНОВИЧ</t>
  </si>
  <si>
    <t>77783001569 ,87783001569</t>
  </si>
  <si>
    <t>"ИСАКОВ Е.Ш."</t>
  </si>
  <si>
    <t>ИСАКОВ ЕРЛАН ШЕРИМБЕТОВИЧ</t>
  </si>
  <si>
    <t>ИП ЕСИМОВ</t>
  </si>
  <si>
    <t>ЕСИМОВ ЕСЖАН ДУЙСЕНГАЗЫЕВИЧ</t>
  </si>
  <si>
    <t>"АЯНА"</t>
  </si>
  <si>
    <t>ҚАРҒАБАЕВ ҚАЙЫРБЕК ШАКИЗАТҰЛЫ</t>
  </si>
  <si>
    <t>77781746261 ,87781746261</t>
  </si>
  <si>
    <t>ИП МАУЛЕНОВА</t>
  </si>
  <si>
    <t>МАУЛЕНОВА САДАҚАТ ШАДЫЛЛАҚЫЗЫ</t>
  </si>
  <si>
    <t>7 (775) 666 99 64</t>
  </si>
  <si>
    <t>ИП ХАКНАЗАРОВ</t>
  </si>
  <si>
    <t>ХАКНАЗАРОВ НУРГИСА УТЕПОВИЧ</t>
  </si>
  <si>
    <t>ИП БИКАДАМОВ АКЫЛ ТОЛЕУБЕКОВИЧ</t>
  </si>
  <si>
    <t>БИКАДАМОВ АКЫЛ ТОЛЕУБЕКОВИЧ</t>
  </si>
  <si>
    <t>77778517711 ,87778517711</t>
  </si>
  <si>
    <t>17.05.2024 не существует</t>
  </si>
  <si>
    <t>"ЗЕРЕ" ИНДИВИДУАЛЬНЫЙ ПРЕДПРИНИМАТЕЛЬ</t>
  </si>
  <si>
    <t>ТОКМЕТОВА АКТОТЫ АБДИБЕКОВНА</t>
  </si>
  <si>
    <t>П.КАРСАКПАЙ , ОБЛАСТЬ ҰЛЫТАУ, УЛЫТАУСКИЙ РАЙОН, КАРСАКПАЙСКАЯ П.А., П.КАРСАКПАЙ</t>
  </si>
  <si>
    <t>ИП " ЕСМАХАНОВ Д.К "</t>
  </si>
  <si>
    <t>ЕСМАХАНОВ ДАУЛЕТ КАНАТБЕКОВИЧ</t>
  </si>
  <si>
    <t>И/П "ЕРБОЛАТ"</t>
  </si>
  <si>
    <t>КЕРИМКУЛОВА ГУЛАЙХАН АБДУМАЛИКОВНА</t>
  </si>
  <si>
    <t>7 (7056883445 ,+7 (747) 737 82 82 ,87477378282</t>
  </si>
  <si>
    <t>ИП "ALISHER"</t>
  </si>
  <si>
    <t>КУАНДЫКОВА ЫРЫСЖАН САКЕНОВНА</t>
  </si>
  <si>
    <t>77472852477 ,87471119872 ,87472852477</t>
  </si>
  <si>
    <t>11.09.2026 9872 номер не существует по втором не дозвон</t>
  </si>
  <si>
    <t>ИХСАНОВА ДАНА БЕКТҰРСЫНҚЫЗЫ</t>
  </si>
  <si>
    <t>25.09.2024  не дозвон</t>
  </si>
  <si>
    <t>ЖК "ЖӘНІБЕК"</t>
  </si>
  <si>
    <t>ЕРМАҒАНБЕТОВ ЖӘНІБЕК МЫРЗАҒАЛИҰЛЫ</t>
  </si>
  <si>
    <t>ИП "БАХТЫГЕРЕЕВ А. С."</t>
  </si>
  <si>
    <t>БАХТЫГЕРЕЕВ АЙБЕК САЙЛЫБЕКҰЛЫ</t>
  </si>
  <si>
    <t>С.КАУЫЛЖЫР , АКТЮБИНСКАЯ ОБЛАСТЬ, ШАЛКАРСКИЙ РАЙОН, КАУЫЛЖЫРСКИЙ С.О., С.КАУЫЛЖЫР</t>
  </si>
  <si>
    <t>ИП УТИНОВ ЕРЛАН БАЛСЫНБЕКОВИЧ</t>
  </si>
  <si>
    <t>УТИНОВ ЕРЛАН БАЛСЫНБЕКОВИЧ</t>
  </si>
  <si>
    <t>С.ЛЕНИНГРАДСКОЕ , КОСТАНАЙСКАЯ ОБЛАСТЬ, САРЫКОЛЬСКИЙ РАЙОН, СЕВАСТОПОЛЬСКИЙ С.О., С.ЛЕНИНГРАДСКОЕ</t>
  </si>
  <si>
    <t>ИП БЕГМЕТОВ</t>
  </si>
  <si>
    <t>БЕГМЕТОВ БАХАДИР БЕКМУРАТОВИЧ</t>
  </si>
  <si>
    <t>ЖК "ЖАНСАЯ"</t>
  </si>
  <si>
    <t>ИЗТЕЛЕУОВ ГАНИ МАРАТОВИЧ</t>
  </si>
  <si>
    <t>77767998088 ,87767998088</t>
  </si>
  <si>
    <t>ЖК "ЖАМБУЛОВ А"</t>
  </si>
  <si>
    <t>ЖАМБУЛОВ АЛИШЕР СУЮНДИКОВИЧ</t>
  </si>
  <si>
    <t>ИНДИВИДУАЛЬНЫЙ ПРЕДПРИНИМАТЕЛЬ "БАҚДӘУЛЕТ"</t>
  </si>
  <si>
    <t>ЖЕНСИКБАЕВА АСЕМАЙ НОЯНОВНА</t>
  </si>
  <si>
    <t>87775703355 ,87775703399</t>
  </si>
  <si>
    <t>04.03.2025 е дозщвон</t>
  </si>
  <si>
    <t>ИП "ДЕМЕНТЬЕВ"</t>
  </si>
  <si>
    <t>ДЕМЕНТЬЕВ ДМИТРИЙ ВЛАДИМИРОВИЧ</t>
  </si>
  <si>
    <t>87751786441 ,8-775-178-64-41</t>
  </si>
  <si>
    <t>С.ПОКРОВКА , СЕВЕРО-КАЗАХСТАНСКАЯ ОБЛАСТЬ, МАМЛЮТСКИЙ РАЙОН, ПРИГОРОДНЫЙ С.О., С.ПОКРОВКА</t>
  </si>
  <si>
    <t>ИП "АРНУР"</t>
  </si>
  <si>
    <t>ЕСЕНЖАРОВ АСХАТ АШИМХАНОВИЧ</t>
  </si>
  <si>
    <t>77750001125 ,87750001125</t>
  </si>
  <si>
    <t>КХ "САГЫНДЫКОВ О.Е"</t>
  </si>
  <si>
    <t>САГЫНДЫКОВ ОЛЖАС ЕСЕНУЛЫ</t>
  </si>
  <si>
    <t>ФХ "ЕЛХАН"</t>
  </si>
  <si>
    <t>МАКИМОВА АСЕМ БАХТИЯРОВНА</t>
  </si>
  <si>
    <t>ИП АКЕРКЕ</t>
  </si>
  <si>
    <t>РАХИМЖАНОВА АКЕРКЕ КОЖАБАЙКЫЗЫ</t>
  </si>
  <si>
    <t>04.03.2024 сбой</t>
  </si>
  <si>
    <t>7NAQ</t>
  </si>
  <si>
    <t>САДИНОВ САМАТ КАМЫСБАЕВИЧ</t>
  </si>
  <si>
    <t>87029004373 ,8 702 900 4373 ,87075230990</t>
  </si>
  <si>
    <t>ИП "ОМАРОВ"</t>
  </si>
  <si>
    <t>ОМАРОВ АЗАМАТ БОЛАТОВИЧ</t>
  </si>
  <si>
    <t>ИП "ТОМИРИС"</t>
  </si>
  <si>
    <t>АБИЛОВА АЙЖАН РАХИМЖАНОВНА</t>
  </si>
  <si>
    <t>7 (708) 5504008</t>
  </si>
  <si>
    <t>ИП КАДЫРГАЛИЕВ ТИМУР АСКАРОВИЧ</t>
  </si>
  <si>
    <t>КАДЫРГАЛИЕВ ТИМУР АСКАРОВИЧ</t>
  </si>
  <si>
    <t>ИП МОЛБАЕВА</t>
  </si>
  <si>
    <t>МОЛБАЕВА ЕЛЕНА АЛЕКСАНДРОВНА</t>
  </si>
  <si>
    <t>"САДИР"</t>
  </si>
  <si>
    <t>БАКРИЕВ САДИРДИН СЕЙТАХУНОВИЧ</t>
  </si>
  <si>
    <t>87714138522 ,8-771-4138522</t>
  </si>
  <si>
    <t>С.МАЛЫЙ ДЕХАН , АЛМАТИНСКАЯ ОБЛАСТЬ, УЙГУРСКИЙ РАЙОН, МАЛОДЕХАНСКИЙ С.О., С.МАЛЫЙ ДЕХАН</t>
  </si>
  <si>
    <t>ИП "ТАУАСАРОВ НУРТАС СЕРИКУЛЫ"</t>
  </si>
  <si>
    <t>ТАУАСАРОВ НУРТАС СЕРИКУЛЫ</t>
  </si>
  <si>
    <t>17.05.2024  откл</t>
  </si>
  <si>
    <t>ИП "НУРСУЛТАН" нет номера</t>
  </si>
  <si>
    <t>КАЛИЕВ НАЗАРБАЙ ДУЗБАЕВИЧ</t>
  </si>
  <si>
    <t>С.ЗАРОСЛОЕ , РАЙОН МАГЖАНА ЖУМАБАЕВА, С.О.АҚҚАЙЫҢ, С.ЗАРОСЛОЕ</t>
  </si>
  <si>
    <t>ИП "САМРАТ"</t>
  </si>
  <si>
    <t>ИЛЬЯСОВА АИГЕРИМ ЕРЖАНКЫЗЫ</t>
  </si>
  <si>
    <t>АҚЖАН &amp; К</t>
  </si>
  <si>
    <t>УТЕГЕНОВА ИЛЬМИРА СЕРИКОВНА</t>
  </si>
  <si>
    <t>77082616109 ,87082616109</t>
  </si>
  <si>
    <t>ИП РАХИМОВ АБ</t>
  </si>
  <si>
    <t>РАХИМОВ АҚТАЙ БОЛАТТАЙҰЛЫ</t>
  </si>
  <si>
    <t>С.УЛЬКЕН , АЛМАТИНСКАЯ ОБЛАСТЬ, ЖАМБЫЛСКИЙ РАЙОН, УЛЬКЕНСКИЙ С.О., С.УЛЬКЕН</t>
  </si>
  <si>
    <t>ИП "АЛИНА"</t>
  </si>
  <si>
    <t>АББАСОВА ЭЛЬВИНА МУСТАФАЕВНА</t>
  </si>
  <si>
    <t>77020893449 ,87020893449</t>
  </si>
  <si>
    <t>ИП ИБРАЕВ ФАРХАТ БУРАНБАЕВИЧ</t>
  </si>
  <si>
    <t>ИБРАЕВ ФАРХАТ БУРАНБАЕВИЧ</t>
  </si>
  <si>
    <t>87143923130 ,8 (71439) 23130</t>
  </si>
  <si>
    <t>БАЙМАГАМБЕТОВ ОРЫНБЕК АЛПАНОВИЧ</t>
  </si>
  <si>
    <t>ИП ХОМАН</t>
  </si>
  <si>
    <t>ХОМАН АЯУЖАН</t>
  </si>
  <si>
    <t>ИП "АНГЕЛ"</t>
  </si>
  <si>
    <t>ПАВЛОВ НИКОЛАЙ НИКОЛАЕВИЧ</t>
  </si>
  <si>
    <t>КХ "МАКСАТ"</t>
  </si>
  <si>
    <t>САМЕНОВ МАКСАТ САГЫМБЕКОВИЧ</t>
  </si>
  <si>
    <t>ИП БАУЫРЖАН</t>
  </si>
  <si>
    <t>ТУРУСОВ БАУЫРЖАН АЙДАРОВИЧ</t>
  </si>
  <si>
    <t>7(775)4037775 ,87754037775</t>
  </si>
  <si>
    <t>АХМЕТОВ ЕРЛАН МУРАТБЕКОВИЧ</t>
  </si>
  <si>
    <t>77758882755 ,87758882755</t>
  </si>
  <si>
    <t>НҰРШИН БЕКЕТ ЖАЛҒАСҰЛЫ</t>
  </si>
  <si>
    <t>КРЕСТЬЯНСКИЕ ХОЗЯЙСТВО "МЕЙІРІМ"</t>
  </si>
  <si>
    <t>ИЗБАНОВ ГАЛЫМБЕК ГАБИТОВИЧ</t>
  </si>
  <si>
    <t>С.АСАН , АТЫРАУСКАЯ ОБЛАСТЬ, КУРМАНГАЗИНСКИЙ РАЙОН, АСАНСКИЙ С.О., С.АСАН</t>
  </si>
  <si>
    <t>ИП "ЕЛУБАЙ"</t>
  </si>
  <si>
    <t>МАЖИТ ЕЛУБАЙ АСҚАРҰЛЫ</t>
  </si>
  <si>
    <t>МҰХАНҰЛЫ ЕРДОС</t>
  </si>
  <si>
    <t>САДЕНОВА АСЕЛЬ ТЕМИРХАНКЫЗЫ</t>
  </si>
  <si>
    <t>ИП " МИЯТБЕКОВ "</t>
  </si>
  <si>
    <t>МИЯТБЕКОВ ДИДАРБЕК МЫКТЫБЕКОВИЧ</t>
  </si>
  <si>
    <t>MADLEN</t>
  </si>
  <si>
    <t>УСЕНОВА МАДИНА РАДЖАНКЫЗЫ</t>
  </si>
  <si>
    <t>77764218823 ,87764218823</t>
  </si>
  <si>
    <t>ИП KAZ_NUR</t>
  </si>
  <si>
    <t>ЕРЖАН НҰРШАТ</t>
  </si>
  <si>
    <t>09.10.2024 не верный номер</t>
  </si>
  <si>
    <t>NESLI</t>
  </si>
  <si>
    <t>ХАЛИС ДИЛЬНАЗ АСЛАНОВНА</t>
  </si>
  <si>
    <t>Деятельность по устному и письменному переводу</t>
  </si>
  <si>
    <t>ИП "САРСЕМБИН Д.Т."</t>
  </si>
  <si>
    <t>САРСЕМБИН ДАРХАН ТОЛЕГЕНОВИЧ</t>
  </si>
  <si>
    <t>ИП САДЫҚОВ Е.Т.</t>
  </si>
  <si>
    <t>САДЫҚОВ ЕРДӘУЛЕТ ТАЛҒАТҰЛЫ</t>
  </si>
  <si>
    <t>ДК ИМАГАМБЕТОВ НУРХАН АБДИХАМИТОВИЧ</t>
  </si>
  <si>
    <t>ИМАГАМБЕТОВ НУРХАН АБДИХАМИТОВИЧ</t>
  </si>
  <si>
    <t>С.ЖАЛАНАШ , КЫЗЫЛОРДИНСКАЯ ОБЛАСТЬ, АРАЛЬСКИЙ РАЙОН, МЕРГЕНСАЙСКИЙ С.О., С.ЖАЛАНАШ</t>
  </si>
  <si>
    <t>ИП " АДЕМА " не верный номер</t>
  </si>
  <si>
    <t>КАТИШЕВА ТАТТИ БАКТЫГУЛОВНА</t>
  </si>
  <si>
    <t>77714334260 +77082480565</t>
  </si>
  <si>
    <t>ИП НУРШАБЕКОВ</t>
  </si>
  <si>
    <t>НУРШАБЕКОВ НУРБЕРГЕН АЛМАСБЕКОВИЧ</t>
  </si>
  <si>
    <t>ИП "ЕРКЕШ"</t>
  </si>
  <si>
    <t>ШАҚАМАНОВ ЕРКЕШ ЕРЛАНҰЛЫ</t>
  </si>
  <si>
    <t>ИП БЕГАЛИН А.А.</t>
  </si>
  <si>
    <t>БЕГАЛИН АСЫЛБЕК АСХАТОВИЧ</t>
  </si>
  <si>
    <t>11.08.2026 сбой</t>
  </si>
  <si>
    <t>ИП "КАРИМОВА Н.Ш."</t>
  </si>
  <si>
    <t>КАРИМОВА НАЗЕРКЕ ШАЙДОЛЛАЕВНА</t>
  </si>
  <si>
    <t>07.ю06.2024 нет потреб</t>
  </si>
  <si>
    <t>ИП "КУДАЙБЕРГЕН"</t>
  </si>
  <si>
    <t>ИШАНКУЛОВ КУДАЙБЕРГЕН АЛЛАБЕРГЕНОВИЧ</t>
  </si>
  <si>
    <t>КХ "ЖАНЫЛ"</t>
  </si>
  <si>
    <t>БАҚТИЯРОВ ДИДАР КӘРІМЖАНҰЛЫ</t>
  </si>
  <si>
    <t>7 777 064 44 60 ,87770644460</t>
  </si>
  <si>
    <t>ИП АРЫСТАН Д</t>
  </si>
  <si>
    <t>АРЫСТАН ДАУЛЕТ РАХИМҰЛЫ</t>
  </si>
  <si>
    <t>С.ЧИЧЕРИНО , ТУРКЕСТАНСКАЯ ОБЛАСТЬ, САРЫАГАШСКИЙ РАЙОН, КАБЛАНБЕКСКИЙ С.О., С.ЧИЧЕРИНО</t>
  </si>
  <si>
    <t>ИП АНДАМАСОВ М.К.</t>
  </si>
  <si>
    <t>АНДАМАСОВ МИРАС КЕНЖЕГАЛИЕВИЧ</t>
  </si>
  <si>
    <t>87085640865 ,8 (708) 564 0865</t>
  </si>
  <si>
    <t>ИП ОРАЗБАЕВА АЙНУР БАХЫТОВНА</t>
  </si>
  <si>
    <t>ОРАЗБАЕВА АЙНУР БАХЫТОВНА</t>
  </si>
  <si>
    <t>ИП ДАДЕНОВ Б. Б.</t>
  </si>
  <si>
    <t>ДАДЕНОВ БАГЛАН БАХЫТУЛЫ</t>
  </si>
  <si>
    <t>ДК ЖҮСІПОВ АСКАР ДОСТАНБЕКҰЛЫ</t>
  </si>
  <si>
    <t>ЖҮСІПОВ АСКАР ДОСТАНБЕКҰЛЫ</t>
  </si>
  <si>
    <t>ИП ЕРСАЯ</t>
  </si>
  <si>
    <t>САЯ ЕРМЕК ШАЯХМЕТҰЛЫ</t>
  </si>
  <si>
    <t>ЖК КОЖАБЕКОВ</t>
  </si>
  <si>
    <t>КОЖАБЕКОВ РАТБЕК ОТЕМУРАТОВИЧ</t>
  </si>
  <si>
    <t>87028773013 ,87038773013</t>
  </si>
  <si>
    <t>ИП ЖАНДУЛЛИН</t>
  </si>
  <si>
    <t>ЖАНДУЛЛИН САКТАГАН ЖАРАСОВИЧ</t>
  </si>
  <si>
    <t>ИП СҰЛТАН</t>
  </si>
  <si>
    <t>БОЛАТОВА АЯУЛЫМ КАЙРАТОВНА</t>
  </si>
  <si>
    <t>С.ЕКПИН</t>
  </si>
  <si>
    <t>17.05.2024 не т потреб</t>
  </si>
  <si>
    <t>ИП "НҰРБЕК"</t>
  </si>
  <si>
    <t>УМИРАЛИЕВА МАДИНА СЕРИКОВНА</t>
  </si>
  <si>
    <t>ИП "САФАРА"</t>
  </si>
  <si>
    <t>АБИЛДАЕВ ФАРХАТ СЕРЖАНОВИЧ</t>
  </si>
  <si>
    <t>НУР-НУРЖАН</t>
  </si>
  <si>
    <t>КАРБАЕВ АНИАС НУРЖАНОВИЧ</t>
  </si>
  <si>
    <t>28.06.2024 не дозвон повтор</t>
  </si>
  <si>
    <t>ИП ІНЖУ</t>
  </si>
  <si>
    <t>ЗКРИЯ АСХАТ АСҚАРҰЛЫ</t>
  </si>
  <si>
    <t>ИП "ИБРАЕВ Н."</t>
  </si>
  <si>
    <t>ИБРАЕВ НУРСУЛТАН ИДИРИСБЕКУЛЫ</t>
  </si>
  <si>
    <t>ДК "АЛПАМЫС"</t>
  </si>
  <si>
    <t>ҚАЛЫМБЕТОВ ҒАБИДИН ӨНДІРБЕКҰЛЫ</t>
  </si>
  <si>
    <t>ИП "САТЫЛҒАНОВА М. С."</t>
  </si>
  <si>
    <t>САТЫЛҒАНОВА МАЙРА СЕЙІТЖАНҚЫЗЫ</t>
  </si>
  <si>
    <t>ОРЫНБЕКОВА КҮНСҰЛУ ӨТЕБЕКҚЫЗЫ</t>
  </si>
  <si>
    <t>С.КУТТЫКОЖА , КЫЗЫЛОРДИНСКАЯ ОБЛАСТЬ, ЖАНАКОРГАНСКИЙ РАЙОН, ШАЛКИНСКИЙ С.О., С.КУТТЫКОЖА</t>
  </si>
  <si>
    <t>ИП"ЖАНАР"</t>
  </si>
  <si>
    <t>МУХАНОВА ЖАНАР МАРАТБЕКОВНА</t>
  </si>
  <si>
    <t>ШУРЕНОВ</t>
  </si>
  <si>
    <t>ШУРЕНОВ НУРСУЛТАН УСЕНОВИЧ</t>
  </si>
  <si>
    <t>С.ЫНТЫМАК , ТУРКЕСТАНСКАЯ ОБЛАСТЬ, ЖЕТЫСАЙСКИЙ РАЙОН, ЖАНААУЛЬСКИЙ С.О., С.ЫНТЫМАК</t>
  </si>
  <si>
    <t>ИП ТАШИМОВ Ж.Ж.</t>
  </si>
  <si>
    <t>ТАШИМОВ ЖАНИБЕК ЖЕНИСОВИЧ</t>
  </si>
  <si>
    <t>ИП INNOVATION-KZ</t>
  </si>
  <si>
    <t>ЖУЗБАЕВА ГУЛБАНУ МЫРЗАЛИЕВНА</t>
  </si>
  <si>
    <t>КХ АМАНТАЕВА М.Ж</t>
  </si>
  <si>
    <t>АМАНТАЕВА МОЛДИР ЖАХУДАЕВНА</t>
  </si>
  <si>
    <t>ИП КУЛАН</t>
  </si>
  <si>
    <t>КАВЕРЗИЕВ ВЛАДИСЛАВ АНАТОЛЬЕВИЧ</t>
  </si>
  <si>
    <t>77766119594 ,87766119594</t>
  </si>
  <si>
    <t>ИП ШАИРБАЕВА Ж.Ж.</t>
  </si>
  <si>
    <t>ШАИРБАЕВА ЖАЗИРА ЖЕНИСОВНА</t>
  </si>
  <si>
    <t>ИП РАХИМБЕРЛИНА ИНДИРА СЕРИКЖАНОВНА КХ " БОСАҒА"</t>
  </si>
  <si>
    <t>РАХИМБЕРЛИНА ИНДИРА СЕРИКЖАНОВНА</t>
  </si>
  <si>
    <t>ИП НАДИР</t>
  </si>
  <si>
    <t>ДОЛАНОВА ЖАНСАЯ МУРАТПЕКОВНА</t>
  </si>
  <si>
    <t>ИП ЕРНАЗАР не доступен</t>
  </si>
  <si>
    <t>НАМЕТҚҰЛОВ ЕРНАЗАР ТОЛЕУБЕКҰЛЫ</t>
  </si>
  <si>
    <t>7 (747) 685-9316 ,87476859316</t>
  </si>
  <si>
    <t>ИП "AMIKO"</t>
  </si>
  <si>
    <t>ЖАҚСЫЛЫҚ ЖАНДОС БАҚЫТЖАНҰЛЫ</t>
  </si>
  <si>
    <t>7766674422 ,87766674422</t>
  </si>
  <si>
    <t>ОМАР</t>
  </si>
  <si>
    <t>ТЛЕУЖАНОВА КАРАКОЗ ТАЛГАТОВНА</t>
  </si>
  <si>
    <t>ИНДИВИДУАЛЬНЫЙ ПРЕДПРИНИМАТЕЛЬ ТУЛКИБЕКОВ</t>
  </si>
  <si>
    <t>ТУЛКИБЕКОВ НАРБОТА КУДАЙБЕРГЕНОВИЧ</t>
  </si>
  <si>
    <t>ЕРТАЕВ ДИДАХМЕТ АДИЛБЕКОВИЧ</t>
  </si>
  <si>
    <t>ИП МАГАМБЕТОВ</t>
  </si>
  <si>
    <t>МАГАМБЕТОВ ШАХИСЛАМ АЗАМАТОВИЧ</t>
  </si>
  <si>
    <t>"БАТЫР СПОРТ КЛУБЫ"</t>
  </si>
  <si>
    <t>БЕКСУЛТАНОВ ОМИРТАЙ ЕРЛАНОВИЧ</t>
  </si>
  <si>
    <t>77755016361 ,87755016361</t>
  </si>
  <si>
    <t xml:space="preserve">ЖЕКЕ КӘСІПКЕР "АЗАМАТ" ШАРУА ҚОЖАЛЫҒЫ </t>
  </si>
  <si>
    <t>КАБЖАНОВ АЗАМАТ БАЛГАБАЕВИЧ</t>
  </si>
  <si>
    <t>ҚАБЫЛОВ МАДИ АЙДАРБЕКҰЛЫ</t>
  </si>
  <si>
    <t>17.05.2024 набрать к 21:00</t>
  </si>
  <si>
    <t>ИП КАЛИЕВА не верный номер</t>
  </si>
  <si>
    <t>КАЛИЕВА РАУЯ ШАРАПИДЕНОВНА</t>
  </si>
  <si>
    <t>БОГУМБАЕВ</t>
  </si>
  <si>
    <t>БОГУМБАЕВ БАУЫРЖАН УСЕМБАЕВИЧ</t>
  </si>
  <si>
    <t>77027668801 ,87027668801</t>
  </si>
  <si>
    <t>15.11.2024 не верный носмер</t>
  </si>
  <si>
    <t>ХАЙРОЛ ХАДЯТ</t>
  </si>
  <si>
    <t>ШИРИНОВА АЛТЫН БАЯНКЫЗЫ</t>
  </si>
  <si>
    <t>АЛЬЖАНОВА АЛТЫН БАЯНКЫЗЫ</t>
  </si>
  <si>
    <t>77024645750 ,+7(702)464-57-50 ,87024645750</t>
  </si>
  <si>
    <t>18.01.2024 нет необ</t>
  </si>
  <si>
    <t>ИП "САБ"</t>
  </si>
  <si>
    <t>САРСЕНБАЕВ АЗИЗ БУЛАТОВИЧ</t>
  </si>
  <si>
    <t>77242215214 ,87242215214</t>
  </si>
  <si>
    <t>АУЕЗОВ МАКСАТ БОРЫКБАЕВИЧ</t>
  </si>
  <si>
    <t>ИП "СОВЕТОВ РУСТЕМ АМАНБАЙУЛЫ"</t>
  </si>
  <si>
    <t>СОВЕТОВ РУСТЕМ АМАНБАЙУЛЫ</t>
  </si>
  <si>
    <t>КХ ТУРКАНОВ Б</t>
  </si>
  <si>
    <t>ТУРКАНОВ БАКЫТБЕК КУМАРГАЗИНОВИЧ</t>
  </si>
  <si>
    <t>ИП НУРЖАНАР</t>
  </si>
  <si>
    <t>АБДРАХМАНОВА ЖАНАР ҚҰСБЕКҚЫЗЫ</t>
  </si>
  <si>
    <t>С.НОВЫЙ ПУТЬ , КАРАГАНДИНСКАЯ ОБЛАСТЬ, КАРКАРАЛИНСКИЙ РАЙОН, КАРШИГАЛИНСКИЙ С.О., С.НОВЫЙ ПУТЬ</t>
  </si>
  <si>
    <t>ASSET</t>
  </si>
  <si>
    <t>МИРЗАКУЛОВ АСЕТ ДАУТОВИЧ</t>
  </si>
  <si>
    <t>ИП КАЛАУОВ</t>
  </si>
  <si>
    <t>КАЛАУОВ АЗАМАТ АДЕЛГЕРЕЕВИЧ</t>
  </si>
  <si>
    <t>КХ "ЦЕЛИНА"</t>
  </si>
  <si>
    <t>87014544610 ,8 701 454 46 10, 71-01-31 ,8-701-454-46-10 ,71-01-31</t>
  </si>
  <si>
    <t>С.КЫЗЫЛЖАР , АКТЮБИНСКАЯ ОБЛАСТЬ, МАРТУКСКИЙ РАЙОН, КЫЗЫЛЖАРСКИЙ С.О., С.КЫЗЫЛЖАР</t>
  </si>
  <si>
    <t>26.02.2025 повтор номера</t>
  </si>
  <si>
    <t>ЖАКИЛОВ ЕРЖАН МУСАБАЕВИЧ</t>
  </si>
  <si>
    <t>С.ОРКЕНИЕТ , ТУРКЕСТАНСКАЯ ОБЛАСТЬ, МАКТААРАЛЬСКИЙ РАЙОН, МАКТААРАЛЬСКИЙ С.О., С.ОРКЕНИЕТ</t>
  </si>
  <si>
    <t>ИП ТОЙЖАНОВ АСЫЛАН БЕРІКҰЛЫ</t>
  </si>
  <si>
    <t>ТОЙЖАНОВ АСЫЛАН БЕРІКҰЛЫ</t>
  </si>
  <si>
    <t>ИП "НАЗИРА"</t>
  </si>
  <si>
    <t>БАЙМОЛДАЕВА НАЗИРА КАИРБЕКОВНА</t>
  </si>
  <si>
    <t>РАХИМОВА ЗАРИНА НУРЛАНБЕКОВНА не верный номер</t>
  </si>
  <si>
    <t>РАХИМОВА ЗАРИНА НУРЛАНБЕКОВНА</t>
  </si>
  <si>
    <t>ПК "АЛТЫН"</t>
  </si>
  <si>
    <t>ӘЛІ НҰРМАХАНБЕТ МӘДЕШҰЛЫ</t>
  </si>
  <si>
    <t>77776050017 ,87776050017</t>
  </si>
  <si>
    <t>С. МОЛЫКЕ ШОЙМАНОВ , улица Тұрлыбек Таубеков, здание 53</t>
  </si>
  <si>
    <t>ИП БАЙМАГАМБЕТОВА</t>
  </si>
  <si>
    <t>БАЙМАГАМБЕТОВА МУЛДИР ЖУМАБЕКОВНА</t>
  </si>
  <si>
    <t>КХ ТАБЫС</t>
  </si>
  <si>
    <t>БАЙДИЛЬДИНОВ МАРЛЕН БЕЙСЕМБАЕВИЧ</t>
  </si>
  <si>
    <t>ФХ "ТЕМЕРБЕК"</t>
  </si>
  <si>
    <t>ТЕМЕРБЕКОВА КРИСТИНА АНАТОЛЬЕВНА</t>
  </si>
  <si>
    <t>ИП "АЛИЖАН"</t>
  </si>
  <si>
    <t>САБИТОВ ЖАНАТ БОРАНБАЕВИЧ</t>
  </si>
  <si>
    <t>ИП ЖУМАНОВА</t>
  </si>
  <si>
    <t>ЖУМАНОВА АКЕРКЕ ГАЛЫМОВНА</t>
  </si>
  <si>
    <t>7 (702) 270 04 80</t>
  </si>
  <si>
    <t>С.КОКОЗЕК , АЛМАТИНСКАЯ ОБЛАСТЬ, КАРАСАЙСКИЙ РАЙОН, ЕЛЬТАЙСКИЙ С.О., С.КОКОЗЕК</t>
  </si>
  <si>
    <t>ДК АЛТАЕВ ЕРКЕБҰЛАН</t>
  </si>
  <si>
    <t>АЛТАЕВ ЕРКЕБҰЛАН ЕРМЕКБАЙҰЛЫ</t>
  </si>
  <si>
    <t>ИП АМАНБЕКОВА АЕ</t>
  </si>
  <si>
    <t>АМАНБЕКОВА АНЕЛЬ ЕРСЕНОВНА</t>
  </si>
  <si>
    <t>С.АЛТЫНСАРИНО , КОСТАНАЙСКАЯ ОБЛАСТЬ, КОСТАНАЙСКИЙ РАЙОН, МИЧУРИНСКИЙ С.О., С.АЛТЫНСАРИНО</t>
  </si>
  <si>
    <t>ИП ЖАНТУРАЕВ АРМАН</t>
  </si>
  <si>
    <t>ЖАНТУРАЕВ АРМАН ИБАДУЛЛАЕВИЧ</t>
  </si>
  <si>
    <t>77015557980 ,87015557980</t>
  </si>
  <si>
    <t>С.ЫНТЫМАК , ТУРКЕСТАНСКАЯ ОБЛАСТЬ, САЙРАМСКИЙ РАЙОН, КАРАСУСКИЙ С.О., С.ЫНТЫМАК</t>
  </si>
  <si>
    <t>ИП "UNIVERSAL BUSINESS GROUP OBE"</t>
  </si>
  <si>
    <t>ОРАЗЫМБЕТОВ БАКЫТ ЕСБЕРГЕНУЛЫ</t>
  </si>
  <si>
    <t>77766228097 ,87766228097</t>
  </si>
  <si>
    <t>ИП ҚАЛЫБАЕВ НАУРЫЗАЙ</t>
  </si>
  <si>
    <t>ҚАЛЫБАЕВ НАУРЫЗАЙ СЕГІЗБАЙҰЛЫ</t>
  </si>
  <si>
    <t>С.АКБАСТЫ , КЫЗЫЛОРДИНСКАЯ ОБЛАСТЬ, АРАЛЬСКИЙ РАЙОН, КУЛАНДИНСКИЙ С.О., С.АКБАСТЫ</t>
  </si>
  <si>
    <t>ИП ОРЫСБАЕВ</t>
  </si>
  <si>
    <t>ОРЫСБАЕВ АСЫЛ КАЙЫРГАЗЫУЛЫ</t>
  </si>
  <si>
    <t>87027050091 ,87782720291</t>
  </si>
  <si>
    <t>ИП АБСОЛЮТ 2</t>
  </si>
  <si>
    <t>ДЖАНАНБАЕВА ЖАНАТ КАЙРАТБЕККЫЗЫ</t>
  </si>
  <si>
    <t>ИП ДАНИЯРОВ</t>
  </si>
  <si>
    <t>ДАНИЯРОВ АЗАМАТ ДАНИЯРОВИЧ</t>
  </si>
  <si>
    <t>7089610039 ,87089610039</t>
  </si>
  <si>
    <t>Ж/К "САХ Ғ М"</t>
  </si>
  <si>
    <t>САХ ҒАБИТ МҰХТАРҰЛЫ</t>
  </si>
  <si>
    <t>7 778 646 7856</t>
  </si>
  <si>
    <t>С.АМАНКЕЛЬДЫ , ТУРКЕСТАНСКАЯ ОБЛАСТЬ, ОРДАБАСЫНСКИЙ РАЙОН, КАЖЫМУКАНСКИЙ С.О., С.АМАНКЕЛЬДЫ</t>
  </si>
  <si>
    <t>КРЕСТЬЯНСКОЕ ХОЗЯЙСТВО "ҚЫЗЫЛСУ"</t>
  </si>
  <si>
    <t>НИКОЛАЕВ ДМИТРИЙ ВЛАДИМИРОВИЧ</t>
  </si>
  <si>
    <t>77711688888 ,87711688888</t>
  </si>
  <si>
    <t>С.КЫЗЫЛСУ , АКТЮБИНСКАЯ ОБЛАСТЬ, ХРОМТАУСКИЙ РАЙОН, КЫЗЫЛСУСКИЙ С.О., С.КЫЗЫЛСУ</t>
  </si>
  <si>
    <t>КРЕСТЯНЬСКОЕ ХОЗЯЙСТВО БЕЙСЕНБЕК</t>
  </si>
  <si>
    <t>ЖУМАШЕВ БЕЙСЕНБЕК ДУЙСЕНАЛИЕВИЧ</t>
  </si>
  <si>
    <t>87788791999 ,8778879199966666666666</t>
  </si>
  <si>
    <t>И П "МУРАТ"</t>
  </si>
  <si>
    <t>СЕРИКБАЕВ МУРАТ ЕРМЕКОВИЧ</t>
  </si>
  <si>
    <t>БАЗАРГАЛИЕВ КОЛГАНАТ АШЫККАЛИЕВИЧ</t>
  </si>
  <si>
    <t>С.КЫЗЫЛТАЛ , ЗАПАДНО-КАЗАХСТАНСКАЯ ОБЛАСТЬ, БУРЛИНСКИЙ РАЙОН, АКСАЙСКАЯ Г.А., С.КЫЗЫЛТАЛ</t>
  </si>
  <si>
    <t>ИП ҚОЖАҒҰЛ</t>
  </si>
  <si>
    <t>БАЙМУКАШЕВ ТЫНЫМЖАН БАТЫРГАЛИЕВИЧ</t>
  </si>
  <si>
    <t>7 (775) 255 19 91 ,87752551991</t>
  </si>
  <si>
    <t>БАЛАБАЕВА АЛТЫНАЙ НУРТАЗАЕВНА</t>
  </si>
  <si>
    <t>77071410301 ,87071410301</t>
  </si>
  <si>
    <t>ИП СУЙЧИНОВ АЛИБЕК ДУЛАТБЕКОВИЧ</t>
  </si>
  <si>
    <t>СУЙЧИНОВ АЛИБЕК ДУЛАТБЕКОВИЧ</t>
  </si>
  <si>
    <t>ДК "АБИШЕВ НУРЖАН"</t>
  </si>
  <si>
    <t>АБИШЕВ НУРЖАН НУРАЛИЕВИЧ</t>
  </si>
  <si>
    <t>Г.АРАЛЬСК , АРАЛЬСКИЙ РАЙОН, АРАЛЬСКАЯ Г.А., Г.АРАЛЬСК</t>
  </si>
  <si>
    <t>ФАРХАТ ШҚ</t>
  </si>
  <si>
    <t>МУСАТОВ ФАРХАТ ЖАКУПҰЛЫ</t>
  </si>
  <si>
    <t>С.ЕМЕЛТАУ , ОБЛАСТЬ АБАЙ, АЯГОЗСКИЙ РАЙОН, ЕМЕЛТАУСКИЙ С.О., С.ЕМЕЛТАУ</t>
  </si>
  <si>
    <t>ИП "ЖАНЕРКЕ"</t>
  </si>
  <si>
    <t>АЛИЕВА ЖАНЕРКЕ КАЙЫРГАЛИЕВНА</t>
  </si>
  <si>
    <t>HELPER ᴾᴹ</t>
  </si>
  <si>
    <t>МАХМУДОВ РУСТАМХОН БАХАДИРХАНОВИЧ</t>
  </si>
  <si>
    <t>Деятельность по управлению информационно-коммуникационной инфраструктурой в рамках формирования и развития государственных электронных информационных ресурсов и систем</t>
  </si>
  <si>
    <t>ЖЕКЕ КӘСІПКЕР "SNA"</t>
  </si>
  <si>
    <t>ҚАБЫЛҒАЗЫ НҰРЖАНАТ</t>
  </si>
  <si>
    <t>ИП "АЙАСЫЛ"</t>
  </si>
  <si>
    <t>ЖАНАПАЕВ СЫМБАТ ҚАНАТҰЛЫ</t>
  </si>
  <si>
    <t>ДУЙСЕНОВА ҒАЗИЗА ИБАДУЛЛАҚЫЗЫ</t>
  </si>
  <si>
    <t>ИП УМИДА</t>
  </si>
  <si>
    <t>УСМАНОВА УМИДА ЗАКИРЖАНОВНА</t>
  </si>
  <si>
    <t>ИП ДАН И МАД</t>
  </si>
  <si>
    <t>КАСПАКБАЕВ МУРАТБЕК ЭСЕНОВИЧ</t>
  </si>
  <si>
    <t>АСЕМА</t>
  </si>
  <si>
    <t>АЙТБУЛАНОВА АСЕМ МУРАТХАНОВНА</t>
  </si>
  <si>
    <t>ИП "КАУСАРГАУҺАР"</t>
  </si>
  <si>
    <t>ДІЛМАҒАНБЕТОВА ГҮЛБАҒДА СЕЙФУЛЛАҚЫЗЫ</t>
  </si>
  <si>
    <t>77775053195 ,87775053195</t>
  </si>
  <si>
    <t>ИП "ХАНОВА"</t>
  </si>
  <si>
    <t>ХАНОВА АНАЖАН МАЪРИБХАНОВНА</t>
  </si>
  <si>
    <t>ИП "ЛӘЗИЗА"</t>
  </si>
  <si>
    <t>ӨТЕМІСОВА АҚЖАРҚЫН ИГЕНҚЫЗЫ</t>
  </si>
  <si>
    <t>АБИТАЕВА АЙЖАН ОТАРҚЫЗЫ</t>
  </si>
  <si>
    <t>Розничная торговля электрическими бытовыми приборами в специализированных магазинах, являющихся торговыми объектами, с торговой площадью более 2000 кв.м (2000 кв.м и выше)</t>
  </si>
  <si>
    <t>15.11.2024 закрылись</t>
  </si>
  <si>
    <t>GARIPOV</t>
  </si>
  <si>
    <t>ГАРИПОВ ФАРИД РИНАТОВИЧ</t>
  </si>
  <si>
    <t>7(747)2800088 ,87472800088</t>
  </si>
  <si>
    <t>ХАНЫЕВА ЛАЙК САБИТАЕВНА</t>
  </si>
  <si>
    <t>ИП "СЫМБАТ"</t>
  </si>
  <si>
    <t>НУРТАЕВ ЕРКЕБУЛАН НУРТАЕВИЧ</t>
  </si>
  <si>
    <t>ИП ШЫРАҚШЫ</t>
  </si>
  <si>
    <t>МАЖИЕВ НУРБОЛ КАНАТУЛЫ</t>
  </si>
  <si>
    <t xml:space="preserve">15.11.2024 нет потреб </t>
  </si>
  <si>
    <t>КЛЫШБАЕВА НАРГИЗА ДАНИЯРОВНА</t>
  </si>
  <si>
    <t>ИНДИВИДУАЛЬНЫЙ ПРЕДПРИНИМАТЕЛЬ " АРУНАЗ "</t>
  </si>
  <si>
    <t>ОСПАН АЛЬМИРА МАКСУТКЫЗЫ</t>
  </si>
  <si>
    <t>ИП РУСТАМОВ</t>
  </si>
  <si>
    <t>РУСТАМОВ ИСМАТ ШАХИСМАИЛОВИЧ</t>
  </si>
  <si>
    <t>С.КОККАЙНАР , АЛМАТИНСКАЯ ОБЛАСТЬ, ИЛИЙСКИЙ РАЙОН, АЩИБУЛАКСКИЙ С.О., С.КОККАЙНАР</t>
  </si>
  <si>
    <t>БЕСТЕМБАЕВ БОЛАТБЕК ИМАНБЕКОВИЧ</t>
  </si>
  <si>
    <t>К Х "ТОКЕЕВ"</t>
  </si>
  <si>
    <t>ТӨКЕЕВ ТӘУІРЖАН ДӘУЛЕТБЕКҰЛЫ</t>
  </si>
  <si>
    <t>КХ "ГУЛЬНАР"</t>
  </si>
  <si>
    <t>КАДИРБЕКОВ ДУЛАТ ОРАЛБЕКОВИЧ</t>
  </si>
  <si>
    <t>ТОО "ЭЛЕН-1"</t>
  </si>
  <si>
    <t>ХНКОЯН РОБЕРТ ГУРГЕНОВИЧ</t>
  </si>
  <si>
    <t>Строительство дорог и автомагистралей</t>
  </si>
  <si>
    <t>С.ПРЕСНОВКА , УЛИЦА ИНТЕРНАЦИОНАЛЬНАЯ, 23, КВ -</t>
  </si>
  <si>
    <t>ИП "АЙБАТЫР"</t>
  </si>
  <si>
    <t>МУРАТОВА ГУЛЬНУР АБДИСАМАТОВНА</t>
  </si>
  <si>
    <t>Оптовая торговля рыбой и рыбными продуктами</t>
  </si>
  <si>
    <t>ИП "АЛЬТАИР"</t>
  </si>
  <si>
    <t>СЕРГАЗИНА КАМШАТ КАЙРАТОВНА</t>
  </si>
  <si>
    <t>ИП "ИСАХОВ А.Е."</t>
  </si>
  <si>
    <t>ИСАХОВ АБЗАЛ ЕРГАШОВИЧ</t>
  </si>
  <si>
    <t>7701390-101--</t>
  </si>
  <si>
    <t>С.ЫНТЫМАК , ТУРКЕСТАНСКАЯ ОБЛАСТЬ, КЕЛЕССКИЙ РАЙОН, АКТОБИНСКИЙ С.О., С.ЫНТЫМАК</t>
  </si>
  <si>
    <t>ИП АЙГЕРИМ</t>
  </si>
  <si>
    <t>БАЙГУНУСОВ БАГДАТ ТАЛГАТОВИЧ</t>
  </si>
  <si>
    <t>AIDARIUS</t>
  </si>
  <si>
    <t>БАЙМҰХАМЕТ АЙДАР</t>
  </si>
  <si>
    <t>ИП"ДИХАНБАЕВ Н"</t>
  </si>
  <si>
    <t>ДИХАНБАЕВ НУРСУЛТАН МАХСУТОВИЧ</t>
  </si>
  <si>
    <t>ИП ДӘРИЯ</t>
  </si>
  <si>
    <t>БАЙМЕНОВА ЖҰЛДЫЗ ТИЛЕУҚЫЗЫ</t>
  </si>
  <si>
    <t>77769535335 ,87769535335</t>
  </si>
  <si>
    <t>ИП "АРИНА"</t>
  </si>
  <si>
    <t>ЖОЛЧИЕВА АЛМА ЕЛУБАЕВНА</t>
  </si>
  <si>
    <t>ИП "КОНДРАШОВ" не верный номер</t>
  </si>
  <si>
    <t>КОНДРАШОВ ДАНИЛА ВЛАДИМИРОВИЧ</t>
  </si>
  <si>
    <t>87477242696 ,87774684811 ,87774684811, 87477242696</t>
  </si>
  <si>
    <t>ИП АМАНОВ С П</t>
  </si>
  <si>
    <t>АМАНОВ САДЫК ПЕРДЕБЕКОВИЧ</t>
  </si>
  <si>
    <t>77075531352 ,87075531352</t>
  </si>
  <si>
    <t>КРЕСТЬЯНСКОЕ ХОЗЯЙСТВО "ЖОСАЛЫ"</t>
  </si>
  <si>
    <t>НИКОНОВИЧ ЕКАТЕРИНА РУСЛАНОВНА</t>
  </si>
  <si>
    <t>87212419328 ,8-7212-41-93-28</t>
  </si>
  <si>
    <t>ИП ASYL</t>
  </si>
  <si>
    <t>ШАЛДАРОВ МАҚСАТ ҚАМБАРҰЛЫ</t>
  </si>
  <si>
    <t>ИП "АЙБОЛ"</t>
  </si>
  <si>
    <t>КРЫКБАЕВ ЕРИК РАЙЫМЖАНОВИЧ</t>
  </si>
  <si>
    <t>ИП САДЫКОВА ЖАНИРА БЕРКИНОВНА</t>
  </si>
  <si>
    <t>МУХАНОВА ЖАНИРА БЕРКИНОВНА</t>
  </si>
  <si>
    <t>ИП BAKANAS_DIZAYN</t>
  </si>
  <si>
    <t>ЖУНИСБЕКОВ ДАНИЯР ОМИРХАНОВИЧ</t>
  </si>
  <si>
    <t>ИП ЖИДЕБАЕВ М. С.</t>
  </si>
  <si>
    <t>ЖИДЕБАЕВ МИРАС СЕРИКОВИЧ</t>
  </si>
  <si>
    <t>77479593630 ,+7(747)959-36-30</t>
  </si>
  <si>
    <t>ИП "АЙТЖАН"</t>
  </si>
  <si>
    <t>ИСАТАЕВА САНДУҒАШ ҚАЙРАТҚЫЗЫ</t>
  </si>
  <si>
    <t>ИП ЕСЕБАЕВ Н</t>
  </si>
  <si>
    <t>ЕСЕБАЕВ НҰРСҰЛТАН ЕРДЕСҰЛЫ</t>
  </si>
  <si>
    <t>ДУМАН</t>
  </si>
  <si>
    <t>АСКАРБЕКОВ ДУМАН МУХТАРОВИЧ</t>
  </si>
  <si>
    <t>ҚАЙРАТОВ АСХАТ ҚАЙРАТҰЛЫ</t>
  </si>
  <si>
    <t>77008700000 ,87008700000</t>
  </si>
  <si>
    <t>С.ТУРАР , АЛМАТИНСКАЯ ОБЛАСТЬ, КАРАСАЙСКИЙ РАЙОН, С.О.ЖИБЕК ЖОЛЫ, С.ТУРАР</t>
  </si>
  <si>
    <t>АБДИБАЕВА ИНДИРА ОМИРХАНОВНА</t>
  </si>
  <si>
    <t>87710355452 ,8(771)0355452</t>
  </si>
  <si>
    <t>AYAT</t>
  </si>
  <si>
    <t>ШАУМЕНОВ АЛЬБЕК АЯТОВИЧ</t>
  </si>
  <si>
    <t>ТУРМУХАМБЕТОВА АЙГЕРИМ МУРАТОВНА</t>
  </si>
  <si>
    <t>КХ "САЯН"</t>
  </si>
  <si>
    <t>АЙТЖАНОВ БОЛАТБЕК АМАНДЫКОВИЧ</t>
  </si>
  <si>
    <t>77052248898 ,87052248898</t>
  </si>
  <si>
    <t>С.КЫЗЫЛКУЛЬ , ЗАПАДНО-КАЗАХСТАНСКАЯ ОБЛАСТЬ, ЧИНГИРЛАУСКИЙ РАЙОН, ЧИНГИРЛАУСКИЙ С.О., С.КЫЗЫЛКУЛЬ</t>
  </si>
  <si>
    <t>ИП "АЛИМБЕТОВА"</t>
  </si>
  <si>
    <t>АЛИМБЕТОВА АЙГЕРИМ ЕРЖАНКЫЗЫ</t>
  </si>
  <si>
    <t>ИП "УБАЙДУЛЛАЕВ ЕРСЕИТ"</t>
  </si>
  <si>
    <t>УБАЙДУЛЛАЕВ ЕРСЕИТ АСҚАРБЕКҰЛЫ</t>
  </si>
  <si>
    <t>ИП T&amp;B</t>
  </si>
  <si>
    <t>СЕЙТАЙ БІРЖАН СЕЙФОЛЛАҰЛЫ</t>
  </si>
  <si>
    <t>ИНДИВИДУАЛЬНЫЙ ПРЕДПРИНИМАТЕЛЬ "НАЗЕРКЕ"</t>
  </si>
  <si>
    <t>АЛИМЖАНОВА НАЗЕРКЕ САЙДАГАЛИЕВНА</t>
  </si>
  <si>
    <t>ИП АРЫСТАН</t>
  </si>
  <si>
    <t>БӨДЕСОВ СӘКЕН ЕСТАЙҰЛЫ</t>
  </si>
  <si>
    <t>18.01.2024 не зарег</t>
  </si>
  <si>
    <t>ИП "ГРИБНАЯ РАДУГА"</t>
  </si>
  <si>
    <t>КЕНЕХАНОВ ЕРКЕБУЛАН ТАЛГАТОВИЧ</t>
  </si>
  <si>
    <t>СҰЛТАН АЗАМАТ ЕСҚУАТҰЛЫ</t>
  </si>
  <si>
    <t>ИП "SARA"</t>
  </si>
  <si>
    <t>ТОКЖИГИТОВА АЙМЕН СОВЕТОВНА</t>
  </si>
  <si>
    <t>15.11.2024 нетпот реб</t>
  </si>
  <si>
    <t>ИП ҚАПСИХОВ</t>
  </si>
  <si>
    <t>ҚАПСИХОВ МЕРЕЙ МЕҢДЕКЕНҰЛЫ</t>
  </si>
  <si>
    <t xml:space="preserve">07.06.2024 нет потреб </t>
  </si>
  <si>
    <t>АНДИРОВА АЙГЕРИМ АМАНДЫКОВНА</t>
  </si>
  <si>
    <t>ASEKE</t>
  </si>
  <si>
    <t>ӘЛІМОВ АСҚАР НҰРХИСАҰЛЫ</t>
  </si>
  <si>
    <t>77755980191 ,87089316064 ,87755980191</t>
  </si>
  <si>
    <t>КАРХАБАТ</t>
  </si>
  <si>
    <t>КАЛИЕВА КАРХАБАТ АЛЬКЕНОВНА</t>
  </si>
  <si>
    <t>АЛДАНАЗАРОВ САТТИБЕК АБЕНОВИЧ</t>
  </si>
  <si>
    <t>ИП "АСЫЛ-АЙ"</t>
  </si>
  <si>
    <t>МУСАЕВА АЙМАН КУАНДЫКОВНА</t>
  </si>
  <si>
    <t>ИП "ТУРГУНОВА Л.М."</t>
  </si>
  <si>
    <t>ТУРГУНОВА ЛАУРА МУХАНКЫЗЫ</t>
  </si>
  <si>
    <t>04.11.024 не дозвон</t>
  </si>
  <si>
    <t>"НУРАЛИ"</t>
  </si>
  <si>
    <t>АМИРОВ ЕРЛАН КАЙРАТОВИЧ</t>
  </si>
  <si>
    <t>ЖАН-АЛИ</t>
  </si>
  <si>
    <t>КЕНЕБАЕВ ЕРЛАН АДИЛЬБЕКУЛЫ</t>
  </si>
  <si>
    <t>БАЙМАХАНОВ БАУЫРЖАН САРСЕМБАЕВИЧ</t>
  </si>
  <si>
    <t>77479853620 ,+77717052258 +77024432466 ,87479853620</t>
  </si>
  <si>
    <t>"ЖЕКЕ КӘСІПКЕР" РЫСБАЕВ ЖОМАРТ АМАНГЕЛДІҰЛЫ</t>
  </si>
  <si>
    <t>РЫСБАЕВ ЖОМАРТ АМАНГЕЛДІҰЛЫ</t>
  </si>
  <si>
    <t>ИП ZHOLDAS</t>
  </si>
  <si>
    <t>ДЖУЛДАСБАЕВ ОЛЖАС БЕРИКОВИЧ</t>
  </si>
  <si>
    <t>ИП БЕРДИХОДЖАЕВ</t>
  </si>
  <si>
    <t>БЕРДИХОДЖАЕВ ЕРЛАН НУРАШУЛЫ</t>
  </si>
  <si>
    <t>7 747 904 0784</t>
  </si>
  <si>
    <t>ИП САДУАКАСОВА ЖАНАТ</t>
  </si>
  <si>
    <t>САДУАКАСОВА ЖАНАТ БАХЫТБЕКОВНА</t>
  </si>
  <si>
    <t>ИП ҚОДАРОВ</t>
  </si>
  <si>
    <t>ҚОДАРОВ АЙДАР СЕМБЕҒАЛИҰЛЫ</t>
  </si>
  <si>
    <t>КАЗБЕК БУЛБУЛ</t>
  </si>
  <si>
    <t>ИП "ДІНМҰХАММЕД"</t>
  </si>
  <si>
    <t>МҰҚАМОЛДАЕВА ГҮЛЗИРА ТЕМІРХАНҚЫЗЫ</t>
  </si>
  <si>
    <t>С.КАРЖАН , ТУРКЕСТАНСКАЯ ОБЛАСТЬ, КАЗЫГУРТСКИЙ РАЙОН, АЛТЫНТОБИНСКИЙ С.О., С.КАРЖАН</t>
  </si>
  <si>
    <t xml:space="preserve">К/Х КИЙМА </t>
  </si>
  <si>
    <t>МЕЙРАМОВ НУРСУЛТАН МУРАТОВИЧ</t>
  </si>
  <si>
    <t>87163551519 ,87163551603</t>
  </si>
  <si>
    <t>07.02.2025 не дозвон</t>
  </si>
  <si>
    <t>ИП ХАДИДЖА</t>
  </si>
  <si>
    <t>ҚЫДЫРБАЙ МАДИНА БЕРІКҚЫЗЫ</t>
  </si>
  <si>
    <t>ӘБІЛҚАЙЫР</t>
  </si>
  <si>
    <t>КАМИЛАШОВА АЛЬБИНА ДІНМҰХАМЕДҚЫЗЫ</t>
  </si>
  <si>
    <t>SARDAR</t>
  </si>
  <si>
    <t>САЙДУЛЛАЕВ САРДОР НУРИЛАЕВИЧ</t>
  </si>
  <si>
    <t>77024494044 ,87024494044</t>
  </si>
  <si>
    <t>КХ "АХМЕТОВ"</t>
  </si>
  <si>
    <t>АХМЕТОВ ЕРБОЛАТ АБАЙХАНОВИЧ</t>
  </si>
  <si>
    <t>КОСАТАЕВА КАРЛЫГАШ ЕДИЛОВНА</t>
  </si>
  <si>
    <t>7 (747) 441-06-40</t>
  </si>
  <si>
    <t>ИП ОРМАНОВА</t>
  </si>
  <si>
    <t>ОРМАНОВА ДАНРИЗА АЛИХАНҚЫЗЫ</t>
  </si>
  <si>
    <t>"БОЛАТ" ШҚ КХ "БОЛАТ"</t>
  </si>
  <si>
    <t>ӘЛІМБЕКОВ ДАРЫН БОЛАТҰЛЫ</t>
  </si>
  <si>
    <t>С.КАРАСАЗ , АЛМАТИНСКАЯ ОБЛАСТЬ, РАЙЫМБЕКСКИЙ РАЙОН, КАРАСАЗСКИЙ С.О., С.КАРАСАЗ</t>
  </si>
  <si>
    <t>ТУКЕБАЕВ КАМАЛЬ СЕРИКОВИЧ</t>
  </si>
  <si>
    <t>77789305605 ,87789305605</t>
  </si>
  <si>
    <t>18.09.2026 нет потреб поменяли деятельность</t>
  </si>
  <si>
    <t>ИП СУЛЕМБЕКОВА АЙДАНА ЕРЛАНОВНА</t>
  </si>
  <si>
    <t>СУЛЕМБЕКОВА АЙДАНА ЕРЛАНОВНА</t>
  </si>
  <si>
    <t>АЙСИНА АМАНГҮЛ МҰРАТҚЫЗЫ</t>
  </si>
  <si>
    <t>ИП ШАРАПАТОВ</t>
  </si>
  <si>
    <t>ШАРАПАТОВ ТЛЕКБОЛ СУНГАТОВИЧ</t>
  </si>
  <si>
    <t>ИП "УМИРБАЕВА Н "</t>
  </si>
  <si>
    <t>УМИРБАЕВА НУРГУЛ ХУДАЙБЕРГЕНОВНА</t>
  </si>
  <si>
    <t>ИП ТРЕНДЮК</t>
  </si>
  <si>
    <t>ТРЕНДЮК ИГОРЬ АЛЕКСАНДРОВИЧ</t>
  </si>
  <si>
    <t>северо</t>
  </si>
  <si>
    <t>АСАНБЕК БАУЫРЖАН ЕРКІНБЕКҰЛЫ</t>
  </si>
  <si>
    <t>ИП БУЛАНБАЕВА</t>
  </si>
  <si>
    <t>БУЛАНБАЕВА ЖАНСАЯ АБДИКАСЫМОВНА</t>
  </si>
  <si>
    <t>ИП "SAPA BREAND"</t>
  </si>
  <si>
    <t>УСМАНОВ АТАБЕК АЛИМЖАНОВИЧ</t>
  </si>
  <si>
    <t>77014737673 ,87014737673</t>
  </si>
  <si>
    <t>"DD DENDER DAMU"</t>
  </si>
  <si>
    <t>СИДЕГАЛИЕВА АКМАРАЛ ДЕМЕГЕНОВНА</t>
  </si>
  <si>
    <t>87016767691 ,87474183297</t>
  </si>
  <si>
    <t>ИП MR. GREY</t>
  </si>
  <si>
    <t>ЕШЕНБАЕВ АНСАР БЕРИКОВИЧ</t>
  </si>
  <si>
    <t>ЖК"МАРХАБА"</t>
  </si>
  <si>
    <t>ЖУСУПОВ НУРБОЛАТ МУХАМЕДАЛИЕВИЧ</t>
  </si>
  <si>
    <t>ЗЕЙНУЛЛИН САНАТ СЕРІКҰЛЫ</t>
  </si>
  <si>
    <t>СЫМБАТ</t>
  </si>
  <si>
    <t>ТЕМІРБОЛАТОВА СЫМБАТ САЛАМАТҚЫЗЫ</t>
  </si>
  <si>
    <t>ИП СЕРИКБАЕВА не верный номер</t>
  </si>
  <si>
    <t>СЕРИКБАЕВА АРАЙЛЫМ СЕРИКБАЕВНА</t>
  </si>
  <si>
    <t>С.КОКТЕРЕК , КОСТАНАЙСКАЯ ОБЛАСТЬ, МЕНДЫКАРИНСКИЙ РАЙОН, ЛОМОНОСОВСКИЙ С.О., С.КОКТЕРЕК</t>
  </si>
  <si>
    <t>ASERVICE</t>
  </si>
  <si>
    <t>ШАЛДЫБАЕВ БОЛАТХАН АМАНГЕЛЬДИЕВИЧ</t>
  </si>
  <si>
    <t>ИП АЯ-МУСТАФА</t>
  </si>
  <si>
    <t>ДАРИБАЕВ МЕЙРЖАН КОНЫСБЕКОВИЧ</t>
  </si>
  <si>
    <t>КХ "АЙША"</t>
  </si>
  <si>
    <t>СУИНДИКОВ БЕКЗАТ ЕСЕНТАЙУЛЫ</t>
  </si>
  <si>
    <t>77012727270 ,87012727270</t>
  </si>
  <si>
    <t>С.ТАНТЫ , ЖАМБЫЛСКАЯ ОБЛАСТЬ, ЖАМБЫЛСКИЙ РАЙОН, ЖАМБЫЛСКИЙ С.О., С.ТАНТЫ</t>
  </si>
  <si>
    <t>ИП "АБИШОВ М.С."</t>
  </si>
  <si>
    <t>АБИШОВ МАҚСАТ СЕРИКҰЛЫ</t>
  </si>
  <si>
    <t>77753957426 ,87753957426</t>
  </si>
  <si>
    <t>ИП "КОБЕЛЕКОВ А.М."</t>
  </si>
  <si>
    <t>КОБЕЛЕКОВ АЗАМАТ МУХАМЕДОВИЧ</t>
  </si>
  <si>
    <t>77718861466 ,+7 (775) 823-85-91</t>
  </si>
  <si>
    <t>С.КАРАКУР , СУЗАКСКИЙ РАЙОН, КАРАКУРСКИЙ С.О., С.КАРАКУР</t>
  </si>
  <si>
    <t>ИП САМАШОВ ТӨЛЕГЕН МАНАРБЕКҰЛЫ</t>
  </si>
  <si>
    <t>САМАШОВ ТӨЛЕГЕН МАНАРБЕКҰЛЫ</t>
  </si>
  <si>
    <t>АЙ-БЕКЖАН</t>
  </si>
  <si>
    <t>ТӨЛЕУҒАЛИЕВ АЙБЕК БАТЫРБЕКҰЛЫ</t>
  </si>
  <si>
    <t>77789998851 ,87789998851</t>
  </si>
  <si>
    <t>ИП "СЕЙНУР ТРАНС"</t>
  </si>
  <si>
    <t>СЕЙДАЛИН НУРСУЛТАН БАХЫТОВИЧ</t>
  </si>
  <si>
    <t>ИП КАМБАРОВА</t>
  </si>
  <si>
    <t>КАМБАРОВА ЖУЛДЫЗАЙ САРСЕНБЕКОВНА</t>
  </si>
  <si>
    <t>С.КОКСАЙ , АЛМАТИНСКАЯ ОБЛАСТЬ, КАРАСАЙСКИЙ РАЙОН, ИРГЕЛИНСКИЙ С.О., С.КОКСАЙ</t>
  </si>
  <si>
    <t>КРЕСТЬЯНСКОЕ ХОЗЯЙСТВО "ЖАКСАЛЫКОВА КАМИЛЯ ШУГАЕВНА" не верный номер</t>
  </si>
  <si>
    <t>ЖАКСАЛЫКОВА КАМИЛЯ ШУГАЕВНА</t>
  </si>
  <si>
    <t>ХАМИЕВА ДАНАГУЛЬ АТАЛИКОВНА</t>
  </si>
  <si>
    <t xml:space="preserve">25.09.2024 нет потреб </t>
  </si>
  <si>
    <t>ИП НУРМАНОВ</t>
  </si>
  <si>
    <t>НУРМАНОВ НУРСУЛТАН ШЫНБЕРГЕНОВИЧ</t>
  </si>
  <si>
    <t>ЖК ТҮМЕНБАЕВ</t>
  </si>
  <si>
    <t>ТҮМЕНБАЕВ МЕРЕЙ СЕЙДІШҰЛЫ</t>
  </si>
  <si>
    <t>4.11.2024 не дозвон</t>
  </si>
  <si>
    <t>ЖОЛУМБАЕВ</t>
  </si>
  <si>
    <t>ЖОЛУМБАЕВ АСЛАН ЖАКСЫЛЫКОВИЧ</t>
  </si>
  <si>
    <t>77772083606 ,87772083606</t>
  </si>
  <si>
    <t>ИП САТЫБАЛДИЕВ ЖАНКОЖА МАРАТОВИЧ</t>
  </si>
  <si>
    <t>САТЫБАЛДИЕВ ЖАНКОЖА МАРАТОВИЧ</t>
  </si>
  <si>
    <t>ИП "БАЛЖАН"</t>
  </si>
  <si>
    <t>НҰРАҚЫНҰЛЫ БІРЖАН</t>
  </si>
  <si>
    <t>77759555353 ,87759555353</t>
  </si>
  <si>
    <t>09.102024 нет потреб</t>
  </si>
  <si>
    <t>И/П "КУАНДЫКОВА.Б.Б"</t>
  </si>
  <si>
    <t>КУАНДЫКОВА БИБИГУЛЬ БАУЫРЖАНКЫЗЫ</t>
  </si>
  <si>
    <t>С.ЗЕРТАС , ТУРКЕСТАНСКАЯ ОБЛАСТЬ, ТОЛЕБИЙСКИЙ РАЙОН, ЗЕРТАССКИЙ С.О., С.ЗЕРТАС</t>
  </si>
  <si>
    <t>ИП ӘЛІМХАНҚЫЗЫ</t>
  </si>
  <si>
    <t>ӘЛІМХАНҚЫЗЫ БАҚЫТЖАН</t>
  </si>
  <si>
    <t>7 (778) 523-38-39 ,87757272027 ,87785233839</t>
  </si>
  <si>
    <t>П.МАЙКАИН , ПАВЛОДАРСКАЯ ОБЛАСТЬ, БАЯНАУЛЬСКИЙ РАЙОН, МАЙКАИНСКАЯ П.А., П.МАЙКАИН</t>
  </si>
  <si>
    <t>18.09.2026 не дозвон звонить на 2027</t>
  </si>
  <si>
    <t>БАЙТУРСЫНОВА АКБОТА СЕРИКБАЕВНА</t>
  </si>
  <si>
    <t>ИП ТИЛЕУБАЕВА</t>
  </si>
  <si>
    <t>ТИЛЕУБАЕВА ГАЛИЯБАНУ ЖЕНИСБЕКОВНА</t>
  </si>
  <si>
    <t>С.КАРАКУР , ТУРКЕСТАНСКАЯ ОБЛАСТЬ, СУЗАКСКИЙ РАЙОН, КАРАГУРСКИЙ С.О., С.КАРАКУР</t>
  </si>
  <si>
    <t>4.11.2024 нет потреб</t>
  </si>
  <si>
    <t>ИП "ДОС"</t>
  </si>
  <si>
    <t>АЙТПЕМБЕТОВ НУРСУЛТАН ЕРЛАНУЛЫ</t>
  </si>
  <si>
    <t>ИП ЖУНУСОВА А.К.</t>
  </si>
  <si>
    <t>ЖУНУСОВА АСЕЛЬ КАНАТОВНА</t>
  </si>
  <si>
    <t>П.КЫЗЫЛЖАР , ОБЛАСТЬ ҰЛЫТАУ, ЖАНААРКИНСКИЙ РАЙОН, КЫЗЫЛЖАРСКАЯ П.А., П.КЫЗЫЛЖАР</t>
  </si>
  <si>
    <t>ЖУНУСОВ ТАЛГАТ КАПЕЗОВИЧ</t>
  </si>
  <si>
    <t>7(705)760-78-19 ,87057607819</t>
  </si>
  <si>
    <t>КАРАБЕКОВ АСКАР ИБАДУЛЛАЕВИЧ</t>
  </si>
  <si>
    <t>ИП МЕДЕТОВ Н.Е.</t>
  </si>
  <si>
    <t>МЕДЕТОВ НҰРКЕН ЕРБОЛАТҰЛЫ</t>
  </si>
  <si>
    <t>7 (707) 543-55-52</t>
  </si>
  <si>
    <t>26.02.2025 не дохвон</t>
  </si>
  <si>
    <t>ИП "РАЙ СТИЛЬ"</t>
  </si>
  <si>
    <t>АСАНОВ НУРСУЛТАН КАЛЫБЕКУЛЫ</t>
  </si>
  <si>
    <t>КРЕСТЬЯНСКОЕ ХОЗЯЙСТВО "НҰР"</t>
  </si>
  <si>
    <t>АЖЫҚАНОВ АЙДЫН ЕРБОЛҰЛЫ</t>
  </si>
  <si>
    <t>87059100077 ,87082032625</t>
  </si>
  <si>
    <t>ИП ӘДІЛХАН</t>
  </si>
  <si>
    <t>КАБИКЕНОВ УЛАН АЙТУЛЛАЕВИЧ</t>
  </si>
  <si>
    <t>77053039490 ,+77711809787 ,87711809787</t>
  </si>
  <si>
    <t>Прочая деятельность в области телекоммуникаций, не включенная в другие группировки</t>
  </si>
  <si>
    <t>УСЕНОВ КАНАТ АБИЛДАЕВИЧ</t>
  </si>
  <si>
    <t>ИП НУРСУЛТАН</t>
  </si>
  <si>
    <t>ЖҮНІСБЕКОВ НҰРСҰЛТАН НҰРБЕКҰЛЫ</t>
  </si>
  <si>
    <t>С.ТЕСПЕ , ТУРКЕСТАНСКАЯ ОБЛАСТЬ, САЙРАМСКИЙ РАЙОН, КОЛКЕНТСКИЙ С.О., С.ТЕСПЕ</t>
  </si>
  <si>
    <t>КУЛТАСОВА АКЕРКЕ АБЫЛАЕВНА</t>
  </si>
  <si>
    <t>ИП"НУРМУХАН"</t>
  </si>
  <si>
    <t>НҰРМАҒАНБЕТОВ ЕРБОЛ БЕРІКҰЛЫ</t>
  </si>
  <si>
    <t>ИП "ТУРБЕКОВ ЕЛНУР"</t>
  </si>
  <si>
    <t>ТУРБЕКОВ ЕЛНУР ЕЛЮБАЙУЛЫ</t>
  </si>
  <si>
    <t>ИП ЕРКІН</t>
  </si>
  <si>
    <t>МАНСҰРОВ ЕРКІН ЖҮНІСҰЛЫ</t>
  </si>
  <si>
    <t>ИП "РАМАДАН"</t>
  </si>
  <si>
    <t>НУРБЕКОВА УЛБОСЫН БОЛАТКЫЗЫ</t>
  </si>
  <si>
    <t>87014886101 ,87021116632</t>
  </si>
  <si>
    <t>4.11.2024 нет потреб пока</t>
  </si>
  <si>
    <t>ИП КОЖАХМЕТОВ</t>
  </si>
  <si>
    <t>КОЖАХМЕТОВ АЛМАТ СЕРИКУЛЫ</t>
  </si>
  <si>
    <t>87074010144 ,87079452636</t>
  </si>
  <si>
    <t>ИП СЫРЫМОВ Ж.Ж.</t>
  </si>
  <si>
    <t>СЫРЫМОВ ЖАСҰЛАН ЖАМСАПҰЛЫ</t>
  </si>
  <si>
    <t>25.09.2024  нет потреб</t>
  </si>
  <si>
    <t>ИП КУЖАШЕВ ЖАНДОС МЕРГЕНОВИЧ</t>
  </si>
  <si>
    <t>КУЖАШЕВ ЖАНДОС МЕРГЕНОВИЧ</t>
  </si>
  <si>
    <t>87079009096 ,870790090965</t>
  </si>
  <si>
    <t>QAZAQ ELI</t>
  </si>
  <si>
    <t>ТОКТАБЕКОВА ГУЛЬМИРА КУРМАНГАЛИЕВНА</t>
  </si>
  <si>
    <t>"АКПАР" ШАРУА ҚОЖАЛЫҒЫ</t>
  </si>
  <si>
    <t>АКПАРОВ ЕРНУР КАДЫРТАЕВИЧ</t>
  </si>
  <si>
    <t>ИП "HASSAN"</t>
  </si>
  <si>
    <t>КЕНЖЕБАЕВ ҚАСЕН ДӘРКЕНҰЛЫ</t>
  </si>
  <si>
    <t>77477144199 ,87477144199</t>
  </si>
  <si>
    <t>ИП ДАЯНА</t>
  </si>
  <si>
    <t>САБЕКОВ БАУРЖАН СЕРЖАНОВИЧ</t>
  </si>
  <si>
    <t>87083523350 ,87083523362 87083523360</t>
  </si>
  <si>
    <t>ТАЖИМУРАТОВА АМАНГУЛ УСЕРБАЕВНА</t>
  </si>
  <si>
    <t>С.ТУЩЫБЕК , МАНГИСТАУСКАЯ ОБЛАСТЬ, МАНГИСТАУСКИЙ РАЙОН, С.О.ОТПАН, С.ТУЩЫБЕК</t>
  </si>
  <si>
    <t>ИП ИМРАН</t>
  </si>
  <si>
    <t>АУКЕЕВ АМАНТАЙ ДЮСЕМБАЙУЛЫ</t>
  </si>
  <si>
    <t>ИП РАХИМБЕКОВ</t>
  </si>
  <si>
    <t>РАХИМБЕКОВ БАКТЫБЕК КУМИСБЕКОВИЧ</t>
  </si>
  <si>
    <t>17.01.2024 построил из блоков сам</t>
  </si>
  <si>
    <t>ИП "КАКИМЖАНОВА"</t>
  </si>
  <si>
    <t>ШАЯХМЕТОВА ВАЛЕНТИНА БАХЫТОВНА</t>
  </si>
  <si>
    <t>7 (707) 122-39-91</t>
  </si>
  <si>
    <t>ТӨЛЕУҒАЛИЕВ АСЫЛХАН АМАНЖОЛҰЛЫ</t>
  </si>
  <si>
    <t>ИП UALI</t>
  </si>
  <si>
    <t>ӘЛДИБАЕВ УӘЛИ ЖОЛБОЛДЫҰЛЫ</t>
  </si>
  <si>
    <t>ТОО "AVIASILA"</t>
  </si>
  <si>
    <t>СУХОРУКОВ ИГОРЬ СЕРГЕЕВИЧ</t>
  </si>
  <si>
    <t>87272931746 ,87273903568 ,8(727)3903568, 8(727)2931746</t>
  </si>
  <si>
    <t>АУЭЗОВСКИЙ РАЙОН , МИКРОРАЙОН ТАУГУЛЬ /МАМЫР/, 5 А</t>
  </si>
  <si>
    <t>ДҮЙСЕНБАЙҰЛЫ БАҚКЕЛДІ</t>
  </si>
  <si>
    <t>04.12.2024 не верный номер</t>
  </si>
  <si>
    <t>ИП "SM PROJECT"</t>
  </si>
  <si>
    <t>ТЕМИРГАЛИНА САМАЛ САДБЕКОВНА</t>
  </si>
  <si>
    <t>ФХ "МАРДЕНОВ"</t>
  </si>
  <si>
    <t>МАРДЕНОВ АСЛАН СЕРИКОВИЧ</t>
  </si>
  <si>
    <t>ТОО "ДОСТЫК-06"</t>
  </si>
  <si>
    <t>САГИМБАЕВ МЕЙРАМ ТУНГУШБАЕВИЧ</t>
  </si>
  <si>
    <t>С.АСТРАХАНКА , улица Ахмета Байтурсынова, строение 30</t>
  </si>
  <si>
    <t>ИП "КУСПАНОВ"</t>
  </si>
  <si>
    <t>КУСПАНОВ РИНАТ БИСЕНБАЕВИЧ</t>
  </si>
  <si>
    <t>НҰРӘЛІМБАЙ СЕРЖАН</t>
  </si>
  <si>
    <t>ДОСЖАНОВА ШЫНАР МЕНДИБЕКОВНА</t>
  </si>
  <si>
    <t>77769083388 ,87769083388</t>
  </si>
  <si>
    <t>25.09.2024 нет потреб закрыл</t>
  </si>
  <si>
    <t>КХ "АРДАҚ"</t>
  </si>
  <si>
    <t>ҚҰСЫМБАЕВ АЙБОЛАТ ҚАБЫЛҰЛЫ</t>
  </si>
  <si>
    <t>КХ "ДИАНА"</t>
  </si>
  <si>
    <t>АДЫЛБЕК ИСЛАМ ЭЛЬБРУСҰЛЫ</t>
  </si>
  <si>
    <t>ЖК "ЖАНБОЛАТ"</t>
  </si>
  <si>
    <t>ТӨРЕБЕКОВ ЖӘНІБЕК ӘБДІСАДЫҚҰЛЫ</t>
  </si>
  <si>
    <t>29.10.2024нет потреб</t>
  </si>
  <si>
    <t>ФХ "КӘУСАР"</t>
  </si>
  <si>
    <t>ҮКІМЕТОВА ДӘРИЯ СЕЙІТБЕКҚЫЗЫ</t>
  </si>
  <si>
    <t>АБИ</t>
  </si>
  <si>
    <t>СЕРАЛИЕВ АБИЙ МАДИЕВИЧ</t>
  </si>
  <si>
    <t>РАЙОН АСТАНА , АКТЮБИНСКАЯ ОБЛАСТЬ, АКТОБЕ Г.А., АКТОБЕ Г.А., Г.АКТОБЕ, Г.АКТОБЕ, РАЙОН АСТАНА</t>
  </si>
  <si>
    <t>ТАУТЕН ДӘУРЕН ҚАНАТҰЛЫ</t>
  </si>
  <si>
    <t>7 778-570-62-83</t>
  </si>
  <si>
    <t>ИП ҚАМБАР АТА</t>
  </si>
  <si>
    <t>Тастемір Азат Талғатұлы</t>
  </si>
  <si>
    <t>ИП ОРМАНОВ</t>
  </si>
  <si>
    <t>ОРМАНОВ СЕРІК ЖАЛҒАСБАЙҰЛЫ</t>
  </si>
  <si>
    <t>КХ "ЖАҢАЛЫҚ"</t>
  </si>
  <si>
    <t>АЙҒАРАЕВ ЖОМАРТ МҰРАТҰЛЫ</t>
  </si>
  <si>
    <t>BAIJAN</t>
  </si>
  <si>
    <t>ЖАНЫС АСХАТ ЕСІМХАНҰЛЫ</t>
  </si>
  <si>
    <t>77075052092 ,87075052092</t>
  </si>
  <si>
    <t>ИНДИВИДУАЛЬНЫЙ ПРЕДПРИНИМАТЕЛЬ "АЙДОС"</t>
  </si>
  <si>
    <t>КОЖАБЕКОВ АЙДОС БОЛАТБЕКОВИЧ</t>
  </si>
  <si>
    <t>С.ЖАНБОБЕК , КАРАГАНДИНСКАЯ ОБЛАСТЬ, НУРИНСКИЙ РАЙОН, КАРАКОИНСКИЙ С.О., С.ЖАНБОБЕК</t>
  </si>
  <si>
    <t>НҰРЖАН И КА</t>
  </si>
  <si>
    <t>КЕЛДИБАЕВА БОТАГОЗ ЕРМАХАНОВНА</t>
  </si>
  <si>
    <t>ИП ЕРКЕБУЛАН</t>
  </si>
  <si>
    <t>ОРАЗЫМБЕТОВ ЕРКЕБУЛАН ТӨЛЕГЕНҰЛЫ</t>
  </si>
  <si>
    <t>29.10.2024 нет потреб</t>
  </si>
  <si>
    <t>ИП "АЙТОРЕ"</t>
  </si>
  <si>
    <t>ЕСИМБЕКОВА САЛТАНАТ БЕРИККЫЗЫ</t>
  </si>
  <si>
    <t>ИП "БОТАГОЗ"</t>
  </si>
  <si>
    <t>ДЖАНГЕЛЬДИЕВА БОТАГОЗ ДЖАМИКЫЗЫ</t>
  </si>
  <si>
    <t>КХ TORGYN</t>
  </si>
  <si>
    <t>ЖАНЫҚҰЛОВ ӘЛІМЖАН МҰХТАРҰЛЫ</t>
  </si>
  <si>
    <t>ЖК" ОҢАЛТАЕВА АҚНҰР ТАЛҒАТҚЫЗЫ"</t>
  </si>
  <si>
    <t>ОҢАЛТАЕВА АҚНҰР ТАЛҒАТҚЫЗЫ</t>
  </si>
  <si>
    <t>ИП АЛТЫН</t>
  </si>
  <si>
    <t>БАЙМЕНШИНА АЛТЫНГУЛЬ АЙНАБЕКОВНА</t>
  </si>
  <si>
    <t>77054521312 ,87054521312</t>
  </si>
  <si>
    <t>ИП "АБДИЕВА ФАРИЗА"</t>
  </si>
  <si>
    <t>АБДИЕВА ФАРИЗА БАТЫРБЕКОВНА</t>
  </si>
  <si>
    <t>ИП "АРҒЫМАҚ"</t>
  </si>
  <si>
    <t>ГИНИЯТОВ МЕНБУЛАТ АКБУЛАТОВИЧ</t>
  </si>
  <si>
    <t>7(700)264-04-41 ,87002640441</t>
  </si>
  <si>
    <t>ASIA MOTO ATYRAU</t>
  </si>
  <si>
    <t>КУШЕКБАЕВА АЛИНА РАШИДОВНА</t>
  </si>
  <si>
    <t>ПК "БІРЛІК"</t>
  </si>
  <si>
    <t>АЛИМБАЕВ ЕРКИМБЕК ТУРСУМБАЕВИЧ</t>
  </si>
  <si>
    <t>А.КАРАСАЗ , УЛИЦА ГАГАРИНА, 2</t>
  </si>
  <si>
    <t>ИП Н?РАСЫЛ</t>
  </si>
  <si>
    <t>АЖИБАЕВ КАЛКЕН МУХАМБЕТРАХЫМОВИЧ</t>
  </si>
  <si>
    <t>77771076961 ,87771076961</t>
  </si>
  <si>
    <t>С.КЕНГИРСКОЕ , ОБЛАСТЬ ҰЛЫТАУ, ЖЕЗКАЗГАН Г.А., КЕНГИРСКИЙ С.О., С.КЕНГИРСКОЕ</t>
  </si>
  <si>
    <t>ИП "РАЙАН"</t>
  </si>
  <si>
    <t>УМИРАЛИЕВА САНДУГАШ АСКАРОВНА</t>
  </si>
  <si>
    <t>ҚУСПАНГАЛИЕВА АЙГЕРІМ ЕРБОЛАТҚЫЗЫ</t>
  </si>
  <si>
    <t>ЖУМУШОВА ЖАНСАЯ КЕРИМҚҰЛҚЫЗЫ</t>
  </si>
  <si>
    <t>С.АЛТЫНАРЫК , ЖАМБЫЛСКАЯ ОБЛАСТЬ, МЕРКЕНСКИЙ РАЙОН, АКЕРМЕНСКИЙ С.О., С.АЛТЫНАРЫК</t>
  </si>
  <si>
    <t>КХ "MAX MARA"</t>
  </si>
  <si>
    <t>КЕНЕСХАНОВ МАРАТ ҚАЙРАТҰЛЫ</t>
  </si>
  <si>
    <t>77764700066 ,87764700066</t>
  </si>
  <si>
    <t>23.07.2024 продал кх</t>
  </si>
  <si>
    <t>ИП BASTAU</t>
  </si>
  <si>
    <t>БЕКЕЙ ДАУЛЕТБЕК</t>
  </si>
  <si>
    <t>18.09.2026 занято</t>
  </si>
  <si>
    <t>ИП AMANTUR</t>
  </si>
  <si>
    <t>ТОҚТАРҒАЛЫЙ АМАНТҰР</t>
  </si>
  <si>
    <t>ИП ШМАЛЬКО ЕС</t>
  </si>
  <si>
    <t>ШМАЛЬКО ЕВГЕНИЙ СЕРГЕЕВИЧ</t>
  </si>
  <si>
    <t>03.09.2026 нет потреб друга сфера</t>
  </si>
  <si>
    <t>TAZA ALEM-KZ</t>
  </si>
  <si>
    <t>МАХАМБЕТОВ ДАНИЯР СПАНДИЯРҰЛЫ</t>
  </si>
  <si>
    <t>87051842171 ,87751990102</t>
  </si>
  <si>
    <t>БОЛАШАК</t>
  </si>
  <si>
    <t>ДУСЕМБАЕВ АЛИМЖАН КОЖАХМЕТОВИЧ</t>
  </si>
  <si>
    <t>77776379845 ,87776379845</t>
  </si>
  <si>
    <t>26.02.2025 пока нет потреб</t>
  </si>
  <si>
    <t>ИП БАЙЖУМИНОВ Д.К.</t>
  </si>
  <si>
    <t>БАЙЖУМИНОВ ДАНАТ КЕНЖЕБЕКОВИЧ</t>
  </si>
  <si>
    <t>ИП "АЛИМГАЛИЕВ А.Т."</t>
  </si>
  <si>
    <t>ӘЛІМҒАЛИЕВ ӘДІЛЕТ ТӨРЕШҰЛЫ</t>
  </si>
  <si>
    <t>87026734871 ,8 702 673 48 71</t>
  </si>
  <si>
    <t>26.02.2025 нет потрпеб</t>
  </si>
  <si>
    <t>ИП KAUSAR</t>
  </si>
  <si>
    <t>ТЕМІРЖАНОВА ГҮЛІМ МЫРЗАҒАЛИҚЫЗЫ</t>
  </si>
  <si>
    <t>26.08.2026не дозвон</t>
  </si>
  <si>
    <t>ИБРАЕВА АЙГЕРИМ ИБРАЙКЫЗЫ</t>
  </si>
  <si>
    <t>РАСУЛ</t>
  </si>
  <si>
    <t>БЕЙІСОВА НАЗЕРКЕ СЕРІКҚЫЗЫ</t>
  </si>
  <si>
    <t>ДК "ЫРЗА"</t>
  </si>
  <si>
    <t>МАҚҰЛБЕКОВ ШАХЗАТ ТҰРСЫНБАЙҰЛЫ</t>
  </si>
  <si>
    <t>"САТАЙ" ШАРУА ҚОЖАЛЫҒЫ</t>
  </si>
  <si>
    <t>САПИОЛДАНОВ ЕРКЕБҰЛАН ҚЫДЫРМОЛДАҰЛЫ</t>
  </si>
  <si>
    <t>БЕЙСЕНБИЕВА ҰЛСЕРІК АМАНГЕЛДІҚЫЗЫ</t>
  </si>
  <si>
    <t>ТОО "ЛАУРА"</t>
  </si>
  <si>
    <t>АДЛЕТҰЛЫ ОЛЖАС</t>
  </si>
  <si>
    <t>77789990918 ,87789990918</t>
  </si>
  <si>
    <t>С.КОКТЕРЕК , УЛИЦА КЕЛЕС, 38/11</t>
  </si>
  <si>
    <t>КЕНЖЕХАН АБЫЛАЙХАН СЕЙЛХАНҰЛЫ</t>
  </si>
  <si>
    <t>77778476006 ,87778476006</t>
  </si>
  <si>
    <t>СТ.АЛАЖИДЕ , ОБЛАСТЬ ЖЕТІСУ, АКСУСКИЙ РАЙОН, МОЛАЛИНСКИЙ С.О., СТ.АЛАЖИДЕ</t>
  </si>
  <si>
    <t>КУЛЬБАЕВА САЯ АБДУСАМАТКЫЗЫ</t>
  </si>
  <si>
    <t>ИП OPENRENT</t>
  </si>
  <si>
    <t>ИСМАГАМБЕТОВ ИСМАИЛЖАН СЕРИКБАЕВИЧ</t>
  </si>
  <si>
    <t>7 (707) 766-62-88</t>
  </si>
  <si>
    <t>ИП "АЙНОВ К.А"</t>
  </si>
  <si>
    <t>АЙНОВ КАЙРАТ АМАНГАЛИЕВИЧ</t>
  </si>
  <si>
    <t>77073642614 ,87073642614</t>
  </si>
  <si>
    <t>ИП САГИДУЛЛАЕВ</t>
  </si>
  <si>
    <t>САГИДУЛЛАЕВ БАХТИЯР ГАЛЫМОВИЧ</t>
  </si>
  <si>
    <t>87473235830 ,8747-323-58-30</t>
  </si>
  <si>
    <t>09.10.2024 передаст мой номер</t>
  </si>
  <si>
    <t>ШҚ "ЖАҢАДАРИЯ"</t>
  </si>
  <si>
    <t>ТҰРМАХАНОВА СЫМБАТ ЕРБОЛҚЫЗЫ</t>
  </si>
  <si>
    <t>ИП STATUS GROUP</t>
  </si>
  <si>
    <t>УМЕРЗАКОВ ГАЗИЗ ШАЛКАРОВИЧ</t>
  </si>
  <si>
    <t>OKID</t>
  </si>
  <si>
    <t>ДҮЙСЕМБЕКОВА ИЛЬЗАНА МҰХТАРҚЫЗЫ</t>
  </si>
  <si>
    <t>ИП ЖАРЫЛКАПОВ Б,Ж,</t>
  </si>
  <si>
    <t>ЖАРЫЛҚАПОВ БАЙБОЛ ЖҮНІСБЕКҰЛЫ</t>
  </si>
  <si>
    <t>ИП ТУЛЕУБАЕВ не зарег</t>
  </si>
  <si>
    <t>ТУЛЕУБАЕВ АРМАН МАРАТОВИЧ</t>
  </si>
  <si>
    <t>ИП ЕРЖАНОВ А.К. повтор не дозвон</t>
  </si>
  <si>
    <t>ЕРЖАНОВ АРМАН КАБИДОЛЛАУЛЫ</t>
  </si>
  <si>
    <t>ЖК "ЛАШЫН"</t>
  </si>
  <si>
    <t>ТУРСЫНБЕКОВА ФАРИЗА ӨМІРБЕКҚЫЗЫ</t>
  </si>
  <si>
    <t>ИП "ӨРЛЕУ"</t>
  </si>
  <si>
    <t>МЕЛДЕХАНОВ ЕДИГЕ КАЙРАТОВИЧ</t>
  </si>
  <si>
    <t>09.10.2024 даст мой номер</t>
  </si>
  <si>
    <t>ИП ОРКЕН</t>
  </si>
  <si>
    <t>ЖҰМАҒАЛИЕВ ӨРКЕН АМАНГЕЛДІҰЛЫ</t>
  </si>
  <si>
    <t>ИП ""АТАЛИКОВ Н.К.</t>
  </si>
  <si>
    <t>АТАЛИКОВ НАУРЫЗГАЛИ КАРИМУЛАЕВИЧ</t>
  </si>
  <si>
    <t>77753736171 ,87753736171</t>
  </si>
  <si>
    <t>ФХ "ЗЕЙНҰР"</t>
  </si>
  <si>
    <t>ХУАНБАЙ БАЙБОЛАТ</t>
  </si>
  <si>
    <t>77712682417 ,87712682417</t>
  </si>
  <si>
    <t>КРХ "БАЙМАҒАНБЕТОВ"</t>
  </si>
  <si>
    <t>ҚАЙЫРХАНОВ ҒАЗИЗ ЫБРАГИМҰЛЫ</t>
  </si>
  <si>
    <t>С.ТУЩЫКУДУК , МАНГИСТАУСКАЯ ОБЛАСТЬ, МАНГИСТАУСКИЙ РАЙОН, ТУЩЫКУДУКСКИЙ С.О., С.ТУЩЫКУДУК</t>
  </si>
  <si>
    <t>ЖК "ТАНИРБЕРГЕНОВА АЙДАЙ"</t>
  </si>
  <si>
    <t>ТАНИРБЕРГЕНОВА АЙДАЙ КАЙРАТОВНА</t>
  </si>
  <si>
    <t>77789303610 ,87789303610</t>
  </si>
  <si>
    <t>АҚСОРАҢ</t>
  </si>
  <si>
    <t>АУБАКИРОВ ТОКТАР АУБАКИРОВИЧ</t>
  </si>
  <si>
    <t>77075135644 ,87075135644</t>
  </si>
  <si>
    <t>С.ШАБАНБАЙ БИ , КАРАГАНДИНСКАЯ ОБЛАСТЬ, АКТОГАЙСКИЙ РАЙОН, С.О. ШАБАНБАЙ БИ, С.ШАБАНБАЙ БИ</t>
  </si>
  <si>
    <t>28.06.2024  не зарег</t>
  </si>
  <si>
    <t>КХ "АИЙША"</t>
  </si>
  <si>
    <t>АСЫЛБЕКОВ АРМАН МАРАТҰЛЫ</t>
  </si>
  <si>
    <t>7 (7788542020</t>
  </si>
  <si>
    <t>И/П ЖАНДАРБЕК О. Б</t>
  </si>
  <si>
    <t>ЖАНДАРБЕК ОЛЖАС БАҚЫТЖАНҰЛЫ</t>
  </si>
  <si>
    <t>КХ "ШЕРШЕЛІ"</t>
  </si>
  <si>
    <t>АСҚАРҰЛЫ ЕСЕНЖАН</t>
  </si>
  <si>
    <t>ИП "АЛЬ-ИКО"</t>
  </si>
  <si>
    <t>КЕНЖЕТАЕВ АЗАМАТ ТҰРСЫНБЕКҰЛЫ</t>
  </si>
  <si>
    <t>8 702 813 8582</t>
  </si>
  <si>
    <t>ИНДИВИДУАЛЬНЫЙ ПРЕДПРИНИМАТЕЛЬ "ЖИДЕК"</t>
  </si>
  <si>
    <t>ҚАЛИАКБАРОВА АЙГҮЛ БАҚЫТЖАНҚЫЗЫ</t>
  </si>
  <si>
    <t>04.03.2025 закрпылись</t>
  </si>
  <si>
    <t>ИП ИГІЛІК</t>
  </si>
  <si>
    <t>МИРЗАБЕКОВ КАЛДАШ ОРАЗГЕЛДЫҰЛЫ</t>
  </si>
  <si>
    <t>СЕРІКОВА АЙМАН СЕРІКҚЫЗЫ</t>
  </si>
  <si>
    <t>НҰРМҰХАНОВ НҰРСҰЛТАН ТҰРАРҰЛЫ</t>
  </si>
  <si>
    <t>ИП НУРМАХАНБЕТОВ</t>
  </si>
  <si>
    <t>НУРМАХАНБЕТОВ СЫРЫМ РАХМАНБЕРДИЕВИЧ</t>
  </si>
  <si>
    <t>ИП "SAMGAU"</t>
  </si>
  <si>
    <t>ЕРҒАБЫЛҰЛЫ ЕЛДОС</t>
  </si>
  <si>
    <t>NURI CORPORATION</t>
  </si>
  <si>
    <t>МАНСҮРОВА НҰРГҮЛ ШЕРМАХАНБЕТҚЫЗЫ</t>
  </si>
  <si>
    <t>77071711312 ,87071711312</t>
  </si>
  <si>
    <t>АЛЬ-ФАРАБИЙСКИЙ РАЙОН , АЛЬ-ФАРАБИЙСКИЙ РАЙОН</t>
  </si>
  <si>
    <t>ИП САНАТБАЕВА</t>
  </si>
  <si>
    <t>САНАТБАЕВА ӘСЕЛ ЖҰМАБАЙҚЫЗЫ</t>
  </si>
  <si>
    <t>ИП НАРТОВ</t>
  </si>
  <si>
    <t>НАРТОВ ЖАНДОС ЖАНАТҰЛЫ</t>
  </si>
  <si>
    <t>ИП ТОЛЫСОВ</t>
  </si>
  <si>
    <t>ТОЛЫСОВ БАГДАТ МҰРАТҰЛЫ</t>
  </si>
  <si>
    <t>КХ КАЛИЕВ</t>
  </si>
  <si>
    <t>КАЛИЕВ ЖИГЕР СЕРИКОВИЧ</t>
  </si>
  <si>
    <t>АЙТУАР</t>
  </si>
  <si>
    <t>БАКЕНОВ АЙТУАР БОЛАТОВИЧ</t>
  </si>
  <si>
    <t>7(777)0648045</t>
  </si>
  <si>
    <t>ТОО "АЙСАРА"</t>
  </si>
  <si>
    <t>АЛЬСЕИТОВ НУРЖАН БАХИТОВИЧ</t>
  </si>
  <si>
    <t>77714480408 ,87714480408</t>
  </si>
  <si>
    <t>С.МИЯЛЫ , УЛИЦА МАЛАЙСАРЫ, 2</t>
  </si>
  <si>
    <t>ИП АМАНҒОС ДИНАРА САМАТҚЫЗЫ</t>
  </si>
  <si>
    <t>ГАББАСОВА ДИНАРА САМАТҚЫЗЫ</t>
  </si>
  <si>
    <t>87059178339 ,87789043157</t>
  </si>
  <si>
    <t>26.02.2025 не джохзвон</t>
  </si>
  <si>
    <t>ИП ЛАУРА</t>
  </si>
  <si>
    <t>КАСЫМБАЕВА ЛАУРА ЕРЛАНОВНА</t>
  </si>
  <si>
    <t>77059959818 ,87059959818</t>
  </si>
  <si>
    <t>К/Х "J.O CAPITALS"</t>
  </si>
  <si>
    <t>АХАТ ЖАНАТ СЕРІКҰЛЫ</t>
  </si>
  <si>
    <t>77070070700 ,87070070700</t>
  </si>
  <si>
    <t>ИП АСЫЛЗАДА</t>
  </si>
  <si>
    <t>ҚАНАТ АСЫЛЗАДА ӘДІЛЖАНҚЫЗЫ</t>
  </si>
  <si>
    <t>ИП "ҚҰН-НҰР"</t>
  </si>
  <si>
    <t>САРЖАНОВА ҚҰНДЫЗ УЛЫҚБЕКҚЫЗЫ</t>
  </si>
  <si>
    <t>АЛИАР</t>
  </si>
  <si>
    <t>БЕКЕСОВ ЕРКЕБУЛАН ТАЛГАТОВИЧ</t>
  </si>
  <si>
    <t>ИП МУХАН</t>
  </si>
  <si>
    <t>МУХАН МАУЛЕН МУХАНУЛЫ</t>
  </si>
  <si>
    <t>"ОКРОШКА"</t>
  </si>
  <si>
    <t>ЖАУБАСАРОВ НУРДАУЛЕТ АМАНГЕЛДИУЛЫ</t>
  </si>
  <si>
    <t>ИП "САРСЕНБАЕВ М.Ж"</t>
  </si>
  <si>
    <t>САРСЕНБАЕВ МАКСАТ ЖАНБОЛАТОВИЧ</t>
  </si>
  <si>
    <t>ИП "УСЕТАЕВ Ж.Ж."</t>
  </si>
  <si>
    <t>УСЕТАЕВ ЖУМАТАЙ ЖУМАБЕКҰЛЫ</t>
  </si>
  <si>
    <t>87758328292 ,8-775-832-82-92</t>
  </si>
  <si>
    <t>С.СУЗАК , ТУРКЕСТАНСКАЯ ОБЛАСТЬ, СУЗАКСКИЙ РАЙОН, СУЗАКСКИЙ С.О., С.СУЗАК</t>
  </si>
  <si>
    <t>ИП ПУРИС В.С.</t>
  </si>
  <si>
    <t>ПУРИС ВИКТОРИЯ СЕРГЕЕВНА</t>
  </si>
  <si>
    <t>ЕСЕРБАЕВА АЙДАНА ҚАЛДЫБЕКҚЫЗЫ</t>
  </si>
  <si>
    <t>ИП АЛМАС</t>
  </si>
  <si>
    <t>АХМЕДЖАНОВ АЛМАС АХМЕДЖАНҰЛЫ</t>
  </si>
  <si>
    <t>87051141144 ,87717763457</t>
  </si>
  <si>
    <t>С.3 ИНТЕРНАЦИОНАЛ , КЫЗЫЛОРДИНСКАЯ ОБЛАСТЬ, КАРМАКШИНСКИЙ РАЙОН, 3 ИНТЕРНАЦИОНАЛЬНЫЙ С.О., С.3 ИНТЕРНАЦИОНАЛ</t>
  </si>
  <si>
    <t>ИП "ЗЕМЛЕУСТРОЙСТВО"</t>
  </si>
  <si>
    <t>ЕЛЕУОВ ГАБИДЕН МУРАТБЕКОВИЧ</t>
  </si>
  <si>
    <t>87755112282 ,8(775)511-22-82</t>
  </si>
  <si>
    <t>ЖК "ЖАҚАЙ А"</t>
  </si>
  <si>
    <t>ЖАҚАЙ АЯТ КЕНЖЕБЕКҰЛЫ</t>
  </si>
  <si>
    <t>ҚАРАБЕКОВ ҒАНИ МҮСІРӘЛІҰЛЫ</t>
  </si>
  <si>
    <t>ИП БАЙСАЛБАЕВ</t>
  </si>
  <si>
    <t>БАЙСАЛБАЕВ НҰРЖАН СӘКЕНҰЛЫ</t>
  </si>
  <si>
    <t>ИП МЕЙІРЖАН</t>
  </si>
  <si>
    <t>АСҚАРОВ МЕЙІРЖАН ЖАНҒАЗЫҰЛЫ</t>
  </si>
  <si>
    <t>ИП ТОКЕНОВА</t>
  </si>
  <si>
    <t>ТӨКЕНОВА ГҮЛЗИРА ЖЕҢІСБАЙҚЫЗЫ</t>
  </si>
  <si>
    <t>С.РАХАТ , АЛМАТИНСКАЯ ОБЛАСТЬ, УЙГУРСКИЙ РАЙОН, КЫРГЫЗСАЙСКИЙ С.О., С.РАХАТ</t>
  </si>
  <si>
    <t>ИП AI-SULTAN</t>
  </si>
  <si>
    <t>АБДАМЕНОВА ГАУҺАР СЕРІКҚЫЗЫ</t>
  </si>
  <si>
    <t>ЖК АЛПЫСБАЕВА</t>
  </si>
  <si>
    <t>АЛПЫСБАЕВА АСЕЛЬ КАНЫШЕВНА</t>
  </si>
  <si>
    <t>7(747) 496 - 53 - 51</t>
  </si>
  <si>
    <t>ПК "ШАНЫРАК"</t>
  </si>
  <si>
    <t>САРИЕВ БАГЛАН ЕЛЕМЕСОВИЧ</t>
  </si>
  <si>
    <t>87029952702 ,87051718785</t>
  </si>
  <si>
    <t>С.БАЙЫРКУМ , УЛИЦА С.ТУРГАНБАЕВА, Д.16</t>
  </si>
  <si>
    <t>ИП DOSTYK</t>
  </si>
  <si>
    <t>АНУАРБЕКОВ МИИРБЕК ЖЕТКЕРБАЕВИЧ</t>
  </si>
  <si>
    <t>87027326878 ,8(702)7326878</t>
  </si>
  <si>
    <t>С.СТЕПНОЕ , ЖАМБЫЛСКАЯ ОБЛАСТЬ, КОРДАЙСКИЙ РАЙОН, СТЕПНОВСКИЙ С.О., С.СТЕПНОЕ</t>
  </si>
  <si>
    <t>ИП"МҰРАТ АСҚАТ"</t>
  </si>
  <si>
    <t>МҰРАТ АСҚАТ</t>
  </si>
  <si>
    <t>ЖҰМАЖАНОВ АҢСАРБЕК ҰЗАКБАЙҰЛЫ</t>
  </si>
  <si>
    <t>ИП БАУБЕКОВ не зарег</t>
  </si>
  <si>
    <t>БАУБЕКОВ КОБЛАНДЫ ЕРЖАНОВИЧ</t>
  </si>
  <si>
    <t>ТҰМАР</t>
  </si>
  <si>
    <t>ӘБДІКЕРОВА САЯ СӘКЕНҚЫЗЫ</t>
  </si>
  <si>
    <t>ОРАЗАЛИЕВ БЕРИК САТЫБАЛДИЕВИЧ</t>
  </si>
  <si>
    <t>8хххххххххххххх</t>
  </si>
  <si>
    <t>С.АВАТ , ОБЛАСТЬ ЖЕТІСУ, ПАНФИЛОВСКИЙ РАЙОН, ПИДЖИМСКИЙ С.О., С.АВАТ</t>
  </si>
  <si>
    <t>НҰРТАС ГАУҺАР НҰРТАСҚЫЗЫ</t>
  </si>
  <si>
    <t>26.02.2025 нет  потреб</t>
  </si>
  <si>
    <t>КРЕСТЬЯНСКОЕ ХОЗЯЙСТВО "ABITAI"</t>
  </si>
  <si>
    <t>ЖҰМАТАЕВА АЙДАНА СЕНБЕКҚЫЗЫ</t>
  </si>
  <si>
    <t>ИП "МЕЙІРБЕК"</t>
  </si>
  <si>
    <t>САЙЛАУБАЕВ НҰРЛЫБЕК ҚАНАТҰЛЫ</t>
  </si>
  <si>
    <t>ИЛЯЖОВ БАУЫРЖАН БАҚЫТЖАНҰЛЫ</t>
  </si>
  <si>
    <t>KAZT CORPORATION</t>
  </si>
  <si>
    <t>КУАНОВ НАЗАРБЕК АСЛАНБЕКОВИЧ</t>
  </si>
  <si>
    <t>7 7054951111 ,87054951111</t>
  </si>
  <si>
    <t>25.09.2024 закрыл ип</t>
  </si>
  <si>
    <t>ИП ЖҰПАР</t>
  </si>
  <si>
    <t>НҰРМАНОВ ҚАЙРАТ БАҚЫТБЕКҰЛЫ</t>
  </si>
  <si>
    <t>87027432140 ,87027432140 ,87756394494</t>
  </si>
  <si>
    <t>ТОО "ФИРМА АЛЕКРИ"</t>
  </si>
  <si>
    <t>ПРЯДКО АЛЕКСАНДР ФЕДОРОВИЧ</t>
  </si>
  <si>
    <t>7(7152)41-27-77 ,87152412777</t>
  </si>
  <si>
    <t>С.ЯКОРЬ , УЛИЦА ЮБИЛЕЙНАЯ, 48А</t>
  </si>
  <si>
    <t>ОО "АТЫРАУСКОЕ ОБЛАСТНОЕ ОБЩЕСТВО ОХОТНИКОВ И РЫБОЛОВОВ"</t>
  </si>
  <si>
    <t>ДЖУМУРОВ ВЯЧЕСЛАВ ИСКАЙРОВИЧ</t>
  </si>
  <si>
    <t>Г.АТЫРАУ , УЛ САЛТАНАТ БАЛҒЫМБАЕВ, 38</t>
  </si>
  <si>
    <t>ИП ЖАНТІЛЕК</t>
  </si>
  <si>
    <t>АСКАРОВА НУРСАУЛЕ АСКАРКЫЗЫ</t>
  </si>
  <si>
    <t>GOLD EXPORT</t>
  </si>
  <si>
    <t>ЖЕНИСОВ АЛТЫНБЕК КАЙЫРГЕЛЬДЫЕВИЧ</t>
  </si>
  <si>
    <t>77076158024 ,87076158024</t>
  </si>
  <si>
    <t>ИП ИСАЕВА АЙҒАНЫМ</t>
  </si>
  <si>
    <t>ИСАЕВА АЙҒАНЫМ АБДРАЗАҚҚЫЗЫ</t>
  </si>
  <si>
    <t>7(702) 855 21 13</t>
  </si>
  <si>
    <t>Ж/К "ТАҢАТАР"</t>
  </si>
  <si>
    <t>ЕГЕНБЕРДИЕВА АЙГЕРІМ САЛҚЫНБЕКҚЫЗЫ</t>
  </si>
  <si>
    <t>ИП КАХАРОВ</t>
  </si>
  <si>
    <t>КАХАРОВ КАНАТБЕК БАХТ УГЛИ</t>
  </si>
  <si>
    <t>7 (707) 547-93-92</t>
  </si>
  <si>
    <t>ШАБАЕВА</t>
  </si>
  <si>
    <t>ШАБАЕВА ЮЛИЯ РАМИЛЬЕВНА</t>
  </si>
  <si>
    <t>КРЕСТЬЯНСКОЕ ХОЗЯЙСТВО"ДАРЫН"</t>
  </si>
  <si>
    <t>ЛАТІПОВ БЕКЖАН ТҮГЕЛБАЙҰЛЫ</t>
  </si>
  <si>
    <t>ИП "BASTAU"</t>
  </si>
  <si>
    <t>ЖОЛДАСОВ БЕКЗАТ БОЛАТҰЛЫ</t>
  </si>
  <si>
    <t>С.КЫРГАУЫЛДЫ , АЛМАТИНСКАЯ ОБЛАСТЬ, КАРАСАЙСКИЙ РАЙОН, РАЙЫМБЕКСКИЙ С.О., С.КЫРГАУЫЛДЫ</t>
  </si>
  <si>
    <t>09.10.2024 откл</t>
  </si>
  <si>
    <t>ИП АДІЛЕТ</t>
  </si>
  <si>
    <t>МАЙЛЫБЕКОВ АДІЛЕТ АМАНЖОЛҰЛЫ</t>
  </si>
  <si>
    <t>ИП "ӘЛИЕВА ГҮЛБАНУ"</t>
  </si>
  <si>
    <t>ӘЛИЕВА ГҮЛБАНУ МАЙДАНБАЙҚЫЗЫ</t>
  </si>
  <si>
    <t>ЖК "ЕР- ТӨРЕ "</t>
  </si>
  <si>
    <t>БАҚЫТКЕРЕЙҰЛЫ ЕРЛАН</t>
  </si>
  <si>
    <t>7 (775) 433-42-30 ,87754334230</t>
  </si>
  <si>
    <t>ИП "ШАЙХИЕВ"</t>
  </si>
  <si>
    <t>ШАЙХИЕВ АБЗАЛ АЛИБЕКУЛЫ</t>
  </si>
  <si>
    <t>Ж/К "МАХАТАЕВА Б О"</t>
  </si>
  <si>
    <t>МАХАТАЕВА БОТАКӨЗ ОТЫЗБАЙҚЫЗЫ</t>
  </si>
  <si>
    <t>С.КЫЗЫЛЖАР , ТУРКЕСТАНСКАЯ ОБЛАСТЬ, ОРДАБАСЫНСКИЙ РАЙОН, С.О.ТОРТКУЛЬ, С.КЫЗЫЛЖАР</t>
  </si>
  <si>
    <t>ИП "КОРЛАН"</t>
  </si>
  <si>
    <t>САМИҒҰЛЛАЕВА АҚЕРКЕ НҰРЛАНҚЫЗЫ</t>
  </si>
  <si>
    <t>17.01.2024 нет необ закрыла ип</t>
  </si>
  <si>
    <t>ИП "SMART"</t>
  </si>
  <si>
    <t>КАНТЕМИРОВА КУЛЯШ УКАШЕВНА</t>
  </si>
  <si>
    <t>77029199710 ,87029199710</t>
  </si>
  <si>
    <t>ИП ӘДЕМІ-АЙ</t>
  </si>
  <si>
    <t>МҰҒРАЖ ЕЛІМАЙ</t>
  </si>
  <si>
    <t>ИП ЕР-АЛИЕВ М</t>
  </si>
  <si>
    <t>ЕР-АЛИЕВ МУХАМЕД-АЛИ</t>
  </si>
  <si>
    <t>87781145686 ,87785219200</t>
  </si>
  <si>
    <t>КРЕСТЬЯНСКОЕ ХОЗЯЙСТВО К. АЙБЕК</t>
  </si>
  <si>
    <t>САПАҚОВ АЙБЕК СОЛТАНБЕКҰЛЫ</t>
  </si>
  <si>
    <t>7(777)145-48-88 ,87771454888</t>
  </si>
  <si>
    <t>ИП НУР АС</t>
  </si>
  <si>
    <t>РАХМЕТУЛЛИНА АСЕМГУЛЬ ЖЫЛКЫБАЕВНА</t>
  </si>
  <si>
    <t>77781220009 ,87781220009</t>
  </si>
  <si>
    <t xml:space="preserve">11.09.2026 не верный номер говорит </t>
  </si>
  <si>
    <t>ABDULLA</t>
  </si>
  <si>
    <t>КУРБАНОВА ЖУЛДЫЗХАН БАХТИЯРОВНА</t>
  </si>
  <si>
    <t>С.БЕСИКТЫ , АТЫРАУСКАЯ ОБЛАСТЬ, АТЫРАУ Г.А., КАИРШАХТИНСКИЙ С.О., С.БЕСИКТЫ</t>
  </si>
  <si>
    <t>07.06.2024 сами строят</t>
  </si>
  <si>
    <t>ИП "АБДЕКЕЕВ ЫКЫЛАС ГАЛЫМЖАНУЛЫ"</t>
  </si>
  <si>
    <t>АБДЕКЕЕВ ЫКЫЛАС ГАЛЫМЖАНУЛЫ</t>
  </si>
  <si>
    <t>77756814147 ,87756814147</t>
  </si>
  <si>
    <t>С.ЕКПЕНДЫ , ЖАМБЫЛСКАЯ ОБЛАСТЬ, МЕРКЕНСКИЙ РАЙОН, САРЫМОЛДАЕВСКИЙ С.О., С.ЕКПЕНДЫ</t>
  </si>
  <si>
    <t>ШЫМА АДИЯ КУАНДЫКОВНА</t>
  </si>
  <si>
    <t>ИП "АЛТЫН"</t>
  </si>
  <si>
    <t>СТАРЦЕВА МАДИНА САГИТОВНА</t>
  </si>
  <si>
    <t>С.СЫРЫМ БАТЫР , ЗАПАДНО-КАЗАХСТАНСКАЯ ОБЛАСТЬ, РАЙОН БӘЙТЕРЕК, С.О.БЕЙБІТШІЛІК , С.СЫРЫМ БАТЫР</t>
  </si>
  <si>
    <t xml:space="preserve">25.09.2024 не дозвон </t>
  </si>
  <si>
    <t>ИП ИНТЕРНАЦИОНАЛ</t>
  </si>
  <si>
    <t>АБУБАКИРОВА АЙЖАН МАРАТҚЫЗЫ</t>
  </si>
  <si>
    <t>ИП "ЕЛТАЙ КЕНЕСАРЫ ЕРСҰЛТАНҰЛЫ"</t>
  </si>
  <si>
    <t>ЕЛТАЙ КЕНЕСАРЫ ЕРСҰЛТАНҰЛЫ</t>
  </si>
  <si>
    <t>ИП ҚАЛИЕВ</t>
  </si>
  <si>
    <t>ҚАЛИЕВ ЕСЕТ АҚЫЛБЕКҰЛЫ</t>
  </si>
  <si>
    <t>КХ"АҚНИЯЗ"</t>
  </si>
  <si>
    <t>ЕНСЕБАЕВ АҚЖОЛ ДОСҰЛЫ</t>
  </si>
  <si>
    <t>77759530000 ,87759530000</t>
  </si>
  <si>
    <t>БЕКҚОЖАЕВА ГҮЛЖАМАЛ ӘЛМҰХАНБЕТҚЫЗЫ</t>
  </si>
  <si>
    <t>77756372269 ;87473134272</t>
  </si>
  <si>
    <t>ИП АЛДАМЖАРОВ</t>
  </si>
  <si>
    <t>АЛДАМЖАРОВ ЕРКИН МУРАТОВИЧ</t>
  </si>
  <si>
    <t>С.ЖАЛПАКТОРТКУЛ , МАНГИСТАУСКАЯ ОБЛАСТЬ, МАНГИСТАУСКИЙ РАЙОН, АКТЮБИНСКИЙ С.О., С.ЖАРМА, С.ЖАЛПАКТОРТКУЛ</t>
  </si>
  <si>
    <t>ИП "НАСИБУЛЛИН"</t>
  </si>
  <si>
    <t>НАСИБУЛЛИН АБЫЛАЙ ДӘУРЕНҰЛЫ</t>
  </si>
  <si>
    <t>77055151806 ,87055151806</t>
  </si>
  <si>
    <t>ИП "АЛТЫНБЕКОВ Б"</t>
  </si>
  <si>
    <t>АЛТЫНБЕКОВ БАҚЫТЖАН АМАНТАЙҰЛЫ</t>
  </si>
  <si>
    <t>ДК "ГҮЛНҰР"</t>
  </si>
  <si>
    <t>АСЫЛХАНОВА ГҮЛНҰР НИЯЗХАНҚЫЗЫ</t>
  </si>
  <si>
    <t>ИП ИСАБЕК</t>
  </si>
  <si>
    <t>ИСАБЕК САЛТАНАТ БАҚТИЯРҚЫЗЫ</t>
  </si>
  <si>
    <t>ИП "ӘСКЕРБЕКОВ МЕЙІРХАН"</t>
  </si>
  <si>
    <t>ӘСКЕРБЕКОВ МЕЙІРХАН САБЫРХАНҰЛЫ</t>
  </si>
  <si>
    <t>15.11.2024 не зарег</t>
  </si>
  <si>
    <t>ИП БАТЫР БАУЫРЖАН ШАЙҚЫҰЛЫ</t>
  </si>
  <si>
    <t>БАТЫР БАУЫРЖАН ШАЙҚЫҰЛЫ</t>
  </si>
  <si>
    <t>ШҚ "УСАР ҰЛЫ"</t>
  </si>
  <si>
    <t>НАСИРОВ ФАРРУХ УСАРОВИЧ</t>
  </si>
  <si>
    <t>77058946145 ,87058946145</t>
  </si>
  <si>
    <t>29.10.2024 не верный номер</t>
  </si>
  <si>
    <t>"КӘДЕН" ШАРУА ҚОЖАЛЫҒЫ</t>
  </si>
  <si>
    <t>БОЛАТОВ ЖАҚСЫБЕРГЕН КӘДІРБЕРГЕНҰЛЫ</t>
  </si>
  <si>
    <t>77025554592 ,87025554592</t>
  </si>
  <si>
    <t>ИП "ІНКӘР"</t>
  </si>
  <si>
    <t>АМЕТОВА АЙГЕРИМ БЕГДУАЛИЕВНА</t>
  </si>
  <si>
    <t>НУРИЛА</t>
  </si>
  <si>
    <t>ШАХАНОВА НАРҚЫЗ ТЕМІРЛАНҚЫЗЫ</t>
  </si>
  <si>
    <t>Г.КЫЗЫЛОРДА</t>
  </si>
  <si>
    <t>ИП "АЙАНАС"</t>
  </si>
  <si>
    <t>СЫЗДЫҚОВА ГҮЛЖАНАТ ҚАЙРАТҚЫЗЫ</t>
  </si>
  <si>
    <t>ИП ҚАРМАҚБАЕВА</t>
  </si>
  <si>
    <t>ҚАРМАҚБАЕВА ҚАНАҒАТ ӨНЕРБЕКҚЫЗЫ</t>
  </si>
  <si>
    <t>ИП АИДА</t>
  </si>
  <si>
    <t>ОРСАЕВА АИДА МҰРАТҚЫЗЫ</t>
  </si>
  <si>
    <t>ЖАНБОЛАТ НАЗЕРКЕ АСАНХАНҚЫЗЫ</t>
  </si>
  <si>
    <t>ИП ӘШІРБЕКОВА ТМ</t>
  </si>
  <si>
    <t>ӘШІРБЕКОВА ТОЛҚЫН МАХМЕТТУЛЛАҚЫЗЫ</t>
  </si>
  <si>
    <t>МҰРАТХАНҚЫЗЫ АСЫЛЗАТ</t>
  </si>
  <si>
    <t>ИП КҮЗЕРБАЕВ</t>
  </si>
  <si>
    <t>КҮЗЕРБАЕВ ЕРБОЛ ТҰРМАХАНБЕТҰЛЫ</t>
  </si>
  <si>
    <t>29.10.2024 откл</t>
  </si>
  <si>
    <t>БЕРДАЛЫ ДӘУРЕН ҚУАНЫШБАЙҰЛЫ</t>
  </si>
  <si>
    <t>С.АКШИ , АКТЮБИНСКАЯ ОБЛАСТЬ, ИРГИЗСКИЙ РАЙОН, ИРГИЗСКИЙ С.О., С.АКШИ</t>
  </si>
  <si>
    <t>АЛЬЯНС Б</t>
  </si>
  <si>
    <t>ҚҰБЫШЕВ ӘЛИ ЕРДЕНҰЛЫ</t>
  </si>
  <si>
    <t>С.МАРКАКОЛЬ , КУРЧУМСКИЙ РАЙОН, МАРКАКОЛЬСКИЙ С.О., С.МАРКАКОЛЬ</t>
  </si>
  <si>
    <t>20.05.2024 пока нет потреб</t>
  </si>
  <si>
    <t>АҚЕДІЛОВ ДАУЛЕТ ҚАНАТҰЛЫ</t>
  </si>
  <si>
    <t>АЙСУЛТАН</t>
  </si>
  <si>
    <t>МАДУАН ЕРҚАНАТ АУЕЛБЕКҰЛЫ</t>
  </si>
  <si>
    <t>ПК "ЕСКЕНДІР"</t>
  </si>
  <si>
    <t>АЛИМХАНОВ ЕРГАЛИ ШАМБИЛОВИЧ</t>
  </si>
  <si>
    <t>87027120732 ,8-702-712-07-32</t>
  </si>
  <si>
    <t>С.АКТОБЕ , УЛИЦА ШАПАГАТ, Д.1</t>
  </si>
  <si>
    <t>ИП БАРС-2010</t>
  </si>
  <si>
    <t>ЖҰМАҒАЛИ ЕСІМБЕК МЫЛТЫҚБАЙҰЛЫ</t>
  </si>
  <si>
    <t>77761968787 ,87761968787</t>
  </si>
  <si>
    <t>26.02.2025 не дозвоне</t>
  </si>
  <si>
    <t>ИП ОСКЕМБАЕВ</t>
  </si>
  <si>
    <t>ОСКЕМБАЕВ АСХАТ БИРЖАНОВИЧ</t>
  </si>
  <si>
    <t>87712766444 ,8 771 27 66 444</t>
  </si>
  <si>
    <t>К/Х АСЫЛЫМ</t>
  </si>
  <si>
    <t>КҮЗЕМБАЕВ ДАСТАН ЕРЛАНҰЛЫ</t>
  </si>
  <si>
    <t>ИП "ХАНШАЙЫМ"</t>
  </si>
  <si>
    <t>МЫРЗАҒАЛИЕВА АСЫЛ МЫҢЖАСАРҚЫЗЫ</t>
  </si>
  <si>
    <t>ИП "СЕРДАЛЫ М.Н"</t>
  </si>
  <si>
    <t>СЕРДАЛЫ МЕЙІРЛАН НҰРЛАНҰЛЫ</t>
  </si>
  <si>
    <t>ИП ПЧЁЛКА BEE</t>
  </si>
  <si>
    <t>САНИНА СВЕТЛАНА АЛЕКСАНДРОВНА</t>
  </si>
  <si>
    <t>ЖК "БЕРІСТАН ЕРСҰЛТАН МАХАМБЕТҚҰЛҰЛЫ"</t>
  </si>
  <si>
    <t>БЕРІСТАН ЕРСҰЛТАН МАХАМБЕТҚҰЛҰЛЫ</t>
  </si>
  <si>
    <t>ЖАРҚЫМБЕКОВА САНДУҒАШ АЛМАСҚЫЗЫ</t>
  </si>
  <si>
    <t>ИП "ЕЛЕШ"</t>
  </si>
  <si>
    <t>ЕЛЕШ АҚМАРАЛ БЕРДХУЖААҚЫЗЫ</t>
  </si>
  <si>
    <t>87215355344 ,8721535-53-44</t>
  </si>
  <si>
    <t>КРЕСТЬЯНСКОЕ ХОЗЯЙСТВО "АСТАНА"</t>
  </si>
  <si>
    <t>АБДИ АБУБАКИР ЕРҒАЗЫҰЛЫ</t>
  </si>
  <si>
    <t>14.11.2024 не дозвон</t>
  </si>
  <si>
    <t>ПК "АСЕМ-НАЗ"</t>
  </si>
  <si>
    <t>ӘСІМБЕТ ҚУАНБЕК ҚУАНЫШҰЛЫ</t>
  </si>
  <si>
    <t>С.САРАТ ,</t>
  </si>
  <si>
    <t>26.02.2025 не вернцй номер</t>
  </si>
  <si>
    <t>ДК "ДАМУ"</t>
  </si>
  <si>
    <t>БАЙМАХАНОВА АЛТЫНАЙ ЖҰМАБЕКҚЫЗЫ</t>
  </si>
  <si>
    <t>ИП ӘБІЛҚАСЫМ Н</t>
  </si>
  <si>
    <t>ӘБІЛҚАСЫМ НАРИМАН НАРБАЙҰЛЫ</t>
  </si>
  <si>
    <t>77757807819 ,87478523154 ,87757807819</t>
  </si>
  <si>
    <t>КХ"НҰР"</t>
  </si>
  <si>
    <t>ҚУАНЫШБАЙ ДИАС БАҚЫТЖАНҰЛЫ</t>
  </si>
  <si>
    <t>7(701)111-43-31 ,87011114331</t>
  </si>
  <si>
    <t>08.02.2024 нет необ</t>
  </si>
  <si>
    <t>КХ ҚОНЖАР</t>
  </si>
  <si>
    <t>ЖАУЫНБАЕВА АЙГҮЛ НҰРДӘУЛЕТҚЫЗЫ</t>
  </si>
  <si>
    <t>ИП "БАТОШ"</t>
  </si>
  <si>
    <t>МАХАШОВ АБЛАЙХАН ШУАХАНҰЛЫ</t>
  </si>
  <si>
    <t>77017463717 ,87017463717 ,87781203633</t>
  </si>
  <si>
    <t>ИП "БЕКО ТРЕЙД-Р"</t>
  </si>
  <si>
    <t>КУЛБАТЧАЕВ БЕКНУР НУРХАНОВИЧ</t>
  </si>
  <si>
    <t>29.10.2024 не дозвон</t>
  </si>
  <si>
    <t>БАЗАРБЕКОВ ДОСЫМХАН ҰЛЫҚПАНҰЛЫ</t>
  </si>
  <si>
    <t>77712360001 ,87712360001</t>
  </si>
  <si>
    <t>"GREEN LAND"</t>
  </si>
  <si>
    <t>ҚОЖАГЕЛДИН АМАНДЫҚ ҚОЖАГЕЛДІҰЛЫ</t>
  </si>
  <si>
    <t>25.09.2024 недозвон</t>
  </si>
  <si>
    <t>ИП"МАХАШЕВ"</t>
  </si>
  <si>
    <t>МАХАШЕВ ӘДІЛЕТ БАТЫРҰЛЫ</t>
  </si>
  <si>
    <t>ИП "НАЖМАДИНОВ ДАРХАН СЕРИКУЛЫ"</t>
  </si>
  <si>
    <t>НАЖМАДИНОВ ДАРХАН СЕРИКУЛЫ</t>
  </si>
  <si>
    <t>ИП АЙДЫН</t>
  </si>
  <si>
    <t>ШАЛДАНБАЕВ АЙДЫН ШАКЕНУЛЫ</t>
  </si>
  <si>
    <t>14.11.2024 нет потреб</t>
  </si>
  <si>
    <t>ИП НҰР ИСЛАМ</t>
  </si>
  <si>
    <t>ШАПИҒАТОВА АЙДАНА ҮКИМАҚЫЗЫ</t>
  </si>
  <si>
    <t>ФЕРМЕРСКОЕ ХОЗЯЙСТВО "ӨСЕР"</t>
  </si>
  <si>
    <t>МАХСУТОВ САМАТ ӨСЕРҰЛЫ</t>
  </si>
  <si>
    <t>ШҚ "СЫРЫМ"</t>
  </si>
  <si>
    <t>АҚНАЗАРОВА ПЕРИЗАТ ТӨСБАЙҚЫЗЫ</t>
  </si>
  <si>
    <t>ӘЙИПОВА АҚЗИРА ЖАНҒАЗЫҚЫЗЫ</t>
  </si>
  <si>
    <t>87025500531 ,87717392919</t>
  </si>
  <si>
    <t>26.02.2025 не сущ</t>
  </si>
  <si>
    <t>ИП АДИЛЬ</t>
  </si>
  <si>
    <t>РИЗАБЕК БЕКБОЛАТ МҰРАТҰЛЫ</t>
  </si>
  <si>
    <t>ИП БАЙЖУМИНОВА А.К.</t>
  </si>
  <si>
    <t>БАЙЖУМИНОВА АЯУЛЫМ КУМАРХАНОВНА</t>
  </si>
  <si>
    <t>ЖК ЖАНДОС</t>
  </si>
  <si>
    <t>АНАРХАНОВ ЖАНДОС ЖОЛДАСҰЛЫ</t>
  </si>
  <si>
    <t>ДК IDEAL SERVICE</t>
  </si>
  <si>
    <t>КАЮПОВ РУСЛАН ЕСЕТОВИЧ</t>
  </si>
  <si>
    <t>87756880000 ,877568800007</t>
  </si>
  <si>
    <t>МАМЫРОВА АЗАТ ДИЛДАХАНОВНА</t>
  </si>
  <si>
    <t>ГККП «АЛАКОЛЬСКИЙ МНОГОПРОФИЛЬНЫЙ КОЛЛЕДЖ» ГУ «УПРАВЛЕНИЕ ОБРАЗОВАНИЯ ОБЛАСТИ ЖЕТІСУ»</t>
  </si>
  <si>
    <t>КАРИМОВ МУХТАР АЛИБЕКОВИЧ</t>
  </si>
  <si>
    <t>87283324461 ,87283329188</t>
  </si>
  <si>
    <t>Г.УШАРАЛ , улица М.Дулепов, здание 18</t>
  </si>
  <si>
    <t>ЖК ШАЛҚАР</t>
  </si>
  <si>
    <t>БАҚЫТ ШАЛҚАР</t>
  </si>
  <si>
    <t>7 (747) 777-45-74</t>
  </si>
  <si>
    <t>ИП ТӨРЕХАНОВ</t>
  </si>
  <si>
    <t>ТӨРЕХАНОВ АБДУЛЛАХАН ЖАНЫБЕКҰЛЫ</t>
  </si>
  <si>
    <t>ИПҚАНАТ</t>
  </si>
  <si>
    <t>ҚАНАТ МҰХАММЕД СЕРІКҰЛЫ</t>
  </si>
  <si>
    <t>ИП АБДИЛАХАТОВ</t>
  </si>
  <si>
    <t>АБДИЛАХАТОВ САРДОР АБДУНАБИЕВИЧ</t>
  </si>
  <si>
    <t>ИП ХАНБОЛАТ</t>
  </si>
  <si>
    <t>БАЙДЕШОВ ЕРКЕБҰЛАН АБДІМАНАПҰЛЫ</t>
  </si>
  <si>
    <t>ИП "ҚАЙРОЛЛАЕВ ӘДІЛЕТ"</t>
  </si>
  <si>
    <t>ҚАЙРОЛЛАЕВ ӘДІЛЕТ ӘЛІМҒАЗЫҰЛЫ</t>
  </si>
  <si>
    <t>ИП "САНЕТОВА"</t>
  </si>
  <si>
    <t>САНЕТОВА ЖАЗИРА САНСЫЗБАЕВНА</t>
  </si>
  <si>
    <t>С.САРЫБАРАК , ЖАМБЫЛСКАЯ ОБЛАСТЬ, БАЙЗАКСКИЙ РАЙОН, ТЕМИРБЕКСКИЙ С.О., С.САРЫБАРАК</t>
  </si>
  <si>
    <t>HKD TRADE</t>
  </si>
  <si>
    <t>ХАЙРУЛЛИН КАЙЫРБЕК ДАСТАНОВИЧ</t>
  </si>
  <si>
    <t>77475399937 ,87475399937</t>
  </si>
  <si>
    <t>С.КАЗАХСТАН , АКМОЛИНСКАЯ ОБЛАСТЬ, ЗЕРЕНДИНСКИЙ РАЙОН, АККОЛЬСКИЙ С.О., С.КАЗАХСТАН</t>
  </si>
  <si>
    <t>SABR</t>
  </si>
  <si>
    <t>КАПАРОВ ЖАКСЫЛЫК ОРАЛОВИЧ</t>
  </si>
  <si>
    <t>77024505033 ,87715597676</t>
  </si>
  <si>
    <t>"ТЕЛЖАН" ФЕРМЕРЛІК ҚОЖАЛЫҒЫ</t>
  </si>
  <si>
    <t>ӘНУАР ӘБДРАХМАН МҰРАТҰЛЫ</t>
  </si>
  <si>
    <t>ХЫМБАТ</t>
  </si>
  <si>
    <t>ТОМОРБААТАР ХАМБАТГУЛЬ</t>
  </si>
  <si>
    <t>ЖК "АЙГУЛ БЕКМАХАНОВА"</t>
  </si>
  <si>
    <t>БЕКМАХАНОВА АЙГУЛ АКНАЗАРКЫЗЫ</t>
  </si>
  <si>
    <t>ШАРУА НЕМЕСЕ ФЕРМЕР ҚОЖАЛЫҒЫ "ГҮЛНАЗЫМ"</t>
  </si>
  <si>
    <t>САТҚЫНОВ АСЛАН МҰРАТҰЛЫ</t>
  </si>
  <si>
    <t>ИП ИЛЬЯС ГҮЛНҰР ЕРЛІБЕКҚЫЗЫ</t>
  </si>
  <si>
    <t>ИЛЬЯС ГҮЛНҰР ЕРЛІБЕКҚЫЗЫ</t>
  </si>
  <si>
    <t>ИП АДИЛЕТ</t>
  </si>
  <si>
    <t>УРЫНБАЕВ МЕЙРБЕК ТУРЕГАЛИЕВИЧ</t>
  </si>
  <si>
    <t>С.ЕКПИНДЫ , АЛМАТИНСКАЯ ОБЛАСТЬ, ИЛИЙСКИЙ РАЙОН, МЕЖДУРЕЧЕНСКИЙ С.О., С.ЕКПИНДЫ</t>
  </si>
  <si>
    <t>ИП БОРАНБАЙ</t>
  </si>
  <si>
    <t>БОРАНБАЙ АЗАМАТ БОРАНБАЙҰЛЫ</t>
  </si>
  <si>
    <t>ИП "ЖАДРА"</t>
  </si>
  <si>
    <t>ҚАЛДАРОВА ЖАДРА МУХТОР ҚИЗИ</t>
  </si>
  <si>
    <t>77786978383 ,87786978383</t>
  </si>
  <si>
    <t>MAXCORP</t>
  </si>
  <si>
    <t>МАҚСАТ ОЛЖАС</t>
  </si>
  <si>
    <t>87021372242 ,87474374242</t>
  </si>
  <si>
    <t>АО "АКЦИОНЕРНАЯ КОМПАНИЯ "БІРЛІК"</t>
  </si>
  <si>
    <t>БЕЛГОЖАЕВ СТАХАН</t>
  </si>
  <si>
    <t>(727) 272-47-85, 272-05-88 ,87272724785</t>
  </si>
  <si>
    <t>ИП УТЕМУРАТОВ</t>
  </si>
  <si>
    <t>ӨТЕМҰРАТОВ ДУМАН ҚОНЫСҰЛЫ</t>
  </si>
  <si>
    <t>Деятельность пассажирского железнодорожного транспорта в междугородном сообщении</t>
  </si>
  <si>
    <t>С.МАРЖАНБУЛАК , АЛГИНСКИЙ РАЙОН, МАРЖАНБУЛАКСКИЙ С.О., С.МАРЖАНБУЛАК</t>
  </si>
  <si>
    <t>К\Х АМИРКУЛОВ РУСЛАН</t>
  </si>
  <si>
    <t>АМИРКУЛОВ РУСЛАН АРДАКОВИЧ</t>
  </si>
  <si>
    <t>ИП LIDER</t>
  </si>
  <si>
    <t>БАЯХМЕТОВА БАЛНУР ЕРИКОВНА</t>
  </si>
  <si>
    <t>АНЕСОВА</t>
  </si>
  <si>
    <t>АНЕСОВА АЙЫМЖАН ЕРКЕБУЛАНОВНА</t>
  </si>
  <si>
    <t>ИП ЕРАЛИЕВ</t>
  </si>
  <si>
    <t>ЕРАЛИЕВ БАУЫРЖАН НҰРЛАНҰЛЫ</t>
  </si>
  <si>
    <t>Деятельность по обеспечению безопасности в чрезвычайных ситуациях</t>
  </si>
  <si>
    <t>ИП"МӘДЕНИЕТ Б.Д"</t>
  </si>
  <si>
    <t>МӘДЕНИЕТ БАЛАУСА ДУМАНҚЫЗЫ</t>
  </si>
  <si>
    <t>ЖАЙСАМБАЙ ШЫҢҒЫСХАН РАМАЗАНҰЛЫ</t>
  </si>
  <si>
    <t>АКМУРЗИЕВ Б.У.</t>
  </si>
  <si>
    <t>АКМУРЗИЕВ БАТЫРБЕК УРАЗОВИЧ</t>
  </si>
  <si>
    <t>77475858583 ,87475858583</t>
  </si>
  <si>
    <t>25.09.2024 не звонить просит</t>
  </si>
  <si>
    <t>ИП НЕСІБЕЛІ</t>
  </si>
  <si>
    <t>ХАЙРУЛЛАЕВА НЕСІБЕЛІ ХАЙРУЛЛАҚЫЗЫ</t>
  </si>
  <si>
    <t>Розничная торговля одеждой, кроме трикотажных и чулочно-носочных изделий, в специализированных магазинах, являющихся торговыми объектами, с торговой площадью более 2000 кв.м (2000 кв.м и выше)</t>
  </si>
  <si>
    <t>ЖК АЗИЗА</t>
  </si>
  <si>
    <t>НҰРЛАН АРАЙЛЫМ НҰРЛАНҚЫЗЫ</t>
  </si>
  <si>
    <t>ИП ТЛЕГЕН ЖАДЫРА БАХЫТБЕКҚЫЗЫ</t>
  </si>
  <si>
    <t>ТЛЕГЕН ЖАДЫРА БАХЫТБЕКҚЫЗЫ</t>
  </si>
  <si>
    <t>ИП ӘШІМХАН Г.К.</t>
  </si>
  <si>
    <t>ӘШІМХАН ГҮЛЗАТ ҚАЖМҰХАНҚЫЗЫ</t>
  </si>
  <si>
    <t>БАТЫҚОВ НҰРСҰЛТАН ЕРМҰРАТҰЛЫ</t>
  </si>
  <si>
    <t>С.УШТАГАН , МАНГИСТАУСКАЯ ОБЛАСТЬ, МАНГИСТАУСКИЙ РАЙОН, АКТЮБИНСКИЙ С.О., С.УШТАГАН</t>
  </si>
  <si>
    <t>ИП " ЕСЕМБАЕВ "</t>
  </si>
  <si>
    <t>ЕСЕМБАЕВ НУРБОЛ</t>
  </si>
  <si>
    <t>7 (707) 893-61-62 ,8 707 893 61 62 ,87078936162</t>
  </si>
  <si>
    <t>ҚАЛЫҚОВА АЙНАГҮЛ МЫРЗАХАНҚЫЗЫ</t>
  </si>
  <si>
    <t>ИП NBA</t>
  </si>
  <si>
    <t>ЕРСАРИЕВ НУРБЕК НУРЖАНОВИЧ</t>
  </si>
  <si>
    <t>КХ "РАШИДОВ"</t>
  </si>
  <si>
    <t>РАШИДОВ АЗАТ ЛАВРОВИЧ</t>
  </si>
  <si>
    <t>ИП "ДАРМЕНОВА"</t>
  </si>
  <si>
    <t>ДАРМЕНОВА АДИЛА КЕНЕЛОВНА</t>
  </si>
  <si>
    <t>7 707 282 97 49</t>
  </si>
  <si>
    <t>ИП ЕРМЕК</t>
  </si>
  <si>
    <t>НИЕТБАЕВ ЕРМЕК МУРАТБАЕВИЧ</t>
  </si>
  <si>
    <t>ИП ӘБДІРАЙЫМ ӘСЕМГҮЛ АМАНЖОЛҚЫЗЫ</t>
  </si>
  <si>
    <t>ӘБДІРАЙЫМ ӘСЕМГҮЛ АМАНЖОЛҚЫЗЫ</t>
  </si>
  <si>
    <t>7(705)564-27-27</t>
  </si>
  <si>
    <t>ИП ТУРСЫН ЕРКЕБУЛАН СЕРИККАЛИУЛЫ</t>
  </si>
  <si>
    <t>ТУРСЫН ЕРКЕБУЛАН СЕРИККАЛИУЛЫ</t>
  </si>
  <si>
    <t>ИП "БАЙМҰРАТ"</t>
  </si>
  <si>
    <t>МҰҚАМБЕТЖАНОВ ЕРМЕК НҰРБЕКҰЛЫ</t>
  </si>
  <si>
    <t>7 (705) 790-12-12</t>
  </si>
  <si>
    <t>ИП САБИНА</t>
  </si>
  <si>
    <t>БИКЕЕВА САБИНА РИНАТОВНА</t>
  </si>
  <si>
    <t>ИП "EKOSTAR"</t>
  </si>
  <si>
    <t>ЫДЫРЫШ ЕРТАЙ САУЛЕБАЙУЛЫ</t>
  </si>
  <si>
    <t>ИП АМАНБЕКОВ</t>
  </si>
  <si>
    <t>АМАНБЕКОВ ОЛЖАС АСИЛБЕКУЛЫ</t>
  </si>
  <si>
    <t>7 775 771 70 33</t>
  </si>
  <si>
    <t>ИП ЖАКСЫЛЫКОВ</t>
  </si>
  <si>
    <t>ЖАКСЫЛЫКОВ ЖЕНИС САГДАТОВИЧ</t>
  </si>
  <si>
    <t>ЖК "БЕГМАНОВ БАКТИЯР ДАБЫЛҰЛЫ"</t>
  </si>
  <si>
    <t>БЕГМАНОВ БАКТИЯР ДАБЫЛҰЛЫ</t>
  </si>
  <si>
    <t>КХ МАРЛЕН</t>
  </si>
  <si>
    <t>ТӨЛИКОВ МӘРЛЕН ЕРЛАНҰЛЫ</t>
  </si>
  <si>
    <t>TANAZ ELECTRO</t>
  </si>
  <si>
    <t>РЫМБЕК ТАҢШОЛПАН АМАНКЕЛДІҚЫЗЫ</t>
  </si>
  <si>
    <t>Оптовая торговля бытовыми электротоварами</t>
  </si>
  <si>
    <t>РАХАТОВА</t>
  </si>
  <si>
    <t>РАХАТОВА ГҮЛІМ РАХАТҚЫЗЫ</t>
  </si>
  <si>
    <t>Выращивание цитрусовых плодов</t>
  </si>
  <si>
    <t>ИП НҰРШАТ</t>
  </si>
  <si>
    <t>ИСАТАЕВА АЛУА ҚОСАНҚЫЗЫ</t>
  </si>
  <si>
    <t>ИП БИДАЙБЕК</t>
  </si>
  <si>
    <t>БИДАЙБЕК ЖАЗИРА БАҚТИЯРҚЫЗЫ</t>
  </si>
  <si>
    <t>ТОО "МАСТЕР"</t>
  </si>
  <si>
    <t>ШАЙМУХАМБЕТОВА ДИНАРА МУРАТОВНА</t>
  </si>
  <si>
    <t>87772278014 ,8-777-2278014</t>
  </si>
  <si>
    <t>ЖЕТЫСУСКИЙ РАЙОН , УЛИЦА ЕСЕНОВА, 138/4</t>
  </si>
  <si>
    <t>ИП ОЛЖАГЕРЕЕВ</t>
  </si>
  <si>
    <t>ОЛЖАГЕРЕЕВ БЕКСҰЛТАН ХАБИТҰЛЫ</t>
  </si>
  <si>
    <t>77071703713 ,87071703713</t>
  </si>
  <si>
    <t>ИП ЕСТЕМЕС Т.Т.</t>
  </si>
  <si>
    <t>ЕСТЕМЕС ТАҢШОЛПАН ТӨЛЕГЕНҚЫЗЫ</t>
  </si>
  <si>
    <t>КХ АКЖАР</t>
  </si>
  <si>
    <t>АЙТХОЖА ШЫҢҒЫСХАН ҚАЙРАТҰЛЫ</t>
  </si>
  <si>
    <t>ИП КАИРБАЕВ Ж.Ж. повтор не дозвон</t>
  </si>
  <si>
    <t>КАИРБАЕВ ЖАНГАЛИ ЖАМБЫЛОВИЧ</t>
  </si>
  <si>
    <t>С.СПАСОВКА , СЕВЕРО-КАЗАХСТАНСКАЯ ОБЛАСТЬ, ЕСИЛЬСКИЙ РАЙОН, СПАСОВСКИЙ С.О., С.СПАСОВКА</t>
  </si>
  <si>
    <t>ИП "ТАҢШОЛПАН"</t>
  </si>
  <si>
    <t>МУХАМЕДЖАН ТАҢШОЛПАН БАХТЫБАЙҚЫЗЫ</t>
  </si>
  <si>
    <t>АЛИЯ</t>
  </si>
  <si>
    <t>КУРГАНБАЕВА АЛИЯ АДИЛБЕКОВНА</t>
  </si>
  <si>
    <t>ИП БЕКМҰХАММЕД</t>
  </si>
  <si>
    <t>МЫРЗЫМОВА СЫМБАТ ӨМІРЗАҚҚЫЗЫ</t>
  </si>
  <si>
    <t>ИП FLORA GROUP</t>
  </si>
  <si>
    <t>КИІЗБАЙ ӘЛІБЕК ҚАЙРАТҰЛЫ</t>
  </si>
  <si>
    <t>ИП" ЛИДЕР №1"</t>
  </si>
  <si>
    <t>ҚҰРБАНБЕКОВ НАУРЫЗБАЙ СҰЛТАНБАЙҰЛЫ</t>
  </si>
  <si>
    <t>С.Ш.КОДАМАНОВА , КЫЗЫЛОРДИНСКАЯ ОБЛАСТЬ, ШИЕЛИЙСКИЙ РАЙОН, С.О.ТУРАН, С.Ш.КОДАМАНОВА</t>
  </si>
  <si>
    <t>НЕСІПБЕКОВ БАҒЛАН АСАНҰЛЫ</t>
  </si>
  <si>
    <t>77074039011 ,87074039011</t>
  </si>
  <si>
    <t>КРЕСТЬЯНСКОЕ ХОЗЯЙСТВО " БАЛ АҒА"</t>
  </si>
  <si>
    <t>МӘТКЕН ӘНУӘР МҰРАТҰЛЫ</t>
  </si>
  <si>
    <t>ИП АНСАР</t>
  </si>
  <si>
    <t>ШАЙМХАНОВ НУРМУХАМБЕТ ЕРЖАНОВИЧ</t>
  </si>
  <si>
    <t>ИП "НҰРАЛИ"</t>
  </si>
  <si>
    <t>МЕРКЕМАЛ ГУЛШАХИЗА БОЛАТКЫЗЫ</t>
  </si>
  <si>
    <t>NIAZIK</t>
  </si>
  <si>
    <t>КАЛИЕВА ЖАМАЛ АСЫЛБЕКҚЫЗЫ</t>
  </si>
  <si>
    <t>ИП "ПОМ-ПОН"</t>
  </si>
  <si>
    <t>ХАСАН БАУЫРЖАН ХАСАНҰЛЫ</t>
  </si>
  <si>
    <t>ИП "THE EMPIRE"</t>
  </si>
  <si>
    <t>НИМИЛОСТЕВ ПЕТР ПЕТРОВИЧ</t>
  </si>
  <si>
    <t>ИП ХОДИЕВ</t>
  </si>
  <si>
    <t>ХОДИЕВ САИДЖОН МУХАМОДҰЛЫ</t>
  </si>
  <si>
    <t>77757650404 ,+77784220989</t>
  </si>
  <si>
    <t>С.ЖАНААРЫК , ТУРКЕСТАНСКАЯ ОБЛАСТЬ, САРЫАГАШСКИЙ РАЙОН, КУРКЕЛЕССКИЙ С.О., С.ЖАНААРЫК</t>
  </si>
  <si>
    <t>ХАСАНОВ ЖОМАРТ ТАЛАПҰЛЫ</t>
  </si>
  <si>
    <t>ИП"НҰР-АЙША"</t>
  </si>
  <si>
    <t>БЕКНАЗАРОВ АЙТБАЙ ӨТКІРҰЛЫ</t>
  </si>
  <si>
    <t>АО "УСТЬ-КАМЕНОГОРСКАЯ ПТИЦЕФАБРИКА"</t>
  </si>
  <si>
    <t>РОМАНОВ РОМАН ВЛАДИМИРОВИЧ</t>
  </si>
  <si>
    <t>(72338) 2-75-00, (7232) 49-22-95 ,+7 777 535-59-24</t>
  </si>
  <si>
    <t>С.КАСЫМА КАЙСЕНОВА , Восточно-Казахстанская область Уланский район поселок Касыма Кайсенова Территория УЧЕТНЫЙ КВАРТАЛ 033, дом 1</t>
  </si>
  <si>
    <t>20.05.2024 сбой</t>
  </si>
  <si>
    <t>ИП ЧАМОЙЕВ Р.Е.</t>
  </si>
  <si>
    <t>ЧАМОЙЕВ РУСЛАН ЕРБОЛСЫНҰЛЫ</t>
  </si>
  <si>
    <t>11.08.2024 не дозвон</t>
  </si>
  <si>
    <t>ИП "ИСЛАМҒАЛИЕВ.Е.Ж"</t>
  </si>
  <si>
    <t>ИСЛАМҒАЛИЕВ ЕРНАР ЖОЛДЫБЕКҰЛЫ</t>
  </si>
  <si>
    <t>87026945050 ,87711602016</t>
  </si>
  <si>
    <t>КГУ «КАРСАКПАЙСКИЙ АГРОТЕХНИЧЕСКИЙ КОЛЛЕДЖ» УПРАВЛЕНИЯ ОБРАЗОВАНИЯ ОБЛАСТИ ҰЛЫТАУ</t>
  </si>
  <si>
    <t>САДУАКАСОВ ДОСЫМЖАН СУЛТАНУЛЫ</t>
  </si>
  <si>
    <t>87103423167 ,8(71034)23167 ,87104123403</t>
  </si>
  <si>
    <t>П.КАРСАКПАЙ , САТПАЕВА, 3</t>
  </si>
  <si>
    <t>ЖАМБЫЛ АТА</t>
  </si>
  <si>
    <t>ЖАМБЫЛОВ ДОСЖАН БАХЫТОВИЧ</t>
  </si>
  <si>
    <t>ИП КОНСЬЕРЖ СЕРВИС</t>
  </si>
  <si>
    <t>МАУЛЕШОВ ТИМУР БАКТИЯРУЛЫ</t>
  </si>
  <si>
    <t>87076607068 ,87474165205</t>
  </si>
  <si>
    <t>ИПДАРЫН</t>
  </si>
  <si>
    <t>ЖАҚСЫЛЫҚ СҮНДЕТ ҚҰРМЕТҰЛЫ</t>
  </si>
  <si>
    <t>77771261188 ,87771261188</t>
  </si>
  <si>
    <t>ИП АКВАФЕРМА</t>
  </si>
  <si>
    <t>СТРИЖАК СЕМЕН АЛЕКСАНДРОВИЧ</t>
  </si>
  <si>
    <t>77769038888 ,87769038888</t>
  </si>
  <si>
    <t>24.09.2024 не зарег</t>
  </si>
  <si>
    <t>ҚҰРЕКЕ</t>
  </si>
  <si>
    <t>УКСУКБАЕВА МАРЖАН КУРМАНОВНА</t>
  </si>
  <si>
    <t>ИП "TAYEKEL"</t>
  </si>
  <si>
    <t>ІЛИЯСОВА АНАР ИСАТАЙҚЫЗЫ</t>
  </si>
  <si>
    <t>7 (775) 234 60 04</t>
  </si>
  <si>
    <t>ИП " АИДА"</t>
  </si>
  <si>
    <t>МЫРЗАХАНҚЫЗЫ АИДА</t>
  </si>
  <si>
    <t>ТОО "ДАУРЕН"</t>
  </si>
  <si>
    <t>НУРЖАНОВ АЛИБИ МАКСАТОВИЧ</t>
  </si>
  <si>
    <t>87133422636 ,8(71334)22636</t>
  </si>
  <si>
    <t>С.АЛТЫНДЫ , УЛИЦА ТӘУЕЛСІЗДІККЕ-20 ЖЫЛ, 14</t>
  </si>
  <si>
    <t>ХАН</t>
  </si>
  <si>
    <t>МАҚСҰТ ГҮЛНҰР АРМАНҚЫЗЫ</t>
  </si>
  <si>
    <t>ИП "ҚАРАҚАТ"</t>
  </si>
  <si>
    <t>АСАНОВ ИСАТАЙ НУРДАУЛЕТҰЛЫ</t>
  </si>
  <si>
    <t>С.НАДЕК , ОБЛАСТЬ ЖЕТІСУ, ПАНФИЛОВСКИЙ РАЙОН, БИРЛИКСКИЙ С.О., С.НАДЕК</t>
  </si>
  <si>
    <t>КХ "НУРИСЛАМ"</t>
  </si>
  <si>
    <t>ТӘҢІРБЕРГЕН РАХМАНБЕРДІ ТӘҢІРБЕРГЕНҰЛЫ</t>
  </si>
  <si>
    <t>77763066446 ,87763066446</t>
  </si>
  <si>
    <t>ИП БИДАН</t>
  </si>
  <si>
    <t>БИДАН ӘДІЛБЕК АСАНҰЛЫ</t>
  </si>
  <si>
    <t>77753529952 ,87753529952</t>
  </si>
  <si>
    <t>VERTEX</t>
  </si>
  <si>
    <t>КУЛИК ВАСИЛИЙ АЛЕКСАНДРОВИЧ</t>
  </si>
  <si>
    <t>И/П САПИЕВА Г.Ә</t>
  </si>
  <si>
    <t>САПИЕВА ГУЛФАРИЗА ӘЛЕУХАНҚЫЗЫ</t>
  </si>
  <si>
    <t>С.ТОРЕАРЫК , ТУРКЕСТАНСКАЯ ОБЛАСТЬ, ОРДАБАСЫНСКИЙ РАЙОН, КАРАСПАНСКИЙ С.О., С.ТОРЕАРЫК</t>
  </si>
  <si>
    <t>ИП "НАДІРХАНОВ ТҰРСЫНБЕК БЕЙСЕНБЕКҰЛЫ"</t>
  </si>
  <si>
    <t>НАДІРХАНОВ ТҰРСЫНБЕК БЕЙСЕНБЕКҰЛЫ</t>
  </si>
  <si>
    <t>87019509709 ,8-701-950-97-09</t>
  </si>
  <si>
    <t>ИП "ҒАФУР"</t>
  </si>
  <si>
    <t>НҰРТАЗА ҒАФУР ӘКПАРҰЛЫ</t>
  </si>
  <si>
    <t>ИП "AMOS"</t>
  </si>
  <si>
    <t>КАНДЫБА АЛЕКСЕЙ ВИКТОРОВИЧ</t>
  </si>
  <si>
    <t>23.07.2024 нет потребности звонить директору</t>
  </si>
  <si>
    <t>ИП КУЗИЕВА</t>
  </si>
  <si>
    <t>КУЗИЕВА ГУЛМИРА ТАШПУЛАТ КИЗИ</t>
  </si>
  <si>
    <t>ИП АРЫМБЕК</t>
  </si>
  <si>
    <t>АРЫМБЕК ДАНА</t>
  </si>
  <si>
    <t>ИП "СУЮНГАЛИЕВ А.С"</t>
  </si>
  <si>
    <t>СУЮНГАЛИЕВ АЗАМАТ СЕРИККАЛИУЛЫ</t>
  </si>
  <si>
    <t>24.09.20422 нет пеотреб</t>
  </si>
  <si>
    <t>ИП МОМЫНКУЛОВ</t>
  </si>
  <si>
    <t>МОМЫНКУЛОВ АЙБЕК ХИКМАТУЛЛАЕВИЧ</t>
  </si>
  <si>
    <t>ИП "ТАИР"</t>
  </si>
  <si>
    <t>РАХМЕТОВ КАНАТ ГАБДУЛ-МАНАПОВИЧ</t>
  </si>
  <si>
    <t>Производство электрораспределительной и регулирующей аппаратуры</t>
  </si>
  <si>
    <t>КХ ALMAS AGRO</t>
  </si>
  <si>
    <t>КОСПАНОВ АЛМАС НАРИМАНОВИЧ</t>
  </si>
  <si>
    <t>С.СУХОРАБОВКА , СЕВЕРО-КАЗАХСТАНСКАЯ ОБЛАСТЬ, РАЙОН ШАЛ АКЫНА, СУХОРАБОВСКИЙ С.О., С.СУХОРАБОВКА</t>
  </si>
  <si>
    <t>ИП " ЖҰЛДЫЗ "</t>
  </si>
  <si>
    <t>ТУЛЕПКАЛИЕВА ӘСЕЛ ЕРМЕКҚЫЗЫ</t>
  </si>
  <si>
    <t>Стирка и обработка белья</t>
  </si>
  <si>
    <t>ИП "NAIZA"</t>
  </si>
  <si>
    <t>БАҚНАЗАРОВА МӘЛИКЕ ӘЛШЕРҚЫЗЫ</t>
  </si>
  <si>
    <t>ДҮЙСЕНБЕК ӘДІЛҒАЛИ ЕРҒАЛИҰЛЫ</t>
  </si>
  <si>
    <t>87754056677 ,8-775-405-66-77</t>
  </si>
  <si>
    <t>С.КОКДОНЕН , РАЙОН ТУРАРА РЫСКУЛОВА, КОКДОНЕНСКИЙ С.О., С.КОКДОНЕН</t>
  </si>
  <si>
    <t>КРЕСТЬЯНСКОЕ ХОЗЯЙСТВО "ЯСНЫЙ ДЕНЬ" повтор не дозвон</t>
  </si>
  <si>
    <t>МИХАЙЛИЧЕНКО ВЛАДИМИР АНДРЕЕВИЧ</t>
  </si>
  <si>
    <t>77770300386 ,87770300386</t>
  </si>
  <si>
    <t>С.СВЕРДЛОВКА , КОСТАНАЙСКАЯ ОБЛАСТЬ, АЛТЫНСАРИНСКИЙ РАЙОН, СВЕРДЛОВСКИЙ С.О., С.СВЕРДЛОВКА</t>
  </si>
  <si>
    <t>ЕРТАЕВ.Д.Е</t>
  </si>
  <si>
    <t>ЕРТАЕВ ДИНМУХАМЕДЖАН ЕРТАЙУЛЫ</t>
  </si>
  <si>
    <t>ИП ТАЙКЕЛДИНА повтор не дозвон</t>
  </si>
  <si>
    <t>ТАЙКЕЛДИНА НҰРДАНА НАҒАШЫБАЙҚЫЗЫ</t>
  </si>
  <si>
    <t>77774428149 ,87774428149</t>
  </si>
  <si>
    <t>С.ЖАЛДАМА , КОСТАНАЙСКАЯ ОБЛАСТЬ, АМАНГЕЛЬДИНСКИЙ РАЙОН, АМАНТОГАЙСКИЙ С.О., С.ЖАЛДАМА</t>
  </si>
  <si>
    <t>АЖИМУРАТОВ</t>
  </si>
  <si>
    <t>ӘЖІМҰРАТОВ МҰХТАР ТЫНЫСБЕКҰЛЫ</t>
  </si>
  <si>
    <t>АЛМЕНБЕТ СЕРІК ИЛЕСКЕНҰЛЫ</t>
  </si>
  <si>
    <t>С.КОКТАЛ , ЖАМБЫЛСКАЯ ОБЛАСТЬ, ТАЛАССКИЙ РАЙОН, КОКТАЛСКИЙ С.О., С.КОКТАЛ</t>
  </si>
  <si>
    <t>ТОО "ФИРМА "ДИАС"</t>
  </si>
  <si>
    <t>САПАРБАЕВ ЕРЖАН АХНАЗАРОВИЧ</t>
  </si>
  <si>
    <t>7(701)7359630 ,87017359630 ,87253722292</t>
  </si>
  <si>
    <t>Г.САРЫАГАШ , Южно-казахстанская область Сарыагашский район Г.САРЫАГАШ улица ТУРКЕСТАНСКАЯ, дом 57</t>
  </si>
  <si>
    <t>ТОО "ИНСПЭК" не верный номер</t>
  </si>
  <si>
    <t>ЗАИКИН ЮРИЙ ВАСИЛЬЕВИЧ</t>
  </si>
  <si>
    <t>С.АУЛИЕКОЛЬ , КОСТАНАЙСКАЯ ОБЛАСТЬ АУЛИЕКОЛЬСКИЙ РАЙОН АУЛИЕКОЛЬСКИЙ С.О. С.АУЛИЕКОЛЬ улица БАЙТУРСЫНОВА, дом 14А</t>
  </si>
  <si>
    <t>ПК "ЧЕРНОВИНСКИЙ"</t>
  </si>
  <si>
    <t>С.АККАЙНАР , УЛИЦА ТОПОРКОВА, 58</t>
  </si>
  <si>
    <t>20.05.2024 откл</t>
  </si>
  <si>
    <t>ПК "КОЛХОЗ БIРЛIК"</t>
  </si>
  <si>
    <t>ШАИНЕКОВ АБДИНУР АБДАЛИУЛЫ</t>
  </si>
  <si>
    <t>С.ТАСАРЫК , УЛИЦА М.АУЕЗОВ, Д.6А</t>
  </si>
  <si>
    <t>ИП АЙДЫНГҮЛ</t>
  </si>
  <si>
    <t>БИМӨШКЕН АЙДЫНГҮЛ</t>
  </si>
  <si>
    <t>20.05.2024 не верный номер</t>
  </si>
  <si>
    <t>ИП "НУРГАЛИЕВ"</t>
  </si>
  <si>
    <t>НУРГАЛИЕВ РУСЛАН ТАЛГАТОВИЧ</t>
  </si>
  <si>
    <t>24.09.2024  нет потреб</t>
  </si>
  <si>
    <t>АЗАМАТ</t>
  </si>
  <si>
    <t>КҮЛЖАНОВ АЗАМАТ МАРАТҰЛЫ</t>
  </si>
  <si>
    <t>ИП "АЙТКУЛОВА"</t>
  </si>
  <si>
    <t>АЙТКУЛОВА ТАНШОЛПАН УКИБАЕВНА</t>
  </si>
  <si>
    <t>77074214846 ,+77474807372 ,87474807372</t>
  </si>
  <si>
    <t>ИП СЕЙТКАЗИН</t>
  </si>
  <si>
    <t>СЕЙТКАЗИН ДАРХАН НУРЛЫБЕКОВИЧ</t>
  </si>
  <si>
    <t>ИП КАЛЕНОВ</t>
  </si>
  <si>
    <t>ҚАЛЕНОВ САЛАМАТ ҚАЙЫРҒАЛИҰЛЫ</t>
  </si>
  <si>
    <t>77719867579 ,87719867579</t>
  </si>
  <si>
    <t>ИП " МАДЕЛИМ А.А "</t>
  </si>
  <si>
    <t>МАДЕЛИМ АЛМАС АЛПЫСБАЙҰЛЫ</t>
  </si>
  <si>
    <t>77012267377 ,87012267377</t>
  </si>
  <si>
    <t>ИП "ALI-BOSS"</t>
  </si>
  <si>
    <t>МАУЛАНБЕК ӘЛІБЕК НҰРЛЫБЕКҰЛЫ</t>
  </si>
  <si>
    <t>77775456254 ,87775456254</t>
  </si>
  <si>
    <t>29.10.2024 не зарег</t>
  </si>
  <si>
    <t>ИП ГАНИ</t>
  </si>
  <si>
    <t>ҒАБИТҰЛЫ АРМАН</t>
  </si>
  <si>
    <t>П.БАЛПЫК , КОКСУСКИЙ РАЙОН, БАЛПЫКСКИЙ С.О., С.БАЛПЫК БИ</t>
  </si>
  <si>
    <t>ИП АЛИШЕР</t>
  </si>
  <si>
    <t>ӘБДІҚАЛЫҚОВ АЛИШЕР ӘБДІМӘЛІКҰЛЫ</t>
  </si>
  <si>
    <t>ИП "БАЛАУСА"</t>
  </si>
  <si>
    <t>ТӨРЕБЕК АЛУА НЕСІПБАЙҚЫЗЫ</t>
  </si>
  <si>
    <t>РАХЫМБЕК АЙЖАН ЖАНАТБЕКҚЫЗЫ</t>
  </si>
  <si>
    <t>ИП "СЕЙТЖАН"</t>
  </si>
  <si>
    <t>БӘКІР АЙДАНА НҰРЛАНҚЫЗЫ</t>
  </si>
  <si>
    <t>ARBO07</t>
  </si>
  <si>
    <t>ИХСАНОВ ЕРБОЛ АСЫЛБЕКОВИЧ</t>
  </si>
  <si>
    <t>7 747 1762040</t>
  </si>
  <si>
    <t>УРАЗОВА А.М.</t>
  </si>
  <si>
    <t>УРАЗОВА АРУ МАНСУРОВНА</t>
  </si>
  <si>
    <t>ТОО "АГРОФИРМА "ПРИРЕЧНОЕ"</t>
  </si>
  <si>
    <t>ТУМАБАЕВ МУХИТ</t>
  </si>
  <si>
    <t>87222576502 ,8 7222 57-65-02</t>
  </si>
  <si>
    <t>Г.СЕМЕЙ , Восточно-Казахстанская область С.ПРИРЕЧНОЕ улица НЕТ, дом б/н</t>
  </si>
  <si>
    <t>ИП ЖАНАТБЕК</t>
  </si>
  <si>
    <t>ЖАНАТБЕК ӘМИНА</t>
  </si>
  <si>
    <t>ЖЫЛҚЫБАЕВА ЖАНСАЯ ЖОРАБЕКҚЫЗЫ</t>
  </si>
  <si>
    <t>ИП "БАУБЕК А.П"</t>
  </si>
  <si>
    <t>БАУБЕК АСХАТ ПАЗЫЛБЕКҰЛЫ</t>
  </si>
  <si>
    <t>ИП "ПАРАСАТ"</t>
  </si>
  <si>
    <t>КАЛИАКБЕРОВ АМАНГЕЛДЫ АЙНАБЕКОВИЧ</t>
  </si>
  <si>
    <t>24.09.2024нет потреб</t>
  </si>
  <si>
    <t>ИП БЕРИКБАЕВ Ж.Ж.</t>
  </si>
  <si>
    <t>БЕРИКБАЕВ ЖАНГЕЛЬДЫ ЖУНУСОВИЧ</t>
  </si>
  <si>
    <t>25.08.2026 не верный номер</t>
  </si>
  <si>
    <t>ИП АКАРЫС</t>
  </si>
  <si>
    <t>ЕРКІНДІК АҚАРЫС</t>
  </si>
  <si>
    <t>ИП "САНДУҒАШ"</t>
  </si>
  <si>
    <t>ШАМБЫЛБЕК САНДУГАШ ИГІҚЫЗЫ</t>
  </si>
  <si>
    <t>14.11.2024  нет потреб</t>
  </si>
  <si>
    <t>КЕНЖЕСАРЫ АҚКЕНЖЕ КЕНЖЕСАРЫҚЫЗЫ</t>
  </si>
  <si>
    <t>КХ "НУСУПБЕК Е"</t>
  </si>
  <si>
    <t>НУСУПБЕК ЕРКІН НУСУПБЕКҰЛЫ</t>
  </si>
  <si>
    <t>С.КОКТАЛ , АЛМАТИНСКАЯ ОБЛАСТЬ, БАЛХАШСКИЙ РАЙОН, КОКТАЛЬСКИЙ С.О., С.КОКТАЛ</t>
  </si>
  <si>
    <t>TEKTI URPAQ</t>
  </si>
  <si>
    <t>НИЯЗАЛИЕВ АЙДАРХАН ӘСЕМХАНҰЛЫ</t>
  </si>
  <si>
    <t>КХ "МАНСУР"</t>
  </si>
  <si>
    <t>АБУОВ ЖОЛДАС БОЛАТҰЛЫ</t>
  </si>
  <si>
    <t>АГРОМАКС</t>
  </si>
  <si>
    <t>ДЕРКАЧ МАКСИМ СЕРГЕЕВИЧ</t>
  </si>
  <si>
    <t>ЖК "ТУРАБЕК Б.А."</t>
  </si>
  <si>
    <t>ТУРАБЕК БАҚДӘУЛЕТ АСЛАНБЕКҰЛЫ</t>
  </si>
  <si>
    <t>ИП "ALINUR" не верный номер</t>
  </si>
  <si>
    <t>СЕЙТКАЗИНА САНДУГАШ ЖАСЫРБАЕВНА</t>
  </si>
  <si>
    <t>ИП "МЕНҚАЗАҚПЫН"</t>
  </si>
  <si>
    <t>Пернебек Қуат Медеубекұлы</t>
  </si>
  <si>
    <t>ИП БОСТАЕВ М.Ж.</t>
  </si>
  <si>
    <t>БОСТАЕВ МАРАТ ЖЕКСЕМБАЙҰЛЫ</t>
  </si>
  <si>
    <t>ТОРТАЙ БАБА ФЕРМЕРЛІК ҚОЖАЛЫҒЫ</t>
  </si>
  <si>
    <t>АЙДАРБЕК НҰРЛЫБЕК БЕРІКҰЛЫ</t>
  </si>
  <si>
    <t>САДВАКАСОВА ЗАРИНА КАИРБУЛАТОВНА</t>
  </si>
  <si>
    <t>ТАЛМАҒАНБЕТОВ Б.С.</t>
  </si>
  <si>
    <t>ТАЛМАҒАНБЕТОВ БАУЫРЖАН САҒЫНҒАЛИҰЛЫ</t>
  </si>
  <si>
    <t>77012565656 ,87012565656 ,87715199393</t>
  </si>
  <si>
    <t>ИП "САМҰРАТ"</t>
  </si>
  <si>
    <t>БАРМАКОВА НАЗЕРКЕ АБДУАЛИҚЫЗЫ</t>
  </si>
  <si>
    <t>ДК "ЕРЛАН"</t>
  </si>
  <si>
    <t>ОРЫНБАЙ ЕРЛАН ЖОЛДАСБАЙҰЛЫ</t>
  </si>
  <si>
    <t>С.ТҰРСЫНБАЙ ДАТҚА , КЫЗЫЛОРДИНСКАЯ ОБЛАСТЬ, ЧИИЛИЙСКИЙ РАЙОН, КОГАЛИНСКИЙ С.О., С.ТҰРСЫНБАЙ ДАТҚА</t>
  </si>
  <si>
    <t>ИП "TANDAU"</t>
  </si>
  <si>
    <t>КУБАШЕВА АЙСАУЛЕ СЕРИККАЛИЕВНА</t>
  </si>
  <si>
    <t>АБАЙ НАЗИРА ҚОНАЙҚЫЗЫ</t>
  </si>
  <si>
    <t>77004456789 ,87004456789</t>
  </si>
  <si>
    <t>С.МУКРЫ , КОКСУСКИЙ РАЙОН, МУКРИНСКИЙ С.О., С.МУКРЫ</t>
  </si>
  <si>
    <t>ТОО "AST QURYLYS 22"</t>
  </si>
  <si>
    <t>АЛИМХАНОВ РУЛАН КАЙДАРОВИЧ</t>
  </si>
  <si>
    <t>7 (7232) 757 000 ,87232757000 ,8 7232 757-000</t>
  </si>
  <si>
    <t>Г.УСТЬ-КАМЕНОГОРСК , Восточно-Казахстанская область город Усть-Каменогорск улица БАЗОВАЯ, дом 3</t>
  </si>
  <si>
    <t>ИП AGRO-PRODUCT</t>
  </si>
  <si>
    <t>МЕКІМ ДАСТАН ЕСЕТҰЛЫ</t>
  </si>
  <si>
    <t>7 778 999 43 59 ,87789994359</t>
  </si>
  <si>
    <t>28.06.2024 сбросил</t>
  </si>
  <si>
    <t>СЕРІК ЛИНА</t>
  </si>
  <si>
    <t>RAISER</t>
  </si>
  <si>
    <t>РАЙСОВ ЖАНИБЕК СЕРИКОВИЧ</t>
  </si>
  <si>
    <t>ИП КҮЗЕНБАЙ</t>
  </si>
  <si>
    <t>КҮЗЕНБАЙ МАРИЯ ТЕМІРҚЫЗЫ</t>
  </si>
  <si>
    <t>Разработка программного обеспечения</t>
  </si>
  <si>
    <t>РЗД.АНРАХАЙ , ЖАМБЫЛСКАЯ ОБЛАСТЬ, КОРДАЙСКИЙ РАЙОН, ОТАРСКИЙ С.О., РЗД.АНРАХАЙ</t>
  </si>
  <si>
    <t>ИП КАДЕН ТА</t>
  </si>
  <si>
    <t>КАДЕН ТІЛЕУБЕРДІ АХМЕТҰЛЫ</t>
  </si>
  <si>
    <t>ДК НҰРҚОЖАЕВА АРАЙЛЫМ БАЙҚОЖАҚЫЗЫ</t>
  </si>
  <si>
    <t>НҰРҚОЖАЕВА АРАЙЛЫМ БАЙҚОЖАҚЫЗЫ</t>
  </si>
  <si>
    <t>ИП "ТОҚТАР"</t>
  </si>
  <si>
    <t>ЖӘКЕЛ ТОҚТАР АБАЙҰЛЫ</t>
  </si>
  <si>
    <t>КХ "ЕРЖАН ТУРКМЕНБАЕВ"</t>
  </si>
  <si>
    <t>ТҮРКМЕНБАЕВ ЕРЖАН АЛТЫНБЕКҰЛЫ</t>
  </si>
  <si>
    <t>БИСЕНГАЛИЕВ</t>
  </si>
  <si>
    <t>БИСЕНҒАЛИЕВ НҰРЖАН ТАЛҒАТҰЛЫ</t>
  </si>
  <si>
    <t>7 775 713 72 57 ,87757137257</t>
  </si>
  <si>
    <t>NUR TECHNOLOGY</t>
  </si>
  <si>
    <t>ШАМЕНОВ НУРСУЛТАН МЕЙРАМОВИЧ</t>
  </si>
  <si>
    <t>16.01.2024 не занимается больше</t>
  </si>
  <si>
    <t>ҒАЙНЕДЕН АЙГЕРІМ АХАНҚЫЗЫ</t>
  </si>
  <si>
    <t>24.09.2024 закрылись</t>
  </si>
  <si>
    <t>ИП ТЮЛЕБЕКОВ Д.К.</t>
  </si>
  <si>
    <t>ТЮЛЕБЕКОВ ДАУЛЕТ КАЙРАТОВИЧ</t>
  </si>
  <si>
    <t>87164123195 ,8-71641-2-31-95; 8-778-999-20-15 ,87789992015</t>
  </si>
  <si>
    <t>ИП "МУСАБЕКОВА А.К."</t>
  </si>
  <si>
    <t>МУСАБЕКОВА АЯУЛЫМ КАЛИЯХМЕТҚЫЗЫ</t>
  </si>
  <si>
    <t>МАНСҰР</t>
  </si>
  <si>
    <t>ҚАРАЖАНОВА АЙДАНА ДАУРЕНБЕКҚЫЗЫ</t>
  </si>
  <si>
    <t>ИП "НҰРЛЫБЕК"</t>
  </si>
  <si>
    <t>РЫСҚҰЛОВ НҰРЛЫБЕК АБДУҚУЛҰЛЫ</t>
  </si>
  <si>
    <t>7(771)143-17-18</t>
  </si>
  <si>
    <t>МАНАРБЕК ЖАСҰЛАН МАНАРБЕКҰЛЫ</t>
  </si>
  <si>
    <t>ҚҰБАШЕВА АЙГЕРІМ ИБРАГИМҚЫЗЫ</t>
  </si>
  <si>
    <t>ИП АБИЛМАЖИТОВ</t>
  </si>
  <si>
    <t>АБИЛМАЖИТОВ АЙДЫН СЕРИКОВИЧ</t>
  </si>
  <si>
    <t>ИП "ИСАЕВ"</t>
  </si>
  <si>
    <t>ИСАЕВ ШЫНҒЫС БОЛАТҰЛЫ</t>
  </si>
  <si>
    <t>С.ЖАНАКУРЫЛЫС , АЛМАТИНСКАЯ ОБЛАСТЬ, ЖАМБЫЛСКИЙ РАЙОН, УЗЫНАГАШСКИЙ С.О., С.ЖАНАКУРЫЛЫС</t>
  </si>
  <si>
    <t>ДК "ASR-LINE" не зарег</t>
  </si>
  <si>
    <t>ТАЖЕНОВА РАУШАН КАЗЖАНОВНА</t>
  </si>
  <si>
    <t>24.09.2024 не верный номер</t>
  </si>
  <si>
    <t>ИП АЙГЕРІМ НҰРПЕЙІСҚЫЗЫ</t>
  </si>
  <si>
    <t>НҰРПЕЙІСҚЫЗЫ АЙГЕРІМ</t>
  </si>
  <si>
    <t>ИП ARNUR</t>
  </si>
  <si>
    <t>ТЕРЕБАЙ ЖӘНІБЕК АРХАРБАЙҰЛЫ</t>
  </si>
  <si>
    <t>ИП "СТАЦЕНКО"</t>
  </si>
  <si>
    <t>СТАЦЕНКО АЛЕКСАНДР АЛЕКСАНДРОВИЧ</t>
  </si>
  <si>
    <t>ЖК "НУРБЕК"</t>
  </si>
  <si>
    <t>НҰРАДИН НҰРБЕК НҰРЛАНҰЛЫ</t>
  </si>
  <si>
    <t>ИП "ЖАКУПОВ"</t>
  </si>
  <si>
    <t>ЖАКУПОВ ЖҰМАБЕК МАРАТҰЛЫ</t>
  </si>
  <si>
    <t>ИП БОЛАТОВА</t>
  </si>
  <si>
    <t>БОЛАТОВА ӘЛИЯ АМАНКЕЛДІҚЫЗЫ</t>
  </si>
  <si>
    <t>С.БУРАН , ВОСТОЧНО-КАЗАХСТАНСКАЯ ОБЛАСТЬ, КУРЧУМСКИЙ РАЙОН, БУРАНОВСКИЙ С.О., С.БУРАН</t>
  </si>
  <si>
    <t>20.0.2024 не верный номер</t>
  </si>
  <si>
    <t>ЖК "JAMAL"</t>
  </si>
  <si>
    <t>ҮСЕНБАЕВА ЖАМАЛ МҰХТАРҚЫЗЫ</t>
  </si>
  <si>
    <t>ДК "АЛИНУР"</t>
  </si>
  <si>
    <t>АСҚАРОВА АЙНҰР МҰСАХАНҚЫЗЫ</t>
  </si>
  <si>
    <t>С.ЖАЙЫЛМА , КЫЗЫЛОРДИНСКАЯ ОБЛАСТЬ, ЖАНАКОРГАНСКИЙ РАЙОН, ЖАЙЫЛМИНСКИЙ С.О., С.ЖАЙЫЛМА</t>
  </si>
  <si>
    <t>МАРҚАБАЙ ҰЛДАНАЙ ЖАҚСЫЛЫҚҚЫЗЫ</t>
  </si>
  <si>
    <t>05.08.2024 нет потребности</t>
  </si>
  <si>
    <t>КАЙРАШОВА ГУЛСЕЗИМ АБЗАЛОВНА</t>
  </si>
  <si>
    <t>77712912391 ,87712912391</t>
  </si>
  <si>
    <t>27.02.2025 откл</t>
  </si>
  <si>
    <t>КРЕСТЬЯНСКОЕ ХОЗЯЙСТВО: ДАРЫ ПРИРОДЫ</t>
  </si>
  <si>
    <t>НҰРЖАНҰЛЫ НҰРКЕНЖЕ</t>
  </si>
  <si>
    <t>77778099993 ,+7(777)8099993 ,87778099993</t>
  </si>
  <si>
    <t>С.КАНАБЕК , ОБЛАСТЬ ЖЕТІСУ, КАРАТАЛЬСКИЙ РАЙОН, С.О.ЖОЛБАРЫС БАТЫРА, С.КАНАБЕК</t>
  </si>
  <si>
    <t>ЖК "АЙДЫНҒАЛИ АЙМУХАМБЕТ"</t>
  </si>
  <si>
    <t>АЙДЫНҒАЛИ АЙМУХАМБЕТ НАУРЫЗБАЙҰЛЫ</t>
  </si>
  <si>
    <t>24.09.2024 сами строят</t>
  </si>
  <si>
    <t>ИП ЖАРТЫБАЙ ӘЛИ СӘЛКЕНҰЛЫ</t>
  </si>
  <si>
    <t>ЖАРТЫБАЙ ӘЛИ СӘЛКЕНҰЛЫ</t>
  </si>
  <si>
    <t>14.11.2024 откл</t>
  </si>
  <si>
    <t>ИП КУНСУЛУ</t>
  </si>
  <si>
    <t>УДЕРОВА КУНСУЛУ МУХАНБЕТОВНА</t>
  </si>
  <si>
    <t>ИП "ӘЛИБЕК"</t>
  </si>
  <si>
    <t>ДАУЫЛБЕКҰЛЫ ӘЛИБЕК</t>
  </si>
  <si>
    <t>77714038556 ,87714038556</t>
  </si>
  <si>
    <t>09.10.2024  нет потреб</t>
  </si>
  <si>
    <t>МУСА</t>
  </si>
  <si>
    <t>МУСА АЛМАТ АЛПЫСБАЕВИЧ</t>
  </si>
  <si>
    <t>25.08.2026 закрыли ип</t>
  </si>
  <si>
    <t>ИП ГРАНТ</t>
  </si>
  <si>
    <t>АБИДОВ БАҚТИЯР УЗАҚБАЙҰЛЫ</t>
  </si>
  <si>
    <t>САРЖАНОВА НУРЗИЯ БОЛАТБЕКҚЫЗЫ</t>
  </si>
  <si>
    <t>К/Х "ТУЙМЕШОВ"</t>
  </si>
  <si>
    <t>ТУЙМЕШОВ ЖУБАНЫШ ТУЛЕГЕНОВИЧ</t>
  </si>
  <si>
    <t>ОРАЗБЕК ДӘУРЕН АСЛАНҰЛЫ</t>
  </si>
  <si>
    <t>8700000000 ,87079388999</t>
  </si>
  <si>
    <t>АО "РЕСПУБЛИКАНСКИЙ ЦЕНТР ПО ПЛЕМЕННОМУ ДЕЛУ В ЖИВОТНОВОДСТВЕ "АСЫЛ ТҮЛІК"</t>
  </si>
  <si>
    <t>СЕЙСЕНОВ БОЛАТ СЕКЕНОВИЧ</t>
  </si>
  <si>
    <t>(71651) 9-94-18, (7172) 73-80-77, 73-81-50 ,87172738152</t>
  </si>
  <si>
    <t>Г.КОСШЫ , УЧЕТНЫЙ КВАРТАЛ 018, 77</t>
  </si>
  <si>
    <t>ИП ТАСНИМ</t>
  </si>
  <si>
    <t>МИРЗАГАЛИЕВ НУРСУЛТАН КАЗБЕКОВИЧ</t>
  </si>
  <si>
    <t>77076970393 ,87086372935</t>
  </si>
  <si>
    <t>ИП "ЛОТОС"</t>
  </si>
  <si>
    <t>СЕЙТЖАППАР ЕРКЕБҰЛАН ЖАНҒАЗЫҰЛЫ</t>
  </si>
  <si>
    <t>28.06..2024 не дозвон</t>
  </si>
  <si>
    <t>ИП "АЛТЫНБЕКОВА А.А"</t>
  </si>
  <si>
    <t>АЛТЫНБЕКОВА АДЕМЫ АБЛАЕВНА</t>
  </si>
  <si>
    <t>ДК "ДІНМҰХАМЕД"</t>
  </si>
  <si>
    <t>АМАНОВА АҚМАРАЛ АЛДАШБЕКҚЫЗЫ</t>
  </si>
  <si>
    <t>ИП БАГЛАН</t>
  </si>
  <si>
    <t>СОПЫБЕКОВ БАҒЛАН ШЕРАЛЫХАНҰЛЫ</t>
  </si>
  <si>
    <t>77028189093 ,87028189093</t>
  </si>
  <si>
    <t>К/Х "БАЙКОШКАР"</t>
  </si>
  <si>
    <t>МҰРАТ ТАЛҒАТ ЕРЖАНҰЛЫ</t>
  </si>
  <si>
    <t>С.ШИБУЛАК , АКТЮБИНСКАЯ ОБЛАСТЬ, ТЕМИРСКИЙ РАЙОН, КАЙЫНДИНСКИЙ С.О., С.ШИБУЛАК</t>
  </si>
  <si>
    <t>ЖК "М.Р.С."</t>
  </si>
  <si>
    <t>АШИРБЕКОВ МАУЛЕН МАРЛЕНҰЛЫ</t>
  </si>
  <si>
    <t>77075067473 ,87075067473</t>
  </si>
  <si>
    <t>"СҰЛТАН" ФЕРМЕРЛІК ҚОЖАЛЫҒЫ</t>
  </si>
  <si>
    <t>ҚОРДАБАЙ ШОҚАН БАЛҒАТАЙҰЛЫ</t>
  </si>
  <si>
    <t>ИП "ЖОЛСУЛТАН Қ.С."</t>
  </si>
  <si>
    <t>ЖОЛСУЛТАН ҚУАНЫШ СОВЕТҰЛЫ</t>
  </si>
  <si>
    <t>77022333375 ,87022333375</t>
  </si>
  <si>
    <t>ИП БЕГЕНОВ</t>
  </si>
  <si>
    <t>БЕГЕНОВ АБАЙ ИКРАМБЕКҰЛЫ</t>
  </si>
  <si>
    <t>"ВАТАН-СТРОЙ" ШАРУА ҚОЖАЛЫҒЫ</t>
  </si>
  <si>
    <t>ХАЛЕЛОВ ӘЛІБИ МАХАМБЕТҰЛЫ</t>
  </si>
  <si>
    <t>С.САРША , МАНГИСТАУСКАЯ ОБЛАСТЬ, БЕЙНЕУСКИЙ РАЙОН, СЫНГЫРЛАУСКАЯ С.А., С.СЫНГЫРЛАУ, С.САРША</t>
  </si>
  <si>
    <t>КХ "КАСЕНОВ"</t>
  </si>
  <si>
    <t>КАСЕНОВ АДИЛЬ АЛМАСОВИЧ</t>
  </si>
  <si>
    <t>NAM GROUP</t>
  </si>
  <si>
    <t>НҰРЛАНОВ АСАН МАРАТҰЛЫ</t>
  </si>
  <si>
    <t>77014929020 ,87014929020</t>
  </si>
  <si>
    <t>ИП ОЛЖАБАЙ ЕЕ повтор не дозвон</t>
  </si>
  <si>
    <t>ОЛЖАБАЙ ЕРКІН ЕРЛАНҰЛЫ</t>
  </si>
  <si>
    <t>СӘЛИЕВА АЛТЫНАЙ НАУРЫЗБЕКҚЫЗЫ</t>
  </si>
  <si>
    <t>87710519494 ,87764046969</t>
  </si>
  <si>
    <t>А-1 "ЛИДЕР"</t>
  </si>
  <si>
    <t>ОРЫНХАНОВ АНУАР РАШИДОВИЧ</t>
  </si>
  <si>
    <t>ЖК"ТӘУЕКЕЛ"</t>
  </si>
  <si>
    <t>ӨЛМЕС ҚУАТ ДОҒДЫРБАЙҰЛЫ</t>
  </si>
  <si>
    <t>А.САУЫТБЕК , ЖАМБЫЛСКАЯ ОБЛАСТЬ, ШУСКИЙ РАЙОН, АЛГИНСКИЙ С.О., А.САУЫТБЕК</t>
  </si>
  <si>
    <t>14.11.2024 не зарег</t>
  </si>
  <si>
    <t>Алтынбай Нұрсұлтан Аманбайұлы</t>
  </si>
  <si>
    <t>МАННАНОВ ЖАНӘДІЛ ҒАБИТҰЛЫ</t>
  </si>
  <si>
    <t>77789345340 ,87789345340</t>
  </si>
  <si>
    <t>ДК "АБАДАН"</t>
  </si>
  <si>
    <t>ӘБДІШЕВ ӘЛШЕР</t>
  </si>
  <si>
    <t>ТЕМИРОВА РАЙГУЛЬ МАРАТОВНА</t>
  </si>
  <si>
    <t>16.01.2024 нет необ просит не звонить</t>
  </si>
  <si>
    <t>ИП "ШАЙДОЗИМ"</t>
  </si>
  <si>
    <t>ШАЙДОЗ АСХАТ ТҰРСЫНБЕКҰЛЫ</t>
  </si>
  <si>
    <t>КХ "ӘДІЛЕТ</t>
  </si>
  <si>
    <t>БОЛАТҚАН ӘДІЛЕТ</t>
  </si>
  <si>
    <t>20.05.2024</t>
  </si>
  <si>
    <t>ИП АБАТ</t>
  </si>
  <si>
    <t>АМАНГОСОВ БЕК-СУЛТАН АБАТОВИЧ</t>
  </si>
  <si>
    <t>27.02.2025 не зарег</t>
  </si>
  <si>
    <t>ИП "ҰЛАН"</t>
  </si>
  <si>
    <t>ҚАЛТҰРДЫ АҚТӨРЕ СЕРІКҰЛЫ</t>
  </si>
  <si>
    <t>ИП РАХМЕШ</t>
  </si>
  <si>
    <t>РАХМЕШ ДОСХАН МАРАТҰЛЫ</t>
  </si>
  <si>
    <t>ИП "САҒЫНТАЙҚЫЗЫ АҚБОТА"</t>
  </si>
  <si>
    <t>САҒЫНТАЙҚЫЗЫ АҚБОТА</t>
  </si>
  <si>
    <t>ИП "КУЗИЕВ Д.Д."</t>
  </si>
  <si>
    <t>КУЗИЕВ ДИНМУХАМЕД ДИЛЬМУРАТОВИЧ</t>
  </si>
  <si>
    <t>КАЗАВТОЖОЛ</t>
  </si>
  <si>
    <t>ЖАҚАНОВ ҚЫДЫРЖАН ҚОЖАСҰЛЫ</t>
  </si>
  <si>
    <t>ИП "ЛИ Е.М."</t>
  </si>
  <si>
    <t>ЛИ ЕВГЕНИЙ МИХАЙЛОВИЧ</t>
  </si>
  <si>
    <t>87012209765 ,87015778300</t>
  </si>
  <si>
    <t>ИП " ДАН-АЙ</t>
  </si>
  <si>
    <t>Амандосова Айсұлу Агбетуллақызы</t>
  </si>
  <si>
    <t>Ж/К "АМАНКЕЛДІ Т.С."</t>
  </si>
  <si>
    <t>АМАНКЕЛДІ ТӨЛБАСЫ СӘКЕНҰЛЫ</t>
  </si>
  <si>
    <t>28.10.2024 нет потреб</t>
  </si>
  <si>
    <t>Ж/К ЕРКЕБУЛАН</t>
  </si>
  <si>
    <t>ЖҰМАДИЛОВ ЕРКЕБҰЛАН ЖАҚСЫЛЫҚҰЛЫ</t>
  </si>
  <si>
    <t>КАЛИЕВ ИСЛАМБЕК УКАНЫШҰЛЫ</t>
  </si>
  <si>
    <t>КХ"САРСЕКЕЕВ Е. А."</t>
  </si>
  <si>
    <t>САРСЕКЕЕВ ЕРЖАН АСЫЛБЕКУЛЫ</t>
  </si>
  <si>
    <t>С.КАРАСАЙ , АЛМАТИНСКАЯ ОБЛАСТЬ, ЕНБЕКШИКАЗАХСКИЙ РАЙОН, БОЛЕКСКИЙ С.О., С.КАРАСАЙ</t>
  </si>
  <si>
    <t>ЖК "ADAL"</t>
  </si>
  <si>
    <t>САДЫБАЙ МАРҒҰЛАН МҰРАТҰЛЫ</t>
  </si>
  <si>
    <t>ИП "НИГМАТУЛЛИН"</t>
  </si>
  <si>
    <t>НИГМАТУЛЛИН НУРСУЛТАН МУРАТОВИЧ</t>
  </si>
  <si>
    <t>НУРУШЕВ АЗАМАТ МУРАТОВИЧ</t>
  </si>
  <si>
    <t>77084014820 ,87072385699 ,87084014820</t>
  </si>
  <si>
    <t>ИП "СЕЙДУАЛЫ"</t>
  </si>
  <si>
    <t>СЕЙДУАЛЫ АБЫЛАЙ ЖАНЫБЕКҰЛЫ</t>
  </si>
  <si>
    <t>С.АКБУЛАК , САЙРАМСКИЙ РАЙОН, АКБУЛАКСКИЙ С.О., С.АКБУЛАК</t>
  </si>
  <si>
    <t>РУСТЕМБАЕВА АК повтор не дозвон</t>
  </si>
  <si>
    <t>РУСТЕМБАЕВА АЙНАГУЛЬ КУАНЫШБАЕВНА</t>
  </si>
  <si>
    <t>С.ДОСОВКА , КОСТАНАЙСКАЯ ОБЛАСТЬ, ДЕНИСОВСКИЙ РАЙОН, ПОКРОВСКИЙ С.О., С.ДОСОВКА</t>
  </si>
  <si>
    <t>СЕЙІТХАНОВ БЕГАЛЫ ӘКІМЖАНҰЛЫ</t>
  </si>
  <si>
    <t>7747-648-83-89 ,87476488389</t>
  </si>
  <si>
    <t>БАИМБЕТ МАРҒУЛАН</t>
  </si>
  <si>
    <t>БАИМБЕТ МАРҒҰЛАН НҰРЛАНҰЛЫ</t>
  </si>
  <si>
    <t>ИП "АБЕЗОВ"</t>
  </si>
  <si>
    <t>АБЕЗОВ ЕРЛАН БАЙДӘУЛЕТҰЛЫ</t>
  </si>
  <si>
    <t>ИП БҮРКІТ</t>
  </si>
  <si>
    <t>ОҢҒАРБАЕВА ЖАДЫРА НҰРҒАЙЫНҚЫЗЫ</t>
  </si>
  <si>
    <t>ИП АЙДАРОВ</t>
  </si>
  <si>
    <t>АЙДАРОВ ДӘУЛЕТ БЕКЖАНҰЛЫ</t>
  </si>
  <si>
    <t>ИП АЗЕЛЬ</t>
  </si>
  <si>
    <t>АБИЛДИЕВ ЕРТАРГЫН ОРЫНБАСАРОВИЧ</t>
  </si>
  <si>
    <t>ИП МЕЙРАТ</t>
  </si>
  <si>
    <t>ДОСУМХАНОВ АДИЛЬ АМАНТАЕВИЧ</t>
  </si>
  <si>
    <t>ИП АЯЗБЕКОВ</t>
  </si>
  <si>
    <t>АЯЗБЕКОВ ДАСТАН</t>
  </si>
  <si>
    <t>ИП АЙБАР</t>
  </si>
  <si>
    <t>ӘЛІБЕК АЙБАР ҚАЙРАТҰЛЫ</t>
  </si>
  <si>
    <t>ЖК "ЗИНЕЛ"</t>
  </si>
  <si>
    <t>ҚАНСҰЛТАН ЗИНЕЛ ҒАЛЫМЖАНҰЛЫ</t>
  </si>
  <si>
    <t>ИП ШАТАЙ ОРЫНГҮЛ НҰРТАЙҚЫЗЫ</t>
  </si>
  <si>
    <t>ШАТАЙ ОРЫНГҮЛ НҰРТАЙҚЫЗЫ</t>
  </si>
  <si>
    <t>27.02.2025 не дозон</t>
  </si>
  <si>
    <t>ИП САНАЕВА АЙГЕРІМ</t>
  </si>
  <si>
    <t>САНАЕВА АЙГЕРІМ БАҚЫТЖАНҚЫЗЫ</t>
  </si>
  <si>
    <t>СКАКОВ НУРЖАН НУРГАИПОВИЧ</t>
  </si>
  <si>
    <t>87013333294 ,+87013333294 ,87788674435</t>
  </si>
  <si>
    <t>ИП"NJ"</t>
  </si>
  <si>
    <t>ГУМАРОВ НУРКЕН ГАЙНИЕВИЧ</t>
  </si>
  <si>
    <t>7 (702) 334-89-19 ,87023348919 ,87781820332</t>
  </si>
  <si>
    <t>БЕКЕН ЕРНҰР ЕСЕНҰЛЫ</t>
  </si>
  <si>
    <t>С.ДИНМУХАМЕДА КОНАЕВА , ЖАМБЫЛСКАЯ ОБЛАСТЬ, РАЙОН ТУРАРА РЫСКУЛОВА, С.О.АКНИЕТ, С.ДИНМУХАМЕДА КОНАЕВА</t>
  </si>
  <si>
    <t>ИП QAZTECH</t>
  </si>
  <si>
    <t>НИЯТУЛЛАЕВ САБЫР МҰРАТҰЛЫ</t>
  </si>
  <si>
    <t>7 (747) 337-76-58 ,+7 747 337 76 58 ,87473377658</t>
  </si>
  <si>
    <t>14.11.2024 не веный номер</t>
  </si>
  <si>
    <t>ИП"СЕРІКБОЛСЫН"</t>
  </si>
  <si>
    <t>ӘБДІКЕРОВ СЕРІКБОЛСЫН СЕРІКБОЛҰЛЫ</t>
  </si>
  <si>
    <t>70722043917 ,7072204391/ 7084398796 / 398796 ,80722043917 ,87774517670</t>
  </si>
  <si>
    <t>САМҒАУ</t>
  </si>
  <si>
    <t>АБДИБЕК АЙЖАН РЫСБЕККЫЗЫ</t>
  </si>
  <si>
    <t>МУТАЕВ Р,Н,</t>
  </si>
  <si>
    <t>МУТАЕВ РАМАЗАН НУРМАГОМЕДОВИЧ</t>
  </si>
  <si>
    <t>КХ "РАФИХ"</t>
  </si>
  <si>
    <t>АЯНҰЛЫ МЕЙРАМБЕК</t>
  </si>
  <si>
    <t>АБДРАХМАНОВА БАЯН КАЛИБАЕВНА</t>
  </si>
  <si>
    <t>77767668151 ,+7 (776) 766-81-51 ,87767668151</t>
  </si>
  <si>
    <t>27.02.2025 закрылись</t>
  </si>
  <si>
    <t>ЦЕНТРКАЗСПЕЦМОНТАЖ</t>
  </si>
  <si>
    <t>САКЕНОВ ТЕМИРЛАН АМАНГЕЛЬДИНОВИЧ</t>
  </si>
  <si>
    <t>ИП АРАЙЛЫМ</t>
  </si>
  <si>
    <t>ЕСІМОВА АРАЙЛЫМ ЕРЖАНҚЫЗЫ</t>
  </si>
  <si>
    <t>ИП "ЗОЛОТАЯ ОРХИДЕЯ"</t>
  </si>
  <si>
    <t>ҚАСЫМОВА ЗҮЛФИЯ КӘРИМҚЫЗЫ</t>
  </si>
  <si>
    <t>77022384000 ,87022384000</t>
  </si>
  <si>
    <t>07.06.2024 нет потребь</t>
  </si>
  <si>
    <t>ЖУПКАЛИЕВ ТЕМИРЛАН АЛПАШОВИЧ</t>
  </si>
  <si>
    <t>77073838216 ,87073838216</t>
  </si>
  <si>
    <t>27.02.2025 не верный номер</t>
  </si>
  <si>
    <t>ИП "АКСУТРАНСБИЗНЕС"</t>
  </si>
  <si>
    <t>ТЛЯВКАЕВ РАФАЭЛЬ ИЛГАМОВИЧ</t>
  </si>
  <si>
    <t>18.09.2026 не дозвон рафаель илгамович</t>
  </si>
  <si>
    <t>ТОО "АГРОФИРМА "КОКВЕСТ"</t>
  </si>
  <si>
    <t>ПРОСКУРИН ВЛАДИМИР ВИКТОРОВИЧ</t>
  </si>
  <si>
    <t>7(7132)50-72-67 ,87132507236 ,8(7132)50-72-36 ,87132507267</t>
  </si>
  <si>
    <t>С.ЖЕЗДИБАЙ , АКТЮБИНСКАЯ ОБЛАСТЬ МАРТУКСКИЙ РАЙОН ХАЗРЕТОВСКИЙ С.О. С.ЖЕЗДИБАЙ улица ЖАНГЕЛЬДИНА, к.Г АКТОБЕ, УЛИЦА ПОЖАРСКОГО 59, дом 60</t>
  </si>
  <si>
    <t>ИП "АЙГЕРІМ"</t>
  </si>
  <si>
    <t>ЕРЛАНОВА ӘЙГЕРІМ ЕРЛАНҚЫЗЫ</t>
  </si>
  <si>
    <t>87772781882 ,8-777-278-18-82</t>
  </si>
  <si>
    <t>ИСБЕКОВ МУХАММЕД САРСЕНБЕКҰЛЫ</t>
  </si>
  <si>
    <t>ТОО "КОСТУЮН"</t>
  </si>
  <si>
    <t>ЖОЛБАРЫСХАН САҒЫНБЕК</t>
  </si>
  <si>
    <t>Г.АРЫСЬ , УЛИЦА БАЙСЕИТОВА К, Д.22</t>
  </si>
  <si>
    <t>ИП "ЖАНАБАЕВ К. М."</t>
  </si>
  <si>
    <t>ЖАНАБАЕВ КЕНЖЕГАЛИ МЕДЕТБЕКҰЛЫ</t>
  </si>
  <si>
    <t>С.ПИСТЕЛИ , ТУРКЕСТАНСКАЯ ОБЛАСТЬ, ТЮЛЬКУБАССКИЙ РАЙОН, ЖАСКЕШУСКИЙ С.О., С.ПИСТЕЛИ</t>
  </si>
  <si>
    <t>САМРҰҚ</t>
  </si>
  <si>
    <t>ЖАРЫЛҚАПОВА ЖАНЕРКЕ БАЗАРБАЙҚЫЗЫ</t>
  </si>
  <si>
    <t>ИП ҒАДІЛБЕК</t>
  </si>
  <si>
    <t>ТІЛЕГЕНОВА МАРТА АБЗАЛҚЫЗЫ</t>
  </si>
  <si>
    <t>С.КОНЫСТАНУ , АТЫРАУСКАЯ ОБЛАСТЬ, КЗЫЛКОГИНСКИЙ РАЙОН, ТАСШАГИЛЬСКИЙ С.О., С.КОНЫСТАНУ</t>
  </si>
  <si>
    <t>ИП "БЕКСҰЛТАН"  не верный номер</t>
  </si>
  <si>
    <t>ТЛЕУБЕРГЕН БЕКСҰЛТАН БАҒДАТҰЛЫ</t>
  </si>
  <si>
    <t>77052880066 ,87052880066</t>
  </si>
  <si>
    <t>ИП "ШОРА"</t>
  </si>
  <si>
    <t>ШОРА НУРМАҒАМБЕТ БЕКЗАТҰЛЫ</t>
  </si>
  <si>
    <t>14.11.2024 не сущ</t>
  </si>
  <si>
    <t>ИП НАУРЫЗБАЙ</t>
  </si>
  <si>
    <t>ӘШІРБЕКОВ НАУРЫЗБАЙ САМАТҰЛЫ</t>
  </si>
  <si>
    <t>ДК "АБДИМАУЛЕНОВ"</t>
  </si>
  <si>
    <t>АБДИМАУЛЕНОВ АЗАМАТ НҰРЛАНҰЛЫ</t>
  </si>
  <si>
    <t>ИП "SHALKAR"</t>
  </si>
  <si>
    <t>БОЛАТҚАНҰЛЫ ШАЛҚАР</t>
  </si>
  <si>
    <t>С.ТОПКАИН , ВОСТОЧНО-КАЗАХСТАНСКАЯ ОБЛАСТЬ, КАТОН-КАРАГАЙСКИЙ РАЙОН, БЕЛКАРАГАЙСКИЙ С.О., С.ТОПКАИН</t>
  </si>
  <si>
    <t>БАҚЫТ БАҚТИЯР БАҚЫТҰЛЫ</t>
  </si>
  <si>
    <t>87051435100 ,8-705-143-51-00</t>
  </si>
  <si>
    <t>КХ "РЫМБЕКОВ"</t>
  </si>
  <si>
    <t>РЫМБЕКОВ ӘДІЛЕТ РЫМБЕКҰЛЫ</t>
  </si>
  <si>
    <t>С.КОЙТАС , ВОСТОЧНО-КАЗАХСТАНСКАЯ ОБЛАСТЬ, КУРЧУМСКИЙ РАЙОН, АБАЙСКИЙ С.О., С.КОЙТАС</t>
  </si>
  <si>
    <t>КРЕСТЬЯНСКОЕ ХОЗЯЙСТВО "ЖҰМАҒАЗЫ"</t>
  </si>
  <si>
    <t>ЖҰМАҒАЗИН ЕРНАР ЕРЖАНҰЛЫ</t>
  </si>
  <si>
    <t>ИП "ИЛЬЯСОВ"</t>
  </si>
  <si>
    <t>ИЛЯСОВ НУРБОЛ САКЕНҰЛЫ</t>
  </si>
  <si>
    <t>87753750122 ,8-775-375-0122</t>
  </si>
  <si>
    <t>ИП ДОШАЕВ А.А.</t>
  </si>
  <si>
    <t>ДОШАЕВ АЛМАТ АБЫЛАЙҰЛЫ</t>
  </si>
  <si>
    <t>77771853861 ,87771853861</t>
  </si>
  <si>
    <t>С.АРАЛТОГАЙ , АКТЮБИНСКАЯ ОБЛАСТЬ, АЙТЕКЕБИЙСКИЙ РАЙОН, АРАЛТОГАЙСКИЙ С.О., С.АРАЛТОГАЙ</t>
  </si>
  <si>
    <t>ТОО "ТЕНГЕ"</t>
  </si>
  <si>
    <t>ТУРДЫКУЛОВ БИГЕЛДЫ ЖОМАЕВИЧ</t>
  </si>
  <si>
    <t>С.ЖИБЕК ЖОЛЫ , УЛИЦА Д.ҚОНАЕВ, 16</t>
  </si>
  <si>
    <t>ТОО ИМЕНИ "АБАЯ"</t>
  </si>
  <si>
    <t>МИЛЛЕР НИКОЛАЙ АЛЕКСАНДРОВИЧ</t>
  </si>
  <si>
    <t>С.ГОЛУБОВКА ,</t>
  </si>
  <si>
    <t>КХ BEKSULTAN</t>
  </si>
  <si>
    <t>БЕЙСЕНБЕКОВА АҚЕРКЕ НҰРЖАНҚЫЗЫ</t>
  </si>
  <si>
    <t>28.06.2024 сбой</t>
  </si>
  <si>
    <t>БЕРЛИН МӘДИ ТАЛҒАТҰЛЫ</t>
  </si>
  <si>
    <t>ИП САПАРОВ А</t>
  </si>
  <si>
    <t>САПАРОВ АЙТӨРЕ АСКАНБЕКҰЛЫ</t>
  </si>
  <si>
    <t>77756308259 ,87756308259</t>
  </si>
  <si>
    <t>29.10.2024 нет потреюб</t>
  </si>
  <si>
    <t>ЖАЛГАСБАЕВ</t>
  </si>
  <si>
    <t>ЖАЛГАСБАЕВ НУРСУЛТАН АМАНКОСОВИЧ</t>
  </si>
  <si>
    <t>BIO</t>
  </si>
  <si>
    <t>КУСПАНОВ НУРЛЫБАЙ ЕСПОЛАЙУЛЫ</t>
  </si>
  <si>
    <t>10.06.2024 нет потреб</t>
  </si>
  <si>
    <t>ИП ЕРСІН</t>
  </si>
  <si>
    <t>Өміржан Нұрбол Ерсінұлы</t>
  </si>
  <si>
    <t>7(701)098-16-53 ,87010981653</t>
  </si>
  <si>
    <t>28.06.2024 не интересует</t>
  </si>
  <si>
    <t>FAMILY</t>
  </si>
  <si>
    <t>ШВЕЦОВ ИВАН ВАСИЛЬЕВИЧ</t>
  </si>
  <si>
    <t>11.09.2026 закрываются</t>
  </si>
  <si>
    <t>ИП АҚБАСТАУKZ 2030</t>
  </si>
  <si>
    <t>ТӨЛЕГЕНОВ ЕРЛАН ЖАНДОСҰЛЫ</t>
  </si>
  <si>
    <t>ИП "ВОЦКЕ ПАВЕЛ ЭДВИНОВИЧ"</t>
  </si>
  <si>
    <t>Воцке Павел Эдвинович</t>
  </si>
  <si>
    <t>С.САЙМАСАЙ , АЛМАТИНСКАЯ ОБЛАСТЬ, ЕНБЕКШИКАЗАХСКИЙ РАЙОН, САЙМАСАЙСКИЙ С.О., С.САЙМАСАЙ</t>
  </si>
  <si>
    <t>ANS</t>
  </si>
  <si>
    <t>ҚАДИРБЕК АҢСАҒАН</t>
  </si>
  <si>
    <t>27.02.2025 ансаган фут манеж</t>
  </si>
  <si>
    <t>ИП ТҮРКМЕНБАЙ Т.Қ.</t>
  </si>
  <si>
    <t>ТҮРКМЕНБАЙ ТАЛҒАТ ҚҰДАЙБЕРГЕНҰЛЫ</t>
  </si>
  <si>
    <t>ИП АБИЕВ А.О.</t>
  </si>
  <si>
    <t>АБИЕВ АМАНКОС ОРАЗБАЕВИЧ</t>
  </si>
  <si>
    <t>ИП "INVEST STROY"</t>
  </si>
  <si>
    <t>МАШИМБАЕВА АЙНУР СЕРИКБОЛКЫЗЫ</t>
  </si>
  <si>
    <t>ИП "НАЙМАНБАЕВ"</t>
  </si>
  <si>
    <t>НАЙМАНБАЕВ НАУРЫЗБЕК БЕЙБІТБЕКҰЛЫ</t>
  </si>
  <si>
    <t>29.10.2024 нети потреб</t>
  </si>
  <si>
    <t>ДК НҰРЛЫ-ЖОЛ</t>
  </si>
  <si>
    <t>АЙТБАЕВ МӘДИ ТҰРҒАНБЕКҰЛЫ</t>
  </si>
  <si>
    <t>ИП ЖАМАЛ АЛИ</t>
  </si>
  <si>
    <t>МУСИНА ГУЛЖАУХАР ЖАНБУЛАТОВНА</t>
  </si>
  <si>
    <t>ТОО ПЛЕМЕННОЕ ХОЗЯЙСТВО "АСТАНА-КУС"</t>
  </si>
  <si>
    <t>МУРЗАХМЕТОВ АЛМАТ БОЛАТОВИЧ</t>
  </si>
  <si>
    <t>(71644) 2-32-60, 2-32-32 ,87164423232</t>
  </si>
  <si>
    <t>С.ЖИБЕК ЖОЛЫ , Массив 1, строение 5</t>
  </si>
  <si>
    <t>К/Х "НАУХАН"</t>
  </si>
  <si>
    <t>НАУХАНОВ НҰРХАН ҒАБИТҰЛЫ</t>
  </si>
  <si>
    <t>87113751290 ,8 (71137) 51-290</t>
  </si>
  <si>
    <t>24.09.2024 откл</t>
  </si>
  <si>
    <t>ТҰРҒАНБЕК</t>
  </si>
  <si>
    <t>ТҰРҒАНБЕК АХМЕТ МҰХИТҰЛЫ</t>
  </si>
  <si>
    <t>С.КЫЗЫЛКУМ , ТУРКЕСТАНСКАЯ ОБЛАСТЬ, ЖЕТЫСАЙСКИЙ РАЙОН, КЫЗЫЛКУМСКИЙ С.О., С.КЫЗЫЛКУМ</t>
  </si>
  <si>
    <t>MDS</t>
  </si>
  <si>
    <t>САРСЕНБАЕВА МӘДИНА МУХТАРҚЫЗЫ</t>
  </si>
  <si>
    <t>ДК "НҰРСҰЛТАН"</t>
  </si>
  <si>
    <t>ТҰРҒАНБЕК НҰРСҰЛТАН МАРАТҰЛЫ</t>
  </si>
  <si>
    <t>87768803200 ,87789143441</t>
  </si>
  <si>
    <t>ИП ЖУНЕРБАЕВ Р.К.</t>
  </si>
  <si>
    <t>ЖУНЕРБАЕВ РУСЛАН КАЖТАЕВИЧ</t>
  </si>
  <si>
    <t>77783344494 ,87783344494</t>
  </si>
  <si>
    <t>ТҮСІПБЕК МӨЛДІР САҒАТҚЫЗЫ</t>
  </si>
  <si>
    <t>22.04.2024 поставил самостоятельно</t>
  </si>
  <si>
    <t>ФХ "HERITAGE"</t>
  </si>
  <si>
    <t>СЕРІКБАЕВА САЛТАНАТ ҚАЙРАТҚЫЗЫ</t>
  </si>
  <si>
    <t>7(778)-452-3331</t>
  </si>
  <si>
    <t>АЛАША</t>
  </si>
  <si>
    <t>БУКЕЕВ НУРБОЛ СЫГАЕВИЧ</t>
  </si>
  <si>
    <t>ИП САҒЫНДЫҚ С.Б.</t>
  </si>
  <si>
    <t>САҒЫНДЫҚ САЯН БЕРІКҰЛЫ</t>
  </si>
  <si>
    <t>ШУНГАРИЕВА АЙСУЛУ БЕРИКОВНА</t>
  </si>
  <si>
    <t>ӨНЕГЕ</t>
  </si>
  <si>
    <t>ТӨРЕХАН ГҮЛНАЗ ҚҰЛМАНҚЫЗЫ</t>
  </si>
  <si>
    <t>05.08.2024 казахскоговорящий</t>
  </si>
  <si>
    <t>АМАНТАЕВ ДУМАН АМАНТАЙҰЛЫ</t>
  </si>
  <si>
    <t>ALIBI GROUP</t>
  </si>
  <si>
    <t>КЕНИШБЕКОВ АЙДАРХАН ЖАРЫЛКАСЫМУЛЫ</t>
  </si>
  <si>
    <t>ИП "КАНАНОВА ЖАДЫРА ҚАБДОЛДАҚЫЗЫ"</t>
  </si>
  <si>
    <t>КАНАНОВА ЖАДЫРА ҚАБДОЛДАҚЫЗЫ</t>
  </si>
  <si>
    <t>7(777) 366 05 92</t>
  </si>
  <si>
    <t>БАҚТЫҒАЛИЕВ БЕКСҰЛТАН МЕЙРАМҰЛЫ казахско говорящий</t>
  </si>
  <si>
    <t>БАҚТЫҒАЛИЕВ БЕКСҰЛТАН МЕЙРАМҰЛЫ</t>
  </si>
  <si>
    <t>KAKOSCOMP</t>
  </si>
  <si>
    <t>ОСПАНОВ ҚУАНДЫҚ ҚАБДЫЛАХМЕТҰЛЫ</t>
  </si>
  <si>
    <t>7 (776) 483-80-00</t>
  </si>
  <si>
    <t>ИП "КАСЫМБЕКОВА Ж. Б."не верный номер</t>
  </si>
  <si>
    <t>КАСЫМБЕКОВА ЖАНСАЯ БАЛТАБАЕВНА</t>
  </si>
  <si>
    <t>ИП ДЖАБАЙКАНОВ БОЛАТХАН</t>
  </si>
  <si>
    <t>ДЖАБАЙКАНОВ БОЛАТХАН КАБИДОЛЛАЕВИЧ</t>
  </si>
  <si>
    <t>7 (705) 294 14 59</t>
  </si>
  <si>
    <t>С.КОЛЬБУЛАК , ПАВЛОДАРСКАЯ ОБЛАСТЬ, ЩЕРБАКТИНСКИЙ РАЙОН, ЖЫЛЫ-БУЛАКСКИЙ С.О., С.КОЛЬБУЛАК</t>
  </si>
  <si>
    <t>ИП "ДАНИЯР"</t>
  </si>
  <si>
    <t>УЛДАНБЕК МАҚСАТ МАРАТҰЛЫ</t>
  </si>
  <si>
    <t>ТОО "JASILJELEK QURILIS"</t>
  </si>
  <si>
    <t>РАКИМБАЕВ БЕЙБУТ АМАНБЕКОВИЧ</t>
  </si>
  <si>
    <t>(727) 258-57-42</t>
  </si>
  <si>
    <t>МЕДЕУСКИЙ РАЙОН , город Алматы Медеуский район Проспект ДОСТЫҚ, дом 240</t>
  </si>
  <si>
    <t>АО "КРАСНОЯРСКОЕ"</t>
  </si>
  <si>
    <t>АБДИЕВ АСКАР СЕЙІТКӘРІМҰЛЫ</t>
  </si>
  <si>
    <t>(7172) 56-37-39</t>
  </si>
  <si>
    <t>С.ЖАНГЫЗКУДУК , Акмолинская область Целиноградский район сельский округ Жарлыколь село Жалгызкудук улица СПОРТИВНАЯ, дом 4 кв. 1</t>
  </si>
  <si>
    <t>ИП "БАҚЫТ"</t>
  </si>
  <si>
    <t>ИКРАМЖАНОВ БАҚЫТ ҚҰРМАНБАЙҰЛЫ</t>
  </si>
  <si>
    <t>7(771)2870909 ,87712870909</t>
  </si>
  <si>
    <t>АНДАГУЖИНОВ</t>
  </si>
  <si>
    <t>АНДАГУЖИНОВ РУСЛАН ТАСБУЛАТОВИЧ</t>
  </si>
  <si>
    <t>АМАНОВА ГУЛЬДЕН КАНАТОВНА</t>
  </si>
  <si>
    <t>28.06.2024 не та сфера</t>
  </si>
  <si>
    <t>QALMURATOV</t>
  </si>
  <si>
    <t>КАЛМУРАТОВ САРСЕНБАЙ МУРАТОВИЧ</t>
  </si>
  <si>
    <t>7(775)910-70-64 ,87759107064</t>
  </si>
  <si>
    <t>10.06.2024 сбой</t>
  </si>
  <si>
    <t>ИП СМАЙЫЛОВ ӘСЕТ БӨЛТІРІКҰЛЫ</t>
  </si>
  <si>
    <t>СМАЙЫЛОВ ӘСЕТ БӨЛТІРІКҰЛЫ</t>
  </si>
  <si>
    <t>87756908593 ,87767182249</t>
  </si>
  <si>
    <t>САРИЕВ СҰЛТАНБЕК РУСЛАНҰЛЫ</t>
  </si>
  <si>
    <t>ИП "КІШКЕНЕ"</t>
  </si>
  <si>
    <t>КІШКЕНЕЕВ АСАНХАН НҰРБОЛАТҰЛЫ</t>
  </si>
  <si>
    <t>ИП "АҚСУ ӨЛКЕ"</t>
  </si>
  <si>
    <t>СӘРУАР ДӘУЛЕТ СӘБИТҰЛЫ</t>
  </si>
  <si>
    <t>ИП МОЛДИР</t>
  </si>
  <si>
    <t>КӘЖДЕМБЕК МӨЛДІР НҰРЛАНҚЫЗЫ</t>
  </si>
  <si>
    <t>ИП "НҰРҚАЙДАРОВ Н.Н"</t>
  </si>
  <si>
    <t>НҰРҚАЙДАРОВ НҰРЖАУ НҰРЖАНҰЛЫ</t>
  </si>
  <si>
    <t>ИП АЖАР</t>
  </si>
  <si>
    <t>КЕРЕЙБАЕВА ЖАДЫРА МАГЗУМОВНА</t>
  </si>
  <si>
    <t>77712966313 ,87712966313</t>
  </si>
  <si>
    <t>КХ "АЛЕМ"</t>
  </si>
  <si>
    <t>С.УШКУМЕЙ , ОБЛАСТЬ АБАЙ, КОКПЕКТИНСКИЙ РАЙОН, ТАССАЙСКИЙ С.О., С.УШКУМЕЙ</t>
  </si>
  <si>
    <t>ЖК ТӘЖИЕВ</t>
  </si>
  <si>
    <t>ТӘЖИЕВ ҒАЛЫМЖАН САТЫБАЛДЫҰЛЫ</t>
  </si>
  <si>
    <t>05.08.2024 не потреб</t>
  </si>
  <si>
    <t>ИП "BAQ"</t>
  </si>
  <si>
    <t>ҮРГЕНІШБАЙ ИСЛАМ СҮЛЕЙМЕНҰЛЫ</t>
  </si>
  <si>
    <t>С.БИРЛИК , КЫЗЫЛОРДИНСКАЯ ОБЛАСТЬ, КАЗАЛИНСКИЙ РАЙОН, БИРЛИКСКИЙ С.О., С.БИРЛИК</t>
  </si>
  <si>
    <t>ТОО "ТОЙСАЙ" повтор не дозвон</t>
  </si>
  <si>
    <t>САДЫКОВ АХМЕТ УЗАКБАЕВИЧ</t>
  </si>
  <si>
    <t>7 777 969 23 06 ,87779692306</t>
  </si>
  <si>
    <t>С.НОВОПОКРОВКА , Костанайская область Узункольский район Новопокровский сельский округ село Новопокровка улица ЦЕНТРАЛЬНАЯ, дом 1</t>
  </si>
  <si>
    <t>ТОО "КИТ-К"</t>
  </si>
  <si>
    <t>МИХАЙЛОВА ЕКАТЕРИНА ВАЛЕРЬЕВНА</t>
  </si>
  <si>
    <t>Г.АКТАУ , Микрорайон 14, дом 25, кв. 18</t>
  </si>
  <si>
    <t>ТОО "САНА"</t>
  </si>
  <si>
    <t>ТАЗАБЕКОВ ДАНИЯРБЕК</t>
  </si>
  <si>
    <t>С.АБАЙ , УЛИЦА Ж.ШАЯХМЕТОВА, 79</t>
  </si>
  <si>
    <t>ТОО "ТОКТАМЫС"</t>
  </si>
  <si>
    <t>ЕРМУХАНОВ АСКАР САГАТБЕКОВИЧ</t>
  </si>
  <si>
    <t>С.КАРАБУЛАК , улица Н.Алдабергенов, дом 18</t>
  </si>
  <si>
    <t>ИП "ЕЛДОС"</t>
  </si>
  <si>
    <t>КӨЛЖАН ЖОЛДАС ТЕМІРБЕКҰЛЫ</t>
  </si>
  <si>
    <t>КХ "ТЕМІРХАН"</t>
  </si>
  <si>
    <t>ТЕМІРХАНОВ БЕРІК СЕРІКҰЛЫ</t>
  </si>
  <si>
    <t>ИП БЕКЗАТ</t>
  </si>
  <si>
    <t>АМАНБАЙ БЕКЗАТ ШЕГЕБАЙҰЛЫ</t>
  </si>
  <si>
    <t>С.МЫНШУНКЫР , ТУРКЕСТАНСКАЯ ОБЛАСТЬ, ОТРАРСКИЙ РАЙОН, КОГАМСКИЙ С.О., С.МЫНШУНКЫР</t>
  </si>
  <si>
    <t>ИП ШӘРІП ӘСЕТ СЕРІКҰЛЫ</t>
  </si>
  <si>
    <t>ШӘРІП ӘСЕТ СЕРІКҰЛЫ</t>
  </si>
  <si>
    <t>77026499340 ,87026499340 ,87775547821</t>
  </si>
  <si>
    <t>НИЯЗОВА ЖАНСАЯ СӘБИТҚЫЗЫ</t>
  </si>
  <si>
    <t>ИП ИСМАГУЛОВА А.Е.</t>
  </si>
  <si>
    <t>ИСМАГУЛОВА АЙГЕРИМ ЕРБҰЛАНҚЫЗЫ</t>
  </si>
  <si>
    <t>КХ ЖАНАЙДАР</t>
  </si>
  <si>
    <t>ӘМИТ ЖАНАЙДАР ЖАНАХМЕТҰЛЫ</t>
  </si>
  <si>
    <t>ИП СУИНГАРИН Ж.Д.</t>
  </si>
  <si>
    <t>СУИНГАРИН ЖАНАС ДЖАЛГАСОВИЧ</t>
  </si>
  <si>
    <t>27.02.2025 нет птреб</t>
  </si>
  <si>
    <t>ИПЕРНҰР</t>
  </si>
  <si>
    <t>СОВЕТ ТӨРЕМҰРАТ ТӨЛЕУСІНҰЛЫ</t>
  </si>
  <si>
    <t>ИП ПЕТЯ</t>
  </si>
  <si>
    <t>ЖАСТАЛАП НАРИМАН ҚУАНЫШХАНҰЛЫ</t>
  </si>
  <si>
    <t>С.ТОСАГАШ , ПАВЛОДАРСКАЯ ОБЛАСТЬ, РАЙОН АҚҚУЛЫ, ШАРБАКТИНСКИЙ С.О., С.ТОСАГАШ</t>
  </si>
  <si>
    <t>ИП "МАРИЯМ"</t>
  </si>
  <si>
    <t>ЖАНЫҚҰЛОВА АРУЖАН БАУЫРЖАНҚЫЗЫ</t>
  </si>
  <si>
    <t>КРЕСТЬЯНСКОЕ ХОЗЯЙСТВО "АЙДЫН" БОРАНБАЕВ ОЛЖАС ӘКІМБАЙҰЛЫ</t>
  </si>
  <si>
    <t>БОРАНБАЕВ ОЛЖАС ӘКІМБАЙҰЛЫ</t>
  </si>
  <si>
    <t>ИП "ЫРЫС-ДӘУЛЕТ"</t>
  </si>
  <si>
    <t>БАЛТАБАЙ ДӘУРЕН МҰХАНҰЛЫ</t>
  </si>
  <si>
    <t>ИП "БАКЫТУЛЫ"</t>
  </si>
  <si>
    <t>БАКЫТОВ АЗАМАТ БАКЫТОВИЧ</t>
  </si>
  <si>
    <t>09.10.2024 закрыл ип</t>
  </si>
  <si>
    <t>КРЕСТЬЯНСКОЕ ХОЗЯЙСТВО "АЖГАЛИЕВА А.Х."</t>
  </si>
  <si>
    <t>АЖГАЛИЕВА АЛТЫНАЙ ХАЛИЕВНА</t>
  </si>
  <si>
    <t>77751095022 ,87751095022</t>
  </si>
  <si>
    <t>ИП "ЕСАЛЫ Р Р"</t>
  </si>
  <si>
    <t>ЕСАЛЫ РЫСДӘУЛЕТ РСАЛЫҰЛЫ</t>
  </si>
  <si>
    <t>ТОО "ОПЫТНОЕ ХОЗЯЙСТВО "ИРТЫШСКОЕ"</t>
  </si>
  <si>
    <t>(71832) 2-72-62 ,87183227266</t>
  </si>
  <si>
    <t>С.КЫЗЫЛЖАР , Павлодарская область Иртышский район Кызылжарский сельский округ село Кызылжар улица, дом 16А</t>
  </si>
  <si>
    <t>18.09.2026 не дозвон миллер евгений николавевич</t>
  </si>
  <si>
    <t>Ж/К "ЕСЕНӘЛИЕВ Б М"</t>
  </si>
  <si>
    <t>ЕСЕНӘЛИЕВ БАУЫРЖАН МЫРЗАЛЫҰЛЫ</t>
  </si>
  <si>
    <t>С.БАДАМ , ОРДАБАСЫНСКИЙ РАЙОН, БАДАМСКИЙ С.О., С.БАДАМ</t>
  </si>
  <si>
    <t>КГКП "ИНДЕРСКИЙ МНОГОПРОФИЛЬНЫЙ КОЛЛЕДЖ СЕЛЬСКОГО ХОЗЯЙСТВА" УПРАВЛЕНИЯ ОБРАЗОВАНИЯ АТЫРАУСКОЙ ОБЛАСТИ"</t>
  </si>
  <si>
    <t>АБДРАХМАНОВА АЛМАГУЛ БАКИТОВНА</t>
  </si>
  <si>
    <t>П.ИНДЕРБОРСКИЙ , улица Утемисов Махамбет, здание 14</t>
  </si>
  <si>
    <t>ПК "ИМЕНИ ХОДЖА АХМЕД ЯССАВИ"</t>
  </si>
  <si>
    <t>ЭРАЛИЕВ САИДАЗИМХАН САЙТМУРАТХАНОВИЧ</t>
  </si>
  <si>
    <t>КАРАТАУСКИЙ РАЙОН , УЛИЦА САЙРАМ,УЛИЦА МОМИНЖАНОВА, Д.60</t>
  </si>
  <si>
    <t>ГУ "ГОСУДАРСТВЕННЫЙ НАЦИОНАЛЬНЫЙ ПРИРОДНЫЙ ПАРК "БУРАБАЙ" УПРАВЛЕНИЯ ДЕЛАМИ ПРЕЗИДЕНТА РК"</t>
  </si>
  <si>
    <t>БЫКОВ СЕРГЕЙ ВАСИЛЬЕВИЧ</t>
  </si>
  <si>
    <t>87163671236 ,87163671270</t>
  </si>
  <si>
    <t>П.БУРАБАЙ , УЛИЦА КЕНЕСАРЫ, 47Б</t>
  </si>
  <si>
    <t>ТОО "Л А Ф"</t>
  </si>
  <si>
    <t>ЛОКТЕВ АЛЕКСАНДР ФЕДОРОВИЧ</t>
  </si>
  <si>
    <t>Г.ТАРАЗ , ПЕРЕУЛОК 3 БАЙЗАК БАТЫРА, 8</t>
  </si>
  <si>
    <t>ИП БЕЛУХА В.А.</t>
  </si>
  <si>
    <t>БЕЛУХА ВЯЧЕСЛАВ АЛЕКСАНДРОВИЧ</t>
  </si>
  <si>
    <t>ФХ КЕМАЛАДИН</t>
  </si>
  <si>
    <t>КЕМАЛАДИН АБЗАЛХАН ҚУАНЫШБАЙҰЛЫ</t>
  </si>
  <si>
    <t>ИП АЙНАБАЙ</t>
  </si>
  <si>
    <t>АЙНАБАЙ ӘЛМАХАН ӘЗІМБАЙҰЛЫ</t>
  </si>
  <si>
    <t>77075911769 ,87075911769</t>
  </si>
  <si>
    <t>С.ЖАНАЖОЛ , ТУРКЕСТАНСКАЯ ОБЛАСТЬ, МАКТААРАЛЬСКИЙ РАЙОН, С.О. АЯЗХАНА КАЛЫБЕКОВА, С.ЖАНАЖОЛ</t>
  </si>
  <si>
    <t>ИП "ТАСТАНОВ"</t>
  </si>
  <si>
    <t>ТАСТАНОВ ЕРСҰЛТАН ЖАҚСЫБАЙҰЛЫ</t>
  </si>
  <si>
    <t>АСҚАРҚЫЗЫ АЙЖАН</t>
  </si>
  <si>
    <t>ИП "АҚЫЛБЕК"</t>
  </si>
  <si>
    <t>УРИСТЕМБЕК АҚЫЛБЕК РЫСКУЛҰЛЫ</t>
  </si>
  <si>
    <t>ИП НАЗИРОВ А.Х</t>
  </si>
  <si>
    <t>НАЗИРОВ АЗИЗ ХАЁТОВИЧ</t>
  </si>
  <si>
    <t>28.10.2024 не дозвон</t>
  </si>
  <si>
    <t>ДК "ХАДИЯ"</t>
  </si>
  <si>
    <t>БАУЫРЖАНҚЫЗЫ АЙНҰР</t>
  </si>
  <si>
    <t>ИП ECOFOOD</t>
  </si>
  <si>
    <t>КАЛИМУЛЛИНА ЛЕЙЛА РИЗВАНОВНА</t>
  </si>
  <si>
    <t>CF AMARANTH</t>
  </si>
  <si>
    <t>ЭНГЕЛЬС АЛЕКСАНДР НИКОЛАЕВИЧ</t>
  </si>
  <si>
    <t>ИП МУХАМЕДИЕВА</t>
  </si>
  <si>
    <t>МУХАМЕДИЕВА АЙНУРА КУДАЙБЕРГЕНОВНА</t>
  </si>
  <si>
    <t>ИП "СУИНТАЙ"</t>
  </si>
  <si>
    <t>СУИНТАЙ ТӨЛЖАС САПАРКАЛИҰЛЫ</t>
  </si>
  <si>
    <t>УТЕУЛИНА ЖАМИЛЯ БЕЙМБЕТОВНА</t>
  </si>
  <si>
    <t>ИП ЗАКИРА</t>
  </si>
  <si>
    <t>ҚОНЫСБЕКОВА ЗАКИРА БАХЫТЖАНҚЫЗЫ</t>
  </si>
  <si>
    <t>ИП "ҚҰСАЙН"</t>
  </si>
  <si>
    <t>ҚҰСАЙН РАУАН ӘБДЕШҰЛЫ</t>
  </si>
  <si>
    <t>ЖҰМАҒҰЛ БАУЫРЖАН ОРАЗАЛЫҰЛЫ</t>
  </si>
  <si>
    <t>ИП "СЕРІКЖАН"</t>
  </si>
  <si>
    <t>ЖАРЫЛҚАП МЕЙІРЖАН МЕЙІРБЕКҰЛЫ</t>
  </si>
  <si>
    <t>87715107171 ,87754688529</t>
  </si>
  <si>
    <t>ADAL GROUP</t>
  </si>
  <si>
    <t>НӘСІПКЕРЕЕВ ӘДІЛЕТ БИСЕМБАЙҰЛЫ</t>
  </si>
  <si>
    <t>87753454647 ,87762249330</t>
  </si>
  <si>
    <t>10.06.2024 не существует</t>
  </si>
  <si>
    <t>ИП АКБОТА</t>
  </si>
  <si>
    <t>МЕДЕТБЕК АҚБОТА ӨМІРБЕКҚЫЗЫ</t>
  </si>
  <si>
    <t>С.ЕНБЕКШИ , КЫЗЫЛОРДИНСКАЯ ОБЛАСТЬ, ЧИИЛИЙСКИЙ РАЙОН, ЕНБЕКШИНСКИЙ С.О., С.ЕНБЕКШИ</t>
  </si>
  <si>
    <t>ИП ТЕХНИКА</t>
  </si>
  <si>
    <t>ЖАҚСЫБЕК ӘСЕМБЕК ӘДІЛБЕКҰЛЫ</t>
  </si>
  <si>
    <t>ИП "ЖАН" ЖЕҢІСҚЫЗЫ АСЫЛТАС</t>
  </si>
  <si>
    <t>ЖЕҢІСҚЫЗЫ АСЫЛТАС</t>
  </si>
  <si>
    <t>77052829879 ,87006597494 ,87787779778</t>
  </si>
  <si>
    <t>SYNERGY</t>
  </si>
  <si>
    <t>ҚЫРҚЫМБАЙ ЖҰЛДЫЗ МЕЙРАМБЕКҚЫЗЫ</t>
  </si>
  <si>
    <t>87273709366 ,87758718121</t>
  </si>
  <si>
    <t>ИП "ҚОНЫСБАЕВА"</t>
  </si>
  <si>
    <t>ҚОНЫСБАЕВА ТАҢШОЛПАН ВИКТОРҚЫЗЫ</t>
  </si>
  <si>
    <t>ТОО "НОВО-ПРИРЕЧНОЕ"</t>
  </si>
  <si>
    <t>ТЮРКИН ВАЛЕРИЙ НИКОЛАЕВИЧ</t>
  </si>
  <si>
    <t>С.ЮБИЛЕЙНОЕ , Акмолинская область Есильский район сельский округ Юбилейный село Юбилейное улица ПИОНЕРСКАЯ, дом 2А</t>
  </si>
  <si>
    <t>11.09.2026 не дозвон виктор геннадиевичу</t>
  </si>
  <si>
    <t>ИП МАДИНА</t>
  </si>
  <si>
    <t>МАМЫРБАЕВА МАДИНА ҒАЛЫМЖАНҚЫЗЫ</t>
  </si>
  <si>
    <t>87715804537 ,87771278921</t>
  </si>
  <si>
    <t>КАУПЕНОВ РАУАН ЕРБОЛВИЧ</t>
  </si>
  <si>
    <t>ҚАУПЕНОВ РАУАН ЕРБОЛҰЛЫ</t>
  </si>
  <si>
    <t>22.04.2024 спк аркалык</t>
  </si>
  <si>
    <t>КУБАЕВА ГУЛНАЗ НУРЛАНОВНА</t>
  </si>
  <si>
    <t>ИП МАКИШЕВА</t>
  </si>
  <si>
    <t>МАКИШЕВА АЙНАР БАТЫРБЕКОВНА</t>
  </si>
  <si>
    <t>ИП "БИСЕНБАЕВ Ж. Б"</t>
  </si>
  <si>
    <t>БИСЕНБАЕВ ЖӘНІБЕК БИСЕНБАЙҰЛЫ</t>
  </si>
  <si>
    <t>27.02.2025 не верный мер</t>
  </si>
  <si>
    <t>ЖЕКЕ КӘСІПКЕР "ОҢҒАР А.Б."</t>
  </si>
  <si>
    <t>ОҢҒАР АҚЫЛБЕК БАҚЫТҰЛЫ</t>
  </si>
  <si>
    <t>7 (771) 320-04-55</t>
  </si>
  <si>
    <t>ИП ҚАМБАР</t>
  </si>
  <si>
    <t>ҚАМБАР САМАТ БАУРЖАНҰЛЫ</t>
  </si>
  <si>
    <t>С.АКТОБЕ , ЖАМБЫЛСКАЯ ОБЛАСТЬ, ШУСКИЙ РАЙОН, АКТОБИНСКИЙ С.О., С.АКТОБЕ</t>
  </si>
  <si>
    <t>14.11.2024 не  дозвон</t>
  </si>
  <si>
    <t>БАЛУАНОВА АЙДАНА СЕЙТОКОВНА</t>
  </si>
  <si>
    <t>7/775/332-19-92</t>
  </si>
  <si>
    <t>ЗАМАН</t>
  </si>
  <si>
    <t>АЛТЫНБЕК ЗАМАНБЕК СЕРІКХАНҰЛЫ</t>
  </si>
  <si>
    <t>8 777 4845566</t>
  </si>
  <si>
    <t>22.04.2024 в прошлом году весной построил пока не планирует</t>
  </si>
  <si>
    <t>ИП СЕРИК</t>
  </si>
  <si>
    <t>ТҰРДЫБАЙҰЛЫ СЕРІК</t>
  </si>
  <si>
    <t>JASYLQALA</t>
  </si>
  <si>
    <t>МУФТАХАДИНОВ ЕСТАЙ АЛТАЙҰЛЫ</t>
  </si>
  <si>
    <t>РЫСҚҰЛОВ АЛМАС ҚАЙРАТҰЛЫ</t>
  </si>
  <si>
    <t>77773483007 ,87773483007</t>
  </si>
  <si>
    <t>ЖК "ЛАУРА"</t>
  </si>
  <si>
    <t>АБДРАХМАНОВА ЛАУРА ПІРІМҚЫЗЫ</t>
  </si>
  <si>
    <t>7 705 222 2027</t>
  </si>
  <si>
    <t>ЕЛАМАН</t>
  </si>
  <si>
    <t>АРЫСБЕКОВ ЕЛАМАН ТАСҚЫНБАЙҰЛЫ</t>
  </si>
  <si>
    <t>ИП ҚАЛИМОЛЛА МҰРАТБЕК ҚАБИБОЛЛАҰЛЫ</t>
  </si>
  <si>
    <t>ҚАЛИМОЛЛА МҰРАТБЕК ҚАБИБОЛЛАҰЛЫ</t>
  </si>
  <si>
    <t>БИМУХАНОВ КОНДЫБАЙ ФАЙЗУЛЛАУЛЫ</t>
  </si>
  <si>
    <t>РАҚЫМБЕРДІ МАРАТ ТАҢЫРБЕРГЕНҰЛЫ</t>
  </si>
  <si>
    <t>ИП СҮЛЕЙМАНОВБАҚТИЯР ӘБДІҚАДЫРҰЛЫ</t>
  </si>
  <si>
    <t>СҮЛЕЙМАНОВ БАҚТИЯР ӘБДІҚАДЫРҰЛЫ</t>
  </si>
  <si>
    <t>ИП КУАТБЕК</t>
  </si>
  <si>
    <t>АБДИЕВ ҚУАТБЕК СОВЕТҰЛЫ</t>
  </si>
  <si>
    <t>ТОО "КОРОСТЕЛЕВСКОЕ"</t>
  </si>
  <si>
    <t>ЕРТАЕВ ЕРЛАН АБИЛГАЗЫЕВИЧ</t>
  </si>
  <si>
    <t>7(777)997-59-97 ,87779975997</t>
  </si>
  <si>
    <t>С.КОРОСТЕЛИ , область Абай Бородулихинский район Бакинский сельский округ село Коростели улица БАКИНСКАЯ, дом 13</t>
  </si>
  <si>
    <t>ПК "БУТАК"</t>
  </si>
  <si>
    <t>КУАНЫШЕВ ЕРЖАН ЗАРЛЫКОВИЧ</t>
  </si>
  <si>
    <t>РАЙОН АЛМАТЫ , Жилой массив Акшат, улица Шуак, дом 16</t>
  </si>
  <si>
    <t>27.02.2025 сами строят</t>
  </si>
  <si>
    <t>ДЖАКСЫЛЫКОВА ЖУЛДЫЗ ЖАЙНАРОВНА</t>
  </si>
  <si>
    <t>РАЗЫКОВА САБИНА САЛИМЖАНОВНА</t>
  </si>
  <si>
    <t>ТОО "УМС"</t>
  </si>
  <si>
    <t>КАЗИМИРОВ ВИКТОР ПЕТРОВИЧ</t>
  </si>
  <si>
    <t>Г.ЕСИЛЬ , УЛИЦА АУЭЗОВА, 2 "Б"</t>
  </si>
  <si>
    <t>ИП МАРИЯМ</t>
  </si>
  <si>
    <t>ТҰРСЫН БАЛҒЫН МЕРЕЙҚЫЗЫ</t>
  </si>
  <si>
    <t>7 (777) 840-70-70</t>
  </si>
  <si>
    <t>КХ "EVEREST"</t>
  </si>
  <si>
    <t>ГАНИЕВ ИЛЬШАТ ГАББАСОВИЧ</t>
  </si>
  <si>
    <t>7 (778) 165 61 57</t>
  </si>
  <si>
    <t>24.09.2024 не сущ</t>
  </si>
  <si>
    <t>ИП "ПОЛУНИНА А.А."</t>
  </si>
  <si>
    <t>РЫЖАКОВА АНАСТАСИЯ АНДРЕЕВНА</t>
  </si>
  <si>
    <t>7 705 464 5178 ,87054645178</t>
  </si>
  <si>
    <t>Производство резиновых санитарно-гигиенических и медицинских изделий</t>
  </si>
  <si>
    <t>ИП ЕРГЕН</t>
  </si>
  <si>
    <t>ЕРГЕН БЕЙБІТ ЖАМБЫЛҰЛЫ</t>
  </si>
  <si>
    <t>ИП ТӨРЕ</t>
  </si>
  <si>
    <t>ӨМІРТАЙ ӘЛІШЕР УАЛИХАНҰЛЫ</t>
  </si>
  <si>
    <t>ИП МАТАЕВ М.М.</t>
  </si>
  <si>
    <t>МАТАЕВ МАНАУ МАТАЙҰЛЫ</t>
  </si>
  <si>
    <t>77477992040 ,87477992040</t>
  </si>
  <si>
    <t>КХ ЖАКСЫЛЫК</t>
  </si>
  <si>
    <t>ХАЙРУЛЛИН СӘРСЕНБІ АБАЙҰЛЫ</t>
  </si>
  <si>
    <t>КХ "ҚАРАҚАТ" не зарег</t>
  </si>
  <si>
    <t>САДЫҚОВА ЖАРҚЫНАЙ ДҮЙСЕНБАЙҚЫЗЫ</t>
  </si>
  <si>
    <t>С.КАРАКАМЫС , ЗАПАДНО-КАЗАХСТАНСКАЯ ОБЛАСТЬ, КАРАТОБИНСКИЙ РАЙОН, САРАЛЖЫНСКИЙ С.О., С.КАРАКАМЫС</t>
  </si>
  <si>
    <t>ИП ЫБЫРАЙЫМ АЙЖАН</t>
  </si>
  <si>
    <t>ЫБЫРАЙЫМ АЙЖАН МӘДИЯРҚЫЗЫ</t>
  </si>
  <si>
    <t>ИП "ТӨЛЕШОВ-НӘСІПҚАЛИ"</t>
  </si>
  <si>
    <t>НӘСІМОВ АСЫЛБЕК ТАЛҒАТҰЛЫ</t>
  </si>
  <si>
    <t>77751441004 ,87751441004</t>
  </si>
  <si>
    <t>10.06.2024 не дозвон</t>
  </si>
  <si>
    <t>ABYLAI ADAMBEKOV</t>
  </si>
  <si>
    <t>АДАМБЕК АБЫЛАЙ АМАНГЕЛДІҰЛЫ</t>
  </si>
  <si>
    <t>ИП ГОНШТЕЙН</t>
  </si>
  <si>
    <t>ГОНШТЕЙН АРТУР ГЕННАДЬЕВИЧ</t>
  </si>
  <si>
    <t>С.ЗАРЕЧНОЕ , КАРАГАНДИНСКАЯ ОБЛАСТЬ, НУРИНСКИЙ РАЙОН, ЗАРЕЧНЫЙ С.О., С.ЗАРЕЧНОЕ</t>
  </si>
  <si>
    <t>22.04.2024 сбросил</t>
  </si>
  <si>
    <t>АМАНГЕЛЬДИЕВ АБУЛХАЙР АМАНГЕЛЬДИЕВИЧ</t>
  </si>
  <si>
    <t>БАҚТИЯРОВ МАҚСАТ НҰРЖАНҰЛЫ</t>
  </si>
  <si>
    <t>77071996688 ,87071996688</t>
  </si>
  <si>
    <t>АО "БАХУС"</t>
  </si>
  <si>
    <t>КАРАПЕТЯН ВАСИЛИЙ АВЕТИСОВИЧ</t>
  </si>
  <si>
    <t>(727) 250-30-50, 250-38-85, 266-49-34, 334-01-66 ,+7(727)2503050 ,87272503050 ,87272503886</t>
  </si>
  <si>
    <t>Дистилляция, ректификация и смешивание спиртных напитков</t>
  </si>
  <si>
    <t>АЛМАЛИНСКИЙ РАЙОН , Г.АЛМАТЫ, АЛМАЛИНСКИЙ РАЙОН, улица Гоголя, дом 223</t>
  </si>
  <si>
    <t>КГКП "АРАЛЬСКИЙ МНОГОПРОФИЛЬНЫЙ КОЛЛЕДЖ" УПРАВЛЕНИЯ ОБРАЗОВАНИЯ КЫЗЫЛОРДИНСКОЙ ОБЛАСТИ"</t>
  </si>
  <si>
    <t>МАКАШЕВ ОНГАРБЕК ШАКЕБАЕВИЧ</t>
  </si>
  <si>
    <t>87243326030 ,8/72433/2-60-30</t>
  </si>
  <si>
    <t>Г.АРАЛЬСК , улица Жангирхан Абилжанов, здание 16А</t>
  </si>
  <si>
    <t>ИП "НАРМУРАТОВА"</t>
  </si>
  <si>
    <t>НАРМҰРАТОВА АҚ-МЕЙІР АЗРЕТҚҰЛҚЫЗЫ</t>
  </si>
  <si>
    <t>ТОО "ИМЕНИ АМАНГЕЛЬДЫ"</t>
  </si>
  <si>
    <t>ИМАНГАЛИЕВ ЖАСУЛАН АНВАРОВИЧ</t>
  </si>
  <si>
    <t>7 7122 457551 ,87025371937 ,87122457551</t>
  </si>
  <si>
    <t>M.I.R</t>
  </si>
  <si>
    <t>КАРАБАЛИН МАХАМБЕТ МУХИТОВИЧ</t>
  </si>
  <si>
    <t>КХ "КАРИМ"</t>
  </si>
  <si>
    <t>МАҚСОТОВ ЕРҒАЗЫ МАҚСОТҰЛЫ</t>
  </si>
  <si>
    <t>7 778 685 69 34</t>
  </si>
  <si>
    <t>С.ТЕҢІЗ , КУРМАНГАЗИНСКИЙ РАЙОН, ТЕНИЗСКИЙ С.О., С.ПРИМОРЬЕ</t>
  </si>
  <si>
    <t>ИП "СУЛУТОР"</t>
  </si>
  <si>
    <t>ҚЫСТАУБАЙ АРМАН НАЗАРБАЙҰЛЫ</t>
  </si>
  <si>
    <t>14.11.2024 не верный номер</t>
  </si>
  <si>
    <t>ЖК "ТАҒЫБЕРГЕН Ж"</t>
  </si>
  <si>
    <t>ТАҒЫБЕРГЕН ЖАСНҰР ТАҒЫБЕРГЕНҰЛЫ</t>
  </si>
  <si>
    <t>ИП "AIZANUR"</t>
  </si>
  <si>
    <t>ҚАЙРАТ ҚАЛАМҚАС ҚАЙРАТҚЫЗЫ</t>
  </si>
  <si>
    <t>ИП ЖҰМАҒАЛИЕВА АЙНҰР ШЫҢҒЫСҚЫЗЫ</t>
  </si>
  <si>
    <t>ЖҰМАҒАЛИЕВА АЙНҰР ШЫҢҒЫСҚЫЗЫ</t>
  </si>
  <si>
    <t>ИНДИВИДУАЛЬНЫЙ ПРЕДПРИНИМАТЕЛЬ "ТӨЛЕНДІ"</t>
  </si>
  <si>
    <t>ҚАЛМАНБАЙ ТӨЛЕНДІ АЛПЫСБАЙҰЛЫ</t>
  </si>
  <si>
    <t>77024414137 ,87024414137</t>
  </si>
  <si>
    <t>ИП ЗАҢҒАР</t>
  </si>
  <si>
    <t>ҮПІБЕК БАЛНҰР РӘТБЕКҚЫЗЫ</t>
  </si>
  <si>
    <t>87027560378 ,87778038140</t>
  </si>
  <si>
    <t>ИП "ШАДИЯРБЕК"</t>
  </si>
  <si>
    <t>ШАДИЯРБЕК НАЗЫМ ТАЛҒАТБЕКҚЫЗЫ</t>
  </si>
  <si>
    <t>С.КЫЗЫЛАУТ , ЖАМБЫЛСКАЯ ОБЛАСТЬ, ТАЛАССКИЙ РАЙОН, КЫЗЫЛАУТСКИЙ С.О., С.КЫЗЫЛАУТ</t>
  </si>
  <si>
    <t>ИП ОРЫНБАЕВА А</t>
  </si>
  <si>
    <t>ОРЫНБАЕВА АЙДАНА ДАУЛЕТОВНА</t>
  </si>
  <si>
    <t>С. АКНИЕТ , САРЫАГАШСКИЙ РАЙОН, КУРКЕЛЕССКИЙ С.О., С. АКНИЕТ</t>
  </si>
  <si>
    <t>ИП "НАУРЗГАЛИЕВ Д.С"</t>
  </si>
  <si>
    <t>НАУРЗГАЛИЕВ ДАНИЯР СЕРИКОВИЧ</t>
  </si>
  <si>
    <t>77767633366 ,87767633366</t>
  </si>
  <si>
    <t>24.09.2024 поставкой металла занимается</t>
  </si>
  <si>
    <t>РЕСПУБЛИКАНСКОЕ ГОСУДАРСТВЕННОЕ КАЗЕННОЕ ПРЕДПРИЯТИЕ "ПЕТРОПАВЛОВСКИЙ РЫБОПИТОМНИК" КОМИТЕТА РЫБНОГО ХОЗЯЙСТВА МИНИСТЕРСТВА ЭКОЛОГИИ И ПРИРОДНЫХ РЕСУРСОВ РК</t>
  </si>
  <si>
    <t>ЖАНАБАЕВ РУСТАМ КАБДРАШИТОВИЧ</t>
  </si>
  <si>
    <t>400012, 400414 ,87152399442</t>
  </si>
  <si>
    <t>Г.ПЕТРОПАВЛОВСК , Северо-Казахстанская область город Петропавловск строение 410</t>
  </si>
  <si>
    <t>ИП "МАРКЕТ"</t>
  </si>
  <si>
    <t>АШЫР СҰЛТАН НҰРДИҰЛЫ</t>
  </si>
  <si>
    <t>ИП ҚАБДЕШҰЛЫ</t>
  </si>
  <si>
    <t>ҚАБДЕШҰЛЫ ҚОЖАХМЕТ</t>
  </si>
  <si>
    <t>ИП ШЫРЫНХАН</t>
  </si>
  <si>
    <t>ШЫРЫНХАН АҚСҰЛТАН ШЫРЫНХАНҰЛЫ</t>
  </si>
  <si>
    <t>АБЫЛАЙХАН</t>
  </si>
  <si>
    <t>ҚОСАТБАЕВ АБЫЛАЙХАН ӘДІЛБЕКҰЛЫ</t>
  </si>
  <si>
    <t>ИП ТӘУЕКЕЛ</t>
  </si>
  <si>
    <t>ЖҮНІСХАНОВ АҚЖОЛ ЖЕКСЕНБЕКҰЛЫ</t>
  </si>
  <si>
    <t>ИП АРМИЯБЕКОВ ЕРДОС</t>
  </si>
  <si>
    <t>АРМИЯБЕКОВ ЕРДОС ЕРТІСҰЛЫ</t>
  </si>
  <si>
    <t>ИП "КОЛИСЕНОВА"</t>
  </si>
  <si>
    <t>КОЛИСЕНОВА АСЕМ БАТЕРЖАНОВНА</t>
  </si>
  <si>
    <t>25.08.2026 закрылись</t>
  </si>
  <si>
    <t>ИП ЖАХСЫБАЙ</t>
  </si>
  <si>
    <t>ЖАХСЫБАЙ ЁЛКА</t>
  </si>
  <si>
    <t>ҚОСУАҚОВА АИДА ТИМУРҚЫЗЫ</t>
  </si>
  <si>
    <t>ИП "БАЛЫҚБАЕВ АСЫЛБЕК АМАНДӘУЛЕТҰЛЫ"</t>
  </si>
  <si>
    <t>БАЛЫҚБАЕВ АСЫЛБЕК АМАНДӘУЛЕТҰЛЫ</t>
  </si>
  <si>
    <t>10.06.2024 сбросил</t>
  </si>
  <si>
    <t>"ХАНТӨРЕ"</t>
  </si>
  <si>
    <t>ЖҮНІСОВ АЛМАТ МЕЙРАМБЕКҰЛЫ</t>
  </si>
  <si>
    <t>С.ТУГИСКЕН , ЖАНАКОРГАНСКИЙ РАЙОН, АККОРГАНСКИЙ С.О., С.ТУГИСКЕН</t>
  </si>
  <si>
    <t>ТУНГЫШБАЕВ АМАНЖОЛ УМИРТАЕВИЧ</t>
  </si>
  <si>
    <t>77029781277 ,87029781277</t>
  </si>
  <si>
    <t>ИКЕБАЕВА ЖАННА ЖАСУЛАНОВНА</t>
  </si>
  <si>
    <t>ИП "УАХИТ ЖӘНІБЕК"</t>
  </si>
  <si>
    <t>УАХИТОВ ЖӘНІБЕК ЕРБОЛАТҰЛЫ</t>
  </si>
  <si>
    <t>ИП ЖУМАГОЖИНА не зарег</t>
  </si>
  <si>
    <t>КАБДЫРОВА ЖАННА МАДЕНИЕТОВНА</t>
  </si>
  <si>
    <t>БАБАТ ЕРСҰЛТАН НҰРЛАНҰЛЫ</t>
  </si>
  <si>
    <t>77712623113 ,87712623113 ,87770959805</t>
  </si>
  <si>
    <t>TEGISSOV</t>
  </si>
  <si>
    <t>ТЕГИСОВ АЛДИЯР ТАЛГАТОВИЧ</t>
  </si>
  <si>
    <t>КРЕСТЬЯНСКОЕ ХОЗЯЙСТВО "БАБАХАН"</t>
  </si>
  <si>
    <t>СОЛТАНҒАЛИЕВ ІЛИЯС СЕРІКБЕКҰЛЫ</t>
  </si>
  <si>
    <t>ИП ПАХОМЕНКОВ Р. С.</t>
  </si>
  <si>
    <t>ПАХОМЕНКОВ РОМАН СЕРГЕЕВИЧ</t>
  </si>
  <si>
    <t>ИП ІЗДІБАЕВ</t>
  </si>
  <si>
    <t>ІЗДІБАЕВ РУСЛАН МАНАСҰЛЫ</t>
  </si>
  <si>
    <t>ИП " АМАНДЫКОВ"</t>
  </si>
  <si>
    <t>АМАНДЫҚОВ ДАРХАН ТАЛҒАТҰЛЫ</t>
  </si>
  <si>
    <t>24.09.2024 закрыл ип</t>
  </si>
  <si>
    <t>АЛТЫНАЙ-ТАТУАЖ</t>
  </si>
  <si>
    <t>САҒЫНАЕВА АЛТЫНАЙ МАРАТҚЫЗЫ</t>
  </si>
  <si>
    <t>87028069456 ,87058226286</t>
  </si>
  <si>
    <t>ИП "НУРЖАН Е.Б."</t>
  </si>
  <si>
    <t>НУРЖАН ЕРМАХАН БАУЫРЖАНҰЛЫ</t>
  </si>
  <si>
    <t>ИП ЗАМАНБЕК</t>
  </si>
  <si>
    <t>ЗАМАНБЕК СҮЛЕЙМЕН СЕРІКҰЛЫ</t>
  </si>
  <si>
    <t>ШҚ "ДАРҚАНҰЛЫ"</t>
  </si>
  <si>
    <t>АХМАДИЕВ ДАРЫН ДАРҚАНҰЛЫ</t>
  </si>
  <si>
    <t>7 (776) 477-75-55</t>
  </si>
  <si>
    <t>20.05.2024т не дозвон</t>
  </si>
  <si>
    <t>ИП ОРАЗБЕК</t>
  </si>
  <si>
    <t>ТУРЛЫБЕКОВ ОРАЗБЕК АЗАТОВИЧ</t>
  </si>
  <si>
    <t>С.АБАЙ , АЛМАТИНСКАЯ ОБЛАСТЬ, КАРАСАЙСКИЙ РАЙОН, РАЙЫМБЕКСКИЙ С.О., С.АБАЙ</t>
  </si>
  <si>
    <t>ИП MK</t>
  </si>
  <si>
    <t>МАҚҰЛБЕК ҚАНАТ ЖЫЛҚЫБАЙҰЛЫ</t>
  </si>
  <si>
    <t>ИП БІРЛЕСТІК</t>
  </si>
  <si>
    <t>ТӘҢІРБЕРГЕН БАҚДӘУЛЕТ БАҚЫТЖАНҰЛЫ</t>
  </si>
  <si>
    <t>УТЕМИСОВ</t>
  </si>
  <si>
    <t>УТЕМИСОВ АЛТЫНБЕК ШЫНТАСОВИЧ</t>
  </si>
  <si>
    <t>МЕКЕЖАН</t>
  </si>
  <si>
    <t>МЕКЕЖАН АЗАМАТ АМАНЖОЛҰЛЫ</t>
  </si>
  <si>
    <t>77012555560 ,87012555560</t>
  </si>
  <si>
    <t>АЛИНҰР</t>
  </si>
  <si>
    <t>АҚМОЛДАЕВ АБЫЛАЙ НҰРМОЛДАҰЛЫ</t>
  </si>
  <si>
    <t>77783950693 ,87783950693</t>
  </si>
  <si>
    <t>И/П ОРМАН Р. М</t>
  </si>
  <si>
    <t>ОРМАН РАМАЗАН МАРАТҰЛЫ</t>
  </si>
  <si>
    <t>ИП БАРС</t>
  </si>
  <si>
    <t>АҚАН ДАНИЯР ЕРЖАНҰЛЫ</t>
  </si>
  <si>
    <t>77779974645 ,87779974645</t>
  </si>
  <si>
    <t>ИП МУЗДЫБАЕВ</t>
  </si>
  <si>
    <t>МУЗДЫБАЕВ АЛИМХАН АСХАТОВИЧ</t>
  </si>
  <si>
    <t>GREENWORLD</t>
  </si>
  <si>
    <t>БӨЛЕКҚАЛИ ҚОСАМАН РОМАНҰЛЫ</t>
  </si>
  <si>
    <t>ALBINA</t>
  </si>
  <si>
    <t>СӘДУОВА АЛЬБИНА МАРАЛҚЫЗЫ</t>
  </si>
  <si>
    <t>77711023285 ,87711023285</t>
  </si>
  <si>
    <t>ЖЕКЕ КӘСІПКЕР ТАМПЫШ.Ж.А</t>
  </si>
  <si>
    <t>ТАМПЫШ ЖАНДОС АСАНҒАЛИҰЛЫ</t>
  </si>
  <si>
    <t>28.10.2024 бростл трубку</t>
  </si>
  <si>
    <t>ИП ДҮЙСЕН</t>
  </si>
  <si>
    <t>ДҮЙСЕН АЙДАНА СЕРІКҚЫЗЫ</t>
  </si>
  <si>
    <t>15.01.2024 нет необ</t>
  </si>
  <si>
    <t>К/Х "НУРАСЫЛ" не зарег</t>
  </si>
  <si>
    <t>НҰРЛАН БҰҚАР НҰРТАЙҰЛЫ</t>
  </si>
  <si>
    <t>С.АКШИ , ПАВЛОДАРСКАЯ ОБЛАСТЬ, БАЯНАУЛЬСКИЙ РАЙОН, УЗУНБУЛАКСКИЙ С.О., С.АКШИ</t>
  </si>
  <si>
    <t>ИП А.С. САЙКИН</t>
  </si>
  <si>
    <t>САЙКИН АРТЕМ СЕРГЕЕВИЧ</t>
  </si>
  <si>
    <t>ИП ХАЙДАРОВ</t>
  </si>
  <si>
    <t>ХАЙДАРОВ РАМАЗОН УЧКУН УГЛИ</t>
  </si>
  <si>
    <t>ТОО "ЕРНАЗ"</t>
  </si>
  <si>
    <t>БИСЕМБАЕВА ГАФУРА</t>
  </si>
  <si>
    <t>Г.АТЫРАУ , УЛ ҒАББАС БЕРҒАЛИЕВ, 61</t>
  </si>
  <si>
    <t>10.06.2024 перезвонить завтра</t>
  </si>
  <si>
    <t>КАКЕНОВА АЛТЫНАЙ КАКЕНҚЫЗЫ</t>
  </si>
  <si>
    <t>87058352003 ,87714851596</t>
  </si>
  <si>
    <t>КОНДИЕВ А</t>
  </si>
  <si>
    <t>ҚОНДИЕВ АСЫЛАН СЕРІКБАЙҰЛЫ</t>
  </si>
  <si>
    <t>РГУ "НАУРЗУМСКИЙ ГОСУДАРСТВЕННЫЙ ПРИРОДНЫЙ ЗАПОВЕДНИК" КОМИТЕТА ЛЕСНОГО ХОЗЯЙСТВА И ЖИВОТНОГО МИРА МИНИСТЕРСТВА ЭКОЛОГИИ И ПРИРОДНЫХ РЕСУРСОВ РК"</t>
  </si>
  <si>
    <t>КОЙЛИБАЕВ ДУЛАТ ГАУЕЗХАНОВИЧ</t>
  </si>
  <si>
    <t>С.КАРАМЕНДЫ , улица Казбек Би, дом 5</t>
  </si>
  <si>
    <t>ИП АЛИНҰР</t>
  </si>
  <si>
    <t>ДЕНЕЕВ АСҚАР БЕКМҰРАТҰЛЫ</t>
  </si>
  <si>
    <t>РЕСПУБЛИКАНСКОЕ ГОСУДАРСТВЕННОЕ КАЗЕННОЕ ПРЕДПРИЯТИЕ «КАМЫШЛЫБАШСКИЙ РЫБОПИТОМНИК» КОМИТЕТА РЫБНОГО ХОЗЯЙСТВА МИНИСТЕРСТВА ЭКОЛОГИИ И ПРИРОДНЫХ РЕСУРСОВ РК</t>
  </si>
  <si>
    <t>МЫРЗАГАЗИЕВ САКЕН МАХСАТОВИЧ</t>
  </si>
  <si>
    <t>С.КОСЖАР , улица Косжар, дом 62</t>
  </si>
  <si>
    <t>ИП БАҚТИЯР</t>
  </si>
  <si>
    <t>ҰЛАНОВ БАҚТИЯР ҚАРШЫҒАҰЛЫ</t>
  </si>
  <si>
    <t>С.ЖАНАТАЛАП , ОБЛАСТЬ ЖЕТІСУ, КАРАТАЛЬСКИЙ РАЙОН, БАЛПЫКСКИЙ С.О., С.ЖАНАТАЛАП</t>
  </si>
  <si>
    <t>БОЛАТ НҰРПЕРЗЕНТ БОЛАТҰЛЫ</t>
  </si>
  <si>
    <t>ИП"ALIEV"</t>
  </si>
  <si>
    <t>АЛИЕВ НАУРУЗБЕК ДУМСЕБАЕВИЧ</t>
  </si>
  <si>
    <t>ЖЫЛҚАЙДАР</t>
  </si>
  <si>
    <t>ДЮСЕМБЕКОВА САЛТАНАТ КАЛДЫКЕНОВНА</t>
  </si>
  <si>
    <t>77478854104 ,87478854104 ,87774964967</t>
  </si>
  <si>
    <t>ИП САКЕНОВ</t>
  </si>
  <si>
    <t>САКЕНОВ НУРСУЛТАН КАЙРАКБАЕВИЧ</t>
  </si>
  <si>
    <t>7 7023658485 ,87004498498</t>
  </si>
  <si>
    <t>КАЛИМОЛЛА не верный номер</t>
  </si>
  <si>
    <t>КАЛИМОЛЛА ЕРКЕБҰЛАН БЕЙБІТҰЛЫ</t>
  </si>
  <si>
    <t>С.ЖАМБЫЛ , ЗАПАДНО-КАЗАХСТАНСКАЯ ОБЛАСТЬ, РАЙОН БӘЙТЕРЕК, МИЧУРИНСКИЙ С.О., С.ЖАМБЫЛ</t>
  </si>
  <si>
    <t>ИП КАСЫМБЕК</t>
  </si>
  <si>
    <t>ҚАСЫМБЕК ЖАНСАЯ ЖЕКСЕНҚЫЗЫ</t>
  </si>
  <si>
    <t>ИП ЖАҢАБАЙҰЛЫ</t>
  </si>
  <si>
    <t>ЖАҢАБАЙҰЛЫ АЙБОЛАТ</t>
  </si>
  <si>
    <t>ИП "BIG BEN"</t>
  </si>
  <si>
    <t>СЕЙДАХМЕТОВ ҚАНАТ БОЛАТҰЛЫ</t>
  </si>
  <si>
    <t>87284079032 ,8(72840)79-0-32</t>
  </si>
  <si>
    <t>01.08.2024  не дозвон</t>
  </si>
  <si>
    <t>ТОО "СУЛТАН"</t>
  </si>
  <si>
    <t>АТАНОВА АЙЫМ НУРАДИЛОВНА</t>
  </si>
  <si>
    <t>Г.САРКАНД , улица Мұхтар Әуезов, дом 47</t>
  </si>
  <si>
    <t>01.08.2024 сбой</t>
  </si>
  <si>
    <t>САРАПШЫ</t>
  </si>
  <si>
    <t>АМАНТАЙ АСҚАР ЕРМАНҰЛЫ</t>
  </si>
  <si>
    <t>05.08.2024 закрывается</t>
  </si>
  <si>
    <t>IP ARRAYAN</t>
  </si>
  <si>
    <t>ЕЛШИБЕКОВА АСЕМ АДИЛБЕКОВНА</t>
  </si>
  <si>
    <t>7 7085762464</t>
  </si>
  <si>
    <t>Розничная торговля хлебобулочными, мучными и сахаристыми кондитерскими изделиями в специализированных магазинах, являющихся торговыми объектами, с торговой площадью менее 2000 кв.м</t>
  </si>
  <si>
    <t>КГУ "ЦЕНТР ОКАЗАНИЯ СПЕЦИАЛЬНЫХ СОЦИАЛЬНЫХ УСЛУГ КАРКАРАЛИНСКОГО РАЙОНА КАРАГАНДИНСКОЙ ОБЛАСТИ" УПРАВЛЕНИЯ КООРДИНАЦИИ ЗАНЯТОСТИ И СОЦИАЛЬНЫХ ПРОГРАММ КАРАГАНДИНСКОЙ ОБЛАСТИ</t>
  </si>
  <si>
    <t>КОПЖАСАРОВ МАДИЯР ЖЕНИСОВИЧ</t>
  </si>
  <si>
    <t>Предоставление социальных услуг с обеспечением проживания лицам, страдающим психическими расстройствами (заболеваниями), с умственными и физическими недостатками, алкогольной или наркотической зависимостью</t>
  </si>
  <si>
    <t>Г.КАРКАРАЛИНСК , Карагандинская область Каркаралинский район город Каркаралинск квартал ЛИНДА, дом 14</t>
  </si>
  <si>
    <t>ПК "ТАШКАРАСУ"</t>
  </si>
  <si>
    <t>АМАРОВ БАХИТЖАН ТУРСУНОВИЧ</t>
  </si>
  <si>
    <t>87277829320 ,8 (72778) 29-3-20</t>
  </si>
  <si>
    <t>С.ТАСКАРАСУ , УЛИЦА САКЕН СЕЙФУЛЛИН, 3</t>
  </si>
  <si>
    <t>ТОО "ПРОМЫШЛЕННО-ТОРГОВОЕ ПРЕДПРИЯТИЕ "АРГОС"</t>
  </si>
  <si>
    <t>ВЕНЧИКОВ ЮРИЙ МИХАЙЛОВИЧ</t>
  </si>
  <si>
    <t>Земляные работы</t>
  </si>
  <si>
    <t>Г.ТЕМИРТАУ , КАРАГАНДИНСКАЯ ОБЛАСТЬ Г.ТЕМИРТАУ Проспект РЕСПУБЛИКИ, к. КАРАГАНДИНСКАЯ ОБЛАСТЬ, Г.ТЕМИРТАУ, РАЙОН ПРОСПЕКТ РЕСПУБЛИКИ, 75А, дом 75А</t>
  </si>
  <si>
    <t>15.01.2024 нет необ пока</t>
  </si>
  <si>
    <t>ИП "АРАФАТ"</t>
  </si>
  <si>
    <t>ӘЛИЕВА РАФАТ ОҢҒАРҚЫЗЫ</t>
  </si>
  <si>
    <t>С.КОСЫ БАТЫР , БАЙЗАКСКИЙ РАЙОН, СУХАНБАЕВСКИЙ С.О., С.КОСЫ БАТЫР</t>
  </si>
  <si>
    <t>КХ"ТАЛГУЛ"</t>
  </si>
  <si>
    <t>БОРАНБАЕВ ДАРХАН МҰРАТХАНҰЛЫ</t>
  </si>
  <si>
    <t>77763979966 ,87763979966</t>
  </si>
  <si>
    <t>01.08.2024 не зарег</t>
  </si>
  <si>
    <t>ИП ЖАҚСЫЛЫҚ М.Е.</t>
  </si>
  <si>
    <t>ЖАҚСЫЛЫҚ МӘДИНА ЕСЕНГЕЛДІҚЫЗЫ</t>
  </si>
  <si>
    <t>87009519395 ,87711704443</t>
  </si>
  <si>
    <t>ЖК "ARSHAT"</t>
  </si>
  <si>
    <t>АМАНГЕЛДІ БАЛЖАН ЕРБОЛҚЫЗЫ</t>
  </si>
  <si>
    <t>28.10.2024 перезвонит сам</t>
  </si>
  <si>
    <t>ДАСТАН МАҚСҰТХАНҰЛЫ</t>
  </si>
  <si>
    <t>МАҚСҰТХАНҰЛЫ ДАСТАН</t>
  </si>
  <si>
    <t>ИП КЕНЖЕХАНОВ</t>
  </si>
  <si>
    <t>КЕНЖЕХАНОВ САЯХАТ ҒАЛЫМҰЛЫ</t>
  </si>
  <si>
    <t>ШИРИН</t>
  </si>
  <si>
    <t>ТОЙЧИЕВА САИДА МИРАЗАЛИЕВНА</t>
  </si>
  <si>
    <t>ҚЫЗЫРАЛЫ МҰРАТ БАТЫРЖАНҰЛЫ</t>
  </si>
  <si>
    <t>ИП "ЭККО"</t>
  </si>
  <si>
    <t>ОРЫНБАСАРОВ ДАНИЯР САКЕНОВИЧ</t>
  </si>
  <si>
    <t>77759606700 ,87083185158 ,8 (708)3185158 ,87753984119 ,87759606700</t>
  </si>
  <si>
    <t>ИП "КӨПЖАСАРҰЛЫ ДӘУЛЕТКЕЛДІ"</t>
  </si>
  <si>
    <t>КӨПЖАСАРҰЛЫ ДӘУЛЕТКЕЛДІ</t>
  </si>
  <si>
    <t>77025076322 ,87025076322</t>
  </si>
  <si>
    <t>ИП ДЖОЛДАШОВ</t>
  </si>
  <si>
    <t>ДЖОЛДАШОВ НУРЖАН КУВАНБЕКОВИЧ</t>
  </si>
  <si>
    <t>ИП "АСР"</t>
  </si>
  <si>
    <t>КУАНДИКОВА АКГУЛ ОРАЗБАЙКИЗИ</t>
  </si>
  <si>
    <t>77752407447 ,87752407447</t>
  </si>
  <si>
    <t>ИП IMRAN</t>
  </si>
  <si>
    <t>ЗУЛФИЕВ УЛУГБЕК РАВШАНОВИЧ</t>
  </si>
  <si>
    <t>КРЕСТЬЯНСКОЕ ХОЗЯЙСТВО "ХАМИТОВ МАРҒҰЛАН ЕРКЕБҰЛАНҰЛЫ"</t>
  </si>
  <si>
    <t>ХАМИТОВ МАРҒҰЛАН ЕРКЕБҰЛАНҰЛЫ</t>
  </si>
  <si>
    <t>ЖК"МУРАТОВА ӘСЕЛАЙ АНАРБЕКҚЫЗЫ"</t>
  </si>
  <si>
    <t>МУРАТОВА ӘСЕЛАЙ АНАРБЕКҚЫЗЫ</t>
  </si>
  <si>
    <t>77757114002 ,87757114002</t>
  </si>
  <si>
    <t>АСКАР KZ</t>
  </si>
  <si>
    <t>НАҒЫМЕТОВ АСҚАР ЖАСАРАЛҰЛЫ</t>
  </si>
  <si>
    <t>ТОО "АРХАРЛЫ"</t>
  </si>
  <si>
    <t>ЕСЕМБЕКОВ ТОЛЕГЕН КЕНЖЕБЕКОВИЧ</t>
  </si>
  <si>
    <t>С.АРХАРЛЫ , null null, здание 34</t>
  </si>
  <si>
    <t>МҰХТАР АБАЙ ДАРХАНҰЛЫ</t>
  </si>
  <si>
    <t>ИП OQJETPES</t>
  </si>
  <si>
    <t>АЙСАНОВ САНЖАР МЕЙРЖАНОВИЧ</t>
  </si>
  <si>
    <t>7 (700) 749 99 74</t>
  </si>
  <si>
    <t>ЖЕЛОМАНОВ НУРЛАН ОСПАНОВИЧ</t>
  </si>
  <si>
    <t>ИП "ТЕГІСШІЛ"</t>
  </si>
  <si>
    <t>ӨТЕМІС АСАН МАРАТҰЛЫ</t>
  </si>
  <si>
    <t>7(725)3723162 ,87253723162</t>
  </si>
  <si>
    <t>ТОО "ПРОИЗВОДСТВЕННО-КОММЕРЧЕСКАЯ ФИРМА "ТИТАН"</t>
  </si>
  <si>
    <t>КОНЕВА НАТАЛЬЯ ВАЛЕРЬЕВНА</t>
  </si>
  <si>
    <t>77019650787 ,87019650787</t>
  </si>
  <si>
    <t>Оптовая торговля рудами черных и цветных металлов</t>
  </si>
  <si>
    <t>Г.УСТЬ-КАМЕНОГОРСК , Восточно-Казахстанская область город Усть-Каменогорск улица ВИНОГРАДОВА, дом 7 кв. 53</t>
  </si>
  <si>
    <t>ESTCOMPANY</t>
  </si>
  <si>
    <t>КАБЕНОВ САЯН ЕРКУЛАНОВИЧ</t>
  </si>
  <si>
    <t>77052398919 ,87052398919</t>
  </si>
  <si>
    <t>03.09.2026 не зарег</t>
  </si>
  <si>
    <t>ИП SUNNY GROUP</t>
  </si>
  <si>
    <t>БЕЙСЕНБАЕВ МЕРЕЙ КУАНЫШОВИЧ</t>
  </si>
  <si>
    <t>ИП "ҚАЗБЕК"</t>
  </si>
  <si>
    <t>БАТЫРБАЙ ҚАЗБЕК ЖАҚСЫКЕЛДІҰЛЫ</t>
  </si>
  <si>
    <t>14.1.2024 нет потреб</t>
  </si>
  <si>
    <t>ИП "АЙХАН"</t>
  </si>
  <si>
    <t>МАНАП АЙХАН ДУЛАТУЛЫ</t>
  </si>
  <si>
    <t>MALIKA7 не верный номер</t>
  </si>
  <si>
    <t>БАЛҚЫБЕК АҚМАРАЛ КИІКБАЙҚЫЗЫ</t>
  </si>
  <si>
    <t>87052548126 ,87052548126.87058282923</t>
  </si>
  <si>
    <t>ПК "НОВОШУЛЬБИНСКИЙ"</t>
  </si>
  <si>
    <t>СМАКОВ РАШИД АБАЕВИЧ</t>
  </si>
  <si>
    <t>С.АҚШИ ,</t>
  </si>
  <si>
    <t>23.07.2027 нет потреб</t>
  </si>
  <si>
    <t>РЕСПУБЛИКАНСКОЕ ГОСУДАРСТВЕННОЕ КАЗЕННОЕ ПРЕДПРИЯТИЕ "КАЗАХСКОЕ ЛЕСОУСТРОИТЕЛЬНОЕ ПРЕДПРИЯТИЕ" КОМИТЕТА ЛЕСНОГО ХОЗЯЙСТВА И ЖИВОТНОГО МИРА МИНИСТЕРСТВА ЭКОЛОГИИ И ПРИРОДНЫХ РЕСУРСОВ РК"</t>
  </si>
  <si>
    <t>БАЙМУХАНБЕТОВ САНАТ СЕРИКОВИЧ</t>
  </si>
  <si>
    <t>МЕДЕУСКИЙ РАЙОН , улица Баишева, дом 23</t>
  </si>
  <si>
    <t>КГКП "КЫЗЫЛКОГИНСКИЙ АГРАРНО-ТЕХНИЧЕСКИЙ КОЛЛЕДЖ" УПРАВЛЕНИЯ ОБРАЗОВАНИЯ АТЫРАУСКОЙ ОБЛАСТИ"</t>
  </si>
  <si>
    <t>КАСЫМОВ ШАЛКАР НЫГЫМЕТТУЛЛИЕВИЧ</t>
  </si>
  <si>
    <t>87123871180 ,87123871377</t>
  </si>
  <si>
    <t>С.САГИЗ , Атырауская область Кзылкогинский район село Сагиз улица Декеев Тотай здание 2</t>
  </si>
  <si>
    <t>ИП АБДУРАХМАН</t>
  </si>
  <si>
    <t>ТӘЛІМ НҰРАС ҚАМНУРҰЛЫ</t>
  </si>
  <si>
    <t>С.КАРАБУЛАК , АЛМАТИНСКАЯ ОБЛАСТЬ, ТАЛГАРСКИЙ РАЙОН, ПАНФИЛОВСКИЙ С.О., С.КАРАБУЛАК</t>
  </si>
  <si>
    <t>ИП "ИМАНКУЛОВ А.А"</t>
  </si>
  <si>
    <t>ИМАНКУЛОВ АМАНТАЙ АКИЛБАЕВИЧ</t>
  </si>
  <si>
    <t>77059704958 ,87059704958</t>
  </si>
  <si>
    <t>ИП ТӘЖІБАЕВА</t>
  </si>
  <si>
    <t>ТӘЖІБАЕВА АҚТОТЫ АНДРЕЙҚЫЗЫ</t>
  </si>
  <si>
    <t>ИБРАГИМОВ ҚОЖАХМЕТ ИБРАГИМҰЛЫ</t>
  </si>
  <si>
    <t>АТМ ГРУПП</t>
  </si>
  <si>
    <t>АБУГАЛИЕВ ТОЛЕГЕН МАРАТОВИЧ</t>
  </si>
  <si>
    <t>ИП ТЛЕУМБЕТОВА АЙНУР</t>
  </si>
  <si>
    <t>ТЛЕУМБЕТОВА АЙНУР ЕРБОЛАТОВНА</t>
  </si>
  <si>
    <t>С.ШУБАРКУДЫК , ТЕМИРСКИЙ РАЙОН, ЖАКСЫМАЙСКИЙ С.О., С.ШУБАРКУДЫК</t>
  </si>
  <si>
    <t>КАЙБОЛДИНОВ ЕЛАМАН ТАЛГАТОВИЧ</t>
  </si>
  <si>
    <t>27.02.2025 не верный иномер</t>
  </si>
  <si>
    <t>ИП "ҰЛАҒАТ"</t>
  </si>
  <si>
    <t>САПАРБЕКОВ ҰЛАҒАТ БАУЫРЖАНҰЛЫ</t>
  </si>
  <si>
    <t>"УӘЛИХАН" ШАРУА ҚОЖАЛЫҒЫ</t>
  </si>
  <si>
    <t>УӘЛИХАН СЕЙІТЖАН ЖАРЫЛҚАСЫНҰЛЫ</t>
  </si>
  <si>
    <t>87011078985 ,87780080120</t>
  </si>
  <si>
    <t>ИП ТТ</t>
  </si>
  <si>
    <t>ТОҚТАМҰРАТ ГИЗАТ МЫРЗАҒАЛИҰЛЫ</t>
  </si>
  <si>
    <t>ТОО "ТІЛЕКШІ"</t>
  </si>
  <si>
    <t>АХМЕТОВ БЕРИК ОРЫНГАЛИЕВИЧ</t>
  </si>
  <si>
    <t>С.АМАНКЕЛЬДЫ , УЛ АБАЙ, 36В</t>
  </si>
  <si>
    <t>БАСТАУ</t>
  </si>
  <si>
    <t>ЕЛУБАЕВ САМАТ СИЕЗБАЙҰЛЫ</t>
  </si>
  <si>
    <t>АНДАБЕК БЕКЗАТ ТАЛҒАТҰЛЫ</t>
  </si>
  <si>
    <t>ИП НҰРАЛИЕВ</t>
  </si>
  <si>
    <t>НҰРАЛИЕВ ДАНИЯР ТАЛҒАТҰЛЫ</t>
  </si>
  <si>
    <t>77016926595 ,87016926595 ,87080523552</t>
  </si>
  <si>
    <t>ИП МЕДЕТОВАГН</t>
  </si>
  <si>
    <t>МЕДЕТОВА ГАУХАР НУРЖАНҚЫЗЫ</t>
  </si>
  <si>
    <t>ТОО "МОСКОВСКИЙ" не верный номер</t>
  </si>
  <si>
    <t>КОНЯХИН НИКОЛАЙ ПЕТРОВИЧ</t>
  </si>
  <si>
    <t>7 71543 5-449</t>
  </si>
  <si>
    <t>С.ЯСНОВКА , Северо-Казахстанская область Есильский район Ясновский сельский округ село Ясновка улица МОЛОДЕЖНАЯ, дом 78</t>
  </si>
  <si>
    <t>К/Х АБДУМАЖИТ АТА</t>
  </si>
  <si>
    <t>ТАЖИЕВ АБДУСАЛОМ АБДИМАЖИТОВИЧ</t>
  </si>
  <si>
    <t>С.КОЖАКОРГАН , ТУРКЕСТАНСКАЯ ОБЛАСТЬ, САЙРАМСКИЙ РАЙОН, АРЫССКИЙ С.О., С.КОЖАКОРГАН</t>
  </si>
  <si>
    <t>ИП "LIBERTY"</t>
  </si>
  <si>
    <t>ЖУНУСОВ НУРЖАН ЖУМАБАЙУЛЫ</t>
  </si>
  <si>
    <t>ЖК АЯНА</t>
  </si>
  <si>
    <t>ИП РАШИТОВА АЙГЕРІМ РАШИТҚЫЗЫ</t>
  </si>
  <si>
    <t>РАШИТОВА АЙГЕРІМ РАШИТҚЫЗЫ</t>
  </si>
  <si>
    <t>ИП "ҚЫДЫРХОЖАЕВ Д Ф"</t>
  </si>
  <si>
    <t>ҚЫДЫРХОЖАЕВ ДІНИСЛАМ ФАЗЫЛБЕКҰЛЫ</t>
  </si>
  <si>
    <t>И/П "МҮСІЛІМ"</t>
  </si>
  <si>
    <t>КОБДАЛИЕВ АБЛАЙХАН МУКАШУЛЫ</t>
  </si>
  <si>
    <t>ИП "MEIRKHANOV.ZHANSEIT"</t>
  </si>
  <si>
    <t>МЕЙІРХАНОВ ЖАНСЕЙІТ ОРАЗБАЙҰЛЫ</t>
  </si>
  <si>
    <t>Деятельность школ подготовки водителей транспортных средств</t>
  </si>
  <si>
    <t>ИП " ЕРНАТ "</t>
  </si>
  <si>
    <t>ҚАУТАЙ ЕРНАТ ХАМИДҰЛЫ</t>
  </si>
  <si>
    <t>ИП "МАХАНОВ Е"</t>
  </si>
  <si>
    <t>МАХАНОВ ЕРКІН НҰРЛАНҰЛЫ</t>
  </si>
  <si>
    <t>KALY</t>
  </si>
  <si>
    <t>ҚАЛИ АЙБЕК АСЫЛБЕКҰЛЫ</t>
  </si>
  <si>
    <t>RAHMET-GROUP</t>
  </si>
  <si>
    <t>РАХМЕТОВ АЛТЫНБЕК ТЛЕКЖАНОВИЧ</t>
  </si>
  <si>
    <t>77754123895 ,+7 (775) 412-38-95</t>
  </si>
  <si>
    <t>ИП "УАЛИХАН"</t>
  </si>
  <si>
    <t>УАЛІХАН ДИНАРА СӘКЕНҚЫЗЫ</t>
  </si>
  <si>
    <t>ЖК "БЕКА"</t>
  </si>
  <si>
    <t>САЛМАН БЕКСҰЛТАН НҰРЛАНҰЛЫ</t>
  </si>
  <si>
    <t>ИНДИВИДУАЛЬНЫЙ ПРЕДПРИНИМАТЕЛЬ " ТОГЖАН "</t>
  </si>
  <si>
    <t>СЛАМ ТОҒЖАН КЕҢЕСҚЫЗЫ</t>
  </si>
  <si>
    <t>ИНДИВИДУАЛЬНЫЙ ПРЕДПРИНИМАТЕЛЬ АНАРБАЕВ ЕРКІН ГАЛИУЛЛАҰЛЫ</t>
  </si>
  <si>
    <t>АНАРБАЕВ ЕРКІН ГАЛИУЛЛАҰЛЫ</t>
  </si>
  <si>
    <t>ШАРУА НЕМЕСЕ ФЕРМЕР ҚОЖАЛЫҒЫ "АБАЙ"</t>
  </si>
  <si>
    <t>ТУЛКИБАЕВ АБАЙ КАНАТОВИЧ</t>
  </si>
  <si>
    <t>77013333980 ,87013333980</t>
  </si>
  <si>
    <t>С.АККИЗТОГАЙ , АТЫРАУСКАЯ ОБЛАСТЬ, ЖЫЛЫОЙСКИЙ РАЙОН, АККИЗТОГАЙСКИЙ С.О., С.АККИЗТОГАЙ</t>
  </si>
  <si>
    <t>ИП "ЕРГЕШОВ095"</t>
  </si>
  <si>
    <t>ЕРГЕШОВ ОЛЖАС СӘБИТҰЛЫ</t>
  </si>
  <si>
    <t>ИП MUZAFAROV</t>
  </si>
  <si>
    <t>МҰЗАФАРОВ АЙБЕК НҰРБЕКҰЛЫ</t>
  </si>
  <si>
    <t>7 775 168 7575 ,87751687575</t>
  </si>
  <si>
    <t>КХ "БЕКНҰР"</t>
  </si>
  <si>
    <t>АЙДАРБЕКОВА АРАЙЛЫМ ҚАЙРАТҚЫЗЫ</t>
  </si>
  <si>
    <t>87783430047 ,87785167988</t>
  </si>
  <si>
    <t>С.ЖЕРУЙЫК , ОБЛАСТЬ ЖЕТІСУ, ПАНФИЛОВСКИЙ РАЙОН, ТАЛДИНСКИЙ С.О., С.ЖЕРУЙЫК</t>
  </si>
  <si>
    <t>ИП ДИЛЬНАЗ</t>
  </si>
  <si>
    <t>НҰРМАХАН ЕРКЕБҰЛАН ДАСТАНБЕКҰЛЫ</t>
  </si>
  <si>
    <t>ИП ЖҰМАҒАЛИЕВ</t>
  </si>
  <si>
    <t>ЖҰМАҒАЛИЕВ ДӘУРЕН ТӨЛЕУҚАДЫРҰЛЫ</t>
  </si>
  <si>
    <t>НУСУПОВ ЭРИК БАХЫТОВИЧ</t>
  </si>
  <si>
    <t>ИП ИСЛАМОВ</t>
  </si>
  <si>
    <t>ИСЛАМОВ САРДОР АЛИМЖОНҰЛЫ</t>
  </si>
  <si>
    <t>ИП "НИГМЕТОВ"</t>
  </si>
  <si>
    <t>НИГМЕТОВ ДАУРЕН ТЛЕКУЛЫ</t>
  </si>
  <si>
    <t>7776647418 ,87781615861</t>
  </si>
  <si>
    <t>Деятельность организаций санитарного просвещения</t>
  </si>
  <si>
    <t>КРЕСТЬЯНСКОЕ ХОЗЯЙСТВА "НҰРЖАС"</t>
  </si>
  <si>
    <t>ЕСБЕР НҰРЖАС ЕРЖАНҰЛЫ</t>
  </si>
  <si>
    <t>Ш/Қ "РЗЫКБАЙ С.М"</t>
  </si>
  <si>
    <t>РЗЫКБАЙ САЯТ МАКСАТОВИЧ</t>
  </si>
  <si>
    <t>22.04.2024 откл</t>
  </si>
  <si>
    <t>ИП АРМАН ТАС</t>
  </si>
  <si>
    <t>ШИЛЬДЕБАЕВА ВАЛЕРИЯ РАШИДОВНА</t>
  </si>
  <si>
    <t>ИП АБРОР</t>
  </si>
  <si>
    <t>ШАХМУРАТОВ АБРОР САБИРЖАНОВИЧ</t>
  </si>
  <si>
    <t>ИСЛАМБЕКОВА ШОЛПАН НҰРЖАНҚЫЗЫ</t>
  </si>
  <si>
    <t>7 (703) 304 67 14</t>
  </si>
  <si>
    <t>28.10.2024 не существует</t>
  </si>
  <si>
    <t>ИП "ТӨЛЕУ ДӘМІР ҒАЛЫМЖАНҰЛЫ"</t>
  </si>
  <si>
    <t>ТӨЛЕУ ДӘМІР ҒАЛЫМЖАНҰЛЫ</t>
  </si>
  <si>
    <t>ИП ЛАКИСОВ</t>
  </si>
  <si>
    <t>ЛАКИСОВ ВЯЧЕСЛАВ ВИКТОРОВИЧ</t>
  </si>
  <si>
    <t>87772567897 ,8777-256-78-97</t>
  </si>
  <si>
    <t>ИП КЕНЕСОВ</t>
  </si>
  <si>
    <t>КЕНЕСОВ БЕКЖАН ЖОЛДАСБАЙҰЛЫ</t>
  </si>
  <si>
    <t>АЙТЕНОВА ДАМИРА МЕДЕЛХАНҚЫЗЫ</t>
  </si>
  <si>
    <t>С.АККИЯ , ЖАМБЫЛСКАЯ ОБЛАСТЬ, БАЙЗАКСКИЙ РАЙОН, ЖАЛГЫЗТОБИНСКИЙ С.О., С.АККИЯ</t>
  </si>
  <si>
    <t>ГАЛЫМ ТУРСУНАЛИЕВИЧ</t>
  </si>
  <si>
    <t>КИСТАУБАЕВ ГАЛЫМ ТУРСУНАЛИЕВИЧ</t>
  </si>
  <si>
    <t>7 747 103 0994</t>
  </si>
  <si>
    <t>ИП ТАЛАСОВ</t>
  </si>
  <si>
    <t>ТАЛАСОВ ЭРКИН ТОЛКЫНОВИЧ</t>
  </si>
  <si>
    <t>77088372600 ,87088372600</t>
  </si>
  <si>
    <t>ИП "ВИТАЛИЙ"</t>
  </si>
  <si>
    <t>КИШКУНОВА ТАТЬЯНА ЮРЬЕВНА</t>
  </si>
  <si>
    <t>С.ЛЕСНОЕ , ЖЕЛЕЗИНСКИЙ РАЙОН, ЛЕСНОЙ С.О., С.ЛЕСНОЕ</t>
  </si>
  <si>
    <t>ИП "ҚАБЫКЕН М.Қ." не зарег</t>
  </si>
  <si>
    <t>ҚАБЫКЕН МӘДИ ҚАРАБАЙҰЛЫ</t>
  </si>
  <si>
    <t>ИП "САТЫМ"</t>
  </si>
  <si>
    <t>САТЫМОВ ЕРГЕН НАСИБУЛЛИЕВИЧ</t>
  </si>
  <si>
    <t>24.09.2024 не дохзвон</t>
  </si>
  <si>
    <t>ИП "DOSKALI" не верный номер</t>
  </si>
  <si>
    <t>ДОСКАЛИ МЕРЕЙ ТАЛГАТОВИЧ</t>
  </si>
  <si>
    <t>ИП "АЙСҰЛТАН"</t>
  </si>
  <si>
    <t>ҚАЙСАЕВА МАҚПАЛ ҚУАНЫШБЕКҚЫЗЫ</t>
  </si>
  <si>
    <t>С.САТПАЕВ , ТАРБАГАТАЙСКИЙ РАЙОН, САТПАЕВСКИЙ С.О., С.САТПАЕВ</t>
  </si>
  <si>
    <t>К/Х ТАЙЖАН АТА</t>
  </si>
  <si>
    <t>ТАЙЖАНОВА ШОИРА АРТУКБАЕВНА</t>
  </si>
  <si>
    <t>7 (701) 4796210 ,87014796210</t>
  </si>
  <si>
    <t>НЕПЕСОВ</t>
  </si>
  <si>
    <t>НЕПЕСОВ ЕЛАМАН САРСЕНҰЛЫ</t>
  </si>
  <si>
    <t>ИП ХАНЗАДА</t>
  </si>
  <si>
    <t>ҚАЛИХАНОВ НҰРЛАН УӘЛИХАНҰЛЫ</t>
  </si>
  <si>
    <t>87714428362 ,8 771 442 8362</t>
  </si>
  <si>
    <t>LEGION</t>
  </si>
  <si>
    <t>ОРАЗБАҚОВ МҰҚАҒАЛИ НҰРҒАЛИҰЛЫ</t>
  </si>
  <si>
    <t>КУДИЯРОВА АЙГЕРИМ НУРЛАНОВНА</t>
  </si>
  <si>
    <t>771645-66071 ,87164566071</t>
  </si>
  <si>
    <t>ҚАЛИЕВА ҒАЛИЯ КАРИБАЙҚЫЗЫ</t>
  </si>
  <si>
    <t>ИП АМАНГЕЛЬДЫ</t>
  </si>
  <si>
    <t>АМАНГЕЛЬДИНОВ ЕРЛАН МАРАТҰЛЫ</t>
  </si>
  <si>
    <t>ИБРАГИМОВ ШЕРНИЯЗ НИЯЗБЕКОВИЧ</t>
  </si>
  <si>
    <t>ИП "KYZYKTA"</t>
  </si>
  <si>
    <t>БЕКЖАНОВ ӘЛІБИ ЕСІМҰЛЫ</t>
  </si>
  <si>
    <t>ИП OSAKA</t>
  </si>
  <si>
    <t>ТОЙШЫБАЙ ӘСІЛБЕК АБАЙҰЛЫ</t>
  </si>
  <si>
    <t>7 (747) 264-22-20</t>
  </si>
  <si>
    <t>ЖК"АТАЖАН"</t>
  </si>
  <si>
    <t>ЖҰМАДІЛ АТАЖАН НҰРЛАНҰЛЫ</t>
  </si>
  <si>
    <t>87022818800 ,87477810595</t>
  </si>
  <si>
    <t>"АРЫСТАН"</t>
  </si>
  <si>
    <t>ӘЛІМҚҰЛ АРЫСТАНБЕК ӘЛАЙДАРҰЛЫ</t>
  </si>
  <si>
    <t>ТОО ПРЕДПРИЯТИЕ "РУБИКОМ"</t>
  </si>
  <si>
    <t>ОСИНСКАЯ ЕЛЕНА</t>
  </si>
  <si>
    <t>77182-539804 ,87182539804</t>
  </si>
  <si>
    <t>Г.ПАВЛОДАР , Павлодарская область город Павлодар улица ГЕНЕРАЛА ДЮСЕНОВА, дом 3/1</t>
  </si>
  <si>
    <t>ИП "СЕЙТҚАМЗАҚЫЗЫ АЙЖАН"</t>
  </si>
  <si>
    <t>СЕЙТҚАМЗАҚЫЗЫ АЙЖАН</t>
  </si>
  <si>
    <t>ИП ҚҰДАЙБЕРГЕНОВ</t>
  </si>
  <si>
    <t>ҚҰДАЙБЕРГЕНОВ ІЛИЯС ҚЫДЫРҰЛЫ</t>
  </si>
  <si>
    <t>ИНДИВИДУАЛЬНЫЙ ПРЕДПРИНИМАТЕЛЬ "САНЖАР</t>
  </si>
  <si>
    <t>БЕКЕНОВ САНЖАР КУДАЙБЕРГЕНОВИЧ</t>
  </si>
  <si>
    <t>7-778-431-90-47 ,87784319047</t>
  </si>
  <si>
    <t>14.10.2024 нет потреб</t>
  </si>
  <si>
    <t>САДЫҚ АЙГҮЛ ШАРАПАТҚЫЗЫ</t>
  </si>
  <si>
    <t>К/Х ДУЙСЕНБАЙ</t>
  </si>
  <si>
    <t>ЭГАМБЕРДИЕВ АЛИХАН ДУСЕНБАЕВИЧ</t>
  </si>
  <si>
    <t>7 (775) 517 04 86 ,87755170486</t>
  </si>
  <si>
    <t>ЖК "ӨСКЕН АМАНҒАЛИ СЕЙІТҚАЛИҰЛЫ"</t>
  </si>
  <si>
    <t>ӨСКЕН АМАНҒАЛИ СЕЙІТҚАЛИҰЛЫ</t>
  </si>
  <si>
    <t xml:space="preserve">28.10.2024 нет </t>
  </si>
  <si>
    <t>ИП ЗИНЧЕНКО Н.Ю.</t>
  </si>
  <si>
    <t>ЗИНЧЕНКО НИКОЛАЙ ЮРЬЕВИЧ</t>
  </si>
  <si>
    <t>ДК NBS</t>
  </si>
  <si>
    <t>БИТҰРСЫН НҰРСҰЛТАН СЕЙІЛХАНҰЛЫ</t>
  </si>
  <si>
    <t>8 708 554 83 85</t>
  </si>
  <si>
    <t>ИП ШИРВАН</t>
  </si>
  <si>
    <t>ШИРВАН НҰРҒИСА БОЛАТҰЛЫ</t>
  </si>
  <si>
    <t>7(775)322-79-99</t>
  </si>
  <si>
    <t>ИП АНАРБАЙ АРАЙЛЫМ</t>
  </si>
  <si>
    <t>АНАРБАЙ АРАЙЛЫМ ЕРЛАНҚЫЗЫ</t>
  </si>
  <si>
    <t>77087080697 ,87087080697</t>
  </si>
  <si>
    <t>КХ ТАНАЙ АГРО повтор не дозвон</t>
  </si>
  <si>
    <t>ӨСКЕЛЕН ӘЛІБИ ӨСКЕЛЕНҰЛЫ</t>
  </si>
  <si>
    <t>СЫБАН САЛАМАТ ЖЕКСЕНБЕКҰЛЫ</t>
  </si>
  <si>
    <t>START</t>
  </si>
  <si>
    <t>БАЙБУРОВА АРДАҚ ОРАЛБЕКҚЫЗЫ</t>
  </si>
  <si>
    <t>ИП МЕРКЕБЕКОВ АЙТУАР МИРЛАНУЛЫ</t>
  </si>
  <si>
    <t>МЕРКЕБЕКОВ АЙТУАР МИРЛАНУЛЫ</t>
  </si>
  <si>
    <t>С.ОЙТАЛ , ЖАМБЫЛСКАЯ ОБЛАСТЬ, МЕРКЕНСКИЙ РАЙОН, САРЫМОЛДАЕВСКИЙ С.О., С.ОЙТАЛ</t>
  </si>
  <si>
    <t>ЖК "БЕК"</t>
  </si>
  <si>
    <t>МЫРЗАХАН БЕКЗАДА НҰРЖІГІТҚЫЗЫ</t>
  </si>
  <si>
    <t>ИП ЖАМБУЛОВ Е С</t>
  </si>
  <si>
    <t>ЖАМБУЛОВ ЕРЖАН САМРАТОВИЧ</t>
  </si>
  <si>
    <t>7 705 666-98-90 ,87056669890</t>
  </si>
  <si>
    <t>ИП ТАТЬЯНА</t>
  </si>
  <si>
    <t>ФИЛИНКОВА ТАТЬЯНА ИГОРЕВНА</t>
  </si>
  <si>
    <t>ИП KYZYL JEBE не зарег</t>
  </si>
  <si>
    <t>САДВАКАСОВ НУРСУЛТАН БАЛТАБАЕВИЧ</t>
  </si>
  <si>
    <t>ИП "ӘДІЛБЕК"</t>
  </si>
  <si>
    <t>ӘДІЛБЕК ӘСЕЛ ДУЙСЕНБЕКҚЫЗЫ</t>
  </si>
  <si>
    <t>7(702) 596-91-47</t>
  </si>
  <si>
    <t>ИП ҚАЛИАҚПАРОВА АЙГЕРІМ КЕНЖЕБЕКҚЫЗЫ</t>
  </si>
  <si>
    <t>ҚАЛИАҚПАРОВА АЙГЕРІМ КЕНЖЕБЕКҚЫЗЫ</t>
  </si>
  <si>
    <t>ИП "НҰРТАС"</t>
  </si>
  <si>
    <t>ОЖАНТАЙ НҰРТАС БАУЫРЖАНҰЛЫ</t>
  </si>
  <si>
    <t>С.ТАЛАПТЫ , ТУРКЕСТАНСКАЯ ОБЛАСТЬ, ЖЕТЫСАЙСКИЙ РАЙОН, АТАМЕКЕНСКИЙ С.О., С.ТАЛАПТЫ</t>
  </si>
  <si>
    <t>ТОО "САЛТАНАТ"</t>
  </si>
  <si>
    <t>СЫЗДЫКОВ БАЯНБАЙ -</t>
  </si>
  <si>
    <t>Деятельность терминалов</t>
  </si>
  <si>
    <t>Г.КЫЗЫЛОРДА , УЛ БУКЕЙ ХАНА, 64 А</t>
  </si>
  <si>
    <t>ИЗТУРГАНОВА</t>
  </si>
  <si>
    <t>ИЗТУРГАНОВА ГҮЛБАРШЫН КАЛИДОЛЛАҚЫЗЫ</t>
  </si>
  <si>
    <t>"ҚҰЛАГЕР" ШАРУА ҚОЖАЛЫҒЫ</t>
  </si>
  <si>
    <t>СЕНБАЕВ НҰРҒАЗЫ ЖАНАТҰЛЫ</t>
  </si>
  <si>
    <t>7073793232 ,87073793232</t>
  </si>
  <si>
    <t>05.03.2025 занято</t>
  </si>
  <si>
    <t>ИП "АЯЗ"</t>
  </si>
  <si>
    <t>АЯЗ ДОСАН АМАНЖОЛҰЛЫ</t>
  </si>
  <si>
    <t>А.НУРЛЫКЕНТ , ЖАМБЫЛСКАЯ ОБЛАСТЬ, ЖУАЛЫНСКИЙ РАЙОН, НУРЛЫКЕНТ С.О., А.НУРЛЫКЕНТ</t>
  </si>
  <si>
    <t>МЫРЗАХАН БЕКТАС ЕРБОЛАТҰЛЫ</t>
  </si>
  <si>
    <t>БАҚЫТБЕК РАСУЛ ТАЛҒАТҰЛЫ</t>
  </si>
  <si>
    <t>ИП КУРБАНӘЛІ</t>
  </si>
  <si>
    <t>КУРБАНӘЛІ ИСЛАМ ШУКРАЛИҰЛЫ</t>
  </si>
  <si>
    <t>ҚОЙЛАН ӘЙГЕРІМ НҰРЛАНҚЫЗЫ</t>
  </si>
  <si>
    <t>77023303735 ,+77783570095 ,87023303735 ,87783570095</t>
  </si>
  <si>
    <t>ИП АЛЬПЕИСОВ</t>
  </si>
  <si>
    <t>Альпеисов Мадияр Бейсенбекович</t>
  </si>
  <si>
    <t>77754246644 ,87754246644</t>
  </si>
  <si>
    <t>К/Х "МАР-ЖАН"</t>
  </si>
  <si>
    <t>ҚАЛИ ЕРҚАНАТ ЖАНАТҰЛЫ</t>
  </si>
  <si>
    <t>БАҚТЫҒАЛИ АБАЙ БАЗАРҒАЛИҰЛЫ</t>
  </si>
  <si>
    <t>ИП "ЕР-НҰР" ЖК</t>
  </si>
  <si>
    <t>МАЛИК АКЕРКЕ СЕРІКҚЫЗЫ</t>
  </si>
  <si>
    <t>09.10.2024 нет отреб</t>
  </si>
  <si>
    <t>BEK</t>
  </si>
  <si>
    <t>БӨКЕНБАЕВ АСЛАНБЕК БАҚТЫБАЙҰЛЫ</t>
  </si>
  <si>
    <t>С.АКШЫМЫРАУ , МАНГИСТАУСКАЯ ОБЛАСТЬ, МАНГИСТАУСКИЙ РАЙОН, С.А.АКШЫМЫРАУ , С.АКШЫМЫРАУ</t>
  </si>
  <si>
    <t>МҰХАМЕТХАН ОЛЖАС</t>
  </si>
  <si>
    <t>7 (776) 467-27-77</t>
  </si>
  <si>
    <t>20.05.2024 нужен ангар скинуть инфу</t>
  </si>
  <si>
    <t>ИП АБИТАЕВА ШР</t>
  </si>
  <si>
    <t>АБИТАЕВА ШИРИН РУСТАМОВНА</t>
  </si>
  <si>
    <t>14.11.2024 нет птреб</t>
  </si>
  <si>
    <t>ТОО "ЗОЛОТАЯ НИВА"</t>
  </si>
  <si>
    <t>АУБАКИРОВ БАГДАТ ТУЛЕГЕНОВИЧ</t>
  </si>
  <si>
    <t>7 (716) 355 15 19</t>
  </si>
  <si>
    <t>С.КИИМА , УЛ ХЛЕБНАЯ</t>
  </si>
  <si>
    <t>14.09.2026 повтор нет потреб</t>
  </si>
  <si>
    <t>ПСК «КУРАКТЫ»</t>
  </si>
  <si>
    <t>ДАУТОВ ИБРАЙ КЫЗЫРХАНОВИЧ</t>
  </si>
  <si>
    <t>77014449921 ,87014449921</t>
  </si>
  <si>
    <t>С.ТАЛАПТЫ , АЛМАТИНСКАЯ ОБЛАСТЬ КОКСУСКИЙ РАЙОН ЛАБАСИНСКИЙ С.О. С.ТАЛАПТЫ Без типа БЕЗ НАЗВАНИЯ, к.АЛМАТИНСКАЯ ОБЛАСТЬ С.ТАЛАПТЫ БЕЗ ТИПА БЕЗ НАЗВАНИЯ ДОМ БН КВ , дом БН</t>
  </si>
  <si>
    <t>ИП АҢСАР</t>
  </si>
  <si>
    <t>ӘМІРБАЕВА ЗАРИНА НҰРЛАНҚЫЗЫ</t>
  </si>
  <si>
    <t>С.ШИЕН , АЛМАТИНСКАЯ ОБЛАСТЬ, ЖАМБЫЛСКИЙ РАЙОН, ШИЕНСКИЙ С.О., С.ШИЕН</t>
  </si>
  <si>
    <t>"ҚҰНДЫЗ"</t>
  </si>
  <si>
    <t>ШӨМЕКЕЕВА ҚҰНДЫЗ МАРАТБЕКҚЫЗЫ</t>
  </si>
  <si>
    <t>QAZ ZHOL</t>
  </si>
  <si>
    <t>ӘБДІКЕРІМ БЕКЗАТ ЕРУБАЙҰЛЫ</t>
  </si>
  <si>
    <t>ИП GLOBAL_G</t>
  </si>
  <si>
    <t>РЫМБАЕВ ЕЛАМАН ТӨЛЕУҒАЛИҰЛЫ</t>
  </si>
  <si>
    <t>НАҚЫПБЕКОВА ТҰРСЫНАЙ АМАНҒАЛИҚЫЗЫ</t>
  </si>
  <si>
    <t>ИП СУЛУ</t>
  </si>
  <si>
    <t>КӘКІМОВА АЙСҰЛУ АҚЫЛБЕКҚЫЗЫ</t>
  </si>
  <si>
    <t>7 700 989 67 56</t>
  </si>
  <si>
    <t>Г.АБАЙ , КАРАГАНДИНСКАЯ ОБЛАСТЬ, АБАЙСКИЙ РАЙОН, АБАЙСКАЯ Г.А., Г.АБАЙ</t>
  </si>
  <si>
    <t>ИП "АБДУЛЛА "</t>
  </si>
  <si>
    <t>ИЗАТУЛЛА АБДУЛЛА ИЗАТУЛЛАҰЛЫ</t>
  </si>
  <si>
    <t>КХ "ҚҰЛПЫБАЙ"</t>
  </si>
  <si>
    <t>МАМЫШ АЙБЫН ЖӘЙЛАУБЕКҰЛЫ</t>
  </si>
  <si>
    <t>С.БАЙТЕЛИ , ЖАМБЫЛСКАЯ ОБЛАСТЬ, РАЙОН ТУРАРА РЫСКУЛОВА, АКБУЛАКСКИЙ С.О., С.БАЙТЕЛИ</t>
  </si>
  <si>
    <t>ТОО "ДОС-БИ"</t>
  </si>
  <si>
    <t>ТЛЕУЛЕСОВ АСЕТ БАЛТАБАЕВИЧ</t>
  </si>
  <si>
    <t>С.КЕЛЬТЕМАШАТ , улица Бейбитшилик, дом 170</t>
  </si>
  <si>
    <t>ИП "МОЛДАБЕК О.Қ."</t>
  </si>
  <si>
    <t>МОЛДАБЕК ОРАЗБЕК ҚОШҚАРҰЛЫ</t>
  </si>
  <si>
    <t>БИТАНОВА УЛДАЙ ГАНИЕВНА</t>
  </si>
  <si>
    <t>ЖАН-ЕЛ ШАРУА ҚОЖАЛЫҒЫ</t>
  </si>
  <si>
    <t>ЖҰБАЙХАНОВА АЙДАНА ЕРЖАНҚЫЗЫ</t>
  </si>
  <si>
    <t>87071512094 ,87753422523</t>
  </si>
  <si>
    <t>ОСПАН</t>
  </si>
  <si>
    <t>МАХАЙ ОСПАН АНАРБЕКҰЛЫ</t>
  </si>
  <si>
    <t>С.ДЖАМБУЛ , ТУРКЕСТАНСКАЯ ОБЛАСТЬ, ЖЕТЫСАЙСКИЙ РАЙОН, С.О.ШАБЛАНА ДИЛЬДАБЕКОВА, С.ДЖАМБУЛ</t>
  </si>
  <si>
    <t>БАЛЫМ</t>
  </si>
  <si>
    <t>КӘДІРХАН БАЛЫМ МАНАРБЕКҚЫЗЫ</t>
  </si>
  <si>
    <t>КХ "АЙЗАДА" не верный номер</t>
  </si>
  <si>
    <t>ТУЛЕНОВА АЙЗАДА ЕРБОЛАТҚЫЗЫ</t>
  </si>
  <si>
    <t>7 (702) 354 70 14</t>
  </si>
  <si>
    <t>25.08.2024 не верный номер</t>
  </si>
  <si>
    <t>DANAKYZ</t>
  </si>
  <si>
    <t>ДОСАЛИЕВА ӘСЕМ ӘБДУРАХМАНҚЫЗЫ</t>
  </si>
  <si>
    <t>8701-866-18-66</t>
  </si>
  <si>
    <t>ИП АУКЕНОВ А.А.</t>
  </si>
  <si>
    <t>АУКЕНОВ АЙБЕК АУЕСБЕКОВИЧ</t>
  </si>
  <si>
    <t>7(747)2310831 ,87472310831</t>
  </si>
  <si>
    <t>ИП ИСКАК</t>
  </si>
  <si>
    <t>ШАРАПАТОВ ИСКАК ИБРАГИМОВИЧ</t>
  </si>
  <si>
    <t>ZHAKSYLYK</t>
  </si>
  <si>
    <t>ЖАҚСЫЛЫҚ НҰРБОЛАТ ЖАНАРБЕКҰЛЫ</t>
  </si>
  <si>
    <t>ИП "МУХТАР Б"</t>
  </si>
  <si>
    <t>МУХТАР БЕКСУЛТАН ПЕРНЕБЕКҰЛЫ</t>
  </si>
  <si>
    <t>ИП ЖАҚСЫБЕКҰЛЫ Р</t>
  </si>
  <si>
    <t>ЖАҚСЫБЕКҰЛЫ РАМАЗАН</t>
  </si>
  <si>
    <t>С.ТАУШЫК , МАНГИСТАУСКАЯ ОБЛАСТЬ, ТУПКАРАГАНСКИЙ РАЙОН, ТАУШЫКСКИЙ С.О., С.ТАУШЫК</t>
  </si>
  <si>
    <t>ИП ЕРГЕНБАЕВ</t>
  </si>
  <si>
    <t>ЕРГЕНБАЕВ ӘБДІҚАДЫР ӘБСАТТАРҰЛЫ</t>
  </si>
  <si>
    <t>ИП МУРАТОВНА</t>
  </si>
  <si>
    <t>ӨТЕ ГҮЛАЙЫМ МҰРАТҚЫЗЫ</t>
  </si>
  <si>
    <t>ДК "ТҰЛПАР"</t>
  </si>
  <si>
    <t>ӘМІРХАН РУСТАМ ТАЛҒАТҰЛЫ</t>
  </si>
  <si>
    <t>КРЕСТЬЯНСКОЕ ХОЗЯЙСТВО РАУАН- АГРО</t>
  </si>
  <si>
    <t>КАМИЕВ РАМАЗАН РАХАТОВИЧ</t>
  </si>
  <si>
    <t>RAIMKOZH</t>
  </si>
  <si>
    <t>ҚОЖАХМЕТ РАИМБЕК ТАҒАБАЙҰЛЫ</t>
  </si>
  <si>
    <t>8-701-778-6096</t>
  </si>
  <si>
    <t>ЖАС</t>
  </si>
  <si>
    <t>ЖАГУПАРОВ АСЫЛХАН УЫЗКАНОВИЧ</t>
  </si>
  <si>
    <t>7 700 651-9091</t>
  </si>
  <si>
    <t>ИП МҮСІЛІМ</t>
  </si>
  <si>
    <t>БАРАҚ НҰРТІЛЕК ЖҰПАРҰЛЫ</t>
  </si>
  <si>
    <t>ҚҰДАЙБЕРГЕН МӘЛИКА МАРАТҚЫЗЫ</t>
  </si>
  <si>
    <t>ИП МАТАЙ</t>
  </si>
  <si>
    <t>НУРАПОВ МУРАТ ДЖАНГЕЛДИЕВИЧ</t>
  </si>
  <si>
    <t>АҒАБЕК НҰРБАҚЫТ ХАСЕНҰЛЫ</t>
  </si>
  <si>
    <t>ГККП "АГРОТЕХНИЧЕСКИЙ КОЛЛЕДЖ , ГОРОД ЕСИЛЬ" ПРИ УПРАВЛЕНИИ ОБРАЗОВАНИЯ АКМОЛИНСКОЙ ОБЛАСТИ</t>
  </si>
  <si>
    <t>ГОЙКО НАТАЛЬЯ ЦЕЗАРЕВНА</t>
  </si>
  <si>
    <t>Г.ЕСИЛЬ , Микрорайон Жастар, здание 17А</t>
  </si>
  <si>
    <t>ИП BARS</t>
  </si>
  <si>
    <t>СОЧИВКА АНАСТАСИЯ ВЛАДИМИРОВНА</t>
  </si>
  <si>
    <t>С.ЖАЛТЫРКОЛЬ , КОСТАНАЙСКАЯ ОБЛАСТЬ, ДЕНИСОВСКИЙ РАЙОН, АРХАНГЕЛЬСКИЙ С.О., С.ЖАЛТЫРКОЛЬ</t>
  </si>
  <si>
    <t>ЖАППАР АЗАМАТ БАҚЫТЖАНҰЛЫ</t>
  </si>
  <si>
    <t>ЖК "ТОҚБОЛАТ АҚАРЫС ҚАЛЫБЕКҰЛЫ"</t>
  </si>
  <si>
    <t>ТОҚБОЛАТ АҚАРЫС ҚАЛЫБЕКҰЛЫ</t>
  </si>
  <si>
    <t>ЖК "АСҚАР"</t>
  </si>
  <si>
    <t>ӨТЕГЕН АСҚАР ШЫНБОСЫНҰЛЫ</t>
  </si>
  <si>
    <t>28.10.2024 откл</t>
  </si>
  <si>
    <t>ИП "БАЛХАШБАЕВ АЙБЕК"не верный номер</t>
  </si>
  <si>
    <t>БАЛХАШБАЕВ АЙБЕК ТАЛГАТОВИЧ</t>
  </si>
  <si>
    <t>ИП БАРАШ</t>
  </si>
  <si>
    <t>БАРАШ ЕРҒАЛИ МЕДЕТБЕКҰЛЫ</t>
  </si>
  <si>
    <t>СЫЗДЫКОВ ЕРДЕН САПАРБЕКОВИЧ</t>
  </si>
  <si>
    <t>TABYS</t>
  </si>
  <si>
    <t>ҚОРЛАСБАЙ МЕЙІР СМАЙЛХАНҰЛЫ</t>
  </si>
  <si>
    <t>Прочие виды издательской деятельности</t>
  </si>
  <si>
    <t>МАҚЫМЕТ ДӘУЛЕТҚАН</t>
  </si>
  <si>
    <t>ПК "СЕЛЬСКОХОЗЯЙСТВЕННЫЙ ПК "АК БОТА"</t>
  </si>
  <si>
    <t>ТУСУПОВ МАКСАТ БАГДАТОВИЧ</t>
  </si>
  <si>
    <t>77016066859 ,87016066859</t>
  </si>
  <si>
    <t>С.БОЗАЙ , улица Бозай, дом 49А</t>
  </si>
  <si>
    <t>КХ "ЖАНТӨРЕ"</t>
  </si>
  <si>
    <t>БЕКЕН ӘДІЛЕТ ЖАНГЕЛДІҰЛЫ</t>
  </si>
  <si>
    <t>77713563688 ,87713563688</t>
  </si>
  <si>
    <t>НҰР-СҰЛТАН</t>
  </si>
  <si>
    <t>МАМБЕТЖАН НҰРСҰЛТАН РАХЫМЖАНҰЛЫ</t>
  </si>
  <si>
    <t>ПК "КОКЖЫРА"</t>
  </si>
  <si>
    <t>САГНАЕВ БАГДАТ АШИМОВИЧ</t>
  </si>
  <si>
    <t>77234621509 ,87234621509</t>
  </si>
  <si>
    <t>С.КОКЖЫРА , КВАРТАЛ 3</t>
  </si>
  <si>
    <t>ТОО "КРЕСТЬЯНСКОЕ ХОЗЯЙСТВО "КРАСНЫЙ ПАРТИЗАН"</t>
  </si>
  <si>
    <t>АРГУМБАЕВ МУРАТ КУСАИНОВИЧ</t>
  </si>
  <si>
    <t>С.НОВАЯ ШУЛЬБА , Восточно-Казахстанская область Бородулихинский район Новошульбинский сельский округ село Новая Шульба улица, дом 128А</t>
  </si>
  <si>
    <t>ПК "ЖОМАРТ"</t>
  </si>
  <si>
    <t>ТӨЛЕП ӘБДІМАНАП СЕЙІЛХАНҰЛЫ</t>
  </si>
  <si>
    <t>С.ШАУЛЬДЕР ,</t>
  </si>
  <si>
    <t>ПК "АҚ ШОЛАҚ"</t>
  </si>
  <si>
    <t>МУСАГАЛИЕВ ЕРБУЛАТ ГАЙСИЕВИЧ</t>
  </si>
  <si>
    <t>Г.УРАЛЬСК , УЛИЦА КУРМАНГАЗЫ, 33, КВ 7</t>
  </si>
  <si>
    <t>03.06.2024 перезвонить через пару дней</t>
  </si>
  <si>
    <t>ПК "КОЛТОГАН"</t>
  </si>
  <si>
    <t>МЫРЗАХМЕТОВ АЗАМАТ САПАРАЛИЕВИЧ</t>
  </si>
  <si>
    <t>С.АМАНКЕЛЬДЫ , КВАРТАЛ 1 АБАЯ, 161 КВАРТАЛ, 0004 УЧАСТОК</t>
  </si>
  <si>
    <t>КХ АЙЗЕРЕ</t>
  </si>
  <si>
    <t>МҮСІЛІМ АБЗАЛ ФАЙЗОЛЛАҰЛЫ</t>
  </si>
  <si>
    <t>ИП АЛТЫН ОРДА</t>
  </si>
  <si>
    <t>ДӘУЛЕТ ДОСХАН МЕЙІРБЕКҰЛЫ</t>
  </si>
  <si>
    <t>ТАЛҒАТ ЕРКЕБҰЛАН ТАЛҒАТҰЛЫ</t>
  </si>
  <si>
    <t>ИП МҮЗІРІПША</t>
  </si>
  <si>
    <t>МУЗІРІПША НҰРТІЛЕУ СЫРЫМҰЛЫ</t>
  </si>
  <si>
    <t>77479376042 ,87479376042</t>
  </si>
  <si>
    <t>PAPILIO.FLOWERS</t>
  </si>
  <si>
    <t>ҚҰЛМАҒАНБЕТ ШОЛПАН КЕНЖЕБАЙҚЫЗЫ</t>
  </si>
  <si>
    <t>ИП " ТӨРЕБЕК Б.Т "</t>
  </si>
  <si>
    <t>ТӨРЕБЕК БАҒДАТ ТӨРЕБЕКҰЛЫ</t>
  </si>
  <si>
    <t>ИП "АЙДОС ДИАС"</t>
  </si>
  <si>
    <t>АЙДОС ДИАС</t>
  </si>
  <si>
    <t>КХ "СҰНҚАР"</t>
  </si>
  <si>
    <t>ЕСЕНГАЛИЕВ АКБУЛАТ БАТЫРГАЛИЕВИЧ</t>
  </si>
  <si>
    <t>ИП БУРХАН</t>
  </si>
  <si>
    <t>БАХТЫБАЙ ЖАҢАБАЙ БҰРКАШҰЛЫ</t>
  </si>
  <si>
    <t>ТОГЫСБАЙ ДІНМҰХАММЕД БАУЫРЖАНҰЛЫ</t>
  </si>
  <si>
    <t>Н Ұ Р Х А Н</t>
  </si>
  <si>
    <t>ДӘУЛЕТИЯР НҰРХАН ДӘУРЕНБЕКҰЛЫ</t>
  </si>
  <si>
    <t>НОКОН</t>
  </si>
  <si>
    <t>ЕЛЕМИСОВ НУРСУЛТАН НУРЛАНОВИЧ</t>
  </si>
  <si>
    <t>ИП "БОЛАТ" повтор не дозвон</t>
  </si>
  <si>
    <t>КАЛИЕВ БОЛАТ КАИРГЕЛЬДИНОВИЧ</t>
  </si>
  <si>
    <t>С.БОЛЬШОЙ ИЗЮМ , СЕВЕРО-КАЗАХСТАНСКАЯ ОБЛАСТЬ, ТАЙЫНШИНСКИЙ РАЙОН, БОЛЬШЕИЗЮМОВСКИЙ С.О., С.БОЛЬШОЙ ИЗЮМ</t>
  </si>
  <si>
    <t>ТОО "ЮБИЛЕЙНЫЙ"</t>
  </si>
  <si>
    <t>КАРАШЕВ МАМЫРБЕК БАХТЫГАЗИНОВИЧ</t>
  </si>
  <si>
    <t>77012772994 ,87012772994</t>
  </si>
  <si>
    <t>С.КОЛДЕНЕН , УЛИЦА АЛИЯ МОЛДАГУЛОВА Д.11</t>
  </si>
  <si>
    <t>ПК "ТАСШАГЫЛ"</t>
  </si>
  <si>
    <t>ЖАНЫКУЛОВ ОНГАР -</t>
  </si>
  <si>
    <t>С.ТАСШАГИЛ , УЛ М.НАСИПКАЛИ, 35</t>
  </si>
  <si>
    <t>КХ ЛЮДМИЛА</t>
  </si>
  <si>
    <t>КЕНЖЕБЕК МЕЙРАМ ҚАЙЫРБОЛАТҰЛЫ</t>
  </si>
  <si>
    <t>ТОО "ОРНЕК" не зарег</t>
  </si>
  <si>
    <t>КОЙГЕЛЬДИН ЕРЖАН ТУРСЫНХАНОВИЧ</t>
  </si>
  <si>
    <t>С.ПРЕОБРАЖЕНКА , УЧАСТОК 0.1 КМ СЕВЕРО-ВОСТОЧНЕЕ СЕЛА ПРЕОБРЕЖЕНКА, 1</t>
  </si>
  <si>
    <t>МӘУЛЕН АЙДАНА ЕСЕНӘЛІҚЫЗЫ</t>
  </si>
  <si>
    <t>ИП СЕЙТКАЗЫЕВА Д.Ж.</t>
  </si>
  <si>
    <t>СЕЙТКАЗЫЕВА ДАНА ЖАНГАЗЫЕВНА</t>
  </si>
  <si>
    <t>77079060596 ,87079060596</t>
  </si>
  <si>
    <t>ИП ШӨКЕ</t>
  </si>
  <si>
    <t>ШӨКЕ ШОҢ ДӘУРЕНҰЛЫ</t>
  </si>
  <si>
    <t>ИП МҰЗАФАР</t>
  </si>
  <si>
    <t>НАГЫМЕТОВА ЖЕНИСГУЛЬ САЛАМАТКЫЗЫ</t>
  </si>
  <si>
    <t>ӨСКЕНБАЙ-Ұ.М</t>
  </si>
  <si>
    <t>ӨСКЕНБАЙ ҰЛДАНА МҰРАТҚЫЗЫ</t>
  </si>
  <si>
    <t>ТОҚСАНБАЙ АЯГӨЗ МАҚСҰТҚЫЗЫ</t>
  </si>
  <si>
    <t>С.АБАЙ , ТУРКЕСТАНСКАЯ ОБЛАСТЬ, РАЙОН САУРАН, С.О.БАБАЙКОРГАН, С.АБАЙ</t>
  </si>
  <si>
    <t>КРЕСТЬЯНСКОЕ ХОЗЯЙСТВО "МЕДЕТХАН Б.Н"</t>
  </si>
  <si>
    <t>МЕДЕТХАН БЕКБОЛАТ НҰРДӘУЛЕТҰЛЫ</t>
  </si>
  <si>
    <t>ИП "Э-ENGINEERING"</t>
  </si>
  <si>
    <t>АМАНКЕЛДІ ӘДІЛЖАН ҒАНИБЕКҰЛЫ</t>
  </si>
  <si>
    <t>77763824568 ,87763824568</t>
  </si>
  <si>
    <t>БЕЙСЕМБЕКОВ К.Н. не дозвыон повтор</t>
  </si>
  <si>
    <t>БЕЙСЕМБЕКОВ КАЖИМХАН НУРЛАНУЛЫ</t>
  </si>
  <si>
    <t>87054620825 ,87144850093 ,87473076966</t>
  </si>
  <si>
    <t>С.КУЛЕНСАЙ , КОСТАНАЙСКАЯ ОБЛАСТЬ, КАРАСУСКИЙ РАЙОН, ОКТЯБРЬСКИЙ С.О., С.ТЕРЕКТЫ, С.КУЛЕНСАЙ</t>
  </si>
  <si>
    <t>ИП БЕКБАТЫРҚЫЗЫ ЛӘЙЛА</t>
  </si>
  <si>
    <t>БЕКБАТЫРҚЫЗЫ ЛӘЙЛА</t>
  </si>
  <si>
    <t>28.0.2024</t>
  </si>
  <si>
    <t>ИП ЖАЙЛЫБАЕВА</t>
  </si>
  <si>
    <t>ЖАЙЛЫБАЕВА РОЗА ҚУДАЙБЕРГЕНҚЫЗЫ</t>
  </si>
  <si>
    <t>ТОО "ИГIЛIК"</t>
  </si>
  <si>
    <t>МАМБЕТОВ НУРГАЛИ ЕРЕЖЕПОВИЧ</t>
  </si>
  <si>
    <t>Г.ШАРДАРА , УЛИЦА АМИРБЕК ЕРУБАЕВ, 3А</t>
  </si>
  <si>
    <t>ЖК ЕРМЕКБАЕВ А.К.</t>
  </si>
  <si>
    <t>ЕРМЕКБАЕВ АСКАР КЕНЕСБАЕВИЧ</t>
  </si>
  <si>
    <t>КГУ «ОТДЕЛ ОБРАЗОВАНИЯ ЕСИЛЬСКОГО РАЙОНА» КГУ «УПРАВЛЕНИЕ ОБРАЗОВАНИЯ АКИМАТА СЕВЕРО-КАЗАХСТАНСКОЙ ОБЛАСТИ»</t>
  </si>
  <si>
    <t>ДАУЫТБАЕВА ГУЛЬМИРА КАБЕРОВНА</t>
  </si>
  <si>
    <t>С.ЯВЛЕНКА , Северо-Казахстанская область Есильский район село Явленка улица Ленина здание 12</t>
  </si>
  <si>
    <t>NURBEK</t>
  </si>
  <si>
    <t>ЖҰБАТҚАНОВ НҰРБЕК СЕРІКҰЛЫ</t>
  </si>
  <si>
    <t>РГУ "ИЛЕ-АЛАТАУСКИЙ ГОСУДАРСТВЕННЫЙ НАЦИОНАЛЬНЫЙ ПРИРОДНЫЙ ПАРК" КОМИТЕТА ЛЕСНОГО ХОЗЯЙСТВА И ЖИВОТНОГО МИРА МИНИСТЕРСТВА ЭКОЛОГИИ И ПРИРОДНЫХ РЕСУРСОВ РК</t>
  </si>
  <si>
    <t>КОНАКБАЕВ АЙБЕК САПАРБЕКОВИЧ</t>
  </si>
  <si>
    <t>Г.ТАЛГАР , Алматинская область Талгарский район город Талгар улица МҮЛІК СҮРТІБАЕВ, дом 1/1</t>
  </si>
  <si>
    <t>ИП "YRYSBAI"</t>
  </si>
  <si>
    <t>ЖАНАТАЙҰЛЫ ЕРҚАНАТ</t>
  </si>
  <si>
    <t>КГУ «СРЕДНЯЯ ШКОЛА КОНЫР» ГУ «ОТДЕЛ ОБРАЗОВАНИЯ ПО ЕСКЕЛЬДИНСКОМУ РАЙОНУ УПРАВЛЕНИЯ ОБРАЗОВАНИЯ ОБЛАСТИ ЖЕТІСУ»</t>
  </si>
  <si>
    <t>НУРГАМИТОВ БАУЫРЖАН КАДЫРАКИНУЛЫ</t>
  </si>
  <si>
    <t>С.КОНЫР , улица Абай, здание 22</t>
  </si>
  <si>
    <t>ЖК "ЖАКЫП Е"</t>
  </si>
  <si>
    <t>ЖАҚЫП ЕРБОЛАТ СМАНБЕКҰЛЫ</t>
  </si>
  <si>
    <t>С.ИГИЛИК , ТУРКЕСТАНСКАЯ ОБЛАСТЬ, КЕЛЕССКИЙ РАЙОН, БИРТИЛЕКСКИЙ С.О., С.ИГИЛИК</t>
  </si>
  <si>
    <t>ЕРМУХАНОВА</t>
  </si>
  <si>
    <t>ЕРМУХАНОВА НҰРСӘУЛЕ ЖҰМАРТҚЫЗЫ</t>
  </si>
  <si>
    <t>ИП ЕРАСЫЛ</t>
  </si>
  <si>
    <t>ІБАЙДУЛЛА ҒАНИ ЗАКРАДИНҰЛЫ</t>
  </si>
  <si>
    <t>ИП ЭРГЕШОВ</t>
  </si>
  <si>
    <t>ЭРГЕШОВ САИДИСЛОМ ХУСЕЙНОВИЧ</t>
  </si>
  <si>
    <t>ИП "ШАПАҒАТ"</t>
  </si>
  <si>
    <t>ҚОЖАТАЙ ШАПАҒАТ ҚАНАЙҚЫЗЫ</t>
  </si>
  <si>
    <t>ТОО "ЫНТЫМАК"</t>
  </si>
  <si>
    <t>КУТИБАЕВ РАХИМ БАЙБУСИНОВИЧ</t>
  </si>
  <si>
    <t>С.ЖАНАКОРГАН , УЛИЦА АМАНБАЙ ШОНАБАЕВ, 12</t>
  </si>
  <si>
    <t>ТОО "ЖЕРНОВСКОЕ"</t>
  </si>
  <si>
    <t>АУБАКИРОВ АЗАМАТ ЖУМАКАНОВИЧ</t>
  </si>
  <si>
    <t>toozhernovskoe@mail.ru</t>
  </si>
  <si>
    <t>С.ЖЕРНОВКА , ВОСТОЧНО-КАЗАХСТАНСКАЯ ОБЛАСТЬ БОРОДУЛИХИНСКИЙ РАЙОН ЖЕРНОВСКИЙ С.О. С.ЖЕРНОВКА улица МОЛОДЕЖНАЯ, к.ВОСТОЧНО-КАЗАХСТАНСКАЯ ОБЛАСТЬ С.ЖЕРНОВКА УЛИЦА НЕТ УЛИЦЫ ДОМ НЕТ КВ , дом 15</t>
  </si>
  <si>
    <t>23.07.2024 нет номер</t>
  </si>
  <si>
    <t>ИП "ЖАНСЕРІК"</t>
  </si>
  <si>
    <t>ТӨЛЕГЕН ЛӘЙЛА ҒАЛЫМЖАНҚЫЗЫ</t>
  </si>
  <si>
    <t>ИП КАЛИНТУЛ</t>
  </si>
  <si>
    <t>ШАХПАТОЛЛА НҰРСҰЛТАН НҰРДАУЛЕТҰЛЫ</t>
  </si>
  <si>
    <t>10.06.2026 передаст мой номер</t>
  </si>
  <si>
    <t>TUBASH</t>
  </si>
  <si>
    <t>ТУБАШОВ ЕСМУХАН СЕИЛХАНУЛЫ</t>
  </si>
  <si>
    <t>7(777) 977 79 43 ,87473233830 ,87779777943</t>
  </si>
  <si>
    <t>С.АКСУЕК , ЖАМБЫЛСКАЯ ОБЛАСТЬ, МОЙЫНКУМСКИЙ РАЙОН, АКСУЕКСКАЯ С.А., С.АКСУЕК</t>
  </si>
  <si>
    <t>ИП ҚАРАТҰМСЫҚ</t>
  </si>
  <si>
    <t>БОЛАТХАНҰЛЫ ҒАЛЫМБЕК</t>
  </si>
  <si>
    <t>87778482179 ,877784821796</t>
  </si>
  <si>
    <t>ӨТЕМАҒАМБЕТ ЖАНСАЯ СҰЛТАНБЕКҚЫЗЫ</t>
  </si>
  <si>
    <t>87477929.37</t>
  </si>
  <si>
    <t>ИП МЕЙРАМБАЕВ</t>
  </si>
  <si>
    <t>МЕЙРАМБАЕВ ІЛИЯС АЗАМАТҰЛЫ</t>
  </si>
  <si>
    <t>ИП "ӘШІМ Қ.Б"</t>
  </si>
  <si>
    <t>ӘШІМ ҚУАНЫШ БАҚЫТҚАЛИҰЛЫ</t>
  </si>
  <si>
    <t>87075359096 ,8-707-535-90-96</t>
  </si>
  <si>
    <t>ИП"СЕЗІМ"</t>
  </si>
  <si>
    <t>ТӨЛЕУТАЙ ЖҰЛДЫЗ МЕЙРАМБЕКҚЫЗЫ</t>
  </si>
  <si>
    <t>С.ИМ.НАЗАРБЕКОВА А. , ЖАМБЫЛСКАЯ ОБЛАСТЬ, МОЙЫНКУМСКИЙ РАЙОН, КЫЗЫЛТАЛСКИЙ С.О., С.ИМ.НАЗАРБЕКОВА А.</t>
  </si>
  <si>
    <t>РАХИМ</t>
  </si>
  <si>
    <t>БОЛАТ АСИЯ САНСЫЗБАЕВНА</t>
  </si>
  <si>
    <t>7 (778) 832 22 20</t>
  </si>
  <si>
    <t>ИП "АЙДАР"</t>
  </si>
  <si>
    <t>СЕЙДУЛЛА АЙДАР НҰРЖАНҰЛЫ</t>
  </si>
  <si>
    <t>ТОО "ОРЫН-АЙ"</t>
  </si>
  <si>
    <t>ТОКСАНОВА ГУЛЬЗАДА АРГЫНОВНА</t>
  </si>
  <si>
    <t>П.АЙТЕКЕ БИ , УЛИЦА ВЛАДИМИР СЧАСТНОВ, 16Б</t>
  </si>
  <si>
    <t>ПК "ДАРЫ ПРИРОДЫ"</t>
  </si>
  <si>
    <t>КУЛТАЕВ ТОЛЕНБАЙ ЕРАЛЫУЛЫ</t>
  </si>
  <si>
    <t>Г.САРЫАГАШ , УЛИЦА ДУЙСЕБАЕВА, Д.4А</t>
  </si>
  <si>
    <t>28.10.2024 не верный номер</t>
  </si>
  <si>
    <t>ЖК АЙДАНА</t>
  </si>
  <si>
    <t>ҚҰРАЛБАЙ АЙДАНА ҚҰРАЛБАЙҚЫЗЫ</t>
  </si>
  <si>
    <t>ИП ТОКТАР</t>
  </si>
  <si>
    <t>САРСЕН ТОҚТАР ОРАЗАЙҰЛЫ</t>
  </si>
  <si>
    <t>ИП "ORKEN"</t>
  </si>
  <si>
    <t>СЕРІКБАЙ ӨРКЕН ӨСКЕНҰЛЫ</t>
  </si>
  <si>
    <t>"PS TECHNOLOGY"</t>
  </si>
  <si>
    <t>ЖАМАНКУЛОВА ЛАУРА ҚАЙРАТҚЫЗЫ</t>
  </si>
  <si>
    <t>15.01 2024 нет необ</t>
  </si>
  <si>
    <t>ИПGRAND</t>
  </si>
  <si>
    <t>МУРАТОВА САБИЛЯ МУРАТОВНА</t>
  </si>
  <si>
    <t>Розничная торговля текстильными изделиями в специализированных магазинах, являющихся торговыми объектами, с торговой площадью менее 2000 кв.м</t>
  </si>
  <si>
    <t>ДК МҰҚЫ ӘЛІБЕК ТОҒАЙБЕКҰЛЫ</t>
  </si>
  <si>
    <t>Мұқы Әлібек Тоғайбекұлы</t>
  </si>
  <si>
    <t>87073703368 ,87103026177</t>
  </si>
  <si>
    <t>ДК"САБИНА"</t>
  </si>
  <si>
    <t>МҰСАХОЖА ҚЫМБАТ БАХТИЯРҚЫЗЫ</t>
  </si>
  <si>
    <t>КРЕСТЬЯНСКОЕ ХОЗЯЙСТВО "НУРСУЛТАН"</t>
  </si>
  <si>
    <t>КЕҢЕС НҰРСҰЛТАН КЕҢЕСҰЛЫ</t>
  </si>
  <si>
    <t>ИП ARNA</t>
  </si>
  <si>
    <t>ЖАЛИЕВА НАЗЕРКЕ ОНТАЛАПҚЫЗЫ</t>
  </si>
  <si>
    <t>КЕҢЕСБЕКОВ АЙДОС ШӘМІЛҰЛЫ</t>
  </si>
  <si>
    <t>7089019089 ,87089019089</t>
  </si>
  <si>
    <t>АБЕУОВ</t>
  </si>
  <si>
    <t>АБЕУОВ МАНАС АРДАКОВИЧ</t>
  </si>
  <si>
    <t>ИП ҚАБДИ</t>
  </si>
  <si>
    <t>ҚАБДИЕВ ӘЛІБЕК ЖӘНІБЕКҰЛЫ</t>
  </si>
  <si>
    <t>7 778 100 9800 ,87781009800</t>
  </si>
  <si>
    <t>ИП КӨПЖАСАР</t>
  </si>
  <si>
    <t>ОРЫНБАСАРОВА АЙДАНА НИЕТБАЕВНА</t>
  </si>
  <si>
    <t>К/Х ӘЛИ СӘКЕНОВ ӘЛИ ТАЛҒАТҰЛЫ</t>
  </si>
  <si>
    <t>СӘКЕНОВ ӘЛИ ТАЛҒАТҰЛЫ</t>
  </si>
  <si>
    <t>НАО "КОКШЕТАУСКИЙ УНИВЕРСИТЕТ ИМЕНИ Ш.УАЛИХАНОВА"</t>
  </si>
  <si>
    <t>СЫРЛЫБАЕВ МАРАТ КАДИРУЛЫ</t>
  </si>
  <si>
    <t>(7162) 25-55-35 (бухгалтерия), 25-55-95 (канцелярия) ,87072420141 ,87162255535</t>
  </si>
  <si>
    <t>Г.КОКШЕТАУ , Акмолинская область город Кокшетау улица, дом 76</t>
  </si>
  <si>
    <t>ИП "АВТОДҮКЕН" не верный номер</t>
  </si>
  <si>
    <t>ТӨЛЕУХАН АЗАМАТ МӘЖИТҰЛЫ</t>
  </si>
  <si>
    <t>ТОО "КОЛОР"</t>
  </si>
  <si>
    <t>САГАДИЕВ ТЕМЕРЛАН МУРАТУЛЫ</t>
  </si>
  <si>
    <t>7 (72335) 62973 ,87233562973 ,87771790339</t>
  </si>
  <si>
    <t>Г.АЛТАЙ , Восточно-Казахстанская область район Алтай город Алтай улица 8 Марта здание 1</t>
  </si>
  <si>
    <t>20.05.2024 сами строят</t>
  </si>
  <si>
    <t>ГККП "КОКСУСКИЙ ПОЛИТЕХНИЧЕСКИЙ КОЛЛЕДЖ" ГУ "УПРАВЛЕНИЕ ОБРАЗОВАНИЯ ОБЛАСТИ ЖЕТІСУ"</t>
  </si>
  <si>
    <t>КАБДУЛДИНОВА МЕРУЕРТ БЕРИКОВНА</t>
  </si>
  <si>
    <t>8/728 38/ 2-91-51, 2-93-02, +7 776 980 0823 ,87283829302</t>
  </si>
  <si>
    <t>СТ.КОКСУ , УЛИЦА СПТУ</t>
  </si>
  <si>
    <t>БАНУ</t>
  </si>
  <si>
    <t>КАДЫРБАЙ БАНУ ЕРДЕНКЫЗЫ</t>
  </si>
  <si>
    <t>ЖК АРМАН</t>
  </si>
  <si>
    <t>САБЫРҚОЖА АРМАН МЫРЗАБЕКҰЛЫ</t>
  </si>
  <si>
    <t>ИП "ДАРИНА"</t>
  </si>
  <si>
    <t>ЖАРДЕМОВА ДАРИНА СЕРІКҚЫЗЫ</t>
  </si>
  <si>
    <t>OLA &amp; CO</t>
  </si>
  <si>
    <t>АБДУЛЛАҰЛЫ ӘБДІБЕК</t>
  </si>
  <si>
    <t>АЙША</t>
  </si>
  <si>
    <t>КАРИМОВА МАНШУК ТАЛҒАТҚЫЗЫ</t>
  </si>
  <si>
    <t>27.02.2025 перезвонить</t>
  </si>
  <si>
    <t>ИП "БЕКАРЫС"</t>
  </si>
  <si>
    <t>ӘМІРСЕИТ БЕКАРЫС ҚУАНЫШҰЛЫ</t>
  </si>
  <si>
    <t>77782499999 ,87782499999</t>
  </si>
  <si>
    <t>ЖК "БАЙЖАНБАЙ САНИЯ ҒАЛЫМЖАНҚЫЗЫ"</t>
  </si>
  <si>
    <t>БАЙЖАНБАЙ САНИЯ ҒАЛЫМЖАНҚЫЗЫ</t>
  </si>
  <si>
    <t>ИП ЗАМАНБЕКОВ Н</t>
  </si>
  <si>
    <t>ЗАМАНБЕКОВ НҰРДӘУЛЕТ ҚАЙРАТҰЛЫ</t>
  </si>
  <si>
    <t>ИП БАЙЖҰМАЕВ не зарег</t>
  </si>
  <si>
    <t>БАЙЖҰМАЕВ ЕЛДОС ЖАСБОЛАТҰЛЫ</t>
  </si>
  <si>
    <t>КГУ "АГРОТЕХНИЧЕСКИЙ КОЛЛЕДЖ С. САУМАЛКОЛЬ АЙЫРТАУСКОГО РАЙОНА" АКИМАТА СЕВЕРО-КАЗАХСТАНСКОЙ ОБЛАСТИ МИНИСТЕРСТВА ОБРАЗОВАНИЯ И НАУКИ РК</t>
  </si>
  <si>
    <t>ЖАНАХМЕТОВ БЕРИК ТЕМЕШОВИЧ</t>
  </si>
  <si>
    <t>С.САУМАЛКОЛЬ , УЛИЦА ПТШ-11, СТРОЕНИЕ 1В</t>
  </si>
  <si>
    <t>НУРГУЛ</t>
  </si>
  <si>
    <t>АЛИХАЗАТ НУРГУЛЬ</t>
  </si>
  <si>
    <t>7 (700) 301-31-32</t>
  </si>
  <si>
    <t>С.ГАГАРИНСКОЕ , КАРАГАНДИНСКАЯ ОБЛАСТЬ, БУХАР-ЖЫРАУСКИЙ РАЙОН, ГАГАРИНСКИЙ С.О., С.ГАГАРИНСКОЕ</t>
  </si>
  <si>
    <t>ИП МАРАТОВ РУСЛАН</t>
  </si>
  <si>
    <t>МАРАТОВ РУСЛАН ТАЛГАТҰЛЫ</t>
  </si>
  <si>
    <t>87474210922 ,8747-421-09-22</t>
  </si>
  <si>
    <t>LANDSHAFT SEMEY</t>
  </si>
  <si>
    <t>МҰРАТОВ ҚАЗЫБЕК САМАТҰЛЫ</t>
  </si>
  <si>
    <t>ЖК НҰРДАНА</t>
  </si>
  <si>
    <t>АРДАГЕР АМАНГҮЛ</t>
  </si>
  <si>
    <t>27.02.2025 не дозхвон</t>
  </si>
  <si>
    <t>АЛТАЙ</t>
  </si>
  <si>
    <t>ҚАБЫЛОВ АЯН ҚАЙРАТҰЛЫ</t>
  </si>
  <si>
    <t>7(708)513-98-96</t>
  </si>
  <si>
    <t>КАСЫМОВА ТАНЗИЛЯ МҰХТАРҚЫЗЫ</t>
  </si>
  <si>
    <t>ИНДИВИДУАЛЬНЫЙ ПРЕДПРИНИМАТЕЛЬ "МАНАТ"</t>
  </si>
  <si>
    <t>МАНАТ ОЛЖАС НҰРЛАНҰЛЫ</t>
  </si>
  <si>
    <t>ИП "WEST SMART TECHNOLOGY"</t>
  </si>
  <si>
    <t>ДОШИМОВ АСАН НҰРСАЙҰЛЫ</t>
  </si>
  <si>
    <t>77 (05) 515-03-27 ,87055150327</t>
  </si>
  <si>
    <t>ТОО "ЛАЗАРЕВ И К"</t>
  </si>
  <si>
    <t>ЛАЗАРЕВ ПЕТР ПЕТРОВИЧ</t>
  </si>
  <si>
    <t>С.НОВАЯ ШУЛЬБА , УЛИЦА СТРОИТЕЛЬНАЯ, 2</t>
  </si>
  <si>
    <t>ТОО "ФАРАБ"</t>
  </si>
  <si>
    <t>МУКАШЕВА ЗАУРЕ АБУОВНА</t>
  </si>
  <si>
    <t>Производство сахара</t>
  </si>
  <si>
    <t>Г.ТАЛДЫКОРГАН , улица Т.Шевченко, дом 117</t>
  </si>
  <si>
    <t>ИП "АШКЕРБЕКОВ Д.Д."</t>
  </si>
  <si>
    <t>АШКЕРБЕКОВ ДАРХАН ДӘУЛЕТҰЛЫ</t>
  </si>
  <si>
    <t>22.04.2024 не звонить не занимается ни чем</t>
  </si>
  <si>
    <t>ЖК ӨТЕГЕНОВА А.Н.</t>
  </si>
  <si>
    <t>ӨТЕГЕНОВА АЯЖАН НҰРЛАНҚЫЗЫ</t>
  </si>
  <si>
    <t>7 (707) 170 71 10</t>
  </si>
  <si>
    <t>С.СЫРДАРИЯ , ТУРКЕСТАНСКАЯ ОБЛАСТЬ, АРЫСЬ Г.А., С.О.КОЖАТОГАЙСКИЙ, С.СЫРДАРИЯ</t>
  </si>
  <si>
    <t>ИП HALIK SAPA</t>
  </si>
  <si>
    <t>ТҰРҒЫНБАЙ АҚЫЛБЕК ҚЫНАБЕКҰЛЫ</t>
  </si>
  <si>
    <t>7 702 082 05 11, +7 777 989 52 51, +7 778 700 30 97 ,87020820511 ,87779895251 ,87787003097</t>
  </si>
  <si>
    <t>ИП " БЕКЖАН "</t>
  </si>
  <si>
    <t>МӘЛІК БЕКЖАН ЕЛШІБЕКҰЛЫ</t>
  </si>
  <si>
    <t>77029839990 ,87029839990</t>
  </si>
  <si>
    <t>С.ЖАРТЫТОБЕ , ТУРКЕСТАНСКАЯ ОБЛАСТЬ, СУЗАКСКИЙ РАЙОН, ЖАРТЫТОБИНСКИЙ С.О., С.ЖАРТЫТОБЕ</t>
  </si>
  <si>
    <t>ИП АРНУР</t>
  </si>
  <si>
    <t>АМАНГЕЛДІ АРНАТ ЖАРҚЫНБЕКҰЛЫ</t>
  </si>
  <si>
    <t>ИП"ЕСҚАЙРАТОВ"</t>
  </si>
  <si>
    <t>ЕСҚАЙРАТОВ ШЕРХАН МАХАНБЕТҰЛЫ</t>
  </si>
  <si>
    <t>С.КОКТЕРЕК , ЗАПАДНО-КАЗАХСТАНСКАЯ ОБЛАСТЬ, БОКЕЙОРДИНСКИЙ РАЙОН, САЙХИНСКИЙ С.О., А.ЖАРМЕНКЕ, С.КОКТЕРЕК</t>
  </si>
  <si>
    <t>ИП «SULTAN»</t>
  </si>
  <si>
    <t>ЖОЛДАС ГҮЛНАЗ СЕЙТБЕКҚЫЗЫ</t>
  </si>
  <si>
    <t>КУЛЖАНОВА нет номера</t>
  </si>
  <si>
    <t>КУЛЖАНОВА ДИЛЬШАТ ЕРЖАНОВНА</t>
  </si>
  <si>
    <t>jaslan_2020@mail.ru</t>
  </si>
  <si>
    <t>БАЯНГАЛИ АМИРЛАН БАУРЖАНУЛЫ</t>
  </si>
  <si>
    <t>ИП МИГ</t>
  </si>
  <si>
    <t>ГАЛЫГИН МИХАИЛ ИВАНОВИЧ</t>
  </si>
  <si>
    <t>С.КУРСКОЕ , АКМОЛИНСКАЯ ОБЛАСТЬ, ЕСИЛЬСКИЙ РАЙОН, ДВУРЕЧНЫЙ С.О., С.КУРСКОЕ</t>
  </si>
  <si>
    <t>ИП "ELEGANCE"</t>
  </si>
  <si>
    <t>САРСЕМБАЙ АЙГУЛЬ ЕСЕНКЕЛЬДИНОВНА</t>
  </si>
  <si>
    <t>ЖК АЖАР</t>
  </si>
  <si>
    <t>САТЫБАЛДЫ АЖАР ҚАЙРАТҚЫЗЫ</t>
  </si>
  <si>
    <t>ИП "БАҚТЫБАЕВ СҰҢҚАР"</t>
  </si>
  <si>
    <t>БАҚТЫБАЕВ СҰҢҚАР САМАТҰЛЫ</t>
  </si>
  <si>
    <t>87078485112 ,87779935137</t>
  </si>
  <si>
    <t>HOLIDAY</t>
  </si>
  <si>
    <t>ӘБДРАЗАҚ АХАН НҰРЛАНҰЛЫ</t>
  </si>
  <si>
    <t>ИП ЕСЕН</t>
  </si>
  <si>
    <t>ЕСЕН ГУЛЖАЗ ЖАЛҒАСҚЫЗЫ</t>
  </si>
  <si>
    <t>ИП АЗИМОВ</t>
  </si>
  <si>
    <t>АЗИМОВ ҚАНАТ РЫШАТҰЛЫ</t>
  </si>
  <si>
    <t>ДК "ОЛЖАС"</t>
  </si>
  <si>
    <t>КӨШМАҒАНБЕТ ОЛЖАС ЖАЛҒАСҰЛЫ</t>
  </si>
  <si>
    <t>ИП"НАИЛЯ"</t>
  </si>
  <si>
    <t>ГУСЕНОВА НАИЛЯ АБДУЛЛАЕВНА</t>
  </si>
  <si>
    <t>ДИДАРОВ ЕРНАР БЕКБОЛАТҰЛЫ</t>
  </si>
  <si>
    <t>АРЫКБАЛЫКСКИЙ ФИЛИАЛ РЕСПУБЛИКАНСКОГО ГУ «ГОСУДАРСТВЕННЫЙ НАЦИОНАЛЬНЫЙ ПРИРОДНЫЙ ПАРК «КОКШЕТАУ» КОМИТЕТА ЛЕСНОГО ХОЗЯЙСТВА И ЖИВОТНОГО МИРА МИНИСТЕРСТВА ЭКОЛОГИИ И ПРИРОДНЫХ РЕСУРСОВ РК»</t>
  </si>
  <si>
    <t>МУКУШЕВ БОТА СЕНБАЕВИЧ</t>
  </si>
  <si>
    <t>С.ГОРНОЕ , улица Таёжная, строение 1</t>
  </si>
  <si>
    <t>ИП ЕРЖАНАТ</t>
  </si>
  <si>
    <t>ҚАНАТ ЕРЖАНАТ ҚАНАТҰЛЫ</t>
  </si>
  <si>
    <t>7 776 251 4161</t>
  </si>
  <si>
    <t>С.ЕНБЕКШИ , АЛМАТИНСКАЯ ОБЛАСТЬ, ПАНФИЛОВСКИЙ РАЙОН, ЖАРКЕНТСКАЯ Г.А., С.ЕНБЕКШИ</t>
  </si>
  <si>
    <t>ДК "ШАХРУХКОЖА"</t>
  </si>
  <si>
    <t>МАХАМБЕТКАЗИЕВ ШАХРУХКОЖА ПАРДАБАЙҰЛЫ</t>
  </si>
  <si>
    <t>ИП "МҰҚАҒАЛИ"</t>
  </si>
  <si>
    <t>ХАЛИЛАЕВ МҰҚАҒАЛИ БАҚЫТҰЛЫ</t>
  </si>
  <si>
    <t>ШАҢДЫҒҰЛ НҰРСҰЛТАН КЕНЖЕБЕКҰЛЫ</t>
  </si>
  <si>
    <t>ИП "KALI"</t>
  </si>
  <si>
    <t>ҚАЛИАСКЕР БАУЫРЖАН ГАБДИЛМАНАПҰЛЫ</t>
  </si>
  <si>
    <t>77012351055 ,87012351055</t>
  </si>
  <si>
    <t>09.10.2024 не верный номе5р</t>
  </si>
  <si>
    <t>ОРАЛБЕК</t>
  </si>
  <si>
    <t>ӘБДІМӘЛІК ОРАЛБЕК ЖАРЫЛҚАПҰЛЫ</t>
  </si>
  <si>
    <t>77716705277 ,87716705277</t>
  </si>
  <si>
    <t>ИП "ДАЯНА"</t>
  </si>
  <si>
    <t>МЫРЗАБАЕВА ДАЯНА ЕРМЕКҚЫЗЫ</t>
  </si>
  <si>
    <t>С.ТАСКАЛА , ТАСКАЛИНСКИЙ РАЙОН, ТАСКАЛИНСКИЙ С.О., С.ТАСКАЛА</t>
  </si>
  <si>
    <t>ИП "ДӘУЛЕТ"</t>
  </si>
  <si>
    <t>ОРТАЙ ДӘУЛЕТ АҒАЙБЕКҰЛЫ</t>
  </si>
  <si>
    <t>С.ОРДАБАСЫ , ТУРКЕСТАНСКАЯ ОБЛАСТЬ, ОРДАБАСЫНСКИЙ РАЙОН, БАДАМСКИЙ С.О., С.ОРДАБАСЫ</t>
  </si>
  <si>
    <t>ИП РАХИМБЕРГЕН АЛИМЖАН</t>
  </si>
  <si>
    <t>РАХИМБЕРГЕН ӘЛІМЖАН БАХЫТЖАНҰЛЫ</t>
  </si>
  <si>
    <t>7(747)965-80-94 ,87479658094</t>
  </si>
  <si>
    <t>ЕРМЕК ЕЛАМАН АМАНГЕЛДІҰЛЫ</t>
  </si>
  <si>
    <t>КГКП "КАРАСУСКИЙ СЕЛЬСКОХОЗЯЙСТВЕННЫЙ КОЛЛЕДЖ" УПРАВЛЕНИЯ ОБРАЗОВАНИЯ АКИМАТА КОСТАНАЙСКОЙ ОБЛАСТИ</t>
  </si>
  <si>
    <t>НОСАЧЕНКО МАРИЯ АНТОНОВНА</t>
  </si>
  <si>
    <t>77774412760 ,87145221552</t>
  </si>
  <si>
    <t>С.КАРАСУ , УЛИЦА РАБОЧАЯ, 1</t>
  </si>
  <si>
    <t>ҰЗАҚ РАХЫМЖАН ЗЕЙНОЛЛАҰЛЫ</t>
  </si>
  <si>
    <t>ТОО "АГРОСЕВЕР"</t>
  </si>
  <si>
    <t>ЛУГОВОЙ НИКОЛАЙ АЛЕКСАНДРОВИЧ</t>
  </si>
  <si>
    <t>С.ПОВОЗОЧНОЕ ,</t>
  </si>
  <si>
    <t>АНАРБАЕВ БОЛАТ ҒАЙРАТУҒЛИ</t>
  </si>
  <si>
    <t>Прочие виды деятельности, связанные с предоставлением компьютеризированных услуг телефонной связи</t>
  </si>
  <si>
    <t>АМАНГЕЛДИЕВ МИІРЖАН МАРАТҰЛЫ</t>
  </si>
  <si>
    <t>КРЕСТЬЯНСКОЕ ХОЗЯЙСТВО "ШАКУН"</t>
  </si>
  <si>
    <t>АТОШЕВ ӘЛІМЖАН АЛТЫНБЕКҰЛЫ</t>
  </si>
  <si>
    <t>С.КУЙГЕНКОЛЬ , ЗАПАДНО-КАЗАХСТАНСКАЯ ОБЛАСТЬ, ЖАНИБЕКСКИЙ РАЙОН, КУЙГЕНКОЛЬСКИЙ С.О., С.КУРСАЙ, С.КУЙГЕНКОЛЬ</t>
  </si>
  <si>
    <t>ИП AISAULE</t>
  </si>
  <si>
    <t>НҰРШАБАЕВ МАНАТ АЙТМҰХАМЕТҰЛЫ</t>
  </si>
  <si>
    <t>КИРЬЯНОВ СЕРГЕЙ АЛЕКСАНДРОВИЧ</t>
  </si>
  <si>
    <t>МАДИ</t>
  </si>
  <si>
    <t>БӘКІРОВ МӘДІ МҰРАТБЕКҰЛЫ</t>
  </si>
  <si>
    <t>ТОО "РЫБОПИТОМНИК "MAYBALYK"</t>
  </si>
  <si>
    <t>САДЫКОВ ДЮСЕМБАЙ МАГЗУМОВИЧ</t>
  </si>
  <si>
    <t>87172487416 ,87172 487416</t>
  </si>
  <si>
    <t>РАЙОН ЕСИЛЬ , УЛИЦА Е 460, Д 4</t>
  </si>
  <si>
    <t>INVEST</t>
  </si>
  <si>
    <t>КАМЕЛЕДЕНОВ АҚЫЛБЕК ДАУЛЕТЖАНҰЛЫ</t>
  </si>
  <si>
    <t>24.09.2024 нет потреб закрыли ип</t>
  </si>
  <si>
    <t>"GREAT HOPE"</t>
  </si>
  <si>
    <t>ЕРНИЯЗ ЕРБОЛ АЛПАМЫСҰЛЫ</t>
  </si>
  <si>
    <t>ИП ТЕЛЕМГЕНОВА не зарег</t>
  </si>
  <si>
    <t>ТЕЛЕМГЕНОВА АСЕЛЬ ЖАЙЛЫБЕКОВНА</t>
  </si>
  <si>
    <t>87714014980 ,87769222520</t>
  </si>
  <si>
    <t>24.09.2024 не веррный номер</t>
  </si>
  <si>
    <t>ТОО "ПУШКИНСКОЕ" не верный номер искать</t>
  </si>
  <si>
    <t>КОЗЛЕНКО НИКОЛАЙ ПЕТРОВИЧ</t>
  </si>
  <si>
    <t>С.ВОЛОШИНКА , улица Пушкина, здание 4</t>
  </si>
  <si>
    <t>КРЕСТЬЯНСКОЕ ХОЗЯЙСТВО "ІЗБАСАР"</t>
  </si>
  <si>
    <t>ХАМИТОВ ЕРКЕБҰЛАН ДӘУЛЕТХАНҰЛЫ</t>
  </si>
  <si>
    <t>ИП"ТҰРАР"</t>
  </si>
  <si>
    <t>ҚЫРҒЫЗБАЙ ТҰРАР ӨМІРБЕКҰЛЫ</t>
  </si>
  <si>
    <t>К/Х САЛКЫНКОЛЬ</t>
  </si>
  <si>
    <t>АТИМОВ ЕЛАМАН ЕРМЕКОВИЧ</t>
  </si>
  <si>
    <t>ИП"ТІЛЕУ"</t>
  </si>
  <si>
    <t>МҰХАНБЕДИЯ ДАНИЯР ТІЛЕУҰЛЫ</t>
  </si>
  <si>
    <t>АХМЕТОВА М.С.</t>
  </si>
  <si>
    <t>АХМЕТОВА МОЛДИР СЫРЛЫБАЕВНА</t>
  </si>
  <si>
    <t>ДК АЛМАШОВ ЕРКЕБҰЛАН ИБРАГИМҰЛЫ</t>
  </si>
  <si>
    <t>АЛМАШОВ ЕРКЕБҰЛАН ИБРАГИМҰЛЫ</t>
  </si>
  <si>
    <t>ИП АСЛАН не зарег</t>
  </si>
  <si>
    <t>КУДАЙБЕРГЕНОВ АСЛАН КУАНЫШЕВИЧ</t>
  </si>
  <si>
    <t>25.08.2026 не зарег</t>
  </si>
  <si>
    <t>КГУ «ОТДЕЛ ОБРАЗОВАНИЯ РАЙОНА ШАЛ АКЫНА» КГУ «УПРАВЛЕНИЕ ОБРАЗОВАНИЯ АКИМАТА СЕВЕРО-КАЗАХСТАНСКОЙ ОБЛАСТИ»</t>
  </si>
  <si>
    <t>ЗУБКОВА ЕЛЕНА АЛЕКСЕЕВНА</t>
  </si>
  <si>
    <t>87153421237 ,8 (715-34) 2-12-37,2-02-16,2-20-49 ,87153422049</t>
  </si>
  <si>
    <t>Г.СЕРГЕЕВКА , Северо-Казахстанская область район Шал Акына город Сергеевка улица ПЕРВОМАЙСКАЯ, дом 33</t>
  </si>
  <si>
    <t>ДК "ОҢҒАР"</t>
  </si>
  <si>
    <t>ӘСЕНОВ ОҢҒАРБЕК ДҮРМАХАНБЕТҰЛЫ</t>
  </si>
  <si>
    <t>ӘБДРАИМОВА НҰРСҰЛУ ЖАБАЙҚЫЗЫ</t>
  </si>
  <si>
    <t>С.АКТОБЕ , ЖАМБЫЛСКАЯ ОБЛАСТЬ, БАЙЗАКСКИЙ РАЙОН, САЗТЕРЕКСКИЙ С.О., С.АКТОБЕ</t>
  </si>
  <si>
    <t>ПК "ҚАЗЫҒҰРТ"</t>
  </si>
  <si>
    <t>СЕЙДАНОВ ТАЛГАТ МЕКЕНБАЙУЛЫ</t>
  </si>
  <si>
    <t>Г.ЛЕНГЕР , Микрорайон Север, дом 17, кв. 1</t>
  </si>
  <si>
    <t>ЖК "НҰР ДАСТАН"</t>
  </si>
  <si>
    <t>АРЫСТАН ҚАРЛЫҒАШ ОРЫНБАЙҚЫЗЫ</t>
  </si>
  <si>
    <t>ПК "ОЛИМП-2023"</t>
  </si>
  <si>
    <t>КЕНЖЕБАЕВА ГАУХАР ЕЛУБАЙҚЫЗЫ</t>
  </si>
  <si>
    <t>С.ИРГИЗ , улица Темирбека Жургенова, дом 52</t>
  </si>
  <si>
    <t>ИП БАЙСТЕН</t>
  </si>
  <si>
    <t>БАЙСТЕН АМАНГЕЛДІ САТБЕКҰЛЫ</t>
  </si>
  <si>
    <t>ПК "ИМЕНИ О.КУРБАНОВА И К"</t>
  </si>
  <si>
    <t>САЙДИЖАББАРОВ НЕМАТУЛЛА АБДУЛЛАЕВИЧ</t>
  </si>
  <si>
    <t>77253160608 ,87253160608</t>
  </si>
  <si>
    <t>С.МАНКЕНТ , улица О.Курбаналиева, здание 28Б</t>
  </si>
  <si>
    <t>ТОО "ШОЛАКСАЙ-2"</t>
  </si>
  <si>
    <t xml:space="preserve">  </t>
  </si>
  <si>
    <t>ДК "NVR-DOS"</t>
  </si>
  <si>
    <t>ӘБДІМАНАП ТОҚЖАН ҚАЙРАТҚЫЗЫ</t>
  </si>
  <si>
    <t>ННН818</t>
  </si>
  <si>
    <t>ДАУЫЛБАЙ НҰРБОЛ НҰРЖАНҰЛЫ</t>
  </si>
  <si>
    <t>ИП "МАУЛАНБЕК Б. П."</t>
  </si>
  <si>
    <t>МАУЛАНБЕК БОЛЫСБЕК ПОЛАТБЕКҰЛЫ</t>
  </si>
  <si>
    <t>77025398100 ,87025398100</t>
  </si>
  <si>
    <t>ИП ШАДИЯРБЕКОВА</t>
  </si>
  <si>
    <t>ШАДИЯРБЕКОВА ЖАНСАЯ НУРЖАНОВНА</t>
  </si>
  <si>
    <t>ИНДИВИДУАЛЬНЫЙ ПРЕДПРИНИМАТЕЛЬ "СҰНҚАР"</t>
  </si>
  <si>
    <t>ТӨЛЕШ ЕРНАТ БАУЫРЖАНҰЛЫ</t>
  </si>
  <si>
    <t>СЕРІК БАҒДАТ ТҰРСЫНБАЙҰЛЫ</t>
  </si>
  <si>
    <t>AI GROUP</t>
  </si>
  <si>
    <t>ТУЛЕМИС АСЕЛЬ КАЙРАТКЫЗЫ</t>
  </si>
  <si>
    <t>ИП "ЕДІЛ"</t>
  </si>
  <si>
    <t>КЕНЖЕБАЙ ЕДІЛ</t>
  </si>
  <si>
    <t>ИП Ы ШОҢМҰРЫН</t>
  </si>
  <si>
    <t>ШОҢМҰРЫН ЫДЫРЫС АБАЙҰЛЫ</t>
  </si>
  <si>
    <t>7 775 708 1525 ,87757081525</t>
  </si>
  <si>
    <t>ИП ISEBERG.KZ</t>
  </si>
  <si>
    <t>ЕРМАХАН ТҰРАР МЫРЗАБЕКҰЛЫ</t>
  </si>
  <si>
    <t>ИП KABATAY</t>
  </si>
  <si>
    <t>ҚАБАТАЙ АДЛЕТ ЖАНАТБЕКҰЛЫ</t>
  </si>
  <si>
    <t>ҮМБЕТБАЙ ӘСЕЛ ЖЕҢІСБЕКҚЫЗЫ</t>
  </si>
  <si>
    <t>ИП "ZALTAI"</t>
  </si>
  <si>
    <t>ӘБИБУЛЛА ШАДИЯР БАҚЫТЖАНҰЛЫ</t>
  </si>
  <si>
    <t>77028187405 ,87028187405</t>
  </si>
  <si>
    <t>ИП ӨТЕМІС</t>
  </si>
  <si>
    <t>ӨТЕМІС ДАСТАН МАРАТҰЛЫ</t>
  </si>
  <si>
    <t>SAKE</t>
  </si>
  <si>
    <t>ӘНУАРОВ СӘУЛЕТ ӘДІЛҒАЗЫҰЛЫ</t>
  </si>
  <si>
    <t>77750800297 ,87750800297</t>
  </si>
  <si>
    <t xml:space="preserve"> нет потреб</t>
  </si>
  <si>
    <t>КГУ "ШЕТСКИЙ АГРОТЕХНИЧЕСКИЙ КОЛЛЕДЖ" УПРАВЛЕНИЯ ОБРАЗОВАНИЯ КАРАГАНДИНСКОЙ ОБЛАСТИ</t>
  </si>
  <si>
    <t>СЕРИКОВ ЖАНАТ ФАРХАТУЛЫ</t>
  </si>
  <si>
    <t>87103121306 ,8 71031 2-13-06</t>
  </si>
  <si>
    <t>С.АКСУ-АЮЛЫ , улица Маясара Жапакова, дом 14</t>
  </si>
  <si>
    <t>КГУ «ОТДЕЛ ОБРАЗОВАНИЯ ЖАМБЫЛСКОГО РАЙОНА» КГУ «УПРАВЛЕНИЕ ОБРАЗОВАНИЯ АКИМАТА СЕВЕРО-КАЗАХСТАНСКОЙ ОБЛАСТИ»</t>
  </si>
  <si>
    <t>ШУМЕКОВ ЭЛЬДАР САПАРОВИЧ</t>
  </si>
  <si>
    <t>87154421039 ,87154422715</t>
  </si>
  <si>
    <t>С.ПРЕСНОВКА , УЛИЦА ДРУЖБЫ, 30</t>
  </si>
  <si>
    <t>ПСК "ТОКЖАЙЛЯУ"</t>
  </si>
  <si>
    <t>БАБИЧЕВ АЛЕКСЕЙ ЯКОВЛЕВИЧ</t>
  </si>
  <si>
    <t>С.ТОКЖАЙЛАУ , Алматинская область Алакольский район С.ТОКЖАЙЛАУ Без типа БЕЗ НАЗВАНИЯ, дом Б/Н</t>
  </si>
  <si>
    <t>ПК "IЛЕ"</t>
  </si>
  <si>
    <t>БАТТАЛХАНОВ ЕРКАНАТ ЗАМАНБЕКОВИЧ</t>
  </si>
  <si>
    <t>8-707-48393-32</t>
  </si>
  <si>
    <t>С.КАРАОЙ , Алматинская область Илийский район Караойский сельский округ село Караой улица БАЛАУСА, дом 20</t>
  </si>
  <si>
    <t>ИП СЛАНБЕКОВ ЖЕНИС СЕРИКБОЛАТОВИЧ</t>
  </si>
  <si>
    <t>СЛАНБЕКОВ ЖЕНИС СЕРИКБОЛАТОВИЧ</t>
  </si>
  <si>
    <t>23.07.2024 нет пока потреб</t>
  </si>
  <si>
    <t>ИП ШЫҢҒЫСБАЙ Ы.Т.</t>
  </si>
  <si>
    <t>ШЫҢҒЫСБАЙ ЫНТЫМАҚ ТОЙМҰРАТҰЛЫ</t>
  </si>
  <si>
    <t>ЖЕНИС</t>
  </si>
  <si>
    <t>МУХАМБЕТОВ ЖЕНИС АВАТОВИЧ</t>
  </si>
  <si>
    <t>ЖӘНІБЕК</t>
  </si>
  <si>
    <t>ЖАҢАШ ЖӘНІБЕК ШАЙҚЫМҰРАТҰЛЫ</t>
  </si>
  <si>
    <t>ИП СӘДІҒҰЛОВ ШЫҢҒЫС</t>
  </si>
  <si>
    <t>СӘДІҒҰЛОВ ШЫҢҒЫС ИСАТАЙҰЛЫ</t>
  </si>
  <si>
    <t>ИП ӨМІРТАЕВ</t>
  </si>
  <si>
    <t>ӨМІРТАЕВ НАРБЕК ОҢДАСЫНҰЛЫ</t>
  </si>
  <si>
    <t>КХ КАРИМОВ</t>
  </si>
  <si>
    <t>КАРИМОВ ШАЛКАР УРАЛОВИЧ</t>
  </si>
  <si>
    <t>ЗИМОВКА ШАЛТЫК , ОБЛАСТЬ ҰЛЫТАУ, УЛЫТАУСКИЙ РАЙОН, АМАНГЕЛЬДИНСКИЙ С.О., С.БОЗДАК, ЗИМОВКА ШАЛТЫК</t>
  </si>
  <si>
    <t>ИП ТІЛЕК</t>
  </si>
  <si>
    <t>ДАЛЕЛХАН ТІЛЕК</t>
  </si>
  <si>
    <t>"ЕРБОЛАТ"</t>
  </si>
  <si>
    <t>ӨТЕШ ЕРБОЛАТ СЕЙЛХАНҰЛЫ</t>
  </si>
  <si>
    <t>НИГМЕТОВ СЕРЖАН СИСЕНГАЛИЕВИЧ</t>
  </si>
  <si>
    <t>77082377842 ,87082377842 ,87774788247</t>
  </si>
  <si>
    <t>ПК "АВАРИЙНАЯ СЛУЖБА"</t>
  </si>
  <si>
    <t>САВИН ЮРИЙ МИХАЙЛОВИЧ</t>
  </si>
  <si>
    <t>87152528900 ,8-7152-52-89-00</t>
  </si>
  <si>
    <t>Г.ПЕТРОПАВЛОВСК , Северо-Казахстанская область город Петропавловск улица Ульянова дом 52</t>
  </si>
  <si>
    <t>ИП ТӨЛЕУБАЙ не дозвон повторный</t>
  </si>
  <si>
    <t>ТӨЛЕУБАЙ АЙНҰР МАНАРҚЫЗЫ</t>
  </si>
  <si>
    <t>КГУ "АГРАРНЫЙ КОЛЛЕДЖ ИМЕНИ ГАЛЫМА ЖАРЫЛГАПОВА" УПРАВЛЕНИЯ ОБРАЗОВАНИЯ ОБЛАСТИ ҰЛЫТАУ</t>
  </si>
  <si>
    <t>АДЫЛХАНОВА ГУЛЬНАРА ГАЗЫМОВНА</t>
  </si>
  <si>
    <t>87103027294 ,87103028332 ,8(71030)28332</t>
  </si>
  <si>
    <t>П.ЖАҢААРҚА , УЛИЦА Б. КУЖЕКЕНОВА, 1</t>
  </si>
  <si>
    <t>КГУ «СРЕДНЯЯ ШКОЛА ИМЕНИ БАЛПЫК БИ» ГУ «ОТДЕЛ ОБРАЗОВАНИЯ ПО ЕСКЕЛЬДИНСКОМУ РАЙОНУ УПРАВЛЕНИЯ ОБРАЗОВАНИЯ ОБЛАСТИ ЖЕТІСУ»</t>
  </si>
  <si>
    <t>АБДРАШЕВ КАНАТ ЕРНАЗАРОВИЧ</t>
  </si>
  <si>
    <t>С.КОКЖАЗЫК , улица О.Жандосов, здание 2</t>
  </si>
  <si>
    <t>АГРО</t>
  </si>
  <si>
    <t>ЖУМААХАН ЕРБОЛАТ</t>
  </si>
  <si>
    <t>ИП САЙДАРА</t>
  </si>
  <si>
    <t>ИМАНҒАЛИ АҚМАРАЛ ЕРКЕБҰЛАНҚЫЗЫ</t>
  </si>
  <si>
    <t>ТОО "НАУЧНО-ПРОИЗВОДСТВЕННОЕ ПРЕДПРИЯТИЕ "ИНТЕРРИН"</t>
  </si>
  <si>
    <t>ТАМБИЕВ ПЕТР ГЕННАДЬЕВИЧ</t>
  </si>
  <si>
    <t>87013664422 ,87017158323 ,87273469169 ,8(727)3469169</t>
  </si>
  <si>
    <t>Взрывные работы</t>
  </si>
  <si>
    <t>АЛМАЛИНСКИЙ РАЙОН , город Алматы Алмалинский район улица КАРАСАЙ БАТЫРА, дом 146</t>
  </si>
  <si>
    <t>ЖЕТІ-ЖАРҒЫ</t>
  </si>
  <si>
    <t>ЖҮНҮС МӨЛДІР ГАЙРАТҚЫЗЫ</t>
  </si>
  <si>
    <t xml:space="preserve">ИП "ТЕНГЕ" </t>
  </si>
  <si>
    <t>КАРИМОВА РАУШАНГҮЛ ҚОНЫСБАЙҚЫЗЫ</t>
  </si>
  <si>
    <t>ИП "НҰРШУАҚ"</t>
  </si>
  <si>
    <t>БЕСКЕПЕ ЖІБЕК НҰРБОЛАТҚЫЗЫ</t>
  </si>
  <si>
    <t>77076073025 ,87076073025</t>
  </si>
  <si>
    <t>ИП ДИДАР</t>
  </si>
  <si>
    <t>РҮСТЕМОВ ДИДАР СЕЙІЛХАНҰЛЫ</t>
  </si>
  <si>
    <t>ИП АБДРАМАНОВА</t>
  </si>
  <si>
    <t>АБДРАМАНОВА АРАЙ АРЫСТАНҚЫЗЫ</t>
  </si>
  <si>
    <t>ИМАНАЛИЕВ АЗАМАТ БАКЫТЖАНОВИЧ</t>
  </si>
  <si>
    <t>77071706997 ,87071706997</t>
  </si>
  <si>
    <t>LUX</t>
  </si>
  <si>
    <t>КҮНТУҒАН БАУЫРЖАН ЕРЖАНҰЛЫ</t>
  </si>
  <si>
    <t>ҚАБЫЛОВ АЗАМАТ ЖАЙЛАУБАЙҰЛЫ</t>
  </si>
  <si>
    <t>ТОО "МАРГУЛАН И К"</t>
  </si>
  <si>
    <t>ТЕЛЕМИСОВА БАЛ-БАЛА ДЖУРИМБАЕВНА</t>
  </si>
  <si>
    <t>Г.ТАРАЗ , УЛИЦА ЕСЕНА ОТЕУЛИЕВА, 31</t>
  </si>
  <si>
    <t>ИП " МАСАК 2020 "</t>
  </si>
  <si>
    <t>САГАТОВ АЙНАБЕК МАКСУТОВИЧ</t>
  </si>
  <si>
    <t>К/Х "РОЛАН"</t>
  </si>
  <si>
    <t>ЕЛАМАНОВ НУРБОЛ ТЕМИРХАНОВИЧ</t>
  </si>
  <si>
    <t>С.ТАСТЫ-ТАЛДЫ , АКМОЛИНСКАЯ ОБЛАСТЬ, ЖАРКАИНСКИЙ РАЙОН, ЖАНАДАЛИНСКИЙ С.О., С.ТАСТЫ-ТАЛДЫ</t>
  </si>
  <si>
    <t>НАРТАЙ ГҮЛРАЙХАН АРДАҚҚЫЗЫ</t>
  </si>
  <si>
    <t>ТОО "РЕМСТРОЙ"</t>
  </si>
  <si>
    <t>МИРКАМАЛОВ БАУЫРЖАН БАЛТАБАЕВИЧ</t>
  </si>
  <si>
    <t>77754220007 ,+7(775)4220007 ,87017841880 ,87754220007</t>
  </si>
  <si>
    <t>С.ТЕМИРЛАНОВКА , Туркестанская область Ордабасинский район Кажымуканский сельский округ село Темирлановка улица ҚАЖЫМҰКАН, дом 137</t>
  </si>
  <si>
    <t>28.10.2024 отк</t>
  </si>
  <si>
    <t>ТОО "КАСКАБУЛАК"</t>
  </si>
  <si>
    <t>МУКАТАЕВ АМАНТАЙ -</t>
  </si>
  <si>
    <t>77773829526 ,87773829526</t>
  </si>
  <si>
    <t>С.КАСКАБУЛАК , УЛИЦА АУЭЗОВА, Д. 5</t>
  </si>
  <si>
    <t>ТОО "ЗАН"</t>
  </si>
  <si>
    <t>ЫБЫНАЛИЕВ ДУЙСЕНБЕК</t>
  </si>
  <si>
    <t>Г.ТАРАЗ , УЛИЦА ТАУКЕ ХАНА, 33</t>
  </si>
  <si>
    <t>ТОО "ПЛАМЯ"</t>
  </si>
  <si>
    <t>ЕРЕЖЕПОВ НУРЛАН БУРХАНОВИЧ</t>
  </si>
  <si>
    <t>Г.ПАВЛОДАР , УЛИЦА ШИРЯЕВА, 11</t>
  </si>
  <si>
    <t>КХ "РАХМЕТХАНОВ"</t>
  </si>
  <si>
    <t>РАХМЕТХАНОВ НҰРСӘТ НҰРБИҰЛЫ</t>
  </si>
  <si>
    <t>ИП ХАЙТМЕТОВ А.О</t>
  </si>
  <si>
    <t>ХАЙТМЕТОВ АДХАМЖАН ОКТАМЖАНОВИЧ</t>
  </si>
  <si>
    <t>ИП "ZERE"</t>
  </si>
  <si>
    <t>ДЖАУМБАЕВ БАКТЫБАЙ КАРШЫГАЕВИЧ</t>
  </si>
  <si>
    <t>ИП ЖАНЗАХОВ</t>
  </si>
  <si>
    <t>ТЕМІРБЕК БИЖІГІТ ДӘУЛЕТҰЛЫ</t>
  </si>
  <si>
    <t>ЖУМАБЕКОВ ЖАНДОС БУРАБАЕВИЧ</t>
  </si>
  <si>
    <t>87002185125 ,87766213063</t>
  </si>
  <si>
    <t>С.МАЛДЫБАЙ , ЖАМБЫЛСКАЯ ОБЛАСТЬ, РАЙОН ТУРАРА РЫСКУЛОВА, АКЫРТОБИНСКИЙ С.О., С.МАЛДЫБАЙ</t>
  </si>
  <si>
    <t>ИП ДЕМЕГЕНОВА</t>
  </si>
  <si>
    <t>ДЕМЕГЕНОВА АЙГУЛЬ КАДЫЛГУМАРОВНА</t>
  </si>
  <si>
    <t>ИП "МЯСО-ЕСТЬ"</t>
  </si>
  <si>
    <t>АДЕНОВ НУРСУЛТАН ЕРБУЛАТОВИЧ</t>
  </si>
  <si>
    <t>77473508346 ,87473508346</t>
  </si>
  <si>
    <t>ИП АБЛАЙХАН</t>
  </si>
  <si>
    <t>АБЛАЙХАНОВ АДИЛХАН АБЛАЙХАНОВИЧ</t>
  </si>
  <si>
    <t>7 (778) 243-59-59</t>
  </si>
  <si>
    <t>ИП "ЖАНБОЛАТ"</t>
  </si>
  <si>
    <t>ДУҒАЛИЕВ ЖАНБОЛАТ БАХБОЛАТҰЛЫ</t>
  </si>
  <si>
    <t>С.КЫЗЫЛАГАШ , ОБЛАСТЬ АБАЙ, ЖАРМИНСКИЙ РАЙОН, КЫЗЫЛАГАШСКИЙ С.О., С.КЫЗЫЛАГАШ</t>
  </si>
  <si>
    <t>23.07.2024 нет потребность</t>
  </si>
  <si>
    <t>ИП ИСМАЙЛ ҚАРАКӨЗ ҚАЛЫБЕКҚЫЗЫ</t>
  </si>
  <si>
    <t>ИСМАЙЛ ҚАРАКӨЗ ҚАЛЫБЕКҚЫЗЫ</t>
  </si>
  <si>
    <t>77785114206 ,87785114206</t>
  </si>
  <si>
    <t>ТОО "КОКСУ"</t>
  </si>
  <si>
    <t>КАДИРОВ МУРАД ТАШПУЛАТОВИЧ</t>
  </si>
  <si>
    <t>С.ШЕНГЕЛЬДЫ , улица Ербола Айымбетова, строение 60</t>
  </si>
  <si>
    <t>ГККП "АГРОТЕХНИЧЕСКИЙ КОЛЛЕДЖ СЕЛО ЖАНАЕСИЛЬ ЦЕЛИНОГРАДСКИЙ РАЙОН" ПРИ УПРАВЛЕНИИ ОБРАЗОВАНИЯ АКМОЛИНСКОЙ ОБЛАСТИ</t>
  </si>
  <si>
    <t>САБИТОВ БАГДАТ КАСЫМБЕКОВИЧ</t>
  </si>
  <si>
    <t>С.ЖАНАЕСИЛЬ , УЛИЦА ЦЕЛИННАЯ, 54В</t>
  </si>
  <si>
    <t>ИП "ҚАСЫМБЕК"</t>
  </si>
  <si>
    <t>ҚАСЫМБЕК БОЛАТ ҚАДЫРБЕКҰЛЫ</t>
  </si>
  <si>
    <t>КГКП "АГРАРНО-ТЕХНИЧЕСКИЙ КОЛЛЕДЖ РАЙОНА ТЕРЕҢКӨЛ" УПРАВЛЕНИЯ ОБРАЗОВАНИЯ ПАВЛОДАРСКОЙ ОБЛАСТИ,АКИМАТА ПАВЛОДАРСКОЙ ОБЛАСТИ</t>
  </si>
  <si>
    <t>ГАБИДУЛИН РАФИК МУХАМАТГАЛИЕВИЧ</t>
  </si>
  <si>
    <t>87183321446 ,87183324232</t>
  </si>
  <si>
    <t>С.ТЕРЕНКОЛЬ , улица Гагарина, дом 18</t>
  </si>
  <si>
    <t>ЖЕР АНА</t>
  </si>
  <si>
    <t>ҚОЖАБЕК НҰРПЕРЗЕНТ ӘБДІҚАЙЫМҰЛЫ</t>
  </si>
  <si>
    <t>ЖК "МАДИНА"</t>
  </si>
  <si>
    <t>ШАГАЕВА МАДИНА ОРАЗАЛИЕВНА</t>
  </si>
  <si>
    <t>7(771)678-9090</t>
  </si>
  <si>
    <t>ЖК ӘМИНА 2021</t>
  </si>
  <si>
    <t>ЖАРҚЫНБЕК ЖҰЛДЫЗАЙ ҚАЙРАТҚЫЗЫ</t>
  </si>
  <si>
    <t>77022341432 ,+7 (702) 234-14-32</t>
  </si>
  <si>
    <t>ИСАТАЕВА АМИНА НУРБЕҚҚЫЗЫ</t>
  </si>
  <si>
    <t>С.САРЫСАЙ , СЕВЕРО-КАЗАХСТАНСКАЯ ОБЛАСТЬ, АЙЫРТАУСКИЙ РАЙОН, УКРАИНСКИЙ С.О., С.САРЫСАЙ</t>
  </si>
  <si>
    <t>ИП БАЙКЕНЖЕ</t>
  </si>
  <si>
    <t>БАЙКЕНЖЕ АҚЫЛБЕК АХМЕТҰЛЫ</t>
  </si>
  <si>
    <t>НУРБЕК</t>
  </si>
  <si>
    <t>МАТКАЛИ НҰРБЕК РАХЫМЖАНҰЛЫ</t>
  </si>
  <si>
    <t>ИП "МҰХАММЕД"</t>
  </si>
  <si>
    <t>БАТИХ МҰХАММЕД МҰСТАФАҰЛЫ</t>
  </si>
  <si>
    <t>ИП БОРАНҒАЛИ</t>
  </si>
  <si>
    <t>БОРАНҒАЛИ ДӘУЛЕТ ҚАНАТҰЛЫ</t>
  </si>
  <si>
    <t>ӘЛІМЕТ ҚУАНЫШ МЕЙІРБЕКҰЛЫ</t>
  </si>
  <si>
    <t>ИП ЖУМАЖАН</t>
  </si>
  <si>
    <t>ЖУМАЖАНОВ НУРСУЛТАН ИБРАЙУЛЫ</t>
  </si>
  <si>
    <t>ИП БОТАҚАН</t>
  </si>
  <si>
    <t>БЕКТЕНОВА АЙНУР КАЙРГАЛИЕВНА</t>
  </si>
  <si>
    <t>ИП ТҰЯҚБАЙ</t>
  </si>
  <si>
    <t>ТҰЯҚБАЙ ЛӘЗЗӘТ НҰРҒАЛИҚЫЗЫ</t>
  </si>
  <si>
    <t>ПК "ТЕМIРШI"</t>
  </si>
  <si>
    <t>ДОСПУЛОВ БЕКЖАН АСКЕРОВИЧ</t>
  </si>
  <si>
    <t>С.ДАРБАЗА , УЛИЦА Т.АУБАКИРОВ, Д.16</t>
  </si>
  <si>
    <t>ИП "ЖОЛАМАН"</t>
  </si>
  <si>
    <t>ЖОЛАМАН ЕЛДАР ҚУАТҰЛЫ</t>
  </si>
  <si>
    <t>С.КЫЗЫЛЖАР , АЛМАТИНСКАЯ ОБЛАСТЬ, ЕНБЕКШИКАЗАХСКИЙ РАЙОН, КОКТОБИНСКИЙ С.О., С.КЫЗЫЛЖАР</t>
  </si>
  <si>
    <t>ИП "МУҚАН А.Ж"</t>
  </si>
  <si>
    <t>МУҚАН АРЫСТАН ЖАРАСҰЛЫ</t>
  </si>
  <si>
    <t>77078513418 ,87078513418</t>
  </si>
  <si>
    <t>ИП АКСУЛУ</t>
  </si>
  <si>
    <t>АЛҒИБАЙ АҚСҰЛУ АРЫНБАЙҚЫЗЫ</t>
  </si>
  <si>
    <t>С.ЕНБЕК , ТУРКЕСТАНСКАЯ ОБЛАСТЬ, КЕЛЕССКИЙ РАЙОН, ОШАКТИНСКИЙ С.О., С.ЕНБЕК</t>
  </si>
  <si>
    <t>ИП "АЛЬМИРА"</t>
  </si>
  <si>
    <t>КУДАБАЕВА АЛЬМИРА АЙХАМБАЕВНА</t>
  </si>
  <si>
    <t>С.САМАРКАНД , БУХАР-ЖЫРАУСКИЙ РАЙОН, САМАРКАНДСКИЙ С.О., С.САМАРКАНД</t>
  </si>
  <si>
    <t>АУШЕН-КАШЕНИ АЖАР ЛАТИФҚЫЗЫ</t>
  </si>
  <si>
    <t>ХАЙРУЛЛАЕВ ТЕМІРЛАН МҰРАТҰЛЫ</t>
  </si>
  <si>
    <t>ИП "БАЛХАШБАЕВ Ж.Р." не верный номер</t>
  </si>
  <si>
    <t>БАЛХАШБАЕВ ЖӘНІБЕК РАХАТҰЛЫ</t>
  </si>
  <si>
    <t>77028365413 ,87028365413</t>
  </si>
  <si>
    <t>BEKASYL</t>
  </si>
  <si>
    <t>ЖҰМАТАЕВ ДАНИЯР ЖҰБАНАЗАРҰЛЫ</t>
  </si>
  <si>
    <t>ИП БАЛМАШЕВ</t>
  </si>
  <si>
    <t>БАЛМАШЕВ АРСЕН БАХТЫГАЛИЕВИЧ</t>
  </si>
  <si>
    <t>SMARTSOFT</t>
  </si>
  <si>
    <t>СЫРЛЫБАЙ СУНГАТ ОЙРАТҰЛЫ</t>
  </si>
  <si>
    <t>С.ЗУБАИР , ОБЛАСТЬ АБАЙ, БОРОДУЛИХИНСКИЙ РАЙОН, ЗУБАИРОВСКИЙ С.О., С.ЗУБАИР</t>
  </si>
  <si>
    <t>ИП ШЕР</t>
  </si>
  <si>
    <t>САРТАЙ ШЕРХАН АСЫЛБЕКҰЛЫ</t>
  </si>
  <si>
    <t>ИП TEMIRLAN</t>
  </si>
  <si>
    <t>ЖАНАБЕК ТЕМІРЛАН ДИДАРҰЛЫ</t>
  </si>
  <si>
    <t>ИП КАМЕНОВ</t>
  </si>
  <si>
    <t>КАМЕНОВ МУХТАР ТЛЕУКАБЫЛОВИЧ</t>
  </si>
  <si>
    <t>РАХЫМБЕК А.С.</t>
  </si>
  <si>
    <t>РАХЫМБЕК АСЫЛАН СҰНҒАТҰЛЫ</t>
  </si>
  <si>
    <t>ИП НУРГИСИН</t>
  </si>
  <si>
    <t>НУРГИСИН НУРБЕК НУРГИСАЕВИЧ</t>
  </si>
  <si>
    <t>ИП"ЖАНАРЫС"</t>
  </si>
  <si>
    <t>ЧОКАТАЕВА АКМАРАЛАЙ ЖАЛГАСБАЕВНА</t>
  </si>
  <si>
    <t>КГУ "КАТОН-КАРАГАЙСКИЙ АГРАРНО-ТЕХНИЧЕСКИЙ КОЛЛЕДЖ" УПРАВЛЕНИЯ ОБРАЗОВАНИЯ ВОСТОЧНО-КАЗАХСТАНСКОЙ ОБЛАСТИ</t>
  </si>
  <si>
    <t>БАЙГУНУСОВ АЙБЕК ВЛАДИМИРОВИЧ</t>
  </si>
  <si>
    <t>87234121970 ,87234122606</t>
  </si>
  <si>
    <t>С.УЛКЕН НАРЫН , улица Астана, дом 11</t>
  </si>
  <si>
    <t>ИП ӘБІЛХАСЫМ</t>
  </si>
  <si>
    <t>ӘБІЛХАСЫМ ӘЗІРЕТӘЛІ ТАЛҒАТҰЛЫ</t>
  </si>
  <si>
    <t>7(707)539-30-05 ,87075393005</t>
  </si>
  <si>
    <t>ИП АЛАМАН</t>
  </si>
  <si>
    <t>НҰРЖІГІТ ТІЛЕУБАЙ СЕЙСЕНБАЙҰЛЫ</t>
  </si>
  <si>
    <t>ЖК " К А Н А Л Б Е К С Е Р Ж А Н "</t>
  </si>
  <si>
    <t>КАНАЛБЕК СЕРЖАН НҰРЛАНҰЛЫ</t>
  </si>
  <si>
    <t>АК-ЖОЛ</t>
  </si>
  <si>
    <t>МАДИҰЛЫ САКЕН</t>
  </si>
  <si>
    <t>ИП "КАМИЛА"</t>
  </si>
  <si>
    <t>ҚАСЕН КӘМИЛА ЖАНАТҚЫЗЫ</t>
  </si>
  <si>
    <t>7 778 543 0086</t>
  </si>
  <si>
    <t>ИП "DYNAR"</t>
  </si>
  <si>
    <t>СЕРІК ДИНАРА ДЮСЕНҚЫЗЫ</t>
  </si>
  <si>
    <t>С.ОНЖАС , ОБЛАСТЬ ЖЕТІСУ, КЕРБУЛАКСКИЙ РАЙОН, ШУБАРСКИЙ С.О., С.ОНЖАС</t>
  </si>
  <si>
    <t>01.08.2024 не доступен</t>
  </si>
  <si>
    <t>КХ "ЕСЕНҒАЛИ" номер не зарег</t>
  </si>
  <si>
    <t>ЖИЕНГАЛИЕВ ЕСЕНҒАЛИ НУРГЕЛДІҰЛЫ</t>
  </si>
  <si>
    <t>ЖК " БЕРІМБЕТ Б"</t>
  </si>
  <si>
    <t>БЕРІМБЕТ БЕРІКТАС ҒАЛЫМЖАНҰЛЫ</t>
  </si>
  <si>
    <t>ЖК "ҚЫЗДАРБЕК Ш.Ы."</t>
  </si>
  <si>
    <t>ҚЫЗДАРБЕК ШАДИЯР ЫДЫРЫСБЕКҰЛЫ</t>
  </si>
  <si>
    <t>РАХЫМЖАН МИРАС РАХЫМЖАНҰЛЫ</t>
  </si>
  <si>
    <t>87073339565 ,87077571797</t>
  </si>
  <si>
    <t>ТОО "ТУЛПАР"</t>
  </si>
  <si>
    <t>СЕРҚҰЛ ДОСБОЛ ЖҰМАҒАЛИҰЛЫ</t>
  </si>
  <si>
    <t>7253461974 ,87253461974</t>
  </si>
  <si>
    <t>Г.ЖЕТЫСАЙ , УЛИЦА АХМЕТА ЯССАУИ, 69А</t>
  </si>
  <si>
    <t>БОЗЫМБЕКОВ ТЕМІРЛАН КАСЕНҰЛЫ</t>
  </si>
  <si>
    <t>01.08.2024 завтра перезвонит</t>
  </si>
  <si>
    <t>ИП "ШАХ"</t>
  </si>
  <si>
    <t>МӘДЕН ШАЛҚАР</t>
  </si>
  <si>
    <t>ТІЛЕГЕНОВА'</t>
  </si>
  <si>
    <t>ШАКЕНОВА АЛТЫНАЙ ЖҰМАҒҰЛҚЫЗЫ</t>
  </si>
  <si>
    <t>ИП ЕРЕКЕ</t>
  </si>
  <si>
    <t>БАҒДАТ ЕРКЕБҰЛАН БАҒДАТҰЛЫ</t>
  </si>
  <si>
    <t>А.АБДИЛЬДА ТАЖИБАЕВА , КЫЗЫЛОРДИНСКАЯ ОБЛАСТЬ, ШИЕЛИЙСКИЙ РАЙОН, ТЕЛИКОЛЬСКИЙ С.О., А.АБДИЛЬДА ТАЖИБАЕВА</t>
  </si>
  <si>
    <t>ИП"ERNUR"</t>
  </si>
  <si>
    <t>ЖҰМАСЕЙІТ ЕРНҰР ҚАЙЫРЛЫҰЛЫ</t>
  </si>
  <si>
    <t>ЖҰМАДІЛЛА ӘЛІМХАН БАУЫРЖАНҰЛЫ</t>
  </si>
  <si>
    <t>КРЕСТЬЯНСКОЕ ХОЗЯЙСТВО "ТАЛАПТЫ АГРО"</t>
  </si>
  <si>
    <t>МАЙКЕНОВ НҰРДӘУЛЕТ ТАЛҒАТҰЛЫ</t>
  </si>
  <si>
    <t>КГУ "ГЛУБОКОВСКИЙ АГРАРНЫЙ КОЛЛЕДЖ" УПРАВЛЕНИЯ ОБРАЗОВАНИЯ ВОСТОЧНО-КАЗАХСТАНСКОЙ ОБЛАСТИ</t>
  </si>
  <si>
    <t>ДАУЛЕТБАЕВ ОРАЗБЕК СЕЙТКАНОВИЧ</t>
  </si>
  <si>
    <t>87233131953 ,87767988686</t>
  </si>
  <si>
    <t>С.БЕЛОУСОВКА , УЛИЦА ПАНФИЛОВА, 2А</t>
  </si>
  <si>
    <t>ИП БАЙБАТЫР</t>
  </si>
  <si>
    <t>НҰРЖАН АЙЖАН НҰРЖАНҚЫЗЫ</t>
  </si>
  <si>
    <t>КГУ «ОБЩЕОБРАЗОВАТЕЛЬНАЯ ШКОЛА ИМЕНИ ЖАНГИР ХАНА» ОТДЕЛА ОБРАЗОВАНИЯ БОКЕЙОРДИНСКОГО РАЙОНА УПРАВЛЕНИЯ ОБРАЗОВАНИЯ АКИМАТА ЗАПАДНО-КАЗАХСТАНСКОЙ ОБЛАСТИ»</t>
  </si>
  <si>
    <t>ХАСЕНГАЛИЕВ ХАКИМ БЕЙБИТОВИЧ</t>
  </si>
  <si>
    <t>С.ХАН ОРДАСЫ , улица Жәнгірхан, здание 36</t>
  </si>
  <si>
    <t>ТОО "БЕКТАУ"</t>
  </si>
  <si>
    <t>ТКАЧЕНКО ПЁТР ПЕТРОВИЧ</t>
  </si>
  <si>
    <t>77163125322 ,87163125322</t>
  </si>
  <si>
    <t>С.БЕКТАУ , ПЕРЕУЛОК АХМЕТА БАЙТУРСЫНОВА, 1</t>
  </si>
  <si>
    <t>КГУ «КОМПЛЕКС «ШКОЛА-ЯСЛИ-САД» ИМЕНИ А.КУСАИНОВА» ОТДЕЛА ОБРАЗОВАНИЯ БОКЕЙОРДИНСКОГО РАЙОНА УПРАВЛЕНИЯ ОБРАЗОВАНИЯ АКИМАТА ЗАПАДНО-КАЗАХСТАНСКОЙ ОБЛАСТИ»</t>
  </si>
  <si>
    <t>НУРАЛИЕВ АСЫЛБЕК МАЛИКОВИЧ</t>
  </si>
  <si>
    <t>87114023432 ,87114023434</t>
  </si>
  <si>
    <t>С.МУРАТСАЙ , улица М.Маметовой, строение 8</t>
  </si>
  <si>
    <t>ИП "ҚАДЫР Б." повторный не дозвон</t>
  </si>
  <si>
    <t>ҚАДЫР БАҒЛАН ҚЫРҒЫЗБАЙҚЫЗЫ</t>
  </si>
  <si>
    <t>МАЛИКОВ АРСЕН МАРАТОВИЧ</t>
  </si>
  <si>
    <t>С.НОВОСТРОЙКА , ВОСТОЧНО-КАЗАХСТАНСКАЯ ОБЛАСТЬ, РАЙОН САМАР, САРЫБЕЛЬСКИЙ С.О., С.НОВОСТРОЙКА</t>
  </si>
  <si>
    <t>ЖАСАРҰЛЫ ДӘУЛЕТ</t>
  </si>
  <si>
    <t>27.02.2025сюой</t>
  </si>
  <si>
    <t>ӘНУАРБЕК АЛДИЯР УӘЛИХАНҰЛЫ</t>
  </si>
  <si>
    <t>"ТАЛДЫ" ШАРУА ҚОЖАЛЫҒЫ</t>
  </si>
  <si>
    <t>РАХЫМОВ ҚАЖЫБЕК АҚЫЛБЕКҰЛЫ</t>
  </si>
  <si>
    <t>77055382116 ,87055382116</t>
  </si>
  <si>
    <t>С.ТАЛДЫ , ВОСТОЧНО-КАЗАХСТАНСКАЯ ОБЛАСТЬ, ЗАЙСАНСКИЙ РАЙОН, АЙНАБУЛАКСКИЙ С.О, С.АЙНАБУЛАК, С.ТАЛДЫ</t>
  </si>
  <si>
    <t>ИП "ТАЛШЫН"</t>
  </si>
  <si>
    <t>КАИРБЕКОВА ЖАНЕРКЕ ТӨЛЕГЕНҚЫЗЫ</t>
  </si>
  <si>
    <t>ҚАДЫРБЕКОВА АЙГЕРІМ АХМЕТЖАНҚЫЗЫ</t>
  </si>
  <si>
    <t>14.11.2024 нет  потреб</t>
  </si>
  <si>
    <t>МИРЖАН</t>
  </si>
  <si>
    <t>ҚАРҒАБАЕВ МИРЖАН ҚАРАСАЙҰЛЫ</t>
  </si>
  <si>
    <t>СТ.ТЕМИР-МОСТ , АКТЮБИНСКАЯ ОБЛАСТЬ, МУГАЛЖАРСКИЙ РАЙОН, ЕНБЕКСКИЙ С.О., СТ.ТЕМИР-МОСТ</t>
  </si>
  <si>
    <t>СӘТБАЙ МҰҚАҒАЛИ ӘУЕЗХАНҰЛЫ</t>
  </si>
  <si>
    <t>ТОО "ВОСКРЕСЕНОВКА"</t>
  </si>
  <si>
    <t>ИВАНОВ АЛЕКСАНДР НИКОЛАЕВИЧ</t>
  </si>
  <si>
    <t>С.ВОСКРЕСЕНОВКА , улица Малая, строение 1Б</t>
  </si>
  <si>
    <t>ПК "МТС"</t>
  </si>
  <si>
    <t>БАЗАРБАЕВА СӘНДІГҮЛ ҚҰБАШҚЫЗЫ</t>
  </si>
  <si>
    <t>87134321041 ,87134321041 87776589787</t>
  </si>
  <si>
    <t>С.ИРГИЗ , улица Темирбека Жургенова, дом 46</t>
  </si>
  <si>
    <t>ТОО "КЕН ДАЛА-98" повтор не дозвон</t>
  </si>
  <si>
    <t>САТВАЛДИНОВ НУРЖАН КУАНДЫКОВИЧ</t>
  </si>
  <si>
    <t>С.СВЕРДЛОВКА , УЛИЦА МОСКОВСКАЯ, 11</t>
  </si>
  <si>
    <t>ТОО "АРМАН"</t>
  </si>
  <si>
    <t>РАЕВА САУЛЕ УАХИТОВНА</t>
  </si>
  <si>
    <t>С.КАЛИНИНСКОЕ , улица Ленина, здание 25</t>
  </si>
  <si>
    <t>ТОО "ТОНКЕРИС" не верный номер</t>
  </si>
  <si>
    <t>СЫЗДЫКОВ ИЛЬЯС ДЖАМБУЛОВИЧ</t>
  </si>
  <si>
    <t>С.БОЗАЙГЫР , Акмолинская область Шортандинский район село Бозайгыр улица Н.И.Ляна здание 43</t>
  </si>
  <si>
    <t>ТОО "АРЫСШПАЛЗАВОДЫ"</t>
  </si>
  <si>
    <t>СУЮНБАЕВ АБДУЛА ЖУМАНОВИЧ</t>
  </si>
  <si>
    <t>Г.АРЫСЬ , УЛИЦА ШПАЛ ЗАУИТИ, 2Б</t>
  </si>
  <si>
    <t>ИП "ЕРСЫН"</t>
  </si>
  <si>
    <t>ТАСЫМХАН ЕРСІН МАҚСҰТХАНҰЛЫ</t>
  </si>
  <si>
    <t>ИП АЛИМКУЛ</t>
  </si>
  <si>
    <t>ӘЛІМҚҰЛ ҚАРЛЫҒАШ БАТЫРҚҰЛҚЫЗЫ</t>
  </si>
  <si>
    <t>7 (707) 034-86-66</t>
  </si>
  <si>
    <t>ПК "БАЙТУГЕЛ"</t>
  </si>
  <si>
    <t>САПАРАЛИЕВ ҒАНИ СЕЙТҚАЛИҰЛЫ</t>
  </si>
  <si>
    <t>С.ЖАНАБАЗАР , УЛИЦА БАРАТОВА, Д.51</t>
  </si>
  <si>
    <t>ТОО "ЕН-ДАЛА"</t>
  </si>
  <si>
    <t>ПОКЛОНСКИЙ МИХАИЛ ЕВГЕНЬЕВИЧ</t>
  </si>
  <si>
    <t>87172342648 ,8 7172 342648 ,87752640126</t>
  </si>
  <si>
    <t>С.РАХЫМЖАНА КОШКАРБАЕВА , Акмолинская область Целиноградский район сельский округ Ракымжана Кошкарбаева село Ракымжан Кошкарбаева Учетный квартал, дом 91</t>
  </si>
  <si>
    <t>14.09.2026 на связи будут у сск заказывать скорее всего</t>
  </si>
  <si>
    <t>ҚУАНЫШ АЯУЛЫ АСҚАРҚЫЗЫ</t>
  </si>
  <si>
    <t>ИП ӘБЕН</t>
  </si>
  <si>
    <t>ӘБЕН БИБАРЫС САБЫРЖАНҰЛЫ</t>
  </si>
  <si>
    <t>87018886581 ,8701 888 65 81</t>
  </si>
  <si>
    <t>ТОО "КЕНТАВР"</t>
  </si>
  <si>
    <t>АЙДАРХАНОВ ЕРКИН АЛТАЕВИЧ</t>
  </si>
  <si>
    <t>77057443690 ,87057443690</t>
  </si>
  <si>
    <t>Производство биоэтанола</t>
  </si>
  <si>
    <t>Г.КАНДЫАГАШ , Актюбинская область Мугалжарский район город Кандыагаш улица ПРОМЗОНА, дом 18В</t>
  </si>
  <si>
    <t>ТОО "КАДАЛ"  повтор не дозвон</t>
  </si>
  <si>
    <t>87145227786,  87145227880 Батыржан</t>
  </si>
  <si>
    <t>ТОО "ИРТЫШ"</t>
  </si>
  <si>
    <t>БАРКОВ АНАТОЛИЙ БОРИСОВИЧ</t>
  </si>
  <si>
    <t>8-705-624-50-00 ,87059817100</t>
  </si>
  <si>
    <t>С.ДОНСКОЕ , УЛИЦА ШОССЕЙНАЯ, 3</t>
  </si>
  <si>
    <t>ТОО "БАЛПЫК"</t>
  </si>
  <si>
    <t>АДЕТБЕКОВ АЙДЫН ШАКАРЫМОВИЧ</t>
  </si>
  <si>
    <t>87781577700 ,87781577700. 87072418444</t>
  </si>
  <si>
    <t>С.ЖАРЛЫОЗЕК , улица Абай, дом 1А</t>
  </si>
  <si>
    <t>ИП "БАЛНҰР"</t>
  </si>
  <si>
    <t>МҰРАТБЕК БАЛНҰР ЕРКІНҚЫЗЫ</t>
  </si>
  <si>
    <t>ТОО "АГРО-ОЛДИВИ" не верный номер</t>
  </si>
  <si>
    <t>АРАШОВ ШАХИТ АЛЬДБИРОВИЧ</t>
  </si>
  <si>
    <t>С.БУЗУЛУК , Акмолинская область Есильский район Бузулукский сельский округ село Бузулук улица МОЛОДЕЖНАЯ, дом 15</t>
  </si>
  <si>
    <t>ИП АБДРАХМАН</t>
  </si>
  <si>
    <t>АБДРАХМАН ДАСТАН НҰРЛЫБЕКҰЛЫ</t>
  </si>
  <si>
    <t>ПК "БЕС-ЖАЛ"</t>
  </si>
  <si>
    <t>ІНКӘР ЕЛДОС СПАБЕКҰЛЫ</t>
  </si>
  <si>
    <t>С.ЖИЫНБАЯ , улица Спатаев, дом 38</t>
  </si>
  <si>
    <t>ТОО "ТАРАС" не верный номер</t>
  </si>
  <si>
    <t>БАЙЗИРОВ ЕРБОЛ АУБАКИРОВИЧ</t>
  </si>
  <si>
    <t>С.ТАРАСОВКА , УЛИЦА ЗЕЛЕНАЯ, 4</t>
  </si>
  <si>
    <t>ПК "ДАРХАН-АС"</t>
  </si>
  <si>
    <t>ТАНИРЖАНОВА АЙНАГҮЛ АТИРБЕКҚЫЗЫ</t>
  </si>
  <si>
    <t>87254642087 ,8-(72546)4-20-87 ,87758010669</t>
  </si>
  <si>
    <t>Производство пряностей и приправ</t>
  </si>
  <si>
    <t>С.ШОЛАККОРГАН , улица Жибек жолы, здание 67</t>
  </si>
  <si>
    <t>ПК ИМЕНИ КУРМАНГАЗЫ</t>
  </si>
  <si>
    <t>СУЛТАНОВ САБЫРЖАН КЫДЫРСИХОВИЧ</t>
  </si>
  <si>
    <t>С.ЖЫЛАНДЫ , БЕЗ ТИПА БН</t>
  </si>
  <si>
    <t>ИП САРМАН</t>
  </si>
  <si>
    <t>СОЦИАЛОВ НҰРАЛЫ НҰРЛАНҰЛЫ</t>
  </si>
  <si>
    <t>ЖАНИБЕКОВ АЙБЕК РАХМАНОВИЧ</t>
  </si>
  <si>
    <t>К/Х "ШЫҢҒЫС"</t>
  </si>
  <si>
    <t>АСҚАРБЕК ШЫҢҒЫС ҒАБИДЕНҰЛЫ</t>
  </si>
  <si>
    <t>ИП EMART</t>
  </si>
  <si>
    <t>АЛҒАБЕК СӘЛМЕН</t>
  </si>
  <si>
    <t>ИП ЕДІГЕ 04</t>
  </si>
  <si>
    <t>БАҚЫТЖАН ЕДІГЕ ТАЛҒАТҰЛЫ</t>
  </si>
  <si>
    <t>777785880405 ,87778588040</t>
  </si>
  <si>
    <t>ИП DONERKA</t>
  </si>
  <si>
    <t>ЫРЫСБАЙ ЕРБОЛАТ ЫРЫСБАЙҰЛЫ</t>
  </si>
  <si>
    <t>ИП МӘЛІК</t>
  </si>
  <si>
    <t>МӘЛІК ҚАЖЫКЕН БАЯНБЕКҰЛЫ</t>
  </si>
  <si>
    <t>"ТОКЕН"</t>
  </si>
  <si>
    <t>ДҮЙСЕНҒАЛИЕВ АСЫЛБЕК ӨМІРБЕКҰЛЫ</t>
  </si>
  <si>
    <t>Производство мороженого</t>
  </si>
  <si>
    <t>ИП"ДАУРЕН"</t>
  </si>
  <si>
    <t>СУГУРБАЕВ ДАУРЕН РУСТЕМОВИЧ</t>
  </si>
  <si>
    <t>7 (708) 240 33 51 ,87082403351</t>
  </si>
  <si>
    <t>А.ТЕРЕКТЫ , ОБЛАСТЬ ЖЕТІСУ, ЕСКЕЛЬДИНСКИЙ РАЙОН, КАРАТАЛЬСКИЙ С.О., А.ТЕРЕКТЫ</t>
  </si>
  <si>
    <t>ИП ҚОЛҒАНАТОВ</t>
  </si>
  <si>
    <t>ҚОЛҒАНАТОВ ОЛЖАС МАРАТҰЛЫ</t>
  </si>
  <si>
    <t>7(700) 216-78-47 ,87005390297</t>
  </si>
  <si>
    <t>КАЙРГАЛИЕВ АЛИХАН БИРЖАНОВИЧ</t>
  </si>
  <si>
    <t>ТОО "СУЛУ"</t>
  </si>
  <si>
    <t>ЖИЛЬГИЛЬДИН ЖАНАТ НИГМАТОВИЧ</t>
  </si>
  <si>
    <t>С.КРАСНОСЕЛЬСКОЕ , Костанайская область район Беимбета Майлина сельский округ Әйет село Красносельское улица КРАСНОСЕЛЬСКАЯ, дом 17А</t>
  </si>
  <si>
    <t>ПК "MEDET AGRO"</t>
  </si>
  <si>
    <t>АКТАУЛОВ ЖАРАС МАРАТБЕКОВИЧ</t>
  </si>
  <si>
    <t>77011740322 ,87011740322</t>
  </si>
  <si>
    <t>С.ШЕШЕНКАРА , УЛИЦА ПИСКУНОВА, 59</t>
  </si>
  <si>
    <t>ИП "АЙДЫН"</t>
  </si>
  <si>
    <t>МҰҚАМЕТЖАН МӘДИ ЕРБОЛАТҰЛЫ</t>
  </si>
  <si>
    <t>7 (771) 288-68-81 ,87712886881</t>
  </si>
  <si>
    <t>С.ЖАЙЛАУКОЛЬ , ЖАМБЫЛСКАЯ ОБЛАСТЬ, САРЫСУСКИЙ РАЙОН, КАМКАЛИНСКИЙ С.О., С.ЖАЙЛАУКОЛЬ</t>
  </si>
  <si>
    <t>ТОО "КОСЫМ"</t>
  </si>
  <si>
    <t>УРАЛОВА ФАРИДА УТЕСИНОВНА</t>
  </si>
  <si>
    <t>Г.АЛГА , УЛ НАУРЫЗ, 4</t>
  </si>
  <si>
    <t>27.02.2025не верный номер</t>
  </si>
  <si>
    <t>ПК "ӘДIЛЕТ-5"</t>
  </si>
  <si>
    <t>СВАНОВ АДЛЕТ ЕРМАТЫЛЛАЕВИЧ</t>
  </si>
  <si>
    <t>С.КАЗЫГУРТ , улица Б.Байбек, дом 13</t>
  </si>
  <si>
    <t>ПК "ДОРСЕРВИС"</t>
  </si>
  <si>
    <t>НУРМЕТОВ ШАРИПЖАН ШАКИРЖАНОВИЧ</t>
  </si>
  <si>
    <t>7(701)5260211 ,+77474764736 ,87015260211 ,87015881910</t>
  </si>
  <si>
    <t>С.ИМ.ТУРАРА РЫСКУЛОВА , МИКРОРАЙОН КҮНШУАҚ, 19, КВ 17</t>
  </si>
  <si>
    <t>ИП АБИБУЛЛАЕВ</t>
  </si>
  <si>
    <t>АБИБУЛЛАЕВ АҚТАН БАУЫРЖАНҰЛЫ</t>
  </si>
  <si>
    <t>ПК "ЦЕНТР-СЕРВИС СЕЛЬКОХОЗЯЙСТВЕННЫХ МАШИН"</t>
  </si>
  <si>
    <t>НУРБЕКОВ НУРЛАН КАЛДЫБАЕВИЧ</t>
  </si>
  <si>
    <t>С.КОНЫРАТ , УЛИЦА Г.БОГДАН, Д.10</t>
  </si>
  <si>
    <t>TAMGA</t>
  </si>
  <si>
    <t>МАХАМБЕТ ХАМИТ РАШИДҰЛЫ</t>
  </si>
  <si>
    <t>06.08.2024 сбой</t>
  </si>
  <si>
    <t>ИП АСЫЛБЕКҚЫЗЫ</t>
  </si>
  <si>
    <t>АСЫЛБЕКҚЫЗЫ ТАҢШОЛПАН</t>
  </si>
  <si>
    <t>ТОО МНОГОПРОФИЛЬНОЕ ФЕРМЕРСКОЕ ХОЗЯЙСТВО "ЭНЕРГИЯ"</t>
  </si>
  <si>
    <t>БООН ОЛЬГА ИВАНОВНА</t>
  </si>
  <si>
    <t>77182 644855 ,87182644855</t>
  </si>
  <si>
    <t>С.ЯМЫШЕВО ,</t>
  </si>
  <si>
    <t>ОСПАНАЛИЕВ Д░УЛЕТ МЕЙРАМБЕКЇЛЫ</t>
  </si>
  <si>
    <t>ОСПАНАЛИЕВ ДӘУЛЕТ МЕЙРАМБЕКҰЛЫ</t>
  </si>
  <si>
    <t>ИП MJ GROUP</t>
  </si>
  <si>
    <t>ЖҮНІСӘЛІ МЕЙРАМБЕК ДАЙРАБАЙҰЛЫ</t>
  </si>
  <si>
    <t>BUSINESS</t>
  </si>
  <si>
    <t>БАБАЕВ ПАРВИЗ МИРЗОЮСУПОВИЧ</t>
  </si>
  <si>
    <t>ТОО "ЕЛЕНА Л" повторный не дозвон</t>
  </si>
  <si>
    <t>ИТАЕВ ЗАУР МУСАЕВИЧ</t>
  </si>
  <si>
    <t>С.АЙДАРЛЫ , улица Советская, здание 22</t>
  </si>
  <si>
    <t>ТОО "ВОСХОД-ИМАНТАУ" не верный номер</t>
  </si>
  <si>
    <t>АСАНОВ БАГАНАЛЫ МЕЙРМАНОВИЧ</t>
  </si>
  <si>
    <t>С.ИМАНТАУ , улица Шоқан Уәлиханов, здание 33А</t>
  </si>
  <si>
    <t>ТОО "УШТЕРЕК И К"</t>
  </si>
  <si>
    <t>УТЕПБЕРГЕНОВ НУРЖАН ТАЛГАТОВИЧ</t>
  </si>
  <si>
    <t>77057070824 ,87057070824</t>
  </si>
  <si>
    <t>С.УШТЕРЕК , улица Королева, строение 16/31</t>
  </si>
  <si>
    <t>18.09.2026 нет потрпеб</t>
  </si>
  <si>
    <t>ТОО "ВОСТОК"</t>
  </si>
  <si>
    <t>ҚҰСПАНОВ АЗАМАТ БАҚЫТЖАНҰЛЫ</t>
  </si>
  <si>
    <t>77024711522 ,87024711522</t>
  </si>
  <si>
    <t>Г.АТЫРАУ , УЛ АБАЙ, 23А</t>
  </si>
  <si>
    <t>ТОО "АКСАЙ" не дозвон повторный</t>
  </si>
  <si>
    <t>ШЛОМА АНАТОЛИЙ АНАТОЛЬЕВИЧ</t>
  </si>
  <si>
    <t>Г.ЕСИЛЬ , Акмолинская область Есильский район город Есиль Проспект ПРОМЫШЛЕННЫЙ, дом 9/3</t>
  </si>
  <si>
    <t>ТОО "ЦЕНТР АСАН"</t>
  </si>
  <si>
    <t>АСАНОВ МҰХТАР ЖАППАРҰЛЫ</t>
  </si>
  <si>
    <t>Г.ЖЕТЫСАЙ , улица М.Ауезова, строение 36</t>
  </si>
  <si>
    <t>АО "ПРОМЫШЛЕННО-ТРАНСПОРТНАЯ ФИНАНСОВАЯ ГРУППА "ЖЕТЫСАЙ"</t>
  </si>
  <si>
    <t>ДОСЫМ ОРЫНБАСАР САРСЕНБЕКУЛЫ</t>
  </si>
  <si>
    <t>(72534) 6-20-52</t>
  </si>
  <si>
    <t>Г.ЖЕТЫСАЙ , УЛИЦА АБАЯ, Д.Б/Н</t>
  </si>
  <si>
    <t>ТОО "ТОҒЫС-АРАЛОТЫН"</t>
  </si>
  <si>
    <t>ЖУМАШЕВ МЕЙРАМБЕК ТОГУСОВИЧ</t>
  </si>
  <si>
    <t>Г.АРАЛЬСК , КЫЗЫЛОРДИНСКАЯ ОБЛАСТЬ АРАЛЬСКИЙ РАЙОН Г.АРАЛЬСК улица МИЛИЦИИ РК, к.УЛИЦА МИЛИЦИИ РК, дом НЕТ ДАННЫХ</t>
  </si>
  <si>
    <t>ИП ЭРИК</t>
  </si>
  <si>
    <t>ЭРИК БЕГЖАН ЭРИКҰЛЫ</t>
  </si>
  <si>
    <t>С.КАРАСУ , АЛМАТИНСКАЯ ОБЛАСТЬ, ИЛИЙСКИЙ РАЙОН, ЭНЕРГЕТИЧЕСКИЙ С.О., С.КАРАСУ</t>
  </si>
  <si>
    <t>08.10.2024 на будущее нужен будет ангар</t>
  </si>
  <si>
    <t>ИП АБДУРАХМАНОВ</t>
  </si>
  <si>
    <t>АБДУРАХМАНОВ БАУЫРЖАН БАХТУЛЫ</t>
  </si>
  <si>
    <t>ЖАҢАБАЙ ОЛЖАСХАН МҰРАТҰЛЫ</t>
  </si>
  <si>
    <t>7 (777) 516-2067 ,87775162067</t>
  </si>
  <si>
    <t>24.10.024 нет потреб</t>
  </si>
  <si>
    <t>ИП ZHALGAS</t>
  </si>
  <si>
    <t>ЖЕКСЕНОВА ДИАНА АЛМАЗОВНА</t>
  </si>
  <si>
    <t>ИП АЛИМА</t>
  </si>
  <si>
    <t>КЕРІМБЕК ӘЛИМА СЕРІКҚЫЗЫ</t>
  </si>
  <si>
    <t>С.ЖАНАУЙЫМ , ТУРКЕСТАНСКАЯ ОБЛАСТЬ, ТОЛЕБИЙСКИЙ РАЙОН, АККУМСКИЙ С.О., С.ЖАНАУЙЫМ</t>
  </si>
  <si>
    <t>ӘУЕЗ НАЗЕРКЕ ЖӘЛЕЛҚЫЗЫ</t>
  </si>
  <si>
    <t>С.КУАНЫШ , КАРАГАНДИНСКАЯ ОБЛАСТЬ, АКТОГАЙСКИЙ РАЙОН, С.О. КАРАМЕНДЕ БИ, С.КУАНЫШ</t>
  </si>
  <si>
    <t>ИП KAZAGRO HOLDING</t>
  </si>
  <si>
    <t>БИНАЛИЕВ АБДУЛЛА ЯШАЕВИЧ</t>
  </si>
  <si>
    <t>ИП "МӘДИ"</t>
  </si>
  <si>
    <t>ЕРЕЖЕП МӘДИ МҮТӘНҰЛЫ</t>
  </si>
  <si>
    <t>С.АЛТЫНЕМЕЛЬ , ОБЛАСТЬ ЖЕТІСУ, КЕРБУЛАКСКИЙ РАЙОН, АЛТЫНЕМЕЛЬСКИЙ С.О., С.АЛТЫНЕМЕЛЬ</t>
  </si>
  <si>
    <t>ИП "БІРЛІК"</t>
  </si>
  <si>
    <t>АХМЕТОВ АҚЖОЛ ТУРДИБАЙ УҒЛИ</t>
  </si>
  <si>
    <t>7 (775) 585-64-28</t>
  </si>
  <si>
    <t>С.КЫЗЫЛКИЯ , ТУРКЕСТАНСКАЯ ОБЛАСТЬ, КАЗЫГУРТСКИЙ РАЙОН, КЫЗЫЛКИЯНСКИЙ С.О., С.КЫЗЫЛКИЯ</t>
  </si>
  <si>
    <t>ИП "САНЖАР" не верный</t>
  </si>
  <si>
    <t>СЕРИКОВ ЗАНГАР БАУРЖАНОВИЧ</t>
  </si>
  <si>
    <t xml:space="preserve">ИП ЕСЕЙ не дозвон </t>
  </si>
  <si>
    <t>ЕСЕЙ ӘЛІШЕР АҚЫЛБЕКҰЛЫ</t>
  </si>
  <si>
    <t>ТОО "РАСКУЛЬ"</t>
  </si>
  <si>
    <t>МАКСИМОВ АЛЕКСАНДР СЕРГЕЕВИЧ</t>
  </si>
  <si>
    <t>87144396859 ,8(7144)396859</t>
  </si>
  <si>
    <t>С.ПЕРВОМАЙСКОЕ , УЛИЦА ПАРКОВАЯ, 21</t>
  </si>
  <si>
    <t>ИП 077</t>
  </si>
  <si>
    <t>МАХАМБЕТ БАҚДАУЛЕТ МАРАТҰЛЫ</t>
  </si>
  <si>
    <t>КХ "ӨТЕЙ"</t>
  </si>
  <si>
    <t>АЙТБАЙ АСЫЛБЕК СЕРИКОВИЧ</t>
  </si>
  <si>
    <t>7(747) 806-43-94</t>
  </si>
  <si>
    <t>С.ДИЕВКА , КОСТАНАЙСКАЯ ОБЛАСТЬ, АУЛИЕКОЛЬСКИЙ РАЙОН, ДИЕВСКИЙ С.О., С.ДИЕВКА</t>
  </si>
  <si>
    <t>ИП АЛҒА</t>
  </si>
  <si>
    <t>БАСАРИНОВ ЖАНДОС СЕРИКОВИЧ</t>
  </si>
  <si>
    <t>ДК "BALTABEK SHATTIK"</t>
  </si>
  <si>
    <t>БАЛТАБЕК ШАТТЫҚ НҰРЛЫБЕКҚЫЗЫ</t>
  </si>
  <si>
    <t>ЖК "АХАТ"</t>
  </si>
  <si>
    <t>БАРАҚ ЖАНСАЯ ЖАНБОЛАТҚЫЗЫ</t>
  </si>
  <si>
    <t>7 (705) 334-00-77 ,87053340077</t>
  </si>
  <si>
    <t>ЖК ШЫРЫН</t>
  </si>
  <si>
    <t>МАУСЫМБЕК ШЫРЫН ТОҚТАРҚЫЗЫ</t>
  </si>
  <si>
    <t>МҰХТАРҰЛЫ</t>
  </si>
  <si>
    <t>МҰХТАРҰЛЫ НҰРБЕК</t>
  </si>
  <si>
    <t>ИП "АЙЗАДА"</t>
  </si>
  <si>
    <t>ИМАНҒАЛИЕВА АЙЗАДА ЕЛДОСҚЫЗЫ</t>
  </si>
  <si>
    <t>ЖК "СӘБИТ"</t>
  </si>
  <si>
    <t>ШАЙХЫ СӘБИТ БЕРІКҰЛЫ</t>
  </si>
  <si>
    <t>ЕСЕНБАЕВ МИРАС МАКСУТХАЛИЕВИЧ</t>
  </si>
  <si>
    <t>JASYL ZHIEK</t>
  </si>
  <si>
    <t>ҚҰРМАШ ТАМЕРЛАН РҮСТЕМҰЛЫ</t>
  </si>
  <si>
    <t>С.ТРОФИМОВКА , ПАВЛОДАРСКАЯ ОБЛАСТЬ, РАЙОН ТЕРЕҢКӨЛ, ЖАНАКУРЛЫССКИЙ С.О., С.ТРОФИМОВКА</t>
  </si>
  <si>
    <t>18.09.2026 закрылся</t>
  </si>
  <si>
    <t>МУСТАФИН САМАРХАН ГАБИДЕНОВИЧ не верный номер</t>
  </si>
  <si>
    <t>МУСТАФИН САМАРХАН ГАБИДЕНОВИЧ</t>
  </si>
  <si>
    <t>ИП ZHASSA</t>
  </si>
  <si>
    <t>ЖАСАРОВ БАҒДӘУЛЕТ ҒАЛЫМЖАНҰЛЫ</t>
  </si>
  <si>
    <t>АҚЖОЛ</t>
  </si>
  <si>
    <t>УТЕПОВ АҚЖОЛ МҰҚАЖАНҰЛЫ</t>
  </si>
  <si>
    <t>77711002131 ,87711002131</t>
  </si>
  <si>
    <t>ТОО "ГОРЗЕЛЕНСТРОЙ"</t>
  </si>
  <si>
    <t>ДОБРОВОЛЬСКИЙ СЕРГЕЙ ВЛАДИМИРОВИЧ</t>
  </si>
  <si>
    <t>7(7182)608124 ,87182608124</t>
  </si>
  <si>
    <t>Г.ПАВЛОДАР , ПАВЛОДАРСКАЯ ОБЛАСТЬ Г.ПАВЛОДАР улица ЛЕСНАЯ, к.ПАВЛОДАРСКАЯ ОБЛАСТЬ Г.ПАВЛОДАР УЛИЦА ЛЕСНАЯ ДОМ 2 КВ , дом 2</t>
  </si>
  <si>
    <t>ИП "АСЫЛ"</t>
  </si>
  <si>
    <t>СЕРІК АСЫЛ АЛТЫНБЕКҰЛЫ</t>
  </si>
  <si>
    <t>ТӨРЕБЕКОВ ӘЛІШЕР БОЛАТҰЛЫ</t>
  </si>
  <si>
    <t>77753447262 ,87753447262</t>
  </si>
  <si>
    <t>ЖҮСІП ӘСЕЛ БЕЙІМБЕТҚЫЗЫ</t>
  </si>
  <si>
    <t>77071845757 ,87071845757</t>
  </si>
  <si>
    <t>ИГІБАЙ ӘБДІУАЛИ БЕРІКҰЛЫ</t>
  </si>
  <si>
    <t>ИП "АСЫЛЫМ"</t>
  </si>
  <si>
    <t>ГАДИЛШЕ НУРШАТ СЕРИКУЛЫ</t>
  </si>
  <si>
    <t>24.09.2024</t>
  </si>
  <si>
    <t>ИП ҚАБЫЛБЕК</t>
  </si>
  <si>
    <t>ЕРМЕКБАЙ ҚАБЫЛБЕК ШАЛҚАРҰЛЫ</t>
  </si>
  <si>
    <t>ЖК БАРЫС</t>
  </si>
  <si>
    <t>ӘБДІҒАЛИ ГҮЛБАҚЫТ АМАНОЛЛАҚЫЗЫ</t>
  </si>
  <si>
    <t>87715994136 ,87778008110</t>
  </si>
  <si>
    <t>ЖК "ЕРЖІГІТ"</t>
  </si>
  <si>
    <t>ЖАРЫЛҚАСЫН ЕРЖІГІТ ЖАНБОЛАТҰЛЫ</t>
  </si>
  <si>
    <t>7 (771) 893 42 33</t>
  </si>
  <si>
    <t>ИП МҰРАТОВ РИНАТ ӘСЕТҰЛЫ</t>
  </si>
  <si>
    <t>МҰРАТОВ РИНАТ ӘСЕТҰЛЫ</t>
  </si>
  <si>
    <t>К/Х "ИМРАН"</t>
  </si>
  <si>
    <t>ЖОЛДЫГАЛИЕВ КАЙРАТ НУРЛАНОВИЧ</t>
  </si>
  <si>
    <t>24.09.2024 не выделяют таких денег</t>
  </si>
  <si>
    <t>кп №377</t>
  </si>
  <si>
    <t>ИП ТОҚТАҒАНОВ Ә.Р.</t>
  </si>
  <si>
    <t>ТОҚТАҒАНОВ ӘДІЛЕТ РИНАТҰЛЫ</t>
  </si>
  <si>
    <t>КХ "SHERHAN"</t>
  </si>
  <si>
    <t>ҚАЙЫРБОЛАТҰЛЫ ШЕРХАН</t>
  </si>
  <si>
    <t>ДОЧЕРНЕЕ ТОО "ӨНДIРIС"</t>
  </si>
  <si>
    <t>АХМЕТОВ ДАНАБЕК ПАЗЫЛБЕКҰЛЫ</t>
  </si>
  <si>
    <t>Г.КЫЗЫЛОРДА , УЛИЦА МУХТАР АУЕЗОВ, 19</t>
  </si>
  <si>
    <t>ИП "ЖАМБЫЛОВА"</t>
  </si>
  <si>
    <t>ЖАМБЫЛОВА САБИРА СЕРІКҚЫЗЫ</t>
  </si>
  <si>
    <t>ТОО "КЛЮЧЕВОЕ"</t>
  </si>
  <si>
    <t>УМАРОВ КУЗУБАЙ ТАСТЕМИРОВИЧ</t>
  </si>
  <si>
    <t>87145299742 ,8-71452-99742</t>
  </si>
  <si>
    <t>С.НОВОПАВЛОВКА , Костанайская область Карасуский район С.НОВОПАВЛОВКА Без типа БЕЗ НАЗВАНИЯ, дом б/н</t>
  </si>
  <si>
    <t>ЖК АЙДОС САДЫБАЙ</t>
  </si>
  <si>
    <t>САДЫБАЙ АЙДОС БЕКЕЖАНОВИЧ</t>
  </si>
  <si>
    <t>АБЫЛАЙ</t>
  </si>
  <si>
    <t>АХМЕТКЕРЕЕВ АБЫЛАЙ АСҚАРҰЛЫ</t>
  </si>
  <si>
    <t>77756929383 ,87756929383</t>
  </si>
  <si>
    <t>ЖК АБДІҒАНИ</t>
  </si>
  <si>
    <t>АБДІҒАНИ АЙҚЫН</t>
  </si>
  <si>
    <t>ҚУАНЫШБАЙ МҰҚАҒАЛИ ЕРЛАНҰЛЫ</t>
  </si>
  <si>
    <t>ИП ҚЫДЫРБАЕВ</t>
  </si>
  <si>
    <t>ҚЫДЫРБАЕВ АҚЖОЛ ҚУАТҰЛЫ</t>
  </si>
  <si>
    <t>GADIL</t>
  </si>
  <si>
    <t>АЙТҚҰЛ ДАНАБЕК СӘБИТБЕКҰЛЫ</t>
  </si>
  <si>
    <t>7 7009524170 ,+7 7718437758</t>
  </si>
  <si>
    <t>ТОО "НИКОЛАЕВСКОЕ"</t>
  </si>
  <si>
    <t>МОСКАЛЕЦ ЮРИЙ АНАТОЛЬЕВИЧ</t>
  </si>
  <si>
    <t>7-777-036-99-75 ,87770369975</t>
  </si>
  <si>
    <t>С.НИКОЛАЕВКА , улица Кенесары, строение 11</t>
  </si>
  <si>
    <t>ТОО "ГАЛИЦКОЕ"</t>
  </si>
  <si>
    <t>КАСИЦИН АЛЕКСАНДР АНАТОЛЬЕВИЧ</t>
  </si>
  <si>
    <t>С.ГАЛИЦКОЕ , ПАВЛОДАРСКАЯ ОБЛАСТЬ УСПЕНСКИЙ РАЙОН НОВОПОКРОВСКИЙ С.О. С.ГАЛИЦКОЕ улица КАРЛА МАРКСА, дом 2А</t>
  </si>
  <si>
    <t>ИП ҚҰМАР</t>
  </si>
  <si>
    <t>ҚҰМАР АЙДАНА САЯСАТҚЫЗЫ</t>
  </si>
  <si>
    <t>8 771 293 7952</t>
  </si>
  <si>
    <t>13.09.2024 не  дозвон</t>
  </si>
  <si>
    <t>"РЫСБЕК"</t>
  </si>
  <si>
    <t>ЖЕТКЕРГЕН РЫСБЕК ЖЕТКЕРГЕНҰЛЫ</t>
  </si>
  <si>
    <t>ИП КАБЫЛДИНОВА</t>
  </si>
  <si>
    <t>КАБЫЛДИНОВА АЯЖАН ШЫНТАСОВНА</t>
  </si>
  <si>
    <t>ИП АБИШЕВА повтор не дозвон</t>
  </si>
  <si>
    <t>АБИШЕВА ДИАНА МУРАТОВНА</t>
  </si>
  <si>
    <t>П.ТОБОЛ , КОСТАНАЙСКАЯ ОБЛАСТЬ, РАЙОН БЕИМБЕТА МАЙЛИНА, ТОБОЛЬСКАЯ П.А., П.ТОБОЛ</t>
  </si>
  <si>
    <t>БЕЙСЕНОВ НҰРБЕРГЕН ӘБДУБАХАНҰЛЫ</t>
  </si>
  <si>
    <t>87755709369 ,87782820707</t>
  </si>
  <si>
    <t>МЕЛДЕХАНОВА АРУЖАН КАЙРАТОВНА</t>
  </si>
  <si>
    <t>С.КОЯНКУС , АЛМАТИНСКАЯ ОБЛАСТЬ, ИЛИЙСКИЙ РАЙОН, БАЙСЕРКЕНСКИЙ С.О., С.КОЯНКУС</t>
  </si>
  <si>
    <t>Ж/К ТҰРҒЫМБЕК Б.Н</t>
  </si>
  <si>
    <t>ТҰРҒЫМБЕК БАҚДӘУЛЕТ НҰРЖАНҰЛЫ</t>
  </si>
  <si>
    <t>КОММАНДИТНОЕ ТОВАРИЩЕСТВО "ХИЛЬНИЧЕНКО И К"</t>
  </si>
  <si>
    <t>87283630430 ,8/72836/30430</t>
  </si>
  <si>
    <t>С.КАРАБУЛАК , УЛИЦА ЖАКЫПБАЕВА, 106</t>
  </si>
  <si>
    <t>ИП "ЖЕКСЕНБАЙ"</t>
  </si>
  <si>
    <t>ЖЕКСЕНБАЙ ТОҚТАР ЖАЙДАРБЕКҰЛЫ</t>
  </si>
  <si>
    <t>ИП "САЯХАТ"</t>
  </si>
  <si>
    <t>СҮЙЕРҚҰЛ ЕРЖАН РУСЛАНҰЛЫ</t>
  </si>
  <si>
    <t>ТОО "КУНДЫЗ"</t>
  </si>
  <si>
    <t>ДОСЫМБЕК НҰРҚАСЫМ МЫРЗАБЕКҰЛЫ</t>
  </si>
  <si>
    <t>С.ЖЫЛАНДЫ , УЛИЦА ДОСТЫҚ, 75</t>
  </si>
  <si>
    <t>ЖАПБАРБЕРГЕНОВ АЗАМАТ СЕРІКБАЙҰЛЫ</t>
  </si>
  <si>
    <t>ИП ТӨЛЕКЕ</t>
  </si>
  <si>
    <t>ТӨЛЕКЕ ҚАНАТБЕК БЕКЕТҰЛЫ</t>
  </si>
  <si>
    <t>ИП БЕКМУХА</t>
  </si>
  <si>
    <t>БЕКМУХА СЕНБЕК БАТИРГАЛИҰЛЫ</t>
  </si>
  <si>
    <t>87078596005 ,8 707 859 6005</t>
  </si>
  <si>
    <t>ТОО "НОВОИШИМКА-АЭ"</t>
  </si>
  <si>
    <t>ИТПАЕВ МАРС МОЛДАГАЛИЕВИЧ</t>
  </si>
  <si>
    <t>С.ЖАНАЕСИЛЬ , улица Достык, строение 9</t>
  </si>
  <si>
    <t>АМАНЖОЛ</t>
  </si>
  <si>
    <t>БЕРДИДЖАНОВ АМАНЖОЛ САРСЕНГУЛИЕВИЧ</t>
  </si>
  <si>
    <t>С.КУЛАНДЫ , КАРАКИЯНСКИЙ РАЙОН, КУЛАНДИНСКИЙ С.О., С.КУЛАНДЫ</t>
  </si>
  <si>
    <t>ИП"ДИЛНУР"</t>
  </si>
  <si>
    <t>МҰҚИЯТ ДІЛНҰР</t>
  </si>
  <si>
    <t>КГКП "ИРТЫШСКИЙ АГРАРНО-ТЕХНИЧЕСКИЙ КОЛЛЕДЖ" УПРАВЛЕНИЯ ОБРАЗОВАНИЯ ПАВЛОДАРСКОЙ ОБЛАСТИ, АКИМАТА ПАВЛОДАРСКОЙ ОБЛАСТИ</t>
  </si>
  <si>
    <t>БЕСПАЕВ ЖАНАТ НУРАШЕВИЧ</t>
  </si>
  <si>
    <t>87183221191 ,87183221569 ,8(71832)2-15-69</t>
  </si>
  <si>
    <t>С.ИРТЫШСК , УЛИЦА ГАГАРИНА, 81</t>
  </si>
  <si>
    <t>ТОО "МЕРЕЙ И К"</t>
  </si>
  <si>
    <t>ШӘУДІР ТӨЛЕГЕН ҚҰЛАТАЙҰЛЫ</t>
  </si>
  <si>
    <t>7134523013 ,87134523013</t>
  </si>
  <si>
    <t>С.КАРАУЫЛКЕЛДЫ , АКТЮБИНСКАЯ ОБЛАСТЬ БАЙГАНИНСКИЙ РАЙОН С.КАРАУЫЛКЕЛДЫ улица БАРМАК БАТЫРА, дом 78</t>
  </si>
  <si>
    <t>13.09.2024 не дозвон</t>
  </si>
  <si>
    <t>ТОО "АРДАГЕР"</t>
  </si>
  <si>
    <t>ЖОЛШОРИНОВ АЙДОС ГАЗИЗОВИЧ</t>
  </si>
  <si>
    <t>77012871637. +77787295327 ,87014297059</t>
  </si>
  <si>
    <t>П.С.СЕЙФУЛЛИН , улица Т.Аубакирова, дом 1</t>
  </si>
  <si>
    <t>ТОО "ЖОГАРГЫ БОРАЛДАЙ"</t>
  </si>
  <si>
    <t>ӨСКЕНОВ НҰРЛАН ӘСКЕРҰЛЫ</t>
  </si>
  <si>
    <t>С.БОРАЛДАЙ , улица Д.Батыршаев, дом 74</t>
  </si>
  <si>
    <t>И/П "АЗАМАТОВА"</t>
  </si>
  <si>
    <t>АЗАМАТОВА ШЫРЫН АЗАМАТҚЫЗЫ</t>
  </si>
  <si>
    <t>ZHANSERIK</t>
  </si>
  <si>
    <t>АРҒЫНОВ ЖАНСЕРІК ШҮЛЕНБАЙҰЛЫ</t>
  </si>
  <si>
    <t>С.ЖИНИШКЕКУМ , КЫЗЫЛОРДИНСКАЯ ОБЛАСТЬ, АРАЛЬСКИЙ РАЙОН, АТАНШИНСКИЙ С.О., С.ЖИНИШКЕКУМ</t>
  </si>
  <si>
    <t>ЖК "НАЙЗАҚҰМ"</t>
  </si>
  <si>
    <t>СЕЙДАЗ ГҮЛЗАТ МҰРАТБЕКҚЫЗЫ</t>
  </si>
  <si>
    <t>77056929000 ,87056929000</t>
  </si>
  <si>
    <t>ИП "ҚОБЫЛАНДЫ"</t>
  </si>
  <si>
    <t>ҚОБЫЛАНДЫ СҮНДЕТ ҚОБЫЛАНДЫҰЛЫ</t>
  </si>
  <si>
    <t>«СӘРСЕНБАЙ Б.С.»</t>
  </si>
  <si>
    <t>СӘРСЕНБАЙ БАУЫРЖАН СҮЙІНДІКҰЛЫ</t>
  </si>
  <si>
    <t>ТОО "НОВОБРАТСКОЕ И К"</t>
  </si>
  <si>
    <t>С.НОВОБРАТСКОЕ , АКМОЛИНСКАЯ ОБЛАСТЬ БУЛАНДЫНСКИЙ РАЙОН НОВОБРАТСКИЙ С.О. С.НОВОБРАТСКОЕ улица ШОКАНА УАЛИХАНОВА, дом 5</t>
  </si>
  <si>
    <t>14.09.2026 повторный контакт</t>
  </si>
  <si>
    <t>IVVN</t>
  </si>
  <si>
    <t>ОРАЗАЛЫ БАЙДӘУЛЕТ ӘБІЛҰЛЫ</t>
  </si>
  <si>
    <t>77477115217 ,87477115217</t>
  </si>
  <si>
    <t>24.10.2024 не существует</t>
  </si>
  <si>
    <t>ИП САЙДУЛЛАЕВА</t>
  </si>
  <si>
    <t>САЙДУЛЛАЕВА ЖАЗИРА НУРЖОНҚИЗИ</t>
  </si>
  <si>
    <t>ZHALMAGAMBETOV</t>
  </si>
  <si>
    <t>ЖАЛМАҒАМБЕТ ДАРХАН ТАЛҒАТҰЛЫ</t>
  </si>
  <si>
    <t>13.09.2024 не верный номер</t>
  </si>
  <si>
    <t>КГУ "УАЛИХАНОВСКИЙ СЕЛЬСКОХОЗЯЙСТВЕННЫЙ КОЛЛЕДЖ" АКИМАТА СЕВЕРО-КАЗАХСТАНСКОЙ ОБЛАСТИ МИНИСТЕРСТВА ОБРАЗОВАНИЯ И НАУКИ РК</t>
  </si>
  <si>
    <t>ТАШКИН САЙРАН КЕНЖЕТАЕВИЧ</t>
  </si>
  <si>
    <t>С.КИШКЕНЕКОЛЬ , УЛИЦА ДЖАМБУЛА, 140</t>
  </si>
  <si>
    <t>БЕРДИЯРОВ НҰРСҰЛТАН ӘЛІМХАНҰЛЫ</t>
  </si>
  <si>
    <t>77076400703 ,87076400703</t>
  </si>
  <si>
    <t>ТОО "ТҮБЕК"</t>
  </si>
  <si>
    <t>04.09.2024 договор с ними</t>
  </si>
  <si>
    <t>ТОО "МТС" ЖАБАТАЙ"</t>
  </si>
  <si>
    <t>ЖАБАТАЕВ КАЙНАРБЕК ЕРКИНБЕКОВИЧ</t>
  </si>
  <si>
    <t>77058544922 ,87058544922</t>
  </si>
  <si>
    <t>С.ШАУЛЬДЕР , УЛИЦА 1, Д.Б/Н</t>
  </si>
  <si>
    <t>ТОО "ДАУЛЕТ"</t>
  </si>
  <si>
    <t>ШУКИРБЕКОВ ЕРКИН ОНАЛБЕКОВИЧ</t>
  </si>
  <si>
    <t>Г.АРЫСЬ , улица Шпал Зауити, дом 22/1</t>
  </si>
  <si>
    <t>ҚАЛЫБАЙ ЕРЖІГІТ РАХМАНҚҰЛҰЛЫ</t>
  </si>
  <si>
    <t>ТОО "УРЮПИНСКИЙ И К"</t>
  </si>
  <si>
    <t>7 (71638) 3-15-47 ,87163831547</t>
  </si>
  <si>
    <t>С.УРЮПИНКА , УЛИЦА КЕНЕСАРЫ, 86</t>
  </si>
  <si>
    <t>14.09.2026 нне дозвон</t>
  </si>
  <si>
    <t>БЕКЕНОВ АСКАР УРАЗГАЛИЕВИЧ</t>
  </si>
  <si>
    <t>87776600703 ,8 (777) 660 07 03</t>
  </si>
  <si>
    <t>ИП ТИМУР</t>
  </si>
  <si>
    <t>ЮСУПОВ ТИМУР АМАНГЕЛЬДИЕВИЧ</t>
  </si>
  <si>
    <t>С.КАЙНАР , АКТЮБИНСКАЯ ОБЛАСТЬ, АЛГИНСКИЙ РАЙОН, ТОКМАНСАЙСКИЙ С.О., С.КАЙНАР</t>
  </si>
  <si>
    <t>ИП ОҢАЛБЕК</t>
  </si>
  <si>
    <t>ОҢАЛБЕК ЗАҢҒАР ҚАЛДАРБЕКҰЛЫ</t>
  </si>
  <si>
    <t>ИП "SUNDETOV"</t>
  </si>
  <si>
    <t>СҮНДЕТОВ ДАСТАН НҰРГЕЛДІҰЛЫ</t>
  </si>
  <si>
    <t>ИП АҚБЕРЕН-АҢСАР</t>
  </si>
  <si>
    <t>ТУЗЕЛБАЕВ АЛПАМЫС БАҚЫТҰЛЫ</t>
  </si>
  <si>
    <t>ИП "РАЙЫМБЕК-2"</t>
  </si>
  <si>
    <t>САЙЛАУБАЕВ РАЙЫМБЕК ҚАНАТҰЛЫ</t>
  </si>
  <si>
    <t>ИП "БОТАНИЧЕСКИЙ САД"</t>
  </si>
  <si>
    <t>БАХАЕВА СЕЗІМ БАЗАРХАНҚЫЗЫ</t>
  </si>
  <si>
    <t>77024169292 ,87024169292</t>
  </si>
  <si>
    <t>ТОО "VITA"</t>
  </si>
  <si>
    <t>ҚЫПШАҚБАЕВ АБАЙ БАХЫТЖАНҰЛЫ</t>
  </si>
  <si>
    <t>Г.ШАРДАРА , улица Сабыр Рахимов, дом 26</t>
  </si>
  <si>
    <t>ТОО "ҚҰМҚҰДЫҚ"</t>
  </si>
  <si>
    <t>ЧЕМОДАНОВ АЛЕКСАНДР ФЁДОРОВИЧ</t>
  </si>
  <si>
    <t>87134821139 ,87134821139.+77773114344</t>
  </si>
  <si>
    <t>С.КУМКУДЫК , УЛИЦА КАРАШАТАУ, 6</t>
  </si>
  <si>
    <t>КГКП "АКТОГАЙСКИЙ АГРАРНО-ТЕХНИЧЕСКИЙ КОЛЛЕДЖ" УПРАВЛЕНИЯ ОБРАЗОВАНИЯ ПАВЛОДАРСКОЙ ОБЛАСТИ, АКИМАТА ПАВЛОДАРСКОЙ ОБЛАСТИ</t>
  </si>
  <si>
    <t>ЖУМАЙХАН ОКТЯБРЬ</t>
  </si>
  <si>
    <t>С.КОЖАМЖАР , УЛИЦА ЦЕЛИННАЯ, 14</t>
  </si>
  <si>
    <t>18.09.2026 нет потребь</t>
  </si>
  <si>
    <t>ТОО "ЕГИН" 27.11</t>
  </si>
  <si>
    <t>МОЛДАШЕВ МАРАТ СУЛТАНОВИЧ</t>
  </si>
  <si>
    <t>С.ДОЛБУШКА , улица Механизаторов, строение 3</t>
  </si>
  <si>
    <t>ТОО "КАМАЛ"</t>
  </si>
  <si>
    <t>С.КУТИКОЛЬ , АКТЮБИНСКАЯ ОБЛАСТЬ ИРГИЗСКИЙ РАЙОН АМАНКОЛЬСКИЙ С.О. С.КУТИКОЛЬ улица ПИШЕН ТОРЕГЕЛДИН, к.АКТЮБИНСКАЯ ОБЛАСТЬ С.АМАНКОЛЬ БЕЗ ТИПА БЕЗ НАЗВАНИЯ ДОМ Б/Н КВ , дом 14</t>
  </si>
  <si>
    <t>ТОО "КОМСОМОЛ"</t>
  </si>
  <si>
    <t>ВОЛЫНЕЦ ВИТАЛИЙ ВИКТОРОВИЧ</t>
  </si>
  <si>
    <t>С.ТЕМИРБЕКА ЖУРГЕНОВА , улица Айтеке Би, дом 1</t>
  </si>
  <si>
    <t>ТОО "УБАГАНСКИЙ" повтор не дозвон</t>
  </si>
  <si>
    <t>МУХАМЕДЖАНОВ СЕРИК КАМИЯЛОВИЧ</t>
  </si>
  <si>
    <t>С.ЖАЛГЫСКАН , БЕЗ ТИПА, БЕЗ НАЗВАНИЯ</t>
  </si>
  <si>
    <t>номер не зарег</t>
  </si>
  <si>
    <t>ТОО "ЕСДАУЛЕТ" не верный номер</t>
  </si>
  <si>
    <t>БЕСКЕМПИРОВ МАНАРБЕК ГАЛЕЛЬЕВИЧ</t>
  </si>
  <si>
    <t>87162334578 ,87716652427</t>
  </si>
  <si>
    <t>Г.КОКШЕТАУ , МИКРОРАЙОН СУНКАР, 5, КВ 126</t>
  </si>
  <si>
    <t>ПК "КЕМЕРШИ"</t>
  </si>
  <si>
    <t>7(705)6309740 ,87056309740</t>
  </si>
  <si>
    <t>С.КЕМЕРШИ , улица Жагалау, дом 1</t>
  </si>
  <si>
    <t>13.09.2024 нет потреб</t>
  </si>
  <si>
    <t>ТОО "ЧЕРНИГОВСКИЙ И К"</t>
  </si>
  <si>
    <t>КАНАПИН АЙДОС МАГАУИНОВИЧ</t>
  </si>
  <si>
    <t>87214422014 ,87214452928</t>
  </si>
  <si>
    <t>С.КОБЕТЕЙ , Карагандинская область Нуринский район Кобетейский сельский округ село Кобетей улица КАЗАХСТАНСКАЯ, дом 8</t>
  </si>
  <si>
    <t>ТОО "ЖОМАРТ"</t>
  </si>
  <si>
    <t>УЛЬЯРОВ ЖОМАРТ САГИТКАЛИЕВИЧ</t>
  </si>
  <si>
    <t>С.АЛМАЗНОЕ , УЛИЦА БЕЗ УЛИЦЫ, 201</t>
  </si>
  <si>
    <t>МҰХТАР НҰРСҰЛТАН ЕРЛАНҰЛЫ</t>
  </si>
  <si>
    <t>ИП "ZGIMRAN CO"</t>
  </si>
  <si>
    <t>ГУСМАНОВА ЖАМИЛЯ ТАУМУРАТОВНА</t>
  </si>
  <si>
    <t>ИП "ШЫМЫР"</t>
  </si>
  <si>
    <t>ІЗДІБАЕВ ҚАЖЫМҰХАН БАЛАБАЙҰЛЫ</t>
  </si>
  <si>
    <t>ОРЫНБАСАР ИНК</t>
  </si>
  <si>
    <t>ОРЫНБАСАР СҰЛТАН РАХМАТҰЛЛАҰЛЫ</t>
  </si>
  <si>
    <t>ИП "САТАЙ БАТЫР"</t>
  </si>
  <si>
    <t>БАТЫРХАН АЛМАЗ БАҚЫТҰЛЫ</t>
  </si>
  <si>
    <t>ПК "КАСПИЙ - БАЛЫК"</t>
  </si>
  <si>
    <t>ШАКУПОВ ЖУМАЖАН УМИРЗАХОВИЧ</t>
  </si>
  <si>
    <t>77123331402 ,87123331402</t>
  </si>
  <si>
    <t>С.БИРЛИК , Атырауская область Курмангазинский район сельский округ Бирлик село Бирлик улица, дом 17Б</t>
  </si>
  <si>
    <t>ТОО "СТАН"</t>
  </si>
  <si>
    <t>БЕКЕНОВ КАНАТ ЖАНАБАЕВИЧ</t>
  </si>
  <si>
    <t>87154152919 ,8-715415-29-19</t>
  </si>
  <si>
    <t>С.АФОНЬКИНО , УЛИЦА КЕНЕС, 6</t>
  </si>
  <si>
    <t>03.09.2026 НЕ дозвон</t>
  </si>
  <si>
    <t>КГКП "АБАЙСКИЙ МНОГОПРОФИЛЬНЫЙ КОЛЛЕДЖ" УПРАВЛЕНИЯ ОБРАЗОВАНИЯ КАРАГАНДИНСКОЙ ОБЛАСТИ</t>
  </si>
  <si>
    <t>АБИШЕВ АЙДАР АКЫЛСЕРИКОВИЧ</t>
  </si>
  <si>
    <t>С.АГРОГОРОДОК , улица Центральная, строение 10</t>
  </si>
  <si>
    <t>КГКП «КАРКАРАЛИНСКИЙ СЕЛЬСКОХОЗЯЙСТВЕННЫЙ КОЛЛЕДЖ ИМЕНИ МЫНЖАСАРА АДЕКЕНОВА» УПРАВЛЕНИЯ ОБРАЗОВАНИЯ КАРАГАНДИНСКОЙ ОБЛАСТИ</t>
  </si>
  <si>
    <t>ОСПАНОВ САЯТ КАЙРАТОВИЧ</t>
  </si>
  <si>
    <t>87214627751 ,87214632349</t>
  </si>
  <si>
    <t>Г.КАРКАРАЛИНСК , улица Т.Аубакирова, строение 133</t>
  </si>
  <si>
    <t>ТОО "ШАРУА" не дозвон повтор</t>
  </si>
  <si>
    <t>(7142) 21-16-19, 21-25-98 ,87142212368 ,8(7142)21-23-68 ,8(7142)21-23-68,21-25-98</t>
  </si>
  <si>
    <t>Г.КОСТАНАЙ , Костанайская область город Костанай улица УЗКОКОЛЕЙНАЯ, дом 51</t>
  </si>
  <si>
    <t>ОО "КОСТАНАЙСКОЕ ГОРОДСКОЕ ДОБРОВОЛЬНОЕ ОБЩЕСТВО ИНВАЛИДОВ"</t>
  </si>
  <si>
    <t>СОВА ВЛАДИМИР ВЛАДИМИРОВИЧ</t>
  </si>
  <si>
    <t>87142502663 ,8 (7142) 50-26-63</t>
  </si>
  <si>
    <t>Г.КОСТАНАЙ , УЛИЦА ПАВЛОВА, 65</t>
  </si>
  <si>
    <t>25.08.2026 другая сфера</t>
  </si>
  <si>
    <t>НАО "ТОРАЙГЫРОВ УНИВЕРСИТЕТ"</t>
  </si>
  <si>
    <t>САДЫКОВ ЕРКИН ТОКМУХАМЕДОВИЧ</t>
  </si>
  <si>
    <t>(7182) 67-36-58, 67-36-88 ,87182673649 ,8 7182 67 36 49 ,87182673658 ,87182673688 ,8(7182)673688</t>
  </si>
  <si>
    <t>Г.ПАВЛОДАР , улица Ломова, строение 64</t>
  </si>
  <si>
    <t>ТОО "КОМАРОВА" не зарегестр</t>
  </si>
  <si>
    <t>АМАНТАЕВ АБЫЛАЙ СЕЙТКАЛИЕВИЧ</t>
  </si>
  <si>
    <t>77143425283 ,87143425283</t>
  </si>
  <si>
    <t>С.КОМАРОВКА , УЛИЦА ЦЕНТРАЛЬНАЯ, 2Б</t>
  </si>
  <si>
    <t>25.12.2024 не верный номер</t>
  </si>
  <si>
    <t>ТОО "НҰР ЖАУСЫН"</t>
  </si>
  <si>
    <t>МАМАХОВ НУРГАЛИ ЖОЛДАСБЕКОВИЧ</t>
  </si>
  <si>
    <t>С.КОКСАРАЙ ,</t>
  </si>
  <si>
    <t>24.10. 2024 не дозвон</t>
  </si>
  <si>
    <t>ИП НҰРЖАН</t>
  </si>
  <si>
    <t>ЖАСҰЛАНҰЛЫ НУРЖАН</t>
  </si>
  <si>
    <t>ИП "ШАКИРОВ"</t>
  </si>
  <si>
    <t>ШАКИРОВ СЕРЖАН МАРАТУЛЫ</t>
  </si>
  <si>
    <t>77762850066 ,87762850066</t>
  </si>
  <si>
    <t>ИП ТАНАБАЕВА</t>
  </si>
  <si>
    <t>ТАНАБАЕВА ДИНАРА НЫСАНБАЙҚЫЗЫ</t>
  </si>
  <si>
    <t>ИП ТҰРСЫН</t>
  </si>
  <si>
    <t>ТУРСЫН МАХМУД МАДИУЛЫ</t>
  </si>
  <si>
    <t>ИП ISLAMBI</t>
  </si>
  <si>
    <t>ИЛЬДЕБАЕВ ТЕМИРЛАН ЖУМАБЕКОВИЧ</t>
  </si>
  <si>
    <t>7(707) 220-29-98</t>
  </si>
  <si>
    <t>С.ПЕТРОВКА , АКМОЛИНСКАЯ ОБЛАСТЬ, АСТРАХАНСКИЙ РАЙОН, НИКОЛАЕВСКИЙ С.О., С.ПЕТРОВКА</t>
  </si>
  <si>
    <t>ASKER</t>
  </si>
  <si>
    <t>КУАНЫШОВ РИЗА ЖАМБЫЛҰЛЫ</t>
  </si>
  <si>
    <t>ФОРИС</t>
  </si>
  <si>
    <t>АДАЕВ РУСТАМ СЕРІКҰЛЫ</t>
  </si>
  <si>
    <t>77762230504 ,87762230504</t>
  </si>
  <si>
    <t>ИП НУРЛЫБЕК</t>
  </si>
  <si>
    <t>МӘДИЯРОВ НҰРЛЫБЕК МӘДӘЛІҰЛЫ</t>
  </si>
  <si>
    <t>ИП BLACK GROUP</t>
  </si>
  <si>
    <t>КЕҢЕСБАЕВ МҰХТАР АБАЙҰЛЫ</t>
  </si>
  <si>
    <t>КГКП "КОСТАНАЙСКИЙ СЕЛЬСКОХОЗЯЙСТВЕННЫЙ КОЛЛЕДЖ" УПРАВЛЕНИЯ ОБРАЗОВАНИЯ АКИМАТА КОСТАНАЙСКОЙ ОБЛАСТИ"</t>
  </si>
  <si>
    <t>БАЙМАГАМБЕТОВ МАРАТ СЕРИКОВИЧ</t>
  </si>
  <si>
    <t>Г.ТОБЫЛ , Костанайская область Костанайский район город Тобыл улица, дом 15/4</t>
  </si>
  <si>
    <t>ИП ЕРНҰР</t>
  </si>
  <si>
    <t>ҒАБДУМАНАП ЕРНҰР СЕРІКҰЛЫ</t>
  </si>
  <si>
    <t>10.01.2024 не дозвон</t>
  </si>
  <si>
    <t>ТОО "АВАНГАРД"</t>
  </si>
  <si>
    <t>ИХСАНОВ СЕРГЕЙ ИМАНГАЛИЕВИЧ</t>
  </si>
  <si>
    <t>С.АТАМЕКЕН , Западно-Казахстанская область район Бәйтерек село Атамекен улица Иманова здание 2</t>
  </si>
  <si>
    <t>РГУ "КАРКАРАЛИНСКИЙ ГОСУДАРСТВЕННЫЙ НАЦИОНАЛЬНЫЙ ПРИРОДНЫЙ ПАРК" КОМИТЕТА ЛЕСНОГО ХОЗЯЙСТВА И ЖИВОТНОГО МИРА МИНИСТЕРСТВА ЭКОЛОГИИ И ПРИРОДНЫХ РЕСУРСОВ РК"</t>
  </si>
  <si>
    <t>ДАРБАЕВ АЙДАР ХАУЕЗОВИЧ</t>
  </si>
  <si>
    <t>Г.КАРКАРАЛИНСК , Лесничество Каркаралинск, Участок 1, строение 1</t>
  </si>
  <si>
    <t>КГКП "САРЫКОЛЬСКИЙ КОЛЛЕДЖ АГРОБИЗНЕСА И ПРАВА" УПРАВЛЕНИЯ ОБРАЗОВАНИЯ АКИМАТА КОСТАНАЙСКОЙ ОБЛАСТИ</t>
  </si>
  <si>
    <t>НАУМЕНКО ИРИНА ВАСИЛЬЕВНА</t>
  </si>
  <si>
    <t>87145121606 ,87145122661</t>
  </si>
  <si>
    <t>П.САРЫКОЛЬ , УЛИЦА ГАГАРИНА, 1</t>
  </si>
  <si>
    <t>КГКП "ВЫСШИЙ ИННОВАЦИОННЫЙ АГРАРНЫЙ КОЛЛЕДЖ "ERTIS" УПРАВЛЕНИЯ ОБРАЗОВАНИЯ ПАВЛОДАРСКОЙ ОБЛАСТИ, АКИМАТА ПАВЛОДАРСКОЙ ОБЛАСТИ</t>
  </si>
  <si>
    <t>БАЙЖУМАНОВА АЙГУЛЬ СЕМБАЕВНА</t>
  </si>
  <si>
    <t>87184553234 ,(871845)5 32 34</t>
  </si>
  <si>
    <t>С.КЕМЕҢГЕР , улица Тәуелсіздік, строение 26</t>
  </si>
  <si>
    <t>ТОО "ЕНБЕК"</t>
  </si>
  <si>
    <t>РАКИШЕВ КУАНЫШ БОРАНКУЛОВИЧ</t>
  </si>
  <si>
    <t>С.ЕНБЕК , Акмолинская область Аккольский район Енбекский сельский округ село Енбек улица БЕЙБІТШІЛІК, дом 39</t>
  </si>
  <si>
    <t>НАО "КАЗАХСКИЙ НАЦИОНАЛЬНЫЙ АГРАРНЫЙ ИССЛЕДОВАТЕЛЬСКИЙ УНИВЕРСИТЕТ"</t>
  </si>
  <si>
    <t>КУРИШБАЕВ АХЫЛБЕК КАЖИГУЛОВИЧ</t>
  </si>
  <si>
    <t>(727) 264-24-09, 262-17-73 ,87272613210 ,8/727/2613210, 2671252</t>
  </si>
  <si>
    <t>МЕДЕУСКИЙ РАЙОН , город Алматы Медеуский район Проспект АБАЯ, дом 8</t>
  </si>
  <si>
    <t>ТОО "КАЙРАТ"</t>
  </si>
  <si>
    <t>АТОШЕВ ГАРИФОЛЛА ГАЙНУШОВИЧ</t>
  </si>
  <si>
    <t>С.ТАУ , УЛИЦА АБАЯ, 14</t>
  </si>
  <si>
    <t>КГКП "УСПЕНСКИЙ АГРАРНО-ТЕХНИЧЕСКИЙ КОЛЛЕДЖ" УПРАВЛЕНИЯ ОБРАЗОВАНИЯ ПАВЛОДАРСКОЙ ОБЛАСТИ, АКИМАТА ПАВЛОДАРСКОЙ ОБЛАСТИ</t>
  </si>
  <si>
    <t>ТОЛЕУБАЕВ МУРАТ САГИМБАЕВИЧ</t>
  </si>
  <si>
    <t>87183491055 ,8-71834-91055</t>
  </si>
  <si>
    <t>С.УСПЕНКА , УЛИЦА МИРА, 22</t>
  </si>
  <si>
    <t>ТОО "БАЙТАБЫН"</t>
  </si>
  <si>
    <t>ДИЛДАБЕКОВ БОЛАТ МАГЛУМОВИЧ</t>
  </si>
  <si>
    <t>С.ИМ.БУХАРБАЙ БАТЫРА , Кызылординская область Жалагашский район сельский округ имени Бухарбай Батыра село Бухарбай Батыра улица, дом 25</t>
  </si>
  <si>
    <t>ТОО "КОНТАКТ"</t>
  </si>
  <si>
    <t>ЖАНГАСКАЕВ КАЙРАТ КЕНШИЛИКОВИЧ</t>
  </si>
  <si>
    <t>Г.БАЙКОНЫР , УЛИЦА МИРА, 12В-63</t>
  </si>
  <si>
    <t>ТЕЛЖАНСТРОЙ</t>
  </si>
  <si>
    <t>ТЕЛЖАНҰЛЫ ЕРНАЗ</t>
  </si>
  <si>
    <t>8-775-301-86-80</t>
  </si>
  <si>
    <t>ПК "ИМЕНИ Б ТЕМИРОВА"</t>
  </si>
  <si>
    <t>С.КОЖАКОРГАН , УЛИЦА БАБАЕВА, Д.15</t>
  </si>
  <si>
    <t>ТОО "АККАИЫН" не зарег</t>
  </si>
  <si>
    <t>МУХАТОВ АСЫЛБЕК ОРЫНБЕКОВИЧ</t>
  </si>
  <si>
    <t>7(747)5374520 ,87475374520</t>
  </si>
  <si>
    <t>Г.АКСАЙ , УЛИЦА МУСТАХИМ ИКСАНОВ, 180А</t>
  </si>
  <si>
    <t>ТОО "ВОСТОКПЛЕМОБЪЕДИНЕНИЕ"</t>
  </si>
  <si>
    <t>КАРПОВА ЕЛЕНА ВИКТОРОВНА</t>
  </si>
  <si>
    <t>Сот. 8-705-230-45-34</t>
  </si>
  <si>
    <t>С.МЕНОВНОЕ , УЛИЦА СОВЕТСКАЯ, 104/1</t>
  </si>
  <si>
    <t>ИП АЙТИМБЕТОВ Ч.К.</t>
  </si>
  <si>
    <t>АЙТИМБЕТОВ ЧИНГИС КАНАТУЛЫ</t>
  </si>
  <si>
    <t>77015773471 ,87015773471</t>
  </si>
  <si>
    <t>ЕРЛАН ДІЛДӘ ЕРБОЛАТҚЫЗЫ</t>
  </si>
  <si>
    <t>ТОО "РАЗДОЛЬЕ" не зарег</t>
  </si>
  <si>
    <t>ТАЛИЕВ МУХИТ ЖУЛДАГАЛИЕВИЧ</t>
  </si>
  <si>
    <t>87113120265 ,8 (71131) 20 265 ,87113120747</t>
  </si>
  <si>
    <t>С.РАЗДОЛЬНОЕ , УЛИЦА ШКОЛЬНАЯ, 9</t>
  </si>
  <si>
    <t>ТОО "ТАУРУС"</t>
  </si>
  <si>
    <t>АХМАТОВ ХИСА ИСМАИЛОВИЧ</t>
  </si>
  <si>
    <t>БОСТАНДЫКСКИЙ РАЙОН , Проспект Жибек жолы, дом 50</t>
  </si>
  <si>
    <t>ТОО "ЖАРАСПАЙ"</t>
  </si>
  <si>
    <t>КОНУРБАЕВ СЕИЛХАН ОСПАНБАЕВИЧ</t>
  </si>
  <si>
    <t>С.ЖАРАСПАЙ , КАРАГАНДИНСКАЯ ОБЛАСТЬ НУРИНСКИЙ РАЙОН ЖАРАСПАЙСКИЙ С.О. С.ЖАРАСПАЙ улица МАДИНИЕТ, к.КАРАГАНДИНСКАЯ ОБЛАСТЬ, НУРИНСКИЙ РАЙОН, С.ЖАРАСПАЙ, УЛИЦА МАДИНИЕТ, 8, дом 8</t>
  </si>
  <si>
    <t>10.01.2024 нет необ</t>
  </si>
  <si>
    <t>ТОО "ФЛОРА"</t>
  </si>
  <si>
    <t>77017880399 ,87017880399</t>
  </si>
  <si>
    <t>С.МАРЖАНБУЛАК ,</t>
  </si>
  <si>
    <t>13.09.2024 кх матай пока потреб нет</t>
  </si>
  <si>
    <t>АО "КАСКЕЛЕНСКОЕ"</t>
  </si>
  <si>
    <t>АБДРАИМОВ УРКЕН ОНДИРИСОВИЧ</t>
  </si>
  <si>
    <t>(72752) 4-65-84</t>
  </si>
  <si>
    <t>С.МЕЖДУРЕЧЕНСКОЕ , улица Достық, дом 1</t>
  </si>
  <si>
    <t>ГККП "СЕЛЬСКОХОЗЯЙСТВЕННЫЙ КОЛЛЕДЖ, СЕЛО КАТАРКОЛЬ БУРАБАЙСКОГО РАЙОНА" ПРИ УПРАВЛЕНИИ ОБРАЗОВАНИЯ АКМОЛИНСКОЙ ОБЛАСТИ</t>
  </si>
  <si>
    <t>МУСИН ЖАНАТ МУРАТОВИЧ</t>
  </si>
  <si>
    <t>С.КАТАРКОЛЬ , Переулок Студенческий, строение 1А</t>
  </si>
  <si>
    <t>КГКП "КАЗАХСТАНСКИЙ АГРОТЕХНИЧЕСКИЙ КОЛЛЕДЖ" УПРАВЛЕНИЯ ОБРАЗОВАНИЯ АКИМАТА КОСТАНАЙСКОЙ ОБЛАСТИ</t>
  </si>
  <si>
    <t>БАЙКЕНОВ МАРАТ ТОКМЕИЛОВИЧ</t>
  </si>
  <si>
    <t>87144133163 ,8-714-41-3-31-63 ,87144133652</t>
  </si>
  <si>
    <t>П.КАРАБАЛЫК , улица Гоголя, дом 6</t>
  </si>
  <si>
    <t>ТОО "ИМ. К. МАРКСА"</t>
  </si>
  <si>
    <t>ВЕЧТЕЙН ИВАН МАТВЕЕВИЧ</t>
  </si>
  <si>
    <t>С.ОЗЕРНОЕ , УЛИЦА ЛЕНИНА, 65</t>
  </si>
  <si>
    <t>ТОО "АЛТЫН-ГУЛЬ"</t>
  </si>
  <si>
    <t>77786488822 ,87786488822</t>
  </si>
  <si>
    <t>ЗАРЕЧНОЕ С. , БЕЗ УЛИЦЫ, 1</t>
  </si>
  <si>
    <t>ТОО "ҚАЙНАР"</t>
  </si>
  <si>
    <t>НЫГМЕТОВ СЕЙТЖАПАР АЛШЫНБЕКОВИЧ</t>
  </si>
  <si>
    <t>87214451612 ,8-721-44-51612</t>
  </si>
  <si>
    <t>С.КАЙНАР , УЛИЦА МИРА, 13А</t>
  </si>
  <si>
    <t>13.12.2023 не дозвон</t>
  </si>
  <si>
    <t>КГКП "СЕВЕРО-КАЗАХСТАНСКИЙ ПРОФЕССИОНАЛЬНО-ПЕДАГОГИЧЕСКИЙ КОЛЛЕДЖ" АКИМАТА СЕВЕРО-КАЗАХСТАНСКОЙ ОБЛАСТИ МИНИСТЕРСТВА ОБРАЗОВАНИЯ И НАУКИ РК</t>
  </si>
  <si>
    <t>ЖАКУПОВ ЕРКИН АЙДАРБЕКОВИЧ</t>
  </si>
  <si>
    <t>87152371922 ,87152372109 ,8(715)2-37-21-09</t>
  </si>
  <si>
    <t>Г.ПЕТРОПАВЛОВСК , улица Студенческая, дом 1</t>
  </si>
  <si>
    <t>ТОО "ЖАРТАС"</t>
  </si>
  <si>
    <t>РЕЗНЕР ИРИНА НИКОЛАЕВНА</t>
  </si>
  <si>
    <t>87212478440 ,8-7212-47-84-40</t>
  </si>
  <si>
    <t>С.АКМЕШИТ , улица Талжанова, дом 20, кв. 1</t>
  </si>
  <si>
    <t>ТОО "КАРАБУТАК"</t>
  </si>
  <si>
    <t>БЕРДАЛИН АЛДИЯР АМАНГАЛИУЛЫ</t>
  </si>
  <si>
    <t>С.КАРАБУТАК , Актюбинская область Айтекебийский район Карабутакский сельский округ село Карабутак улица АЛИБИ ЖАНГЕЛЬДИНА, дом 5</t>
  </si>
  <si>
    <t>ТОО "ҰЯЛЫ"</t>
  </si>
  <si>
    <t>САДЫКОВ СЕРИК МАРАТОВИЧ</t>
  </si>
  <si>
    <t>С.УЯЛЫ , ,</t>
  </si>
  <si>
    <t>ТОО "БIРЛIК-Д"</t>
  </si>
  <si>
    <t>ИСЕНОВ БЕКБУЛАТ АСЕТДИЛАЕВИЧ</t>
  </si>
  <si>
    <t>С.КАРАКОЛЬ , УЛИЦА ИНТЕРНАЦИОНАЛЬНАЯ, 19</t>
  </si>
  <si>
    <t>ТОО "БЫЛГАРЫ"</t>
  </si>
  <si>
    <t>АСИЛЬБЕКОВ ЖАНАТ АРЫНОВИЧ</t>
  </si>
  <si>
    <t>Г.АРЫСЬ , УЛИЦА БЕГЕЛЬДИНОВА, Д.Б/Н</t>
  </si>
  <si>
    <t>ИП "ТАСАНОВ" повтор не дозвон</t>
  </si>
  <si>
    <t>ТАСАНОВ АЛТЫНБЕК МАРАТОВИЧ</t>
  </si>
  <si>
    <t>ЕНДІБАЙ БАҚЫТЖАН ҚАНАТҰЛЫ</t>
  </si>
  <si>
    <t>С.ШАЛДАР , ТУРКЕСТАНСКАЯ ОБЛАСТЬ, РАЙОН БАЙДИБЕКА, БУГУНСКИЙ С.О., С.ШАЛДАР</t>
  </si>
  <si>
    <t>ИП МУХАНБЕТЖАН</t>
  </si>
  <si>
    <t>МҰХАНБЕТЖАН АЙМҰХАН МҰХАНБЕТЖАНҰЛЫ</t>
  </si>
  <si>
    <t>87477690942 ,87479626919</t>
  </si>
  <si>
    <t>ІЛЬЯС СЕРІК ЕРЖІГІТҰЛЫ</t>
  </si>
  <si>
    <t>ТОО "СЕЛЬСКОХОЗЯЙСТВЕННАЯ ФИРМА "ПРИГОРОДНЫЙ"</t>
  </si>
  <si>
    <t>ГАЙДАРЬ СТЕПАН АЛЕКСАНДРОВИЧ</t>
  </si>
  <si>
    <t>87132984004 ,87132984398 ,87132-984398</t>
  </si>
  <si>
    <t>РАЙОН АЛМАТЫ , Жилой массив Пригородное, улица Бейбитшилик, здание 7Д</t>
  </si>
  <si>
    <t>ИП "ИНАЯТ"</t>
  </si>
  <si>
    <t>ӘЛМІШОВ ИНАЯТ ӘБДІМОМЫНҰЛЫ</t>
  </si>
  <si>
    <t>ИП "ЖАНЕЛЬ"</t>
  </si>
  <si>
    <t>БЕКТАЕВА ЖАНЕЛЬ АСЫЛБЕКОВНА</t>
  </si>
  <si>
    <t>ИП САМЕТОВ</t>
  </si>
  <si>
    <t>САМЕТОВ САНЖАР САМАТУЛЫ</t>
  </si>
  <si>
    <t>ТОО "АДИЛБЕК" не дозвон повторный</t>
  </si>
  <si>
    <t>Г.АРКАЛЫК , улица Ш. Жанибек, дом 90</t>
  </si>
  <si>
    <t>РГУ "ГОСУДАРСТВЕННЫЙ НАЦИОНАЛЬНЫЙ ПРИРОДНЫЙ ПАРК "АЛТЫН-ЭМЕЛЬ" КОМИТЕТА ЛЕСНОГО ХОЗЯЙСТВА И ЖИВОТНОГО МИРА МИНИСТЕРСТВА ЭКОЛОГИИ И ПРИРОДНЫХ РЕСУРСОВ РК</t>
  </si>
  <si>
    <t>БАЙТУРБАЕВ КУАТ НУРАХИМОВИЧ</t>
  </si>
  <si>
    <t>С.БАСШИ , улица Мәметова, дом 2</t>
  </si>
  <si>
    <t>РГУ "БАЯНАУЛЬСКИЙ ГОСУДАРСТВЕННЫЙ НАЦИОНАЛЬНЫЙ ПРИРОДНЫЙ ПАРК" КОМИТЕТА ЛЕСНОГО ХОЗЯЙСТВА И ЖИВОТНОГО МИРА МИНИСТЕРСТВА ЭКОЛОГИИ И ПРИРОДНЫХ РЕСУРСОВ РК"</t>
  </si>
  <si>
    <t>ДУЙСЕКЕЕВ ЕРКУЛАН ТАЛГАТОВИЧ</t>
  </si>
  <si>
    <t>87184091419 ,87184092178 ,87184092196 ,8 718 40 9 21 96, 8 718 40 9 21 78</t>
  </si>
  <si>
    <t>С.ШОНАЙ , Павлодарская область Баянаульский район Баянаульский сельский округ село Шонай улица ЖАСЫБАЙ, дом 122</t>
  </si>
  <si>
    <t>ИП "АЙДОС"</t>
  </si>
  <si>
    <t>МАМАШАЕВ АЙДОС ТАСТАНБЕКҰЛЫ</t>
  </si>
  <si>
    <t>77719131999 ,87058430686</t>
  </si>
  <si>
    <t>С.АБАЙ , ЖАМБЫЛСКАЯ ОБЛАСТЬ, БАЙЗАКСКИЙ РАЙОН, САЗТЕРЕКСКИЙ С.О., С.АБАЙ</t>
  </si>
  <si>
    <t>ТОО "ТЕСПЕ"</t>
  </si>
  <si>
    <t>МОНТАЙҰЛЫ ӘБУТӘЛІП</t>
  </si>
  <si>
    <t>7 778 500 0106 ,87785000106</t>
  </si>
  <si>
    <t>С.ШУБАР , УЛИЦА Қ.АМАНЖОЛОВ, Д.13</t>
  </si>
  <si>
    <t>ТОО "БИДАЙ"</t>
  </si>
  <si>
    <t>КАДЫРОВ ФРИДИН МАМОШОГЛЫ</t>
  </si>
  <si>
    <t>С.БАЛЫКТЫ , УЛ ПОБЕДА, Д. Б/Н</t>
  </si>
  <si>
    <t>ИП АСХАТ</t>
  </si>
  <si>
    <t>КАРИМОВ АСХАТ ҚАЗЫБАЙҰЛЫ</t>
  </si>
  <si>
    <t>"АЛУА"</t>
  </si>
  <si>
    <t>ӨМІРБЕК АЛУА АЗАМАТҚЫЗЫ</t>
  </si>
  <si>
    <t>С.ЖАЛАНАШ , КАРАГАНДИНСКАЯ ОБЛАСТЬ, АКТОГАЙСКИЙ РАЙОН, С.О.ЖИДЕБАЙ, С.ЖАЛАНАШ</t>
  </si>
  <si>
    <t>ИНДИВИДУАЛЬНЫЙ ПРЕДПРИНИМАТЕЛЬ "ОРЫНБАСАРОВ М.А."</t>
  </si>
  <si>
    <t>ОРЫНБАСАРОВ МАНАРБЕК АМАНКЕЛДІҰЛЫ</t>
  </si>
  <si>
    <t>ИП "ДАУЛЕТОВ"</t>
  </si>
  <si>
    <t>ДАУЛЕТОВ ДАНИЯР БАТЫРХАНУЛЫ</t>
  </si>
  <si>
    <t>77017770270 ,87017770270</t>
  </si>
  <si>
    <t>МҰСА</t>
  </si>
  <si>
    <t>ӨТЕШ МҰСА САПАРҒАЛИҰЛЫ</t>
  </si>
  <si>
    <t>ТОО "КАРМАКШЫАГРОПРОМТЕХНИКА"</t>
  </si>
  <si>
    <t>ЕРМАНОВ МУРАТ НАЯТОВИЧ</t>
  </si>
  <si>
    <t>С.ЖОСАЛЫ , улица Елеу Кошербаев, строение 44</t>
  </si>
  <si>
    <t>ЕРСЕРІК ӘДІЛЕТ ЕРСЕРІКҰЛЫ</t>
  </si>
  <si>
    <t>87075767755 ,8707-576-77-55</t>
  </si>
  <si>
    <t>ИП "МАЯ"</t>
  </si>
  <si>
    <t>АХМЕТОВА МАЯ АЛТЫНБЕКҚЫЗЫ</t>
  </si>
  <si>
    <t>24.10.2024 нет  потреб</t>
  </si>
  <si>
    <t>ТОО "GRAF LTD"</t>
  </si>
  <si>
    <t>БАКБЕРГЕНОВ БЕРИК МАМЕНОВИЧ</t>
  </si>
  <si>
    <t>КАРАТАУСКИЙ РАЙОН , Микрорайон Кайтпас, дом 76</t>
  </si>
  <si>
    <t>ТОО "АМАНЖОЛ-АКРО" повтор не дозвон</t>
  </si>
  <si>
    <t>КОЛОДИЙ ВЛАДИМИР БОГДАНОВИЧ</t>
  </si>
  <si>
    <t>87019395238 ,87145191460</t>
  </si>
  <si>
    <t>С.БАРВИНОВКА , null null, здание 8</t>
  </si>
  <si>
    <t>ТОО "НОВОСЕЛОВКА"</t>
  </si>
  <si>
    <t>77710408658 ,87710408658</t>
  </si>
  <si>
    <t>С.НОВОСЕЛОВКА , Акмолинская область Шортандинский район Новоселовский сельский округ село Новоселовка улица АБАЯ, дом 18</t>
  </si>
  <si>
    <t>ТОО "ПРИИРТЫШСКАЯ БРОЙЛЕРНАЯ ПТИЦЕФАБРИКА"</t>
  </si>
  <si>
    <t>ЕРЖАНОВ ДАУРЕН КАБДЫЛКАКОВИЧ</t>
  </si>
  <si>
    <t>87019877221 ,8-701-987-72-21</t>
  </si>
  <si>
    <t>С.ПРИИРТЫШСКОЕ , область Абай город Семей, Иртышский сельский округ село Прииртышское улица ЦЕНТРАЛЬНАЯ, дом 9495</t>
  </si>
  <si>
    <t>ТОО "НАУРЫЗ-СИМ"</t>
  </si>
  <si>
    <t>СӘРСЕНБАЕВА ДИНАГҮЛ</t>
  </si>
  <si>
    <t>С.ИРГИЗ , улица А.Акимжанов, дом 5</t>
  </si>
  <si>
    <t>ТОО "ТУРАР"</t>
  </si>
  <si>
    <t>ОСПАНОВ КАЙРАТ БАХИТЖАНОВИЧ</t>
  </si>
  <si>
    <t>8-705-661-08-90</t>
  </si>
  <si>
    <t>С.КАМЫШНЫЙ ЧАНДАК , КОСТАНАЙСКАЯ ОБЛАСТЬ ФЕДОРОВСКИЙ РАЙОН КАМЫШИНСКИЙ С.О. С.КАМЫШНЫЙ ЧАНДАК улица ТУРАРА РЫСКУЛОВА, дом 24</t>
  </si>
  <si>
    <t>нет потр, сами с усами</t>
  </si>
  <si>
    <t>ГККП "ТАЛГАРСКИЙ КОЛЛЕДЖ АГРОБИЗНЕСА И МЕНЕДЖМЕНТА" ГУ "УПРАВЛЕНИЕ ОБРАЗОВАНИЯ АЛМАТИНСКОЙ ОБЛАСТИ"</t>
  </si>
  <si>
    <t>САТЫЛГАНОВ ЖАКСЫЛЫК КАСАБЕКОВИЧ</t>
  </si>
  <si>
    <t>2-12-06, 295-66-52 ,87277422647 ,87277425373</t>
  </si>
  <si>
    <t>Г.ТАЛГАР , УЛ РЫСКУЛОВА, Д 68</t>
  </si>
  <si>
    <t>ТОО "ӨМІРЛІК" не верный номер</t>
  </si>
  <si>
    <t>АЛИН НУРЛАН КИНУАРБЕКОВИЧ</t>
  </si>
  <si>
    <t>7-702-642-35-32 ,87026423532</t>
  </si>
  <si>
    <t>Г.ДЕРЖАВИНСК , улица Мира, дом 28А</t>
  </si>
  <si>
    <t>ТОО "ИМЕНИ А. АСЫЛБЕКОВА"не дозвон неоднок</t>
  </si>
  <si>
    <t>МЕЖЕВСКИЙ ИВАН ИВАНОВИЧ</t>
  </si>
  <si>
    <t>7-705-3143405 ,87053143405</t>
  </si>
  <si>
    <t>ГОСУДАРСТВЕННОЕ КОММУНАЛЬНОЕ КАЗЁННОЕ ПРЕДПРИЯТИЕ «БУРЛИНСКИЙ КОЛЛЕДЖ» УПРАВЛЕНИЯ ОБРАЗОВАНИЯ АКИМАТА ЗАПАДНО-КАЗАХСТАНСКОЙ ОБЛАСТИ</t>
  </si>
  <si>
    <t>УТЕМУРАТОВ МУРАТ ЖОЛТАЕВИЧ</t>
  </si>
  <si>
    <t>87113325103 ,8 (71133)25103</t>
  </si>
  <si>
    <t>С.БУРЛИН , улица Садовая, дом 93</t>
  </si>
  <si>
    <t>ТОО "ТАБИГАТ +"</t>
  </si>
  <si>
    <t>КОКАМАНОВ АРДАК ЕЛЕГЕНОВИЧ</t>
  </si>
  <si>
    <t>7(7132)548869 ,87132548869 ,87771204245 ,8-777-120-42-45</t>
  </si>
  <si>
    <t>С.ПЕТРОПАВЛОВКА , улица Д.Конаева, дом 81</t>
  </si>
  <si>
    <t>ТОО "НЕСIБЕЛI"</t>
  </si>
  <si>
    <t>МУБАРАК МАҚСАТ СҰЛТАНМҰРАТҰЛЫ</t>
  </si>
  <si>
    <t>С.ЖАЛАГАШ , УЛИЦА АЙТЕКЕ БИ, 13</t>
  </si>
  <si>
    <t>ДК ЕРМАХАНОВ МАҚСАТ ҚАЙЫРЖАНҰЛЫ</t>
  </si>
  <si>
    <t>ЕРМАХАНОВ МАҚСАТ ҚАЙРЖАНҰЛЫ</t>
  </si>
  <si>
    <t>ЕРКЕБҰЛАН</t>
  </si>
  <si>
    <t>ЗАҢҒАЛИЕВ ЕДІГЕ АЛИҰЛЫ</t>
  </si>
  <si>
    <t>77053280080 ,87053280080</t>
  </si>
  <si>
    <t>С.СОНАЛЫ , ЗАПАДНО-КАЗАХСТАНСКАЯ ОБЛАСТЬ, КАРАТОБИНСКИЙ РАЙОН, КАРАТОБИНСКИЙ С.О., С.СОНАЛЫ</t>
  </si>
  <si>
    <t>ИП ТАСУ ЖАҚСЫЛЫҚ ҚАЛДЫБАЙҰЛЫ</t>
  </si>
  <si>
    <t>ТАСУ ЖАҚСЫЛЫҚ ҚАЛДЫБАЙҰЛЫ</t>
  </si>
  <si>
    <t>ИП ПЬЯНОВА АННА ЖУМАГАЛИЕВНА</t>
  </si>
  <si>
    <t>ПЬЯНОВА АННА ЖУМАГАЛИЕВНА</t>
  </si>
  <si>
    <t>77774144023 ,87774144023</t>
  </si>
  <si>
    <t>САМАТОВ ЕРНАР МАДИЯРҰЛЫ</t>
  </si>
  <si>
    <t>ИП ХАБИБУЛЛА ГҮЛІМ РУСЛАНҚЫЗЫ</t>
  </si>
  <si>
    <t>ХАБИБУЛЛА ГҮЛІМ РУСЛАНҚЫЗЫ</t>
  </si>
  <si>
    <t>ТҰРСЫНБАЙ НҰРҒАНАТ ОРДАМАНҰЛЫ</t>
  </si>
  <si>
    <t>ТОО "АЛМАТИНСКИЙ САХАР"</t>
  </si>
  <si>
    <t>ХУСАИНОВ ДИАС АЛМАТОВИЧ</t>
  </si>
  <si>
    <t>(72836) 3-01-54, 3-01-97</t>
  </si>
  <si>
    <t>С.КАРАБУЛАК , АЛМАТИНСКАЯ ОБЛАСТЬ ЕСКЕЛЬДИНСКИЙ РАЙОН С.КАРАБУЛАК улица АУЭЗОВА 10</t>
  </si>
  <si>
    <t>ТОО "БЕРКАТ" 11:30 23.11.2023</t>
  </si>
  <si>
    <t>СЕЛЬМУРЗАЕВ ШАДИД ШАХИДОВИЧ</t>
  </si>
  <si>
    <t>Г.ТАЙЫНША , УЛИЦА ЗАПАДНАЯ, 170</t>
  </si>
  <si>
    <t>ТОО "ФЛОРА ДИЗАЙН СЕРВИС"</t>
  </si>
  <si>
    <t>ЛИСУНОВ КОНСТАНТИН ЭДУАРДОВИЧ</t>
  </si>
  <si>
    <t>АЛМАЛИНСКИЙ РАЙОН , Г.АЛМАТЫ Бостандыкский район улица МЫНБАЕВА, дом 46 оф. 502</t>
  </si>
  <si>
    <t>ТОО "СЫРЛЫ-ҚҰМ"</t>
  </si>
  <si>
    <t>ПРИМКУЛОВА КАНТКУЛЬ</t>
  </si>
  <si>
    <t>7(702)488-08-88 ,87024880888</t>
  </si>
  <si>
    <t>С.КАЙНАР , УЛИЦА Ғ.МҰРАТБАЕВ, Д.9/1</t>
  </si>
  <si>
    <t>ТОО "АҚ-ҚАЛА"</t>
  </si>
  <si>
    <t>САТИБАЛДИЕВ АРТУКБАЙ КОРГАНОВИЧ</t>
  </si>
  <si>
    <t>7(702)495-44-44</t>
  </si>
  <si>
    <t>С.АККАЛА , УЛИЦА ГУЛЬЯМОВА, Д.82</t>
  </si>
  <si>
    <t>ТОО "МАНШУК-АЭ"</t>
  </si>
  <si>
    <t>ПШЕНОВ ТИМУР АМАНГЕЛЬДЫЕВИЧ</t>
  </si>
  <si>
    <t>87172342648 ,87172353025 ,8 7172 35 30 25</t>
  </si>
  <si>
    <t>С.МАНШУК , Акмолинская область Целиноградский район село Маншук улица ЦЕНТРАЛЬНАЯ, дом 1</t>
  </si>
  <si>
    <t>14.09.2026 на связи с ними</t>
  </si>
  <si>
    <t>ИП ХАСЕН</t>
  </si>
  <si>
    <t>ХАСЕНОВ ИЛЬЯС АРЫНХАНОВИЧ</t>
  </si>
  <si>
    <t>ИП "АСАБАЕВ Д.Қ"</t>
  </si>
  <si>
    <t>АСАБАЕВ ДАНИЯР ҚАЙЫРЖАНҰЛЫ</t>
  </si>
  <si>
    <t>7 (700) 785-36-99</t>
  </si>
  <si>
    <t>С.КОКТЕРЕК , ТУРКЕСТАНСКАЯ ОБЛАСТЬ, САРЫАГАШСКИЙ РАЙОН, КОКТЕРЕКСКИЙ С.О., С.КОКТЕРЕК</t>
  </si>
  <si>
    <t>ЖАҚСЫБЕК МӘДИ ҚАНАТҰЛЫ</t>
  </si>
  <si>
    <t>ИП МУРАТОВНА А</t>
  </si>
  <si>
    <t>ӨМІРСЕРІК АИДА МҰРАТҚЫЗЫ</t>
  </si>
  <si>
    <t>ИП БАЗАРБАЕВ</t>
  </si>
  <si>
    <t>БАЗАРБАЕВ АБИЛХАН АДИЛБЕКУЛЫ</t>
  </si>
  <si>
    <t>7 (778) 663-70-05</t>
  </si>
  <si>
    <t>ИП ДОСҚАЛИЕВА</t>
  </si>
  <si>
    <t>ДОСҚАЛИЕВА ГАУҺАР БАХТЫБАЙҚЫЗЫ</t>
  </si>
  <si>
    <t>24.09.</t>
  </si>
  <si>
    <t>ТОО "АВТО"</t>
  </si>
  <si>
    <t>АЙЖАНОВ ФАНИЛЬ АБЖАНОВИЧ</t>
  </si>
  <si>
    <t>Г.ЖЕЗКАЗГАН , УЛИЦА САРЫ-АРКА, 4В</t>
  </si>
  <si>
    <t>ТОО "ПРИРЕЧНОЕ-АГРО" не дозвон повтор</t>
  </si>
  <si>
    <t>АЙТКУЖИНОВ МУРАТ РАШИДОВИЧ</t>
  </si>
  <si>
    <t>87143576325 ,87143576348 ,87143576348, 87143576325</t>
  </si>
  <si>
    <t>С.ПРИРЕЧНОЕ , БЕЗ ТИПА</t>
  </si>
  <si>
    <t>ИП ЕРБОЛ</t>
  </si>
  <si>
    <t>ЕРБОЛ НҰРТУҒАН ЕРБОЛҰЛЫ</t>
  </si>
  <si>
    <t>ИП МҰСТАФА</t>
  </si>
  <si>
    <t>МҰСТАФА АҚЖОЛ МҰРАТҰЛЫ</t>
  </si>
  <si>
    <t>ИП ЫСҚАҚОВ</t>
  </si>
  <si>
    <t>ЫСҚАҚОВ АЛМАТ СӘКЕНҰЛЫ</t>
  </si>
  <si>
    <t>ТОО "ПОБЕДА"</t>
  </si>
  <si>
    <t>ПОЛЯКОВ ВЛАДИМИР АЛЕКСАНДРОВИЧ</t>
  </si>
  <si>
    <t>С.ОРЛОВКА , Павлодарская область Щербактинский район село Орловка улица 1 Мая здание 33</t>
  </si>
  <si>
    <t>ГККП "КОРДАЙСКИЙ СЕЛЬСКОХОЗЯЙСТВЕННЫЙ КОЛЛЕДЖ" УПРАВЛЕНИЯ ОБРАЗОВАНИЯ АКИМАТА ЖАМБЫЛСКОЙ ОБЛАСТИ</t>
  </si>
  <si>
    <t>КЕНЖЕБЕКОВ ДАУРЕН УАЛИЕВИЧ</t>
  </si>
  <si>
    <t>С.НОГАЙБАЙ , УЛИЦА БАУЫРЖАН МОМЫШУЛЫ, 15</t>
  </si>
  <si>
    <t>ИП "АСЕМАЙ"</t>
  </si>
  <si>
    <t>НҰРЛЫХАИМ ӘСЕМАЙ ӘШІРБЕКҚЫЗЫ</t>
  </si>
  <si>
    <t>77763993899 ,87763993899</t>
  </si>
  <si>
    <t>ИП "ADEMAI"</t>
  </si>
  <si>
    <t>ДАУРБЕКОВА АМИНА СЕИТКЕРИМОВНА</t>
  </si>
  <si>
    <t>ИП "АЙБЕК"</t>
  </si>
  <si>
    <t>ОРАЗГЕЛДІ АЙБЕК БЕКЕНҰЛЫ</t>
  </si>
  <si>
    <t>ТОО "ЗМО"</t>
  </si>
  <si>
    <t>ТОКМУХАМБЕТОВ ТИМУР АМИРЖАНОВИЧ</t>
  </si>
  <si>
    <t>7 (7152) 39-09-13 ,87152390913</t>
  </si>
  <si>
    <t>Производство нефтегазоперерабатывающего оборудования</t>
  </si>
  <si>
    <t>Г.ПЕТРОПАВЛОВСК , ПРОЕЗД ИМЕНИ ЯРОСЛАВА ГАШЕКА, 1</t>
  </si>
  <si>
    <t>ИП ӨСКЕН</t>
  </si>
  <si>
    <t>ӨСКЕН СЫРЫМБЕТ ҚҰРАЛҰЛЫ</t>
  </si>
  <si>
    <t>7(708)230-1466</t>
  </si>
  <si>
    <t>С.ЕНБЕК , ТУРКЕСТАНСКАЯ ОБЛАСТЬ, КАЗЫГУРТСКИЙ РАЙОН, ТУРБАТСКИЙ С.О., С.ЕНБЕК</t>
  </si>
  <si>
    <t>24.10.2024 набрать завтра</t>
  </si>
  <si>
    <t>ТОО "АГРОПРОМРЕМСТРОЙ"</t>
  </si>
  <si>
    <t>ЖОЛДЫБАЕВ САТЫБАЛДЫ АМАНБЕКОВИЧ</t>
  </si>
  <si>
    <t>87212348448 ,8(721)2348448</t>
  </si>
  <si>
    <t>П.АКЧАТАУ , Карагандинская область Шетский район П.АКЧАТАУ улица ГАПЕЕВА, дом 4/6</t>
  </si>
  <si>
    <t>13.12.2023 нет необ сами строят</t>
  </si>
  <si>
    <t>ТОО "НЕПТУН"</t>
  </si>
  <si>
    <t>КУСАИНОВА ГУЛМИРА ШАРИПХАНОВНА</t>
  </si>
  <si>
    <t>87222340396 ,8 7222 340396</t>
  </si>
  <si>
    <t>Г.СЕМЕЙ , улица Красный Пильщик, дом 34</t>
  </si>
  <si>
    <t>РУСТЕМ Ә.А</t>
  </si>
  <si>
    <t>РҮСТЕМ ӘЛИЯ АСХАТҚЫЗЫ</t>
  </si>
  <si>
    <t>С.ЖУСАНСАЙ , ТУРКЕСТАНСКАЯ ОБЛАСТЬ, ОРДАБАСЫНСКИЙ РАЙОН, ШУБАРСКИЙ С.О., С.ЖУСАНСАЙ</t>
  </si>
  <si>
    <t>ИП "САЙРАМ"</t>
  </si>
  <si>
    <t>САЙРАМ АҢСАР ДУМАНҰЛЫ</t>
  </si>
  <si>
    <t>С.КОБЕТЕЙ , КАРАГАНДИНСКАЯ ОБЛАСТЬ, НУРИНСКИЙ РАЙОН, КОБЕТЕЙСКИЙ С.О., С.КОБЕТЕЙ</t>
  </si>
  <si>
    <t>АЛИХАН</t>
  </si>
  <si>
    <t>ҚУАНЫШ ӘЙГЕРІМ ҚУАНЫШҚЫЗЫ</t>
  </si>
  <si>
    <t>ИП ЛЕСНОЕ</t>
  </si>
  <si>
    <t>ТРОЕГЛАЗОВА ПОЛИНА АЛЕКСЕЕВНА</t>
  </si>
  <si>
    <t>С.БЫСТРУХА , ВОСТОЧНО-КАЗАХСТАНСКАЯ ОБЛАСТЬ, ГЛУБОКОВСКИЙ РАЙОН, БЫСТРУШИНСКИЙ С.О., С.БЫСТРУХА</t>
  </si>
  <si>
    <t>ИП САТАН</t>
  </si>
  <si>
    <t>САТАН НАЗЫГҮЛ ТӨЛЕУЖАНҚЫЗЫ</t>
  </si>
  <si>
    <t>ИП АЙДЫН не верный номер</t>
  </si>
  <si>
    <t>АНАПИЕВ АЙДЫН НУРЛАНОВИЧ</t>
  </si>
  <si>
    <t>С.КУРМИНСКОЕ , КАРАГАНДИНСКАЯ ОБЛАСТЬ, АБАЙСКИЙ РАЙОН, КУРМИНСКИЙ С.О., С.КУРМИНСКОЕ</t>
  </si>
  <si>
    <t>ЖАҚЫПОВ НҰРЛАН БАЗЫЛҰЛЫ</t>
  </si>
  <si>
    <t>КГУ "СПОРТИВНЫЙ КЛУБ ПО НАЦИОНАЛЬНЫМ ВИДАМ СПОРТА ИМЕНИ КАИРБАЕВА" УПРАВЛЕНИЯ ФИЗИЧЕСКОЙ КУЛЬТУРЫ И СПОРТА ПАВЛОДАРСКОЙ ОБЛАСТИ, АКИМАТА ПАВЛОДАРСКОЙ ОБЛАСТИ</t>
  </si>
  <si>
    <t>ЖОЛОМАНОВ ДАРХАН АДЕППАЕВИЧ</t>
  </si>
  <si>
    <t>87182621417 ,8(7182)621417, 8(7182)619104 ,87182653584 ,8(7182)653584</t>
  </si>
  <si>
    <t>Эксплуатация спортивных сооружений</t>
  </si>
  <si>
    <t>Г.ПАВЛОДАР , улица Мәшһүр Жүсіп, строение 170</t>
  </si>
  <si>
    <t>ТОО "ПЕРСПЕКТИВА КАН"</t>
  </si>
  <si>
    <t>КАРИН НУРЛАН НУРМУХАНОВИЧ</t>
  </si>
  <si>
    <t>7(7112)242244 ,87028287732 ,87112242244 ,87112242257 ,8711224-22-57 ,87112242274</t>
  </si>
  <si>
    <t>С.ЖЕЛАЕВО , Западно-Казахстанская область город Уральск, Желаевский сельский округ село Желаево Промышленная зона, дом 31/2</t>
  </si>
  <si>
    <t>ТОО "НУРЖАН"</t>
  </si>
  <si>
    <t>ДОСМАҚ НҰРӘЛІ ӘЛЖАНҰЛЫ</t>
  </si>
  <si>
    <t>87078862229 ,87471157655</t>
  </si>
  <si>
    <t>С.ЧАПАЕВ , УЛИЦА ИХСАНОВА, 17</t>
  </si>
  <si>
    <t>ПЕТАН ҚАЙСАР БИҒАЗЫҰЛЫ</t>
  </si>
  <si>
    <t>ТОО "ЕНБЕКШИ"</t>
  </si>
  <si>
    <t>С.ЗЫЛИХИ ТАМШЫБАЙ ,</t>
  </si>
  <si>
    <t>ИП КАРИМОВ</t>
  </si>
  <si>
    <t>КАРИМОВ ЕРЛАН МҰХИТҰЛЫ</t>
  </si>
  <si>
    <t>АЛИЕВ АЛИ АХМЕТОВИЧ</t>
  </si>
  <si>
    <t>С.АКШАТОГАН , ОБЛАСТЬ ЖЕТІСУ, КОКСУСКИЙ РАЙОН, БАЛПЫКСКИЙ С.О., С.АКШАТОГАН</t>
  </si>
  <si>
    <t>ИП ӘЛІМБАЙ</t>
  </si>
  <si>
    <t>ӘЛІМБАЙ РАХИМА ЭРМЕКБОЙҚИЗИ</t>
  </si>
  <si>
    <t>ТОО "ТҰҚЫМ"</t>
  </si>
  <si>
    <t>АКПАРОВ СЕРИК МУХТАРОВИЧ</t>
  </si>
  <si>
    <t>АЛЬ-ФАРАБИЙСКИЙ РАЙОН , УЛИЦА ТЫНЫБАЕВА, 42, КВ -</t>
  </si>
  <si>
    <t>ИП "МРЗА" не верный номер</t>
  </si>
  <si>
    <t>МУРЗАГАЛИЕВ МАКСАТ САБЫРГАЛИЕВИЧ</t>
  </si>
  <si>
    <t>С.ТАЛОВКА , ЗАПАДНО-КАЗАХСТАНСКАЯ ОБЛАСТЬ, ЖАНИБЕКСКИЙ РАЙОН, ТАЛОВСКИЙ С.О., С.ТАЛОВКА</t>
  </si>
  <si>
    <t>ИП "ГУЛСАРА"</t>
  </si>
  <si>
    <t>ОРЫНҒАЛИ ДІНМУХАМЕД НИЯЗҰЛЫ</t>
  </si>
  <si>
    <t>БАЙҰЗАҚОВ ЕРКЕБҰЛАН АҚҰЗАҚҰЛЫ</t>
  </si>
  <si>
    <t>С.РАИМ , КЫЗЫЛОРДИНСКАЯ ОБЛАСТЬ, АРАЛЬСКИЙ РАЙОН, С.О. ЖЕТЕС БИ, С.РАИМ</t>
  </si>
  <si>
    <t>ТОО "ДАЛА"</t>
  </si>
  <si>
    <t>ЖОЛДАСОВА АКБОТА АБДИКАПАРОВНА</t>
  </si>
  <si>
    <t>7-775-511-11-52 ,87755111152</t>
  </si>
  <si>
    <t>Житикаринский р-н, С.Муктиколь , улица Ленина, строение 17</t>
  </si>
  <si>
    <t>ТОО "ECO PARK TOUR"</t>
  </si>
  <si>
    <t>АБДУЛМИНОВ БАХТИЯР БАРАТОВИЧ</t>
  </si>
  <si>
    <t>77012215046 ,87012215046</t>
  </si>
  <si>
    <t>С.ЧУНДЖА , Алматинская область Уйгурский район Шонжынский сельский округ село Шонжы улица, дом 184/1</t>
  </si>
  <si>
    <t>КЕНЕСОВ ҚУАНЫШ ТАЛҒАТҰЛЫ</t>
  </si>
  <si>
    <t>7 707 515 2001</t>
  </si>
  <si>
    <t>С.УЗУНКОЛЬ , ЗАПАДНО-КАЗАХСТАНСКАЯ ОБЛАСТЬ, ТЕРЕКТИНСКИЙ РАЙОН, УЗУНКОЛЬСКИЙ С.О., С.УЗУНКОЛЬ</t>
  </si>
  <si>
    <t>ИП KAZAKH TIM</t>
  </si>
  <si>
    <t>ДУЙСЕМБАЕВ ТЕМИРЛАН КЕНЖИБАЕВИЧ</t>
  </si>
  <si>
    <t>25.08.2026 темирлан сказал пока не надо</t>
  </si>
  <si>
    <t>ТОО "МЕРЕЙ-1"</t>
  </si>
  <si>
    <t>СУЛТАНОВ САЛАМАТ СУЙЕУГАЛИЕВИЧ</t>
  </si>
  <si>
    <t>С.МИЯЛЫ , УЛ Т.КАРАБАЛИНА, 56</t>
  </si>
  <si>
    <t>10.06.2024 занято</t>
  </si>
  <si>
    <t>"ЖЕР-СУ" ШАРУА ҚОЖАЛЫҒЫ</t>
  </si>
  <si>
    <t>СҮЙЕУҒАЛИ САҒАДАТ САЛАМАТҰЛЫ</t>
  </si>
  <si>
    <t>ИП AKZHOL BAGDAT</t>
  </si>
  <si>
    <t>САНДЫБАЕВА БАҒДАТ ЕРҒАЛИҚЫЗЫ</t>
  </si>
  <si>
    <t>ИП РАЙХАН не верный номер</t>
  </si>
  <si>
    <t>НАУКЕНОВ БЕРИК БЕЙСЕНБАЕВИЧ</t>
  </si>
  <si>
    <t>НАУЧНО-ПРАКТИЧЕСКИЙ ЦЕНТР ЭКСПЕРТИЗЫ И СЕРТИФИКАЦИИ ТОО "ИРТЫШ-СТАНДАРТ"</t>
  </si>
  <si>
    <t>77182610949 ,87182610949 ,8(7182)610949</t>
  </si>
  <si>
    <t>Г.ПАВЛОДАР , улица Луначарского, строение 26/1</t>
  </si>
  <si>
    <t>18.09.2026 не та специфика</t>
  </si>
  <si>
    <t>ТОО "АМАНКЕЛДІ"</t>
  </si>
  <si>
    <t>МЫРЗАБАЕВА ХАДИША САЙЛАУБАЕВНА</t>
  </si>
  <si>
    <t>С.КАЗЫГУРТ , улица Д.Кунаев, здание 8</t>
  </si>
  <si>
    <t>ИП "ИСМАТОВ Ж.Б"</t>
  </si>
  <si>
    <t>ИСМАТОВ ЖАНДАУЛЕТ БАЛМУХАНОВИЧ</t>
  </si>
  <si>
    <t>77055855596 ,87055855596</t>
  </si>
  <si>
    <t>С.БИРЛЕСУ-ЕНБЕК , ЖАМБЫЛСКИЙ РАЙОН, АКБАСТАУСКИЙ С.О., С.БИРЛЕСУ-ЕНБЕК</t>
  </si>
  <si>
    <t>КГУ "ЗАЙСАНСКИЙ ТЕХНОЛОГИЧЕСКИЙ КОЛЛЕДЖ" УПРАВЛЕНИЯ ОБРАЗОВАНИЯ ВОСТОЧНО -КАЗАХСТАНСКОЙ ОБЛАСТИ</t>
  </si>
  <si>
    <t>СЕЙЛХАНОВ ЕРИК ТАКАНОВИЧ</t>
  </si>
  <si>
    <t>Г.ЗАЙСАН , УЛИЦА ЖАНГЕЛЬДИНА, 106</t>
  </si>
  <si>
    <t>ИП "ӘСІЛХАНҚЫЗЫ АРАЙЛЫМ"</t>
  </si>
  <si>
    <t>ӘСІЛХАНҚЫЗЫ АРАЙЛЫМ</t>
  </si>
  <si>
    <t>7 (702) 395-29-12</t>
  </si>
  <si>
    <t>ИЛЬЯС РАМАЗАН ТАЛҒАТҰЛЫ</t>
  </si>
  <si>
    <t>ИП "НҰРБОЛАТ 2019"</t>
  </si>
  <si>
    <t>СЛАМҚҰЛ НҰРБОЛАТ МҰРАТҰЛЫ</t>
  </si>
  <si>
    <t>77079892690 ,87079892690</t>
  </si>
  <si>
    <t>АО "САНАТОРИЙ МАНКЕНТ"</t>
  </si>
  <si>
    <t>КУРГАНОВ ХАМРАКУЛ АЗАТОВИЧ</t>
  </si>
  <si>
    <t>(72531) 4-61-45, 4-62-02, 4-61-64, 4-62-71 ,87253146201</t>
  </si>
  <si>
    <t>С.БАЙТЕРЕК , УЛИЦА ШАЙМЕРДЕНОВА, 77</t>
  </si>
  <si>
    <t>24.10.2024 сбросили</t>
  </si>
  <si>
    <t>ТОО "КУМЖАРГАН"</t>
  </si>
  <si>
    <t>КАЛМАГАМБЕТОВ РУСТЕНБЕК БАЙТУГЕЛОВИЧ</t>
  </si>
  <si>
    <t>77771850606 ,87133454444 ,87712948260 ,8 771 294 82 60 ,87771850606</t>
  </si>
  <si>
    <t>С.БИРЛИК , УЛИЦА БАЛЫМ БРИМОВА, 147</t>
  </si>
  <si>
    <t>ТОО "ТЕМИРЛАН" скинут номер</t>
  </si>
  <si>
    <t>АЛИН ЕРЛАН КИНУАРБЕКОВИЧ</t>
  </si>
  <si>
    <t>С.ТАСОТКЕЛЬ , УЛИЦА НАБЕРЕЖНАЯ,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</si>
</sst>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d.m.yyyy"/>
    <numFmt numFmtId="166" formatCode="dd.mm."/>
    <numFmt numFmtId="167" formatCode="dd.mm.yy"/>
  </numFmts>
  <fonts count="12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theme="1"/>
      <name val="Arial"/>
    </font>
    <font>
      <color theme="1"/>
      <name val="Arial"/>
    </font>
    <font>
      <sz val="14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Calibri"/>
    </font>
    <font>
      <b/>
      <sz val="15.0"/>
      <color theme="1"/>
      <name val="Calibri"/>
    </font>
    <font>
      <sz val="15.0"/>
      <color theme="1"/>
      <name val="Arial"/>
    </font>
    <font>
      <sz val="12.0"/>
      <color theme="1"/>
      <name val="Google Sans"/>
    </font>
    <font>
      <b/>
      <sz val="13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1CFF"/>
        <bgColor rgb="FF001CFF"/>
      </patternFill>
    </fill>
    <fill>
      <patternFill patternType="solid">
        <fgColor rgb="FF57BB8A"/>
        <bgColor rgb="FF57BB8A"/>
      </patternFill>
    </fill>
    <fill>
      <patternFill patternType="solid">
        <fgColor rgb="FF00FF00"/>
        <bgColor rgb="FF00FF00"/>
      </patternFill>
    </fill>
    <fill>
      <patternFill patternType="solid">
        <fgColor rgb="FF89F63A"/>
        <bgColor rgb="FF89F63A"/>
      </patternFill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B45F06"/>
        <bgColor rgb="FFB45F06"/>
      </patternFill>
    </fill>
    <fill>
      <patternFill patternType="solid">
        <fgColor rgb="FFEA4335"/>
        <bgColor rgb="FFEA4335"/>
      </patternFill>
    </fill>
    <fill>
      <patternFill patternType="solid">
        <fgColor rgb="FF0000FF"/>
        <bgColor rgb="FF0000FF"/>
      </patternFill>
    </fill>
    <fill>
      <patternFill patternType="solid">
        <fgColor rgb="FF783F04"/>
        <bgColor rgb="FF783F04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bottom" wrapText="1"/>
    </xf>
    <xf borderId="1" fillId="2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horizontal="right" shrinkToFit="0" vertical="bottom" wrapText="1"/>
    </xf>
    <xf borderId="0" fillId="2" fontId="2" numFmtId="0" xfId="0" applyAlignment="1" applyFill="1" applyFont="1">
      <alignment shrinkToFit="0" vertical="bottom" wrapText="1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1" fillId="5" fontId="1" numFmtId="0" xfId="0" applyAlignment="1" applyBorder="1" applyFill="1" applyFont="1">
      <alignment horizontal="right" shrinkToFit="0" vertical="bottom" wrapText="1"/>
    </xf>
    <xf borderId="1" fillId="5" fontId="1" numFmtId="0" xfId="0" applyAlignment="1" applyBorder="1" applyFill="1" applyFont="1">
      <alignment shrinkToFit="0" vertical="bottom" wrapText="1"/>
    </xf>
    <xf borderId="0" fillId="5" fontId="2" numFmtId="0" xfId="0" applyAlignment="1" applyFill="1" applyFont="1">
      <alignment shrinkToFit="0" vertical="bottom" wrapText="1"/>
    </xf>
    <xf borderId="0" fillId="2" fontId="3" numFmtId="0" xfId="0" applyAlignment="1" applyFill="1" applyFont="1">
      <alignment vertical="bottom"/>
    </xf>
    <xf borderId="1" fillId="5" fontId="4" numFmtId="0" xfId="0" applyAlignment="1" applyBorder="1" applyFill="1" applyFont="1">
      <alignment shrinkToFit="0" vertical="bottom" wrapText="1"/>
    </xf>
    <xf borderId="0" fillId="5" fontId="2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7" fontId="3" numFmtId="0" xfId="0" applyAlignment="1" applyFill="1" applyFont="1">
      <alignment vertical="bottom"/>
    </xf>
    <xf borderId="0" fillId="4" fontId="5" numFmtId="0" xfId="0" applyFill="1" applyFont="1"/>
    <xf borderId="1" fillId="0" fontId="5" numFmtId="0" xfId="0" applyAlignment="1" applyBorder="1" applyFont="1">
      <alignment readingOrder="0"/>
    </xf>
    <xf borderId="0" fillId="5" fontId="3" numFmtId="0" xfId="0" applyAlignment="1" applyFill="1" applyFont="1">
      <alignment readingOrder="0" vertical="bottom"/>
    </xf>
    <xf borderId="0" fillId="8" fontId="3" numFmtId="0" xfId="0" applyAlignment="1" applyFill="1" applyFont="1">
      <alignment vertical="bottom"/>
    </xf>
    <xf borderId="0" fillId="9" fontId="3" numFmtId="0" xfId="0" applyAlignment="1" applyFill="1" applyFont="1">
      <alignment vertical="bottom"/>
    </xf>
    <xf borderId="1" fillId="9" fontId="1" numFmtId="0" xfId="0" applyAlignment="1" applyBorder="1" applyFill="1" applyFont="1">
      <alignment horizontal="right" shrinkToFit="0" vertical="bottom" wrapText="1"/>
    </xf>
    <xf borderId="1" fillId="9" fontId="1" numFmtId="0" xfId="0" applyAlignment="1" applyBorder="1" applyFill="1" applyFont="1">
      <alignment shrinkToFit="0" vertical="bottom" wrapText="1"/>
    </xf>
    <xf borderId="0" fillId="9" fontId="2" numFmtId="0" xfId="0" applyAlignment="1" applyFill="1" applyFont="1">
      <alignment readingOrder="0" shrinkToFit="0" vertical="bottom" wrapText="1"/>
    </xf>
    <xf borderId="0" fillId="9" fontId="3" numFmtId="0" xfId="0" applyAlignment="1" applyFill="1" applyFont="1">
      <alignment readingOrder="0" vertical="bottom"/>
    </xf>
    <xf borderId="0" fillId="9" fontId="5" numFmtId="0" xfId="0" applyFill="1" applyFont="1"/>
    <xf borderId="0" fillId="5" fontId="2" numFmtId="0" xfId="0" applyAlignment="1" applyFill="1" applyFont="1">
      <alignment vertical="bottom"/>
    </xf>
    <xf borderId="0" fillId="2" fontId="5" numFmtId="0" xfId="0" applyFill="1" applyFont="1"/>
    <xf borderId="1" fillId="4" fontId="1" numFmtId="0" xfId="0" applyAlignment="1" applyBorder="1" applyFill="1" applyFont="1">
      <alignment horizontal="right" shrinkToFit="0" vertical="bottom" wrapText="1"/>
    </xf>
    <xf borderId="1" fillId="4" fontId="1" numFmtId="0" xfId="0" applyAlignment="1" applyBorder="1" applyFill="1" applyFont="1">
      <alignment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0" fillId="5" fontId="1" numFmtId="0" xfId="0" applyAlignment="1" applyFill="1" applyFont="1">
      <alignment horizontal="right" shrinkToFit="0" vertical="bottom" wrapText="1"/>
    </xf>
    <xf borderId="0" fillId="5" fontId="6" numFmtId="0" xfId="0" applyAlignment="1" applyFill="1" applyFont="1">
      <alignment readingOrder="0" vertical="bottom"/>
    </xf>
    <xf borderId="0" fillId="0" fontId="3" numFmtId="0" xfId="0" applyAlignment="1" applyFont="1">
      <alignment vertical="bottom"/>
    </xf>
    <xf borderId="1" fillId="5" fontId="1" numFmtId="0" xfId="0" applyAlignment="1" applyBorder="1" applyFill="1" applyFont="1">
      <alignment horizontal="right" readingOrder="0" shrinkToFit="0" vertical="bottom" wrapText="1"/>
    </xf>
    <xf borderId="0" fillId="10" fontId="3" numFmtId="0" xfId="0" applyAlignment="1" applyFill="1" applyFont="1">
      <alignment vertical="bottom"/>
    </xf>
    <xf borderId="1" fillId="5" fontId="3" numFmtId="0" xfId="0" applyAlignment="1" applyBorder="1" applyFill="1" applyFont="1">
      <alignment vertical="bottom"/>
    </xf>
    <xf borderId="1" fillId="9" fontId="4" numFmtId="0" xfId="0" applyAlignment="1" applyBorder="1" applyFill="1" applyFont="1">
      <alignment shrinkToFit="0" vertical="bottom" wrapText="1"/>
    </xf>
    <xf borderId="0" fillId="5" fontId="2" numFmtId="164" xfId="0" applyAlignment="1" applyFill="1" applyFont="1" applyNumberFormat="1">
      <alignment horizontal="right" vertical="bottom"/>
    </xf>
    <xf borderId="1" fillId="4" fontId="4" numFmtId="0" xfId="0" applyAlignment="1" applyBorder="1" applyFill="1" applyFont="1">
      <alignment shrinkToFit="0" vertical="bottom" wrapText="1"/>
    </xf>
    <xf borderId="0" fillId="11" fontId="3" numFmtId="0" xfId="0" applyAlignment="1" applyFill="1" applyFont="1">
      <alignment vertical="bottom"/>
    </xf>
    <xf borderId="0" fillId="12" fontId="3" numFmtId="0" xfId="0" applyAlignment="1" applyFill="1" applyFont="1">
      <alignment vertical="bottom"/>
    </xf>
    <xf borderId="0" fillId="5" fontId="2" numFmtId="165" xfId="0" applyAlignment="1" applyFill="1" applyFont="1" applyNumberFormat="1">
      <alignment horizontal="right" shrinkToFit="0" vertical="bottom" wrapText="1"/>
    </xf>
    <xf borderId="0" fillId="5" fontId="2" numFmtId="0" xfId="0" applyAlignment="1" applyFill="1" applyFont="1">
      <alignment horizontal="right" shrinkToFit="0" vertical="bottom" wrapText="1"/>
    </xf>
    <xf borderId="0" fillId="5" fontId="2" numFmtId="164" xfId="0" applyAlignment="1" applyFill="1" applyFont="1" applyNumberFormat="1">
      <alignment horizontal="right" shrinkToFit="0" vertical="bottom" wrapText="1"/>
    </xf>
    <xf borderId="0" fillId="5" fontId="2" numFmtId="0" xfId="0" applyAlignment="1" applyFill="1" applyFont="1">
      <alignment horizontal="right" vertical="bottom"/>
    </xf>
    <xf borderId="0" fillId="13" fontId="3" numFmtId="0" xfId="0" applyAlignment="1" applyFill="1" applyFont="1">
      <alignment vertical="bottom"/>
    </xf>
    <xf borderId="0" fillId="9" fontId="2" numFmtId="0" xfId="0" applyAlignment="1" applyFill="1" applyFont="1">
      <alignment vertical="bottom"/>
    </xf>
    <xf borderId="0" fillId="9" fontId="2" numFmtId="0" xfId="0" applyAlignment="1" applyFill="1" applyFont="1">
      <alignment shrinkToFit="0" vertical="bottom" wrapText="1"/>
    </xf>
    <xf borderId="0" fillId="9" fontId="2" numFmtId="0" xfId="0" applyAlignment="1" applyFill="1" applyFont="1">
      <alignment horizontal="right" vertical="bottom"/>
    </xf>
    <xf borderId="0" fillId="9" fontId="2" numFmtId="166" xfId="0" applyAlignment="1" applyFill="1" applyFont="1" applyNumberFormat="1">
      <alignment horizontal="right" vertical="bottom"/>
    </xf>
    <xf borderId="0" fillId="4" fontId="2" numFmtId="0" xfId="0" applyAlignment="1" applyFill="1" applyFont="1">
      <alignment shrinkToFit="0" vertical="bottom" wrapText="1"/>
    </xf>
    <xf borderId="0" fillId="14" fontId="3" numFmtId="0" xfId="0" applyAlignment="1" applyFill="1" applyFont="1">
      <alignment vertical="bottom"/>
    </xf>
    <xf borderId="0" fillId="9" fontId="2" numFmtId="164" xfId="0" applyAlignment="1" applyFill="1" applyFont="1" applyNumberFormat="1">
      <alignment readingOrder="0" shrinkToFit="0" vertical="bottom" wrapText="1"/>
    </xf>
    <xf borderId="0" fillId="9" fontId="2" numFmtId="0" xfId="0" applyAlignment="1" applyFill="1" applyFont="1">
      <alignment readingOrder="0" vertical="bottom"/>
    </xf>
    <xf borderId="1" fillId="3" fontId="1" numFmtId="164" xfId="0" applyAlignment="1" applyBorder="1" applyFill="1" applyFont="1" applyNumberFormat="1">
      <alignment horizontal="right" shrinkToFit="0" vertical="bottom" wrapText="1"/>
    </xf>
    <xf borderId="0" fillId="15" fontId="3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1" fillId="4" fontId="3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horizontal="right" shrinkToFit="0" vertical="bottom" wrapText="1"/>
    </xf>
    <xf borderId="1" fillId="11" fontId="1" numFmtId="0" xfId="0" applyAlignment="1" applyBorder="1" applyFill="1" applyFont="1">
      <alignment shrinkToFit="0" vertical="bottom" wrapText="1"/>
    </xf>
    <xf borderId="0" fillId="11" fontId="2" numFmtId="0" xfId="0" applyAlignment="1" applyFill="1" applyFont="1">
      <alignment shrinkToFit="0" vertical="bottom" wrapText="1"/>
    </xf>
    <xf borderId="1" fillId="0" fontId="1" numFmtId="0" xfId="0" applyAlignment="1" applyBorder="1" applyFont="1">
      <alignment horizontal="right"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0" fillId="2" fontId="2" numFmtId="0" xfId="0" applyAlignment="1" applyFill="1" applyFont="1">
      <alignment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1" numFmtId="10" xfId="0" applyAlignment="1" applyBorder="1" applyFont="1" applyNumberFormat="1">
      <alignment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2" fontId="4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0" fillId="2" fontId="3" numFmtId="0" xfId="0" applyAlignment="1" applyFill="1" applyFont="1">
      <alignment readingOrder="0" vertical="bottom"/>
    </xf>
    <xf borderId="1" fillId="6" fontId="1" numFmtId="0" xfId="0" applyAlignment="1" applyBorder="1" applyFill="1" applyFont="1">
      <alignment horizontal="right" shrinkToFit="0" vertical="bottom" wrapText="1"/>
    </xf>
    <xf borderId="1" fillId="6" fontId="1" numFmtId="0" xfId="0" applyAlignment="1" applyBorder="1" applyFill="1" applyFont="1">
      <alignment shrinkToFit="0" vertical="bottom" wrapText="1"/>
    </xf>
    <xf borderId="0" fillId="6" fontId="2" numFmtId="0" xfId="0" applyAlignment="1" applyFill="1" applyFont="1">
      <alignment shrinkToFit="0" vertical="bottom" wrapText="1"/>
    </xf>
    <xf borderId="1" fillId="10" fontId="1" numFmtId="0" xfId="0" applyAlignment="1" applyBorder="1" applyFill="1" applyFont="1">
      <alignment horizontal="right" shrinkToFit="0" vertical="bottom" wrapText="1"/>
    </xf>
    <xf borderId="1" fillId="10" fontId="1" numFmtId="0" xfId="0" applyAlignment="1" applyBorder="1" applyFill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0" fillId="10" fontId="2" numFmtId="0" xfId="0" applyAlignment="1" applyFill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16" fontId="3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5" fontId="5" numFmtId="0" xfId="0" applyFill="1" applyFont="1"/>
    <xf borderId="0" fillId="2" fontId="2" numFmtId="0" xfId="0" applyAlignment="1" applyFill="1" applyFont="1">
      <alignment vertical="bottom"/>
    </xf>
    <xf borderId="0" fillId="4" fontId="3" numFmtId="0" xfId="0" applyAlignment="1" applyFill="1" applyFont="1">
      <alignment readingOrder="0" vertical="bottom"/>
    </xf>
    <xf borderId="1" fillId="4" fontId="8" numFmtId="0" xfId="0" applyAlignment="1" applyBorder="1" applyFill="1" applyFont="1">
      <alignment horizontal="right" shrinkToFit="0" vertical="bottom" wrapText="1"/>
    </xf>
    <xf borderId="1" fillId="4" fontId="8" numFmtId="0" xfId="0" applyAlignment="1" applyBorder="1" applyFill="1" applyFont="1">
      <alignment shrinkToFit="0" vertical="bottom" wrapText="1"/>
    </xf>
    <xf borderId="0" fillId="4" fontId="9" numFmtId="0" xfId="0" applyAlignment="1" applyFill="1" applyFont="1">
      <alignment vertical="bottom"/>
    </xf>
    <xf borderId="0" fillId="17" fontId="3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1" fillId="8" fontId="1" numFmtId="0" xfId="0" applyAlignment="1" applyBorder="1" applyFill="1" applyFont="1">
      <alignment horizontal="right" shrinkToFit="0" vertical="bottom" wrapText="1"/>
    </xf>
    <xf borderId="1" fillId="8" fontId="1" numFmtId="0" xfId="0" applyAlignment="1" applyBorder="1" applyFill="1" applyFont="1">
      <alignment shrinkToFit="0" vertical="bottom" wrapText="1"/>
    </xf>
    <xf borderId="1" fillId="8" fontId="4" numFmtId="0" xfId="0" applyAlignment="1" applyBorder="1" applyFill="1" applyFont="1">
      <alignment shrinkToFit="0" vertical="bottom" wrapText="1"/>
    </xf>
    <xf borderId="0" fillId="8" fontId="2" numFmtId="0" xfId="0" applyAlignment="1" applyFill="1" applyFont="1">
      <alignment shrinkToFit="0" vertical="bottom" wrapText="1"/>
    </xf>
    <xf borderId="1" fillId="12" fontId="1" numFmtId="0" xfId="0" applyAlignment="1" applyBorder="1" applyFill="1" applyFont="1">
      <alignment horizontal="right" shrinkToFit="0" vertical="bottom" wrapText="1"/>
    </xf>
    <xf borderId="1" fillId="12" fontId="1" numFmtId="0" xfId="0" applyAlignment="1" applyBorder="1" applyFill="1" applyFont="1">
      <alignment shrinkToFit="0" vertical="bottom" wrapText="1"/>
    </xf>
    <xf borderId="0" fillId="12" fontId="2" numFmtId="0" xfId="0" applyAlignment="1" applyFill="1" applyFont="1">
      <alignment shrinkToFit="0" vertical="bottom" wrapText="1"/>
    </xf>
    <xf borderId="0" fillId="6" fontId="2" numFmtId="0" xfId="0" applyAlignment="1" applyFill="1" applyFont="1">
      <alignment readingOrder="0" shrinkToFit="0" vertical="bottom" wrapText="1"/>
    </xf>
    <xf borderId="1" fillId="7" fontId="1" numFmtId="0" xfId="0" applyAlignment="1" applyBorder="1" applyFill="1" applyFont="1">
      <alignment horizontal="right" shrinkToFit="0" vertical="bottom" wrapText="1"/>
    </xf>
    <xf borderId="1" fillId="7" fontId="1" numFmtId="0" xfId="0" applyAlignment="1" applyBorder="1" applyFill="1" applyFont="1">
      <alignment shrinkToFit="0" vertical="bottom" wrapText="1"/>
    </xf>
    <xf borderId="0" fillId="7" fontId="2" numFmtId="0" xfId="0" applyAlignment="1" applyFill="1" applyFont="1">
      <alignment shrinkToFit="0" vertical="bottom" wrapText="1"/>
    </xf>
    <xf borderId="1" fillId="7" fontId="4" numFmtId="0" xfId="0" applyAlignment="1" applyBorder="1" applyFill="1" applyFont="1">
      <alignment shrinkToFit="0" vertical="bottom" wrapText="1"/>
    </xf>
    <xf borderId="1" fillId="13" fontId="1" numFmtId="0" xfId="0" applyAlignment="1" applyBorder="1" applyFill="1" applyFont="1">
      <alignment horizontal="right" shrinkToFit="0" vertical="bottom" wrapText="1"/>
    </xf>
    <xf borderId="1" fillId="13" fontId="1" numFmtId="0" xfId="0" applyAlignment="1" applyBorder="1" applyFill="1" applyFont="1">
      <alignment shrinkToFit="0" vertical="bottom" wrapText="1"/>
    </xf>
    <xf borderId="0" fillId="13" fontId="2" numFmtId="0" xfId="0" applyAlignment="1" applyFill="1" applyFont="1">
      <alignment shrinkToFit="0" vertical="bottom" wrapText="1"/>
    </xf>
    <xf borderId="0" fillId="13" fontId="2" numFmtId="0" xfId="0" applyAlignment="1" applyFill="1" applyFont="1">
      <alignment vertical="bottom"/>
    </xf>
    <xf borderId="0" fillId="2" fontId="2" numFmtId="164" xfId="0" applyAlignment="1" applyFill="1" applyFont="1" applyNumberFormat="1">
      <alignment horizontal="right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2" fontId="2" numFmtId="165" xfId="0" applyAlignment="1" applyFill="1" applyFont="1" applyNumberFormat="1">
      <alignment horizontal="right" shrinkToFit="0" vertical="bottom" wrapText="1"/>
    </xf>
    <xf borderId="1" fillId="6" fontId="4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bottom"/>
    </xf>
    <xf borderId="1" fillId="14" fontId="3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right" shrinkToFit="0" vertical="bottom" wrapText="1"/>
    </xf>
    <xf borderId="0" fillId="4" fontId="2" numFmtId="0" xfId="0" applyAlignment="1" applyFill="1" applyFont="1">
      <alignment readingOrder="0" vertical="bottom"/>
    </xf>
    <xf borderId="0" fillId="18" fontId="3" numFmtId="0" xfId="0" applyAlignment="1" applyFill="1" applyFont="1">
      <alignment vertical="bottom"/>
    </xf>
    <xf borderId="1" fillId="3" fontId="1" numFmtId="0" xfId="0" applyAlignment="1" applyBorder="1" applyFill="1" applyFont="1">
      <alignment horizontal="right"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horizontal="right" shrinkToFit="0" vertical="bottom" wrapText="1"/>
    </xf>
    <xf borderId="1" fillId="15" fontId="1" numFmtId="0" xfId="0" applyAlignment="1" applyBorder="1" applyFill="1" applyFont="1">
      <alignment horizontal="right" shrinkToFit="0" vertical="bottom" wrapText="1"/>
    </xf>
    <xf borderId="1" fillId="15" fontId="1" numFmtId="0" xfId="0" applyAlignment="1" applyBorder="1" applyFill="1" applyFont="1">
      <alignment shrinkToFit="0" vertical="bottom" wrapText="1"/>
    </xf>
    <xf borderId="0" fillId="15" fontId="2" numFmtId="0" xfId="0" applyAlignment="1" applyFill="1" applyFont="1">
      <alignment shrinkToFit="0" vertical="bottom" wrapText="1"/>
    </xf>
    <xf borderId="0" fillId="19" fontId="3" numFmtId="0" xfId="0" applyAlignment="1" applyFill="1" applyFont="1">
      <alignment vertical="bottom"/>
    </xf>
    <xf borderId="0" fillId="3" fontId="2" numFmtId="0" xfId="0" applyAlignment="1" applyFill="1" applyFont="1">
      <alignment shrinkToFit="0" vertical="bottom" wrapText="1"/>
    </xf>
    <xf borderId="0" fillId="4" fontId="2" numFmtId="164" xfId="0" applyAlignment="1" applyFill="1" applyFont="1" applyNumberFormat="1">
      <alignment readingOrder="0" shrinkToFit="0" vertical="bottom" wrapText="1"/>
    </xf>
    <xf borderId="0" fillId="11" fontId="2" numFmtId="0" xfId="0" applyAlignment="1" applyFill="1" applyFont="1">
      <alignment vertical="bottom"/>
    </xf>
    <xf borderId="1" fillId="16" fontId="1" numFmtId="0" xfId="0" applyAlignment="1" applyBorder="1" applyFill="1" applyFont="1">
      <alignment horizontal="right" shrinkToFit="0" vertical="bottom" wrapText="1"/>
    </xf>
    <xf borderId="1" fillId="16" fontId="1" numFmtId="0" xfId="0" applyAlignment="1" applyBorder="1" applyFill="1" applyFont="1">
      <alignment shrinkToFit="0" vertical="bottom" wrapText="1"/>
    </xf>
    <xf borderId="0" fillId="16" fontId="2" numFmtId="0" xfId="0" applyAlignment="1" applyFill="1" applyFont="1">
      <alignment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10" numFmtId="0" xfId="0" applyAlignment="1" applyFont="1">
      <alignment vertical="bottom"/>
    </xf>
    <xf borderId="1" fillId="17" fontId="1" numFmtId="0" xfId="0" applyAlignment="1" applyBorder="1" applyFill="1" applyFont="1">
      <alignment horizontal="right" shrinkToFit="0" vertical="bottom" wrapText="1"/>
    </xf>
    <xf borderId="1" fillId="17" fontId="1" numFmtId="0" xfId="0" applyAlignment="1" applyBorder="1" applyFill="1" applyFont="1">
      <alignment shrinkToFit="0" vertical="bottom" wrapText="1"/>
    </xf>
    <xf borderId="0" fillId="17" fontId="2" numFmtId="0" xfId="0" applyAlignment="1" applyFill="1" applyFont="1">
      <alignment shrinkToFit="0" vertical="bottom" wrapText="1"/>
    </xf>
    <xf borderId="1" fillId="11" fontId="4" numFmtId="0" xfId="0" applyAlignment="1" applyBorder="1" applyFill="1" applyFont="1">
      <alignment shrinkToFit="0" vertical="bottom" wrapText="1"/>
    </xf>
    <xf borderId="1" fillId="18" fontId="1" numFmtId="0" xfId="0" applyAlignment="1" applyBorder="1" applyFill="1" applyFont="1">
      <alignment horizontal="right" shrinkToFit="0" vertical="bottom" wrapText="1"/>
    </xf>
    <xf borderId="1" fillId="18" fontId="1" numFmtId="0" xfId="0" applyAlignment="1" applyBorder="1" applyFill="1" applyFont="1">
      <alignment shrinkToFit="0" vertical="bottom" wrapText="1"/>
    </xf>
    <xf borderId="1" fillId="18" fontId="4" numFmtId="0" xfId="0" applyAlignment="1" applyBorder="1" applyFill="1" applyFont="1">
      <alignment shrinkToFit="0" vertical="bottom" wrapText="1"/>
    </xf>
    <xf borderId="1" fillId="19" fontId="1" numFmtId="0" xfId="0" applyAlignment="1" applyBorder="1" applyFill="1" applyFont="1">
      <alignment horizontal="right" shrinkToFit="0" vertical="bottom" wrapText="1"/>
    </xf>
    <xf borderId="1" fillId="19" fontId="1" numFmtId="0" xfId="0" applyAlignment="1" applyBorder="1" applyFill="1" applyFont="1">
      <alignment shrinkToFit="0" vertical="bottom" wrapText="1"/>
    </xf>
    <xf borderId="0" fillId="19" fontId="2" numFmtId="0" xfId="0" applyAlignment="1" applyFill="1" applyFont="1">
      <alignment shrinkToFit="0" vertical="bottom" wrapText="1"/>
    </xf>
    <xf borderId="1" fillId="4" fontId="11" numFmtId="0" xfId="0" applyAlignment="1" applyBorder="1" applyFill="1" applyFont="1">
      <alignment horizontal="right" shrinkToFit="0" vertical="bottom" wrapText="1"/>
    </xf>
    <xf borderId="0" fillId="4" fontId="2" numFmtId="167" xfId="0" applyAlignment="1" applyFill="1" applyFont="1" applyNumberFormat="1">
      <alignment horizontal="right" vertical="bottom"/>
    </xf>
    <xf borderId="0" fillId="2" fontId="2" numFmtId="0" xfId="0" applyAlignment="1" applyFill="1" applyFont="1">
      <alignment horizontal="right" readingOrder="0"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0" fillId="4" fontId="2" numFmtId="165" xfId="0" applyAlignment="1" applyFill="1" applyFont="1" applyNumberFormat="1">
      <alignment horizontal="right" shrinkToFit="0" vertical="bottom" wrapText="1"/>
    </xf>
    <xf borderId="1" fillId="15" fontId="4" numFmtId="0" xfId="0" applyAlignment="1" applyBorder="1" applyFill="1" applyFont="1">
      <alignment shrinkToFit="0" vertical="bottom" wrapText="1"/>
    </xf>
    <xf borderId="0" fillId="4" fontId="2" numFmtId="0" xfId="0" applyAlignment="1" applyFill="1" applyFont="1">
      <alignment horizontal="right" shrinkToFit="0" vertical="bottom" wrapText="1"/>
    </xf>
    <xf borderId="0" fillId="2" fontId="2" numFmtId="166" xfId="0" applyAlignment="1" applyFill="1" applyFont="1" applyNumberFormat="1">
      <alignment horizontal="right" vertical="bottom"/>
    </xf>
    <xf borderId="0" fillId="6" fontId="2" numFmtId="0" xfId="0" applyAlignment="1" applyFill="1" applyFont="1">
      <alignment vertical="bottom"/>
    </xf>
    <xf borderId="0" fillId="20" fontId="3" numFmtId="0" xfId="0" applyAlignment="1" applyFill="1" applyFont="1">
      <alignment vertical="bottom"/>
    </xf>
    <xf borderId="0" fillId="4" fontId="2" numFmtId="0" xfId="0" applyAlignment="1" applyFill="1" applyFont="1">
      <alignment horizontal="right" vertical="bottom"/>
    </xf>
    <xf borderId="1" fillId="20" fontId="1" numFmtId="0" xfId="0" applyAlignment="1" applyBorder="1" applyFill="1" applyFont="1">
      <alignment horizontal="right" shrinkToFit="0" vertical="bottom" wrapText="1"/>
    </xf>
    <xf borderId="1" fillId="20" fontId="1" numFmtId="0" xfId="0" applyAlignment="1" applyBorder="1" applyFill="1" applyFont="1">
      <alignment shrinkToFit="0" vertical="bottom" wrapText="1"/>
    </xf>
    <xf borderId="1" fillId="20" fontId="4" numFmtId="0" xfId="0" applyAlignment="1" applyBorder="1" applyFill="1" applyFont="1">
      <alignment shrinkToFit="0" vertical="bottom" wrapText="1"/>
    </xf>
    <xf borderId="0" fillId="20" fontId="2" numFmtId="0" xfId="0" applyAlignment="1" applyFill="1" applyFont="1">
      <alignment shrinkToFit="0" vertical="bottom" wrapText="1"/>
    </xf>
    <xf borderId="0" fillId="4" fontId="2" numFmtId="0" xfId="0" applyAlignment="1" applyFill="1" applyFont="1">
      <alignment horizontal="right" readingOrder="0" shrinkToFit="0" vertical="bottom" wrapText="1"/>
    </xf>
    <xf borderId="0" fillId="2" fontId="1" numFmtId="0" xfId="0" applyAlignment="1" applyFill="1" applyFont="1">
      <alignment horizontal="right" shrinkToFit="0" vertical="bottom" wrapText="1"/>
    </xf>
    <xf borderId="0" fillId="2" fontId="1" numFmtId="0" xfId="0" applyAlignment="1" applyFill="1" applyFont="1">
      <alignment shrinkToFit="0" vertical="bottom" wrapText="1"/>
    </xf>
    <xf borderId="0" fillId="2" fontId="4" numFmtId="0" xfId="0" applyAlignment="1" applyFill="1" applyFont="1">
      <alignment shrinkToFit="0" vertical="bottom" wrapText="1"/>
    </xf>
    <xf borderId="0" fillId="0" fontId="2" numFmtId="164" xfId="0" applyAlignment="1" applyFont="1" applyNumberFormat="1">
      <alignment horizontal="right" shrinkToFit="0" vertical="bottom" wrapText="1"/>
    </xf>
    <xf borderId="0" fillId="2" fontId="2" numFmtId="0" xfId="0" applyAlignment="1" applyFill="1" applyFont="1">
      <alignment horizontal="right" vertical="bottom"/>
    </xf>
    <xf quotePrefix="1" borderId="1" fillId="4" fontId="1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30.38"/>
    <col customWidth="1" min="3" max="3" width="33.0"/>
    <col customWidth="1" min="4" max="4" width="20.63"/>
    <col customWidth="1" min="5" max="5" width="26.75"/>
    <col customWidth="1" min="6" max="6" width="25.0"/>
    <col customWidth="1" min="7" max="7" width="37.63"/>
    <col customWidth="1" min="8" max="8" width="27.25"/>
  </cols>
  <sheetData>
    <row r="1">
      <c r="A1" s="1">
        <v>1.06501334E8</v>
      </c>
      <c r="B1" s="2" t="s">
        <v>0</v>
      </c>
      <c r="C1" s="2" t="s">
        <v>0</v>
      </c>
      <c r="D1" s="3">
        <v>8.7053955533E10</v>
      </c>
      <c r="E1" s="2" t="s">
        <v>1</v>
      </c>
      <c r="F1" s="2" t="s">
        <v>2</v>
      </c>
      <c r="G1" s="2" t="s">
        <v>3</v>
      </c>
      <c r="H1" s="4" t="s">
        <v>4</v>
      </c>
      <c r="I1" s="5"/>
      <c r="J1" s="6"/>
    </row>
    <row r="2">
      <c r="A2" s="7">
        <v>1.40006418E8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9" t="s">
        <v>11</v>
      </c>
      <c r="I2" s="5"/>
      <c r="J2" s="10"/>
    </row>
    <row r="3">
      <c r="A3" s="7">
        <v>2.26500081E8</v>
      </c>
      <c r="B3" s="8" t="s">
        <v>12</v>
      </c>
      <c r="C3" s="8" t="s">
        <v>13</v>
      </c>
      <c r="D3" s="11" t="s">
        <v>14</v>
      </c>
      <c r="E3" s="8" t="s">
        <v>15</v>
      </c>
      <c r="F3" s="8" t="s">
        <v>16</v>
      </c>
      <c r="G3" s="8" t="s">
        <v>17</v>
      </c>
      <c r="H3" s="12" t="s">
        <v>18</v>
      </c>
      <c r="I3" s="13"/>
      <c r="J3" s="6"/>
    </row>
    <row r="4">
      <c r="A4" s="7">
        <v>2.40002865E8</v>
      </c>
      <c r="B4" s="8" t="s">
        <v>19</v>
      </c>
      <c r="C4" s="8" t="s">
        <v>20</v>
      </c>
      <c r="D4" s="7">
        <v>8.7717792715E10</v>
      </c>
      <c r="E4" s="8" t="s">
        <v>21</v>
      </c>
      <c r="F4" s="8" t="s">
        <v>22</v>
      </c>
      <c r="G4" s="8" t="s">
        <v>23</v>
      </c>
      <c r="H4" s="12" t="s">
        <v>18</v>
      </c>
      <c r="I4" s="5"/>
      <c r="J4" s="14"/>
    </row>
    <row r="5">
      <c r="A5" s="7">
        <v>2.40002934E8</v>
      </c>
      <c r="B5" s="8" t="s">
        <v>24</v>
      </c>
      <c r="C5" s="8" t="s">
        <v>25</v>
      </c>
      <c r="D5" s="11" t="s">
        <v>26</v>
      </c>
      <c r="E5" s="8" t="s">
        <v>21</v>
      </c>
      <c r="F5" s="8" t="s">
        <v>22</v>
      </c>
      <c r="G5" s="8" t="s">
        <v>27</v>
      </c>
      <c r="H5" s="9" t="s">
        <v>28</v>
      </c>
      <c r="I5" s="13"/>
      <c r="J5" s="15"/>
    </row>
    <row r="6">
      <c r="A6" s="7">
        <v>2.40016904E8</v>
      </c>
      <c r="B6" s="8" t="s">
        <v>29</v>
      </c>
      <c r="C6" s="8" t="s">
        <v>30</v>
      </c>
      <c r="D6" s="7">
        <v>8.778744767E10</v>
      </c>
      <c r="E6" s="8" t="s">
        <v>21</v>
      </c>
      <c r="F6" s="8" t="s">
        <v>31</v>
      </c>
      <c r="G6" s="8" t="s">
        <v>31</v>
      </c>
      <c r="H6" s="12" t="s">
        <v>32</v>
      </c>
      <c r="I6" s="13"/>
      <c r="J6" s="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7">
        <v>3.4000774E8</v>
      </c>
      <c r="B7" s="8" t="s">
        <v>33</v>
      </c>
      <c r="C7" s="8" t="s">
        <v>34</v>
      </c>
      <c r="D7" s="11" t="s">
        <v>35</v>
      </c>
      <c r="E7" s="8" t="s">
        <v>36</v>
      </c>
      <c r="F7" s="8" t="s">
        <v>37</v>
      </c>
      <c r="G7" s="8" t="s">
        <v>38</v>
      </c>
      <c r="H7" s="12" t="s">
        <v>39</v>
      </c>
      <c r="I7" s="13"/>
      <c r="J7" s="5"/>
    </row>
    <row r="8">
      <c r="A8" s="7">
        <v>4.40001247E8</v>
      </c>
      <c r="B8" s="8" t="s">
        <v>40</v>
      </c>
      <c r="C8" s="8" t="s">
        <v>41</v>
      </c>
      <c r="D8" s="17" t="s">
        <v>42</v>
      </c>
      <c r="E8" s="8" t="s">
        <v>21</v>
      </c>
      <c r="F8" s="8" t="s">
        <v>43</v>
      </c>
      <c r="G8" s="8" t="s">
        <v>44</v>
      </c>
      <c r="H8" s="9" t="s">
        <v>45</v>
      </c>
      <c r="I8" s="18" t="s">
        <v>46</v>
      </c>
      <c r="J8" s="19"/>
    </row>
    <row r="9">
      <c r="A9" s="7">
        <v>6.40000279E8</v>
      </c>
      <c r="B9" s="8" t="s">
        <v>47</v>
      </c>
      <c r="C9" s="8" t="s">
        <v>48</v>
      </c>
      <c r="D9" s="8" t="s">
        <v>49</v>
      </c>
      <c r="E9" s="8" t="s">
        <v>21</v>
      </c>
      <c r="F9" s="8" t="s">
        <v>43</v>
      </c>
      <c r="G9" s="8" t="s">
        <v>50</v>
      </c>
      <c r="H9" s="12" t="s">
        <v>51</v>
      </c>
      <c r="I9" s="13"/>
      <c r="J9" s="5"/>
    </row>
    <row r="10">
      <c r="A10" s="7">
        <v>7.40000361E8</v>
      </c>
      <c r="B10" s="8" t="s">
        <v>52</v>
      </c>
      <c r="C10" s="8" t="s">
        <v>53</v>
      </c>
      <c r="D10" s="8" t="s">
        <v>54</v>
      </c>
      <c r="E10" s="8" t="s">
        <v>8</v>
      </c>
      <c r="F10" s="8" t="s">
        <v>55</v>
      </c>
      <c r="G10" s="8" t="s">
        <v>56</v>
      </c>
      <c r="H10" s="12" t="s">
        <v>57</v>
      </c>
      <c r="I10" s="13"/>
      <c r="J10" s="5"/>
    </row>
    <row r="11">
      <c r="A11" s="7">
        <v>9.21550998E8</v>
      </c>
      <c r="B11" s="8" t="s">
        <v>58</v>
      </c>
      <c r="C11" s="8" t="s">
        <v>59</v>
      </c>
      <c r="D11" s="7">
        <v>8.7471200899E10</v>
      </c>
      <c r="E11" s="8" t="s">
        <v>15</v>
      </c>
      <c r="F11" s="8" t="s">
        <v>60</v>
      </c>
      <c r="G11" s="8" t="s">
        <v>61</v>
      </c>
      <c r="H11" s="12" t="s">
        <v>62</v>
      </c>
      <c r="I11" s="13"/>
      <c r="J11" s="5"/>
    </row>
    <row r="12">
      <c r="A12" s="7">
        <v>9.40001664E8</v>
      </c>
      <c r="B12" s="8" t="s">
        <v>63</v>
      </c>
      <c r="C12" s="8" t="s">
        <v>64</v>
      </c>
      <c r="D12" s="7">
        <v>8.777310426E10</v>
      </c>
      <c r="E12" s="8" t="s">
        <v>21</v>
      </c>
      <c r="F12" s="8" t="s">
        <v>55</v>
      </c>
      <c r="G12" s="8" t="s">
        <v>65</v>
      </c>
      <c r="H12" s="12" t="s">
        <v>66</v>
      </c>
      <c r="I12" s="13"/>
      <c r="J12" s="5"/>
    </row>
    <row r="13">
      <c r="A13" s="7">
        <v>1.030551043E9</v>
      </c>
      <c r="B13" s="8" t="s">
        <v>67</v>
      </c>
      <c r="C13" s="8" t="s">
        <v>68</v>
      </c>
      <c r="D13" s="11" t="s">
        <v>69</v>
      </c>
      <c r="E13" s="8" t="s">
        <v>70</v>
      </c>
      <c r="F13" s="8" t="s">
        <v>71</v>
      </c>
      <c r="G13" s="8" t="s">
        <v>72</v>
      </c>
      <c r="H13" s="12" t="s">
        <v>73</v>
      </c>
      <c r="I13" s="13"/>
      <c r="J13" s="5"/>
    </row>
    <row r="14">
      <c r="A14" s="7">
        <v>1.140004474E9</v>
      </c>
      <c r="B14" s="8" t="s">
        <v>74</v>
      </c>
      <c r="C14" s="8" t="s">
        <v>75</v>
      </c>
      <c r="D14" s="8" t="s">
        <v>76</v>
      </c>
      <c r="E14" s="8" t="s">
        <v>21</v>
      </c>
      <c r="F14" s="8" t="s">
        <v>55</v>
      </c>
      <c r="G14" s="8" t="s">
        <v>77</v>
      </c>
      <c r="H14" s="9" t="s">
        <v>78</v>
      </c>
      <c r="I14" s="13"/>
      <c r="J14" s="6"/>
    </row>
    <row r="15">
      <c r="A15" s="7">
        <v>1.140004543E9</v>
      </c>
      <c r="B15" s="8" t="s">
        <v>79</v>
      </c>
      <c r="C15" s="8" t="s">
        <v>80</v>
      </c>
      <c r="D15" s="11" t="s">
        <v>81</v>
      </c>
      <c r="E15" s="8" t="s">
        <v>21</v>
      </c>
      <c r="F15" s="8" t="s">
        <v>55</v>
      </c>
      <c r="G15" s="8" t="s">
        <v>82</v>
      </c>
      <c r="H15" s="12" t="s">
        <v>83</v>
      </c>
      <c r="I15" s="13"/>
      <c r="J15" s="6"/>
    </row>
    <row r="16">
      <c r="A16" s="7">
        <v>1.240000594E9</v>
      </c>
      <c r="B16" s="8" t="s">
        <v>84</v>
      </c>
      <c r="C16" s="8" t="s">
        <v>85</v>
      </c>
      <c r="D16" s="11" t="s">
        <v>86</v>
      </c>
      <c r="E16" s="8" t="s">
        <v>21</v>
      </c>
      <c r="F16" s="8" t="s">
        <v>22</v>
      </c>
      <c r="G16" s="8" t="s">
        <v>87</v>
      </c>
      <c r="H16" s="9" t="s">
        <v>28</v>
      </c>
      <c r="I16" s="13"/>
      <c r="J16" s="5"/>
    </row>
    <row r="17">
      <c r="A17" s="7">
        <v>1.240005882E9</v>
      </c>
      <c r="B17" s="8" t="s">
        <v>88</v>
      </c>
      <c r="C17" s="8" t="s">
        <v>89</v>
      </c>
      <c r="D17" s="8" t="s">
        <v>90</v>
      </c>
      <c r="E17" s="8" t="s">
        <v>21</v>
      </c>
      <c r="F17" s="8" t="s">
        <v>91</v>
      </c>
      <c r="G17" s="8" t="s">
        <v>92</v>
      </c>
      <c r="H17" s="12" t="s">
        <v>93</v>
      </c>
      <c r="I17" s="13"/>
      <c r="J17" s="6"/>
    </row>
    <row r="18">
      <c r="A18" s="7">
        <v>1.0240000494E10</v>
      </c>
      <c r="B18" s="8" t="s">
        <v>94</v>
      </c>
      <c r="C18" s="8" t="s">
        <v>95</v>
      </c>
      <c r="D18" s="7">
        <v>8.7277550236E10</v>
      </c>
      <c r="E18" s="8" t="s">
        <v>21</v>
      </c>
      <c r="F18" s="8" t="s">
        <v>96</v>
      </c>
      <c r="G18" s="8" t="s">
        <v>97</v>
      </c>
      <c r="H18" s="12" t="s">
        <v>73</v>
      </c>
      <c r="I18" s="13"/>
      <c r="J18" s="20"/>
    </row>
    <row r="19">
      <c r="A19" s="7">
        <v>1.0240002014E10</v>
      </c>
      <c r="B19" s="8" t="s">
        <v>98</v>
      </c>
      <c r="C19" s="8" t="s">
        <v>99</v>
      </c>
      <c r="D19" s="8" t="s">
        <v>100</v>
      </c>
      <c r="E19" s="8" t="s">
        <v>21</v>
      </c>
      <c r="F19" s="8" t="s">
        <v>43</v>
      </c>
      <c r="G19" s="8" t="s">
        <v>101</v>
      </c>
      <c r="H19" s="13"/>
      <c r="I19" s="18" t="s">
        <v>102</v>
      </c>
      <c r="J19" s="6"/>
    </row>
    <row r="20">
      <c r="A20" s="7">
        <v>1.0340001446E10</v>
      </c>
      <c r="B20" s="8" t="s">
        <v>103</v>
      </c>
      <c r="C20" s="8" t="s">
        <v>104</v>
      </c>
      <c r="D20" s="8" t="s">
        <v>105</v>
      </c>
      <c r="E20" s="8" t="s">
        <v>106</v>
      </c>
      <c r="F20" s="8" t="s">
        <v>71</v>
      </c>
      <c r="G20" s="8" t="s">
        <v>107</v>
      </c>
      <c r="H20" s="12" t="s">
        <v>73</v>
      </c>
      <c r="I20" s="13"/>
      <c r="J20" s="5"/>
    </row>
    <row r="21">
      <c r="A21" s="21">
        <v>1.0440002755E10</v>
      </c>
      <c r="B21" s="22" t="s">
        <v>108</v>
      </c>
      <c r="C21" s="22" t="s">
        <v>109</v>
      </c>
      <c r="D21" s="22" t="s">
        <v>110</v>
      </c>
      <c r="E21" s="22" t="s">
        <v>21</v>
      </c>
      <c r="F21" s="22" t="s">
        <v>43</v>
      </c>
      <c r="G21" s="22" t="s">
        <v>111</v>
      </c>
      <c r="H21" s="23" t="s">
        <v>112</v>
      </c>
      <c r="I21" s="24" t="s">
        <v>113</v>
      </c>
      <c r="J21" s="20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7">
        <v>1.0440001816E10</v>
      </c>
      <c r="B22" s="8" t="s">
        <v>114</v>
      </c>
      <c r="C22" s="8" t="s">
        <v>115</v>
      </c>
      <c r="D22" s="11" t="s">
        <v>116</v>
      </c>
      <c r="E22" s="8" t="s">
        <v>117</v>
      </c>
      <c r="F22" s="8" t="s">
        <v>55</v>
      </c>
      <c r="G22" s="8" t="s">
        <v>118</v>
      </c>
      <c r="H22" s="9" t="s">
        <v>119</v>
      </c>
      <c r="I22" s="13"/>
      <c r="J22" s="5"/>
    </row>
    <row r="23">
      <c r="A23" s="7">
        <v>1.0440004276E10</v>
      </c>
      <c r="B23" s="8" t="s">
        <v>120</v>
      </c>
      <c r="C23" s="8" t="s">
        <v>121</v>
      </c>
      <c r="D23" s="7">
        <v>8.7025548077E10</v>
      </c>
      <c r="E23" s="8" t="s">
        <v>21</v>
      </c>
      <c r="F23" s="8" t="s">
        <v>22</v>
      </c>
      <c r="G23" s="8" t="s">
        <v>122</v>
      </c>
      <c r="H23" s="9" t="s">
        <v>123</v>
      </c>
      <c r="I23" s="13"/>
      <c r="J23" s="5"/>
    </row>
    <row r="24">
      <c r="A24" s="7">
        <v>1.0540003497E10</v>
      </c>
      <c r="B24" s="8" t="s">
        <v>124</v>
      </c>
      <c r="C24" s="8" t="s">
        <v>125</v>
      </c>
      <c r="D24" s="8" t="s">
        <v>126</v>
      </c>
      <c r="E24" s="8" t="s">
        <v>127</v>
      </c>
      <c r="F24" s="8" t="s">
        <v>91</v>
      </c>
      <c r="G24" s="8" t="s">
        <v>128</v>
      </c>
      <c r="H24" s="12" t="s">
        <v>129</v>
      </c>
      <c r="I24" s="13"/>
      <c r="J24" s="13"/>
    </row>
    <row r="25">
      <c r="A25" s="7">
        <v>1.0540010521E10</v>
      </c>
      <c r="B25" s="8" t="s">
        <v>130</v>
      </c>
      <c r="C25" s="8" t="s">
        <v>131</v>
      </c>
      <c r="D25" s="11" t="s">
        <v>132</v>
      </c>
      <c r="E25" s="8" t="s">
        <v>21</v>
      </c>
      <c r="F25" s="8" t="s">
        <v>22</v>
      </c>
      <c r="G25" s="8" t="s">
        <v>133</v>
      </c>
      <c r="H25" s="9" t="s">
        <v>28</v>
      </c>
      <c r="I25" s="13"/>
      <c r="J25" s="20"/>
    </row>
    <row r="26">
      <c r="A26" s="7">
        <v>1.0610500566E10</v>
      </c>
      <c r="B26" s="8" t="s">
        <v>134</v>
      </c>
      <c r="C26" s="8" t="s">
        <v>135</v>
      </c>
      <c r="D26" s="7">
        <v>8.7782502444E10</v>
      </c>
      <c r="E26" s="8" t="s">
        <v>136</v>
      </c>
      <c r="F26" s="8" t="s">
        <v>16</v>
      </c>
      <c r="G26" s="8" t="s">
        <v>137</v>
      </c>
      <c r="H26" s="12" t="s">
        <v>73</v>
      </c>
      <c r="I26" s="13"/>
      <c r="J26" s="5"/>
    </row>
    <row r="27">
      <c r="A27" s="7">
        <v>1.0840007969E10</v>
      </c>
      <c r="B27" s="8" t="s">
        <v>138</v>
      </c>
      <c r="C27" s="8" t="s">
        <v>139</v>
      </c>
      <c r="D27" s="11" t="s">
        <v>140</v>
      </c>
      <c r="E27" s="8" t="s">
        <v>21</v>
      </c>
      <c r="F27" s="8" t="s">
        <v>141</v>
      </c>
      <c r="G27" s="8" t="s">
        <v>142</v>
      </c>
      <c r="H27" s="12" t="s">
        <v>143</v>
      </c>
      <c r="I27" s="13"/>
      <c r="J27" s="13"/>
    </row>
    <row r="28">
      <c r="A28" s="7">
        <v>1.0840002723E10</v>
      </c>
      <c r="B28" s="8" t="s">
        <v>144</v>
      </c>
      <c r="C28" s="8" t="s">
        <v>145</v>
      </c>
      <c r="D28" s="7">
        <v>8.7144522166E10</v>
      </c>
      <c r="E28" s="8" t="s">
        <v>21</v>
      </c>
      <c r="F28" s="8" t="s">
        <v>43</v>
      </c>
      <c r="G28" s="8" t="s">
        <v>146</v>
      </c>
      <c r="H28" s="12" t="s">
        <v>147</v>
      </c>
      <c r="I28" s="26" t="s">
        <v>148</v>
      </c>
      <c r="J28" s="5"/>
    </row>
    <row r="29">
      <c r="A29" s="7">
        <v>1.0840002165E10</v>
      </c>
      <c r="B29" s="8" t="s">
        <v>149</v>
      </c>
      <c r="C29" s="8" t="s">
        <v>150</v>
      </c>
      <c r="D29" s="7">
        <v>8.7055405191E10</v>
      </c>
      <c r="E29" s="8" t="s">
        <v>151</v>
      </c>
      <c r="F29" s="8" t="s">
        <v>9</v>
      </c>
      <c r="G29" s="8" t="s">
        <v>152</v>
      </c>
      <c r="H29" s="9" t="s">
        <v>153</v>
      </c>
      <c r="I29" s="13"/>
      <c r="J29" s="5"/>
    </row>
    <row r="30">
      <c r="A30" s="7">
        <v>1.114000153E10</v>
      </c>
      <c r="B30" s="8" t="s">
        <v>154</v>
      </c>
      <c r="C30" s="8" t="s">
        <v>155</v>
      </c>
      <c r="D30" s="7">
        <v>8.7163598122E10</v>
      </c>
      <c r="E30" s="8" t="s">
        <v>21</v>
      </c>
      <c r="F30" s="8" t="s">
        <v>22</v>
      </c>
      <c r="G30" s="8" t="s">
        <v>156</v>
      </c>
      <c r="H30" s="12" t="s">
        <v>157</v>
      </c>
      <c r="I30" s="13"/>
      <c r="J30" s="5"/>
    </row>
    <row r="31">
      <c r="A31" s="7">
        <v>1.1240000378E10</v>
      </c>
      <c r="B31" s="8" t="s">
        <v>158</v>
      </c>
      <c r="C31" s="8" t="s">
        <v>159</v>
      </c>
      <c r="D31" s="7">
        <v>8.7152317215E10</v>
      </c>
      <c r="E31" s="8" t="s">
        <v>160</v>
      </c>
      <c r="F31" s="8" t="s">
        <v>55</v>
      </c>
      <c r="G31" s="8" t="s">
        <v>161</v>
      </c>
      <c r="H31" s="12" t="s">
        <v>162</v>
      </c>
      <c r="I31" s="13"/>
      <c r="J31" s="5"/>
    </row>
    <row r="32">
      <c r="A32" s="7">
        <v>2.0215650395E10</v>
      </c>
      <c r="B32" s="8" t="s">
        <v>163</v>
      </c>
      <c r="C32" s="8" t="s">
        <v>164</v>
      </c>
      <c r="D32" s="7">
        <f>+77051189735</f>
        <v>77051189735</v>
      </c>
      <c r="E32" s="8" t="s">
        <v>165</v>
      </c>
      <c r="F32" s="8" t="s">
        <v>9</v>
      </c>
      <c r="G32" s="8" t="s">
        <v>166</v>
      </c>
      <c r="H32" s="9" t="s">
        <v>153</v>
      </c>
      <c r="I32" s="13"/>
      <c r="J32" s="5"/>
    </row>
    <row r="33">
      <c r="A33" s="7">
        <v>2.0240007562E10</v>
      </c>
      <c r="B33" s="8" t="s">
        <v>167</v>
      </c>
      <c r="C33" s="8" t="s">
        <v>168</v>
      </c>
      <c r="D33" s="7">
        <v>8.771188717E10</v>
      </c>
      <c r="E33" s="8" t="s">
        <v>21</v>
      </c>
      <c r="F33" s="8" t="s">
        <v>22</v>
      </c>
      <c r="G33" s="8" t="s">
        <v>169</v>
      </c>
      <c r="H33" s="12" t="s">
        <v>170</v>
      </c>
      <c r="I33" s="13"/>
      <c r="J33" s="5"/>
    </row>
    <row r="34">
      <c r="A34" s="7">
        <v>2.0323650134E10</v>
      </c>
      <c r="B34" s="8" t="s">
        <v>171</v>
      </c>
      <c r="C34" s="8" t="s">
        <v>172</v>
      </c>
      <c r="D34" s="7">
        <v>8.7082510905E10</v>
      </c>
      <c r="E34" s="8" t="s">
        <v>173</v>
      </c>
      <c r="F34" s="8" t="s">
        <v>16</v>
      </c>
      <c r="G34" s="8" t="s">
        <v>174</v>
      </c>
      <c r="H34" s="12" t="s">
        <v>175</v>
      </c>
      <c r="I34" s="13"/>
      <c r="J34" s="5"/>
    </row>
    <row r="35">
      <c r="A35" s="7">
        <v>2.0540002929E10</v>
      </c>
      <c r="B35" s="8" t="s">
        <v>176</v>
      </c>
      <c r="C35" s="8" t="s">
        <v>177</v>
      </c>
      <c r="D35" s="8" t="s">
        <v>178</v>
      </c>
      <c r="E35" s="8" t="s">
        <v>21</v>
      </c>
      <c r="F35" s="8" t="s">
        <v>55</v>
      </c>
      <c r="G35" s="8" t="s">
        <v>179</v>
      </c>
      <c r="H35" s="9" t="s">
        <v>180</v>
      </c>
      <c r="I35" s="13"/>
      <c r="J35" s="5"/>
    </row>
    <row r="36">
      <c r="A36" s="7">
        <v>2.0540004122E10</v>
      </c>
      <c r="B36" s="8" t="s">
        <v>181</v>
      </c>
      <c r="C36" s="8" t="s">
        <v>182</v>
      </c>
      <c r="D36" s="7">
        <f>+77477846963</f>
        <v>77477846963</v>
      </c>
      <c r="E36" s="8" t="s">
        <v>21</v>
      </c>
      <c r="F36" s="8" t="s">
        <v>22</v>
      </c>
      <c r="G36" s="8" t="s">
        <v>183</v>
      </c>
      <c r="H36" s="9" t="s">
        <v>28</v>
      </c>
      <c r="I36" s="13"/>
      <c r="J36" s="5"/>
    </row>
    <row r="37">
      <c r="A37" s="7">
        <v>2.0825501278E10</v>
      </c>
      <c r="B37" s="8" t="s">
        <v>184</v>
      </c>
      <c r="C37" s="8" t="s">
        <v>185</v>
      </c>
      <c r="D37" s="7">
        <v>8.7762594381E10</v>
      </c>
      <c r="E37" s="8" t="s">
        <v>117</v>
      </c>
      <c r="F37" s="8" t="s">
        <v>186</v>
      </c>
      <c r="G37" s="8" t="s">
        <v>187</v>
      </c>
      <c r="H37" s="12" t="s">
        <v>73</v>
      </c>
      <c r="I37" s="13"/>
      <c r="J37" s="5"/>
    </row>
    <row r="38">
      <c r="A38" s="7">
        <v>2.1040000664E10</v>
      </c>
      <c r="B38" s="8" t="s">
        <v>188</v>
      </c>
      <c r="C38" s="8" t="s">
        <v>189</v>
      </c>
      <c r="D38" s="8" t="s">
        <v>190</v>
      </c>
      <c r="E38" s="8" t="s">
        <v>21</v>
      </c>
      <c r="F38" s="8" t="s">
        <v>141</v>
      </c>
      <c r="G38" s="8" t="s">
        <v>191</v>
      </c>
      <c r="H38" s="12" t="s">
        <v>192</v>
      </c>
      <c r="I38" s="13"/>
      <c r="J38" s="5"/>
    </row>
    <row r="39">
      <c r="A39" s="7">
        <v>3.0240006893E10</v>
      </c>
      <c r="B39" s="8" t="s">
        <v>193</v>
      </c>
      <c r="C39" s="8" t="s">
        <v>194</v>
      </c>
      <c r="D39" s="11" t="s">
        <v>195</v>
      </c>
      <c r="E39" s="8" t="s">
        <v>196</v>
      </c>
      <c r="F39" s="8" t="s">
        <v>71</v>
      </c>
      <c r="G39" s="8" t="s">
        <v>197</v>
      </c>
      <c r="H39" s="12" t="s">
        <v>73</v>
      </c>
      <c r="I39" s="13"/>
      <c r="J39" s="5"/>
    </row>
    <row r="40">
      <c r="A40" s="7">
        <v>3.0260001831E10</v>
      </c>
      <c r="B40" s="8" t="s">
        <v>198</v>
      </c>
      <c r="C40" s="8" t="s">
        <v>199</v>
      </c>
      <c r="D40" s="7">
        <v>8.7017880399E10</v>
      </c>
      <c r="E40" s="8" t="s">
        <v>200</v>
      </c>
      <c r="F40" s="8" t="s">
        <v>201</v>
      </c>
      <c r="G40" s="8" t="s">
        <v>202</v>
      </c>
      <c r="H40" s="12" t="s">
        <v>73</v>
      </c>
      <c r="I40" s="13"/>
      <c r="J40" s="5"/>
    </row>
    <row r="41">
      <c r="A41" s="7">
        <v>3.0464021012E10</v>
      </c>
      <c r="B41" s="8" t="s">
        <v>203</v>
      </c>
      <c r="C41" s="8" t="s">
        <v>204</v>
      </c>
      <c r="D41" s="7">
        <v>8.7052630406E10</v>
      </c>
      <c r="E41" s="8" t="s">
        <v>165</v>
      </c>
      <c r="F41" s="8" t="s">
        <v>205</v>
      </c>
      <c r="G41" s="8" t="s">
        <v>17</v>
      </c>
      <c r="H41" s="12" t="s">
        <v>206</v>
      </c>
      <c r="I41" s="13"/>
      <c r="J41" s="5"/>
    </row>
    <row r="42">
      <c r="A42" s="7">
        <v>3.0564019728E10</v>
      </c>
      <c r="B42" s="8" t="s">
        <v>207</v>
      </c>
      <c r="C42" s="8" t="s">
        <v>208</v>
      </c>
      <c r="D42" s="11" t="s">
        <v>209</v>
      </c>
      <c r="E42" s="8" t="s">
        <v>117</v>
      </c>
      <c r="F42" s="8" t="s">
        <v>205</v>
      </c>
      <c r="G42" s="8" t="s">
        <v>210</v>
      </c>
      <c r="H42" s="12" t="s">
        <v>73</v>
      </c>
      <c r="I42" s="13"/>
      <c r="J42" s="5"/>
    </row>
    <row r="43">
      <c r="A43" s="7">
        <v>3.0819551471E10</v>
      </c>
      <c r="B43" s="8" t="s">
        <v>211</v>
      </c>
      <c r="C43" s="8" t="s">
        <v>212</v>
      </c>
      <c r="D43" s="7">
        <v>8.7086777584E10</v>
      </c>
      <c r="E43" s="8" t="s">
        <v>213</v>
      </c>
      <c r="F43" s="8" t="s">
        <v>201</v>
      </c>
      <c r="G43" s="8" t="s">
        <v>214</v>
      </c>
      <c r="H43" s="12" t="s">
        <v>73</v>
      </c>
      <c r="I43" s="13"/>
      <c r="J43" s="5"/>
    </row>
    <row r="44">
      <c r="A44" s="7">
        <v>3.0864036441E10</v>
      </c>
      <c r="B44" s="8" t="s">
        <v>215</v>
      </c>
      <c r="C44" s="8" t="s">
        <v>216</v>
      </c>
      <c r="D44" s="7">
        <v>8.7056521194E10</v>
      </c>
      <c r="E44" s="8" t="s">
        <v>21</v>
      </c>
      <c r="F44" s="8" t="s">
        <v>55</v>
      </c>
      <c r="G44" s="8" t="s">
        <v>217</v>
      </c>
      <c r="H44" s="9" t="s">
        <v>218</v>
      </c>
      <c r="I44" s="13"/>
      <c r="J44" s="5"/>
    </row>
    <row r="45">
      <c r="A45" s="7">
        <v>3.0913500894E10</v>
      </c>
      <c r="B45" s="8" t="s">
        <v>219</v>
      </c>
      <c r="C45" s="8" t="s">
        <v>220</v>
      </c>
      <c r="D45" s="7">
        <v>8.7086693132E10</v>
      </c>
      <c r="E45" s="8" t="s">
        <v>213</v>
      </c>
      <c r="F45" s="8" t="s">
        <v>16</v>
      </c>
      <c r="G45" s="8" t="s">
        <v>221</v>
      </c>
      <c r="H45" s="12" t="s">
        <v>162</v>
      </c>
      <c r="I45" s="13"/>
      <c r="J45" s="5"/>
    </row>
    <row r="46">
      <c r="A46" s="7">
        <v>3.1040005385E10</v>
      </c>
      <c r="B46" s="8" t="s">
        <v>222</v>
      </c>
      <c r="C46" s="8" t="s">
        <v>223</v>
      </c>
      <c r="D46" s="11" t="s">
        <v>224</v>
      </c>
      <c r="E46" s="8" t="s">
        <v>225</v>
      </c>
      <c r="F46" s="8" t="s">
        <v>9</v>
      </c>
      <c r="G46" s="8" t="s">
        <v>226</v>
      </c>
      <c r="H46" s="9" t="s">
        <v>153</v>
      </c>
      <c r="I46" s="13"/>
      <c r="J46" s="10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7">
        <v>3.1060005621E10</v>
      </c>
      <c r="B47" s="8" t="s">
        <v>227</v>
      </c>
      <c r="C47" s="8" t="s">
        <v>228</v>
      </c>
      <c r="D47" s="8" t="s">
        <v>229</v>
      </c>
      <c r="E47" s="8" t="s">
        <v>21</v>
      </c>
      <c r="F47" s="8" t="s">
        <v>16</v>
      </c>
      <c r="G47" s="8" t="s">
        <v>230</v>
      </c>
      <c r="H47" s="12" t="s">
        <v>231</v>
      </c>
      <c r="I47" s="13"/>
      <c r="J47" s="13"/>
    </row>
    <row r="48">
      <c r="A48" s="7">
        <v>3.1064017378E10</v>
      </c>
      <c r="B48" s="8" t="s">
        <v>232</v>
      </c>
      <c r="C48" s="8" t="s">
        <v>233</v>
      </c>
      <c r="D48" s="11" t="s">
        <v>234</v>
      </c>
      <c r="E48" s="8" t="s">
        <v>21</v>
      </c>
      <c r="F48" s="8" t="s">
        <v>9</v>
      </c>
      <c r="G48" s="8" t="s">
        <v>235</v>
      </c>
      <c r="H48" s="9" t="s">
        <v>153</v>
      </c>
      <c r="I48" s="13"/>
      <c r="J48" s="5"/>
    </row>
    <row r="49">
      <c r="A49" s="28">
        <v>3.1064017429E10</v>
      </c>
      <c r="B49" s="29" t="s">
        <v>236</v>
      </c>
      <c r="C49" s="29" t="s">
        <v>237</v>
      </c>
      <c r="D49" s="28">
        <v>8.7056126319E10</v>
      </c>
      <c r="E49" s="29" t="s">
        <v>21</v>
      </c>
      <c r="F49" s="29" t="s">
        <v>9</v>
      </c>
      <c r="G49" s="29" t="s">
        <v>238</v>
      </c>
      <c r="H49" s="30" t="s">
        <v>239</v>
      </c>
      <c r="I49" s="6"/>
      <c r="J49" s="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7">
        <v>3.114000513E10</v>
      </c>
      <c r="B50" s="8" t="s">
        <v>240</v>
      </c>
      <c r="C50" s="8" t="s">
        <v>241</v>
      </c>
      <c r="D50" s="11" t="s">
        <v>242</v>
      </c>
      <c r="E50" s="8" t="s">
        <v>21</v>
      </c>
      <c r="F50" s="8" t="s">
        <v>22</v>
      </c>
      <c r="G50" s="8" t="s">
        <v>243</v>
      </c>
      <c r="H50" s="12" t="s">
        <v>162</v>
      </c>
      <c r="I50" s="13"/>
      <c r="J50" s="5"/>
    </row>
    <row r="51">
      <c r="A51" s="7">
        <v>3.1240003584E10</v>
      </c>
      <c r="B51" s="8" t="s">
        <v>244</v>
      </c>
      <c r="C51" s="8" t="s">
        <v>245</v>
      </c>
      <c r="D51" s="11" t="s">
        <v>246</v>
      </c>
      <c r="E51" s="8" t="s">
        <v>247</v>
      </c>
      <c r="F51" s="8" t="s">
        <v>201</v>
      </c>
      <c r="G51" s="8" t="s">
        <v>248</v>
      </c>
      <c r="H51" s="12" t="s">
        <v>249</v>
      </c>
      <c r="I51" s="13"/>
      <c r="J51" s="5"/>
    </row>
    <row r="52">
      <c r="A52" s="7">
        <v>4.0140004984E10</v>
      </c>
      <c r="B52" s="8" t="s">
        <v>250</v>
      </c>
      <c r="C52" s="8" t="s">
        <v>251</v>
      </c>
      <c r="D52" s="11" t="s">
        <v>252</v>
      </c>
      <c r="E52" s="8" t="s">
        <v>253</v>
      </c>
      <c r="F52" s="8" t="s">
        <v>71</v>
      </c>
      <c r="G52" s="8" t="s">
        <v>254</v>
      </c>
      <c r="H52" s="12" t="s">
        <v>73</v>
      </c>
      <c r="I52" s="13"/>
      <c r="J52" s="5"/>
    </row>
    <row r="53">
      <c r="A53" s="7">
        <v>4.0240007398E10</v>
      </c>
      <c r="B53" s="8" t="s">
        <v>255</v>
      </c>
      <c r="C53" s="8" t="s">
        <v>256</v>
      </c>
      <c r="D53" s="11" t="s">
        <v>257</v>
      </c>
      <c r="E53" s="8" t="s">
        <v>21</v>
      </c>
      <c r="F53" s="8" t="s">
        <v>55</v>
      </c>
      <c r="G53" s="8" t="s">
        <v>258</v>
      </c>
      <c r="H53" s="12" t="s">
        <v>73</v>
      </c>
      <c r="I53" s="13"/>
      <c r="J53" s="6"/>
    </row>
    <row r="54">
      <c r="A54" s="7">
        <v>4.034000755E10</v>
      </c>
      <c r="B54" s="8" t="s">
        <v>259</v>
      </c>
      <c r="C54" s="8" t="s">
        <v>260</v>
      </c>
      <c r="D54" s="8" t="s">
        <v>261</v>
      </c>
      <c r="E54" s="8" t="s">
        <v>262</v>
      </c>
      <c r="F54" s="8" t="s">
        <v>141</v>
      </c>
      <c r="G54" s="8" t="s">
        <v>263</v>
      </c>
      <c r="H54" s="12" t="s">
        <v>264</v>
      </c>
      <c r="I54" s="13"/>
      <c r="J54" s="6"/>
    </row>
    <row r="55">
      <c r="A55" s="7">
        <v>4.0440029861E10</v>
      </c>
      <c r="B55" s="8" t="s">
        <v>265</v>
      </c>
      <c r="C55" s="8" t="s">
        <v>266</v>
      </c>
      <c r="D55" s="7">
        <v>8.7214943424E10</v>
      </c>
      <c r="E55" s="8" t="s">
        <v>267</v>
      </c>
      <c r="F55" s="8" t="s">
        <v>71</v>
      </c>
      <c r="G55" s="8" t="s">
        <v>268</v>
      </c>
      <c r="H55" s="12" t="s">
        <v>269</v>
      </c>
      <c r="I55" s="13"/>
      <c r="J55" s="5"/>
    </row>
    <row r="56">
      <c r="A56" s="7">
        <v>4.0616501867E10</v>
      </c>
      <c r="B56" s="8" t="s">
        <v>270</v>
      </c>
      <c r="C56" s="8" t="s">
        <v>271</v>
      </c>
      <c r="D56" s="31">
        <v>8.7474458689E10</v>
      </c>
      <c r="E56" s="8" t="s">
        <v>272</v>
      </c>
      <c r="F56" s="8" t="s">
        <v>273</v>
      </c>
      <c r="G56" s="8" t="s">
        <v>274</v>
      </c>
      <c r="H56" s="12" t="s">
        <v>162</v>
      </c>
      <c r="I56" s="13"/>
      <c r="J56" s="13"/>
    </row>
    <row r="57">
      <c r="A57" s="7">
        <v>4.0740004054E10</v>
      </c>
      <c r="B57" s="8" t="s">
        <v>275</v>
      </c>
      <c r="C57" s="8" t="s">
        <v>276</v>
      </c>
      <c r="D57" s="11" t="s">
        <v>277</v>
      </c>
      <c r="E57" s="8" t="s">
        <v>117</v>
      </c>
      <c r="F57" s="8" t="s">
        <v>55</v>
      </c>
      <c r="G57" s="8" t="s">
        <v>278</v>
      </c>
      <c r="H57" s="12" t="s">
        <v>162</v>
      </c>
      <c r="I57" s="13"/>
      <c r="J57" s="5"/>
    </row>
    <row r="58">
      <c r="A58" s="7">
        <v>4.0740011473E10</v>
      </c>
      <c r="B58" s="8" t="s">
        <v>279</v>
      </c>
      <c r="C58" s="8" t="s">
        <v>280</v>
      </c>
      <c r="D58" s="7">
        <v>8.7774144371E10</v>
      </c>
      <c r="E58" s="8" t="s">
        <v>21</v>
      </c>
      <c r="F58" s="8" t="s">
        <v>141</v>
      </c>
      <c r="G58" s="8" t="s">
        <v>281</v>
      </c>
      <c r="H58" s="12" t="s">
        <v>162</v>
      </c>
      <c r="I58" s="13"/>
      <c r="J58" s="5"/>
    </row>
    <row r="59">
      <c r="A59" s="7">
        <v>4.0760010513E10</v>
      </c>
      <c r="B59" s="8" t="s">
        <v>282</v>
      </c>
      <c r="C59" s="8" t="s">
        <v>283</v>
      </c>
      <c r="D59" s="7">
        <v>8.7711857352E10</v>
      </c>
      <c r="E59" s="8" t="s">
        <v>117</v>
      </c>
      <c r="F59" s="8" t="s">
        <v>201</v>
      </c>
      <c r="G59" s="8" t="s">
        <v>284</v>
      </c>
      <c r="H59" s="12" t="s">
        <v>162</v>
      </c>
      <c r="I59" s="13"/>
      <c r="J59" s="5"/>
    </row>
    <row r="60">
      <c r="A60" s="7">
        <v>4.0940002709E10</v>
      </c>
      <c r="B60" s="8" t="s">
        <v>285</v>
      </c>
      <c r="C60" s="8" t="s">
        <v>286</v>
      </c>
      <c r="D60" s="7">
        <v>8.7164636721E10</v>
      </c>
      <c r="E60" s="8" t="s">
        <v>21</v>
      </c>
      <c r="F60" s="8" t="s">
        <v>22</v>
      </c>
      <c r="G60" s="8" t="s">
        <v>287</v>
      </c>
      <c r="H60" s="12" t="s">
        <v>73</v>
      </c>
      <c r="I60" s="13"/>
      <c r="J60" s="5"/>
    </row>
    <row r="61">
      <c r="A61" s="7">
        <v>4.104000175E10</v>
      </c>
      <c r="B61" s="8" t="s">
        <v>288</v>
      </c>
      <c r="C61" s="8" t="s">
        <v>289</v>
      </c>
      <c r="D61" s="7">
        <v>8.7172678678E10</v>
      </c>
      <c r="E61" s="8" t="s">
        <v>21</v>
      </c>
      <c r="F61" s="8" t="s">
        <v>22</v>
      </c>
      <c r="G61" s="8" t="s">
        <v>290</v>
      </c>
      <c r="H61" s="12" t="s">
        <v>162</v>
      </c>
      <c r="I61" s="13"/>
      <c r="J61" s="5"/>
    </row>
    <row r="62">
      <c r="A62" s="7">
        <v>4.1040004319E10</v>
      </c>
      <c r="B62" s="8" t="s">
        <v>291</v>
      </c>
      <c r="C62" s="8" t="s">
        <v>292</v>
      </c>
      <c r="D62" s="8" t="s">
        <v>293</v>
      </c>
      <c r="E62" s="8" t="s">
        <v>21</v>
      </c>
      <c r="F62" s="8" t="s">
        <v>22</v>
      </c>
      <c r="G62" s="8" t="s">
        <v>294</v>
      </c>
      <c r="H62" s="9" t="s">
        <v>295</v>
      </c>
      <c r="I62" s="13"/>
      <c r="J62" s="5"/>
    </row>
    <row r="63">
      <c r="A63" s="7">
        <v>4.1040012062E10</v>
      </c>
      <c r="B63" s="8" t="s">
        <v>296</v>
      </c>
      <c r="C63" s="8" t="s">
        <v>297</v>
      </c>
      <c r="D63" s="7">
        <v>8.7773065485E10</v>
      </c>
      <c r="E63" s="8" t="s">
        <v>21</v>
      </c>
      <c r="F63" s="8" t="s">
        <v>22</v>
      </c>
      <c r="G63" s="8" t="s">
        <v>298</v>
      </c>
      <c r="H63" s="32" t="s">
        <v>162</v>
      </c>
      <c r="I63" s="13"/>
      <c r="J63" s="5"/>
    </row>
    <row r="64">
      <c r="A64" s="7">
        <v>4.1140004947E10</v>
      </c>
      <c r="B64" s="8" t="s">
        <v>299</v>
      </c>
      <c r="C64" s="8" t="s">
        <v>300</v>
      </c>
      <c r="D64" s="11" t="s">
        <v>301</v>
      </c>
      <c r="E64" s="8" t="s">
        <v>302</v>
      </c>
      <c r="F64" s="8" t="s">
        <v>141</v>
      </c>
      <c r="G64" s="8" t="s">
        <v>303</v>
      </c>
      <c r="H64" s="12" t="s">
        <v>304</v>
      </c>
      <c r="I64" s="13"/>
      <c r="J64" s="5"/>
    </row>
    <row r="65">
      <c r="A65" s="7">
        <v>4.114000293E10</v>
      </c>
      <c r="B65" s="8" t="s">
        <v>305</v>
      </c>
      <c r="C65" s="8" t="s">
        <v>306</v>
      </c>
      <c r="D65" s="11" t="s">
        <v>307</v>
      </c>
      <c r="E65" s="8" t="s">
        <v>21</v>
      </c>
      <c r="F65" s="8" t="s">
        <v>141</v>
      </c>
      <c r="G65" s="8" t="s">
        <v>308</v>
      </c>
      <c r="H65" s="12" t="s">
        <v>162</v>
      </c>
      <c r="I65" s="13"/>
      <c r="J65" s="5"/>
    </row>
    <row r="66">
      <c r="A66" s="7">
        <v>4.1140014375E10</v>
      </c>
      <c r="B66" s="8" t="s">
        <v>309</v>
      </c>
      <c r="C66" s="8" t="s">
        <v>310</v>
      </c>
      <c r="D66" s="8" t="s">
        <v>311</v>
      </c>
      <c r="E66" s="8" t="s">
        <v>21</v>
      </c>
      <c r="F66" s="8" t="s">
        <v>141</v>
      </c>
      <c r="G66" s="8" t="s">
        <v>312</v>
      </c>
      <c r="H66" s="12" t="s">
        <v>313</v>
      </c>
      <c r="I66" s="13"/>
      <c r="J66" s="5"/>
    </row>
    <row r="67">
      <c r="A67" s="7">
        <v>4.1240004851E10</v>
      </c>
      <c r="B67" s="8" t="s">
        <v>314</v>
      </c>
      <c r="C67" s="8" t="s">
        <v>315</v>
      </c>
      <c r="D67" s="11" t="s">
        <v>316</v>
      </c>
      <c r="E67" s="8" t="s">
        <v>21</v>
      </c>
      <c r="F67" s="8" t="s">
        <v>55</v>
      </c>
      <c r="G67" s="8" t="s">
        <v>317</v>
      </c>
      <c r="H67" s="9" t="s">
        <v>318</v>
      </c>
      <c r="I67" s="13"/>
      <c r="J67" s="5"/>
    </row>
    <row r="68">
      <c r="A68" s="7">
        <v>4.1240003972E10</v>
      </c>
      <c r="B68" s="8" t="s">
        <v>319</v>
      </c>
      <c r="C68" s="8" t="s">
        <v>320</v>
      </c>
      <c r="D68" s="7">
        <v>8.7153670134E10</v>
      </c>
      <c r="E68" s="8" t="s">
        <v>21</v>
      </c>
      <c r="F68" s="8" t="s">
        <v>55</v>
      </c>
      <c r="G68" s="8" t="s">
        <v>321</v>
      </c>
      <c r="H68" s="9" t="s">
        <v>322</v>
      </c>
      <c r="I68" s="13"/>
      <c r="J68" s="5"/>
    </row>
    <row r="69">
      <c r="A69" s="7">
        <v>4.1240005245E10</v>
      </c>
      <c r="B69" s="8" t="s">
        <v>323</v>
      </c>
      <c r="C69" s="8" t="s">
        <v>324</v>
      </c>
      <c r="D69" s="7">
        <v>8.7775535544E10</v>
      </c>
      <c r="E69" s="8" t="s">
        <v>21</v>
      </c>
      <c r="F69" s="8" t="s">
        <v>55</v>
      </c>
      <c r="G69" s="8" t="s">
        <v>325</v>
      </c>
      <c r="H69" s="12" t="s">
        <v>73</v>
      </c>
      <c r="I69" s="13"/>
      <c r="J69" s="5"/>
    </row>
    <row r="70">
      <c r="A70" s="7">
        <v>4.1240008983E10</v>
      </c>
      <c r="B70" s="8" t="s">
        <v>326</v>
      </c>
      <c r="C70" s="8" t="s">
        <v>327</v>
      </c>
      <c r="D70" s="7">
        <v>8.7771839328E10</v>
      </c>
      <c r="E70" s="8" t="s">
        <v>21</v>
      </c>
      <c r="F70" s="8" t="s">
        <v>141</v>
      </c>
      <c r="G70" s="8" t="s">
        <v>328</v>
      </c>
      <c r="H70" s="12" t="s">
        <v>162</v>
      </c>
      <c r="I70" s="13"/>
      <c r="J70" s="5"/>
    </row>
    <row r="71">
      <c r="A71" s="7">
        <v>4.1240013988E10</v>
      </c>
      <c r="B71" s="8" t="s">
        <v>329</v>
      </c>
      <c r="C71" s="8" t="s">
        <v>330</v>
      </c>
      <c r="D71" s="8" t="s">
        <v>331</v>
      </c>
      <c r="E71" s="8" t="s">
        <v>21</v>
      </c>
      <c r="F71" s="8" t="s">
        <v>22</v>
      </c>
      <c r="G71" s="8" t="s">
        <v>332</v>
      </c>
      <c r="H71" s="12" t="s">
        <v>73</v>
      </c>
      <c r="I71" s="13"/>
      <c r="J71" s="5"/>
    </row>
    <row r="72">
      <c r="A72" s="7">
        <v>4.1240013474E10</v>
      </c>
      <c r="B72" s="8" t="s">
        <v>333</v>
      </c>
      <c r="C72" s="8" t="s">
        <v>334</v>
      </c>
      <c r="D72" s="7">
        <v>8.7776331532E10</v>
      </c>
      <c r="E72" s="8" t="s">
        <v>21</v>
      </c>
      <c r="F72" s="8" t="s">
        <v>141</v>
      </c>
      <c r="G72" s="8" t="s">
        <v>335</v>
      </c>
      <c r="H72" s="12" t="s">
        <v>162</v>
      </c>
      <c r="I72" s="13"/>
      <c r="J72" s="5"/>
    </row>
    <row r="73">
      <c r="A73" s="7">
        <v>5.0140021193E10</v>
      </c>
      <c r="B73" s="8" t="s">
        <v>336</v>
      </c>
      <c r="C73" s="8" t="s">
        <v>337</v>
      </c>
      <c r="D73" s="7">
        <v>8.7013218105E10</v>
      </c>
      <c r="E73" s="8" t="s">
        <v>21</v>
      </c>
      <c r="F73" s="8" t="s">
        <v>22</v>
      </c>
      <c r="G73" s="8" t="s">
        <v>338</v>
      </c>
      <c r="H73" s="9" t="s">
        <v>295</v>
      </c>
      <c r="I73" s="13"/>
      <c r="J73" s="5"/>
    </row>
    <row r="74">
      <c r="A74" s="7">
        <v>5.0264027206E10</v>
      </c>
      <c r="B74" s="8" t="s">
        <v>339</v>
      </c>
      <c r="C74" s="8" t="s">
        <v>340</v>
      </c>
      <c r="D74" s="8" t="s">
        <v>341</v>
      </c>
      <c r="E74" s="8" t="s">
        <v>21</v>
      </c>
      <c r="F74" s="8" t="s">
        <v>141</v>
      </c>
      <c r="G74" s="8" t="s">
        <v>342</v>
      </c>
      <c r="H74" s="12" t="s">
        <v>73</v>
      </c>
      <c r="I74" s="13"/>
      <c r="J74" s="5"/>
    </row>
    <row r="75">
      <c r="A75" s="7">
        <v>5.044000378E10</v>
      </c>
      <c r="B75" s="8" t="s">
        <v>343</v>
      </c>
      <c r="C75" s="8" t="s">
        <v>344</v>
      </c>
      <c r="D75" s="8" t="s">
        <v>345</v>
      </c>
      <c r="E75" s="8" t="s">
        <v>21</v>
      </c>
      <c r="F75" s="8" t="s">
        <v>55</v>
      </c>
      <c r="G75" s="8" t="s">
        <v>346</v>
      </c>
      <c r="H75" s="12" t="s">
        <v>73</v>
      </c>
      <c r="I75" s="13"/>
      <c r="J75" s="5"/>
    </row>
    <row r="76">
      <c r="A76" s="7">
        <v>5.0640010542E10</v>
      </c>
      <c r="B76" s="8" t="s">
        <v>347</v>
      </c>
      <c r="C76" s="8" t="s">
        <v>348</v>
      </c>
      <c r="D76" s="7">
        <v>8.7773518399E10</v>
      </c>
      <c r="E76" s="8" t="s">
        <v>349</v>
      </c>
      <c r="F76" s="8" t="s">
        <v>96</v>
      </c>
      <c r="G76" s="8" t="s">
        <v>350</v>
      </c>
      <c r="H76" s="12" t="s">
        <v>175</v>
      </c>
      <c r="I76" s="13"/>
      <c r="J76" s="5"/>
    </row>
    <row r="77">
      <c r="A77" s="7">
        <v>5.0840006036E10</v>
      </c>
      <c r="B77" s="8" t="s">
        <v>351</v>
      </c>
      <c r="C77" s="8" t="s">
        <v>352</v>
      </c>
      <c r="D77" s="7">
        <v>8.7143721029E10</v>
      </c>
      <c r="E77" s="8" t="s">
        <v>21</v>
      </c>
      <c r="F77" s="8" t="s">
        <v>43</v>
      </c>
      <c r="G77" s="8" t="s">
        <v>353</v>
      </c>
      <c r="H77" s="12" t="s">
        <v>354</v>
      </c>
      <c r="I77" s="13"/>
      <c r="J77" s="6"/>
    </row>
    <row r="78">
      <c r="A78" s="7">
        <v>5.1140001984E10</v>
      </c>
      <c r="B78" s="8" t="s">
        <v>355</v>
      </c>
      <c r="C78" s="8" t="s">
        <v>356</v>
      </c>
      <c r="D78" s="7">
        <v>8.7775804666E10</v>
      </c>
      <c r="E78" s="8" t="s">
        <v>21</v>
      </c>
      <c r="F78" s="8" t="s">
        <v>43</v>
      </c>
      <c r="G78" s="8" t="s">
        <v>357</v>
      </c>
      <c r="H78" s="9" t="s">
        <v>358</v>
      </c>
      <c r="I78" s="26" t="s">
        <v>359</v>
      </c>
      <c r="J78" s="5"/>
    </row>
    <row r="79">
      <c r="A79" s="7">
        <v>6.0640009114E10</v>
      </c>
      <c r="B79" s="8" t="s">
        <v>360</v>
      </c>
      <c r="C79" s="8" t="s">
        <v>361</v>
      </c>
      <c r="D79" s="7">
        <v>8.7471385972E10</v>
      </c>
      <c r="E79" s="8" t="s">
        <v>362</v>
      </c>
      <c r="F79" s="8" t="s">
        <v>141</v>
      </c>
      <c r="G79" s="8" t="s">
        <v>363</v>
      </c>
      <c r="H79" s="12" t="s">
        <v>73</v>
      </c>
      <c r="I79" s="13"/>
      <c r="J79" s="6"/>
    </row>
    <row r="80">
      <c r="A80" s="28">
        <v>6.0640012243E10</v>
      </c>
      <c r="B80" s="29" t="s">
        <v>364</v>
      </c>
      <c r="C80" s="29" t="s">
        <v>365</v>
      </c>
      <c r="D80" s="28">
        <v>8.7715242175E10</v>
      </c>
      <c r="E80" s="29" t="s">
        <v>366</v>
      </c>
      <c r="F80" s="29" t="s">
        <v>205</v>
      </c>
      <c r="G80" s="29" t="s">
        <v>367</v>
      </c>
      <c r="H80" s="30" t="s">
        <v>368</v>
      </c>
      <c r="I80" s="6"/>
      <c r="J80" s="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7">
        <v>6.1140016181E10</v>
      </c>
      <c r="B81" s="8" t="s">
        <v>369</v>
      </c>
      <c r="C81" s="8" t="s">
        <v>370</v>
      </c>
      <c r="D81" s="7">
        <v>8.7057674325E10</v>
      </c>
      <c r="E81" s="8" t="s">
        <v>302</v>
      </c>
      <c r="F81" s="8" t="s">
        <v>37</v>
      </c>
      <c r="G81" s="8" t="s">
        <v>371</v>
      </c>
      <c r="H81" s="12" t="s">
        <v>162</v>
      </c>
      <c r="I81" s="13"/>
      <c r="J81" s="5"/>
    </row>
    <row r="82">
      <c r="A82" s="7">
        <v>6.1164026873E10</v>
      </c>
      <c r="B82" s="8" t="s">
        <v>372</v>
      </c>
      <c r="C82" s="8" t="s">
        <v>373</v>
      </c>
      <c r="D82" s="7">
        <v>8.7012952924E10</v>
      </c>
      <c r="E82" s="8" t="s">
        <v>21</v>
      </c>
      <c r="F82" s="8" t="s">
        <v>16</v>
      </c>
      <c r="G82" s="8" t="s">
        <v>374</v>
      </c>
      <c r="H82" s="12" t="s">
        <v>375</v>
      </c>
      <c r="I82" s="13"/>
      <c r="J82" s="5"/>
    </row>
    <row r="83">
      <c r="A83" s="7">
        <v>7.0340013525E10</v>
      </c>
      <c r="B83" s="8" t="s">
        <v>376</v>
      </c>
      <c r="C83" s="8" t="s">
        <v>377</v>
      </c>
      <c r="D83" s="11" t="s">
        <v>378</v>
      </c>
      <c r="E83" s="8" t="s">
        <v>379</v>
      </c>
      <c r="F83" s="8" t="s">
        <v>71</v>
      </c>
      <c r="G83" s="8" t="s">
        <v>380</v>
      </c>
      <c r="H83" s="12" t="s">
        <v>73</v>
      </c>
      <c r="I83" s="13"/>
      <c r="J83" s="5"/>
    </row>
    <row r="84">
      <c r="A84" s="7">
        <v>7.0540005813E10</v>
      </c>
      <c r="B84" s="8" t="s">
        <v>381</v>
      </c>
      <c r="C84" s="8" t="s">
        <v>382</v>
      </c>
      <c r="D84" s="7">
        <v>8.7235327383E10</v>
      </c>
      <c r="E84" s="8" t="s">
        <v>117</v>
      </c>
      <c r="F84" s="8" t="s">
        <v>186</v>
      </c>
      <c r="G84" s="8" t="s">
        <v>383</v>
      </c>
      <c r="H84" s="12" t="s">
        <v>73</v>
      </c>
      <c r="I84" s="13"/>
      <c r="J84" s="33"/>
    </row>
    <row r="85">
      <c r="A85" s="28">
        <v>7.0540027933E10</v>
      </c>
      <c r="B85" s="29" t="s">
        <v>384</v>
      </c>
      <c r="C85" s="29" t="s">
        <v>385</v>
      </c>
      <c r="D85" s="28">
        <v>8.7054855571E10</v>
      </c>
      <c r="E85" s="29" t="s">
        <v>386</v>
      </c>
      <c r="F85" s="29" t="s">
        <v>37</v>
      </c>
      <c r="G85" s="29" t="s">
        <v>387</v>
      </c>
      <c r="H85" s="30" t="s">
        <v>388</v>
      </c>
      <c r="I85" s="6"/>
      <c r="J85" s="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7">
        <v>7.1040006472E10</v>
      </c>
      <c r="B86" s="8" t="s">
        <v>389</v>
      </c>
      <c r="C86" s="8" t="s">
        <v>390</v>
      </c>
      <c r="D86" s="11" t="s">
        <v>391</v>
      </c>
      <c r="E86" s="8" t="s">
        <v>392</v>
      </c>
      <c r="F86" s="8" t="s">
        <v>22</v>
      </c>
      <c r="G86" s="8" t="s">
        <v>393</v>
      </c>
      <c r="H86" s="12" t="s">
        <v>162</v>
      </c>
      <c r="I86" s="13"/>
      <c r="J86" s="33"/>
    </row>
    <row r="87">
      <c r="A87" s="7">
        <v>7.1240019954E10</v>
      </c>
      <c r="B87" s="8" t="s">
        <v>394</v>
      </c>
      <c r="C87" s="8" t="s">
        <v>395</v>
      </c>
      <c r="D87" s="11" t="s">
        <v>396</v>
      </c>
      <c r="E87" s="8" t="s">
        <v>397</v>
      </c>
      <c r="F87" s="8" t="s">
        <v>37</v>
      </c>
      <c r="G87" s="8" t="s">
        <v>398</v>
      </c>
      <c r="H87" s="12" t="s">
        <v>162</v>
      </c>
      <c r="I87" s="13"/>
      <c r="J87" s="33"/>
    </row>
    <row r="88">
      <c r="A88" s="7">
        <v>8.0240010711E10</v>
      </c>
      <c r="B88" s="8" t="s">
        <v>399</v>
      </c>
      <c r="C88" s="8" t="s">
        <v>400</v>
      </c>
      <c r="D88" s="8" t="s">
        <v>401</v>
      </c>
      <c r="E88" s="8" t="s">
        <v>397</v>
      </c>
      <c r="F88" s="8" t="s">
        <v>141</v>
      </c>
      <c r="G88" s="8" t="s">
        <v>402</v>
      </c>
      <c r="H88" s="12" t="s">
        <v>73</v>
      </c>
      <c r="I88" s="13"/>
      <c r="J88" s="33"/>
    </row>
    <row r="89">
      <c r="A89" s="7">
        <v>8.0340001875E10</v>
      </c>
      <c r="B89" s="8" t="s">
        <v>403</v>
      </c>
      <c r="C89" s="8" t="s">
        <v>404</v>
      </c>
      <c r="D89" s="7">
        <v>8.723392506E10</v>
      </c>
      <c r="E89" s="8" t="s">
        <v>225</v>
      </c>
      <c r="F89" s="8" t="s">
        <v>141</v>
      </c>
      <c r="G89" s="8" t="s">
        <v>405</v>
      </c>
      <c r="H89" s="12" t="s">
        <v>406</v>
      </c>
      <c r="I89" s="13"/>
      <c r="J89" s="33"/>
    </row>
    <row r="90">
      <c r="A90" s="7">
        <v>8.0564004302E10</v>
      </c>
      <c r="B90" s="8" t="s">
        <v>407</v>
      </c>
      <c r="C90" s="8" t="s">
        <v>408</v>
      </c>
      <c r="D90" s="7">
        <v>8.7777337754E10</v>
      </c>
      <c r="E90" s="8" t="s">
        <v>21</v>
      </c>
      <c r="F90" s="8" t="s">
        <v>201</v>
      </c>
      <c r="G90" s="8" t="s">
        <v>409</v>
      </c>
      <c r="H90" s="12" t="s">
        <v>73</v>
      </c>
      <c r="I90" s="13"/>
      <c r="J90" s="33"/>
    </row>
    <row r="91">
      <c r="A91" s="7">
        <v>8.0540004966E10</v>
      </c>
      <c r="B91" s="8" t="s">
        <v>410</v>
      </c>
      <c r="C91" s="8" t="s">
        <v>411</v>
      </c>
      <c r="D91" s="7">
        <v>8.7054434779E10</v>
      </c>
      <c r="E91" s="8" t="s">
        <v>21</v>
      </c>
      <c r="F91" s="8" t="s">
        <v>55</v>
      </c>
      <c r="G91" s="8" t="s">
        <v>412</v>
      </c>
      <c r="H91" s="12" t="s">
        <v>162</v>
      </c>
      <c r="I91" s="13"/>
      <c r="J91" s="33"/>
    </row>
    <row r="92">
      <c r="A92" s="7">
        <v>8.0940016082E10</v>
      </c>
      <c r="B92" s="8" t="s">
        <v>413</v>
      </c>
      <c r="C92" s="8" t="s">
        <v>414</v>
      </c>
      <c r="D92" s="11" t="s">
        <v>415</v>
      </c>
      <c r="E92" s="8" t="s">
        <v>416</v>
      </c>
      <c r="F92" s="8" t="s">
        <v>9</v>
      </c>
      <c r="G92" s="8" t="s">
        <v>417</v>
      </c>
      <c r="H92" s="12" t="s">
        <v>73</v>
      </c>
      <c r="I92" s="13"/>
      <c r="J92" s="33"/>
    </row>
    <row r="93">
      <c r="A93" s="7">
        <v>8.1140011451E10</v>
      </c>
      <c r="B93" s="8" t="s">
        <v>418</v>
      </c>
      <c r="C93" s="8" t="s">
        <v>419</v>
      </c>
      <c r="D93" s="7">
        <v>8.7019338058E10</v>
      </c>
      <c r="E93" s="8" t="s">
        <v>420</v>
      </c>
      <c r="F93" s="8" t="s">
        <v>96</v>
      </c>
      <c r="G93" s="8" t="s">
        <v>421</v>
      </c>
      <c r="H93" s="12" t="s">
        <v>162</v>
      </c>
      <c r="I93" s="13"/>
      <c r="J93" s="33"/>
    </row>
    <row r="94">
      <c r="A94" s="7">
        <v>9.0164019487E10</v>
      </c>
      <c r="B94" s="8" t="s">
        <v>422</v>
      </c>
      <c r="C94" s="8" t="s">
        <v>423</v>
      </c>
      <c r="D94" s="8" t="s">
        <v>424</v>
      </c>
      <c r="E94" s="8" t="s">
        <v>21</v>
      </c>
      <c r="F94" s="8" t="s">
        <v>201</v>
      </c>
      <c r="G94" s="8" t="s">
        <v>425</v>
      </c>
      <c r="H94" s="12" t="s">
        <v>162</v>
      </c>
      <c r="I94" s="13"/>
      <c r="J94" s="6"/>
    </row>
    <row r="95">
      <c r="A95" s="7">
        <v>9.0340011021E10</v>
      </c>
      <c r="B95" s="8" t="s">
        <v>426</v>
      </c>
      <c r="C95" s="8" t="s">
        <v>427</v>
      </c>
      <c r="D95" s="7">
        <v>8.7014849148E10</v>
      </c>
      <c r="E95" s="8" t="s">
        <v>386</v>
      </c>
      <c r="F95" s="8" t="s">
        <v>428</v>
      </c>
      <c r="G95" s="8" t="s">
        <v>429</v>
      </c>
      <c r="H95" s="12" t="s">
        <v>162</v>
      </c>
      <c r="I95" s="13"/>
      <c r="J95" s="6"/>
    </row>
    <row r="96">
      <c r="A96" s="7">
        <v>9.0464021975E10</v>
      </c>
      <c r="B96" s="8" t="s">
        <v>430</v>
      </c>
      <c r="C96" s="8" t="s">
        <v>431</v>
      </c>
      <c r="D96" s="7">
        <f>+77054783065</f>
        <v>77054783065</v>
      </c>
      <c r="E96" s="8" t="s">
        <v>21</v>
      </c>
      <c r="F96" s="8" t="s">
        <v>16</v>
      </c>
      <c r="G96" s="8" t="s">
        <v>432</v>
      </c>
      <c r="H96" s="12" t="s">
        <v>73</v>
      </c>
      <c r="I96" s="13"/>
      <c r="J96" s="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7">
        <v>9.0440004538E10</v>
      </c>
      <c r="B97" s="8" t="s">
        <v>433</v>
      </c>
      <c r="C97" s="8" t="s">
        <v>434</v>
      </c>
      <c r="D97" s="7">
        <v>8.77129785E10</v>
      </c>
      <c r="E97" s="8" t="s">
        <v>21</v>
      </c>
      <c r="F97" s="8" t="s">
        <v>22</v>
      </c>
      <c r="G97" s="8" t="s">
        <v>435</v>
      </c>
      <c r="H97" s="12" t="s">
        <v>73</v>
      </c>
      <c r="I97" s="13"/>
      <c r="J97" s="6"/>
    </row>
    <row r="98">
      <c r="A98" s="7">
        <v>9.0640019137E10</v>
      </c>
      <c r="B98" s="8" t="s">
        <v>436</v>
      </c>
      <c r="C98" s="8" t="s">
        <v>437</v>
      </c>
      <c r="D98" s="7">
        <v>8.7017176797E10</v>
      </c>
      <c r="E98" s="8" t="s">
        <v>225</v>
      </c>
      <c r="F98" s="8" t="s">
        <v>22</v>
      </c>
      <c r="G98" s="8" t="s">
        <v>438</v>
      </c>
      <c r="H98" s="12" t="s">
        <v>162</v>
      </c>
      <c r="I98" s="13"/>
      <c r="J98" s="6"/>
    </row>
    <row r="99">
      <c r="A99" s="7">
        <v>9.074001595E10</v>
      </c>
      <c r="B99" s="8" t="s">
        <v>439</v>
      </c>
      <c r="C99" s="8" t="s">
        <v>440</v>
      </c>
      <c r="D99" s="8" t="s">
        <v>441</v>
      </c>
      <c r="E99" s="8" t="s">
        <v>442</v>
      </c>
      <c r="F99" s="8" t="s">
        <v>9</v>
      </c>
      <c r="G99" s="8" t="s">
        <v>443</v>
      </c>
      <c r="H99" s="12" t="s">
        <v>162</v>
      </c>
      <c r="I99" s="13"/>
      <c r="J99" s="6"/>
    </row>
    <row r="100">
      <c r="A100" s="7">
        <v>1.00240000106E11</v>
      </c>
      <c r="B100" s="8" t="s">
        <v>444</v>
      </c>
      <c r="C100" s="8" t="s">
        <v>445</v>
      </c>
      <c r="D100" s="11" t="s">
        <v>446</v>
      </c>
      <c r="E100" s="8" t="s">
        <v>447</v>
      </c>
      <c r="F100" s="8" t="s">
        <v>91</v>
      </c>
      <c r="G100" s="8" t="s">
        <v>448</v>
      </c>
      <c r="H100" s="12" t="s">
        <v>73</v>
      </c>
      <c r="I100" s="13"/>
      <c r="J100" s="33"/>
    </row>
    <row r="101">
      <c r="A101" s="7">
        <v>1.00240002856E11</v>
      </c>
      <c r="B101" s="8" t="s">
        <v>449</v>
      </c>
      <c r="C101" s="8" t="s">
        <v>450</v>
      </c>
      <c r="D101" s="8" t="s">
        <v>451</v>
      </c>
      <c r="E101" s="8" t="s">
        <v>416</v>
      </c>
      <c r="F101" s="8" t="s">
        <v>452</v>
      </c>
      <c r="G101" s="8" t="s">
        <v>453</v>
      </c>
      <c r="H101" s="12" t="s">
        <v>162</v>
      </c>
      <c r="I101" s="13"/>
      <c r="J101" s="33"/>
    </row>
    <row r="102">
      <c r="A102" s="7">
        <v>1.00240017646E11</v>
      </c>
      <c r="B102" s="8" t="s">
        <v>454</v>
      </c>
      <c r="C102" s="8" t="s">
        <v>455</v>
      </c>
      <c r="D102" s="11" t="s">
        <v>456</v>
      </c>
      <c r="E102" s="8" t="s">
        <v>117</v>
      </c>
      <c r="F102" s="8" t="s">
        <v>96</v>
      </c>
      <c r="G102" s="8" t="s">
        <v>457</v>
      </c>
      <c r="H102" s="12" t="s">
        <v>73</v>
      </c>
      <c r="I102" s="13"/>
      <c r="J102" s="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7">
        <v>1.00340017015E11</v>
      </c>
      <c r="B103" s="8" t="s">
        <v>458</v>
      </c>
      <c r="C103" s="8" t="s">
        <v>459</v>
      </c>
      <c r="D103" s="7">
        <v>8.7055068177E10</v>
      </c>
      <c r="E103" s="8" t="s">
        <v>362</v>
      </c>
      <c r="F103" s="8" t="s">
        <v>141</v>
      </c>
      <c r="G103" s="8" t="s">
        <v>460</v>
      </c>
      <c r="H103" s="12" t="s">
        <v>162</v>
      </c>
      <c r="I103" s="13"/>
      <c r="J103" s="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7">
        <v>1.00540006225E11</v>
      </c>
      <c r="B104" s="8" t="s">
        <v>461</v>
      </c>
      <c r="C104" s="8" t="s">
        <v>462</v>
      </c>
      <c r="D104" s="11" t="s">
        <v>463</v>
      </c>
      <c r="E104" s="8" t="s">
        <v>21</v>
      </c>
      <c r="F104" s="8" t="s">
        <v>22</v>
      </c>
      <c r="G104" s="8" t="s">
        <v>464</v>
      </c>
      <c r="H104" s="12" t="s">
        <v>73</v>
      </c>
      <c r="I104" s="13"/>
      <c r="J104" s="33"/>
    </row>
    <row r="105">
      <c r="A105" s="7">
        <v>1.01164002935E11</v>
      </c>
      <c r="B105" s="8" t="s">
        <v>465</v>
      </c>
      <c r="C105" s="8" t="s">
        <v>466</v>
      </c>
      <c r="D105" s="8" t="s">
        <v>467</v>
      </c>
      <c r="E105" s="8" t="s">
        <v>165</v>
      </c>
      <c r="F105" s="8" t="s">
        <v>201</v>
      </c>
      <c r="G105" s="8" t="s">
        <v>468</v>
      </c>
      <c r="H105" s="12" t="s">
        <v>162</v>
      </c>
      <c r="I105" s="13"/>
      <c r="J105" s="33"/>
    </row>
    <row r="106">
      <c r="A106" s="7">
        <v>1.10140017961E11</v>
      </c>
      <c r="B106" s="8" t="s">
        <v>469</v>
      </c>
      <c r="C106" s="8" t="s">
        <v>470</v>
      </c>
      <c r="D106" s="8" t="s">
        <v>471</v>
      </c>
      <c r="E106" s="8" t="s">
        <v>21</v>
      </c>
      <c r="F106" s="8" t="s">
        <v>22</v>
      </c>
      <c r="G106" s="8" t="s">
        <v>472</v>
      </c>
      <c r="H106" s="12" t="s">
        <v>73</v>
      </c>
      <c r="I106" s="13"/>
      <c r="J106" s="33"/>
    </row>
    <row r="107">
      <c r="A107" s="7">
        <v>1.10640007734E11</v>
      </c>
      <c r="B107" s="8" t="s">
        <v>473</v>
      </c>
      <c r="C107" s="8" t="s">
        <v>474</v>
      </c>
      <c r="D107" s="7">
        <v>8.7016208054E10</v>
      </c>
      <c r="E107" s="8" t="s">
        <v>302</v>
      </c>
      <c r="F107" s="8" t="s">
        <v>273</v>
      </c>
      <c r="G107" s="8" t="s">
        <v>475</v>
      </c>
      <c r="H107" s="12" t="s">
        <v>73</v>
      </c>
      <c r="I107" s="13"/>
      <c r="J107" s="33"/>
    </row>
    <row r="108">
      <c r="A108" s="7">
        <v>1.10840009361E11</v>
      </c>
      <c r="B108" s="8" t="s">
        <v>476</v>
      </c>
      <c r="C108" s="8" t="s">
        <v>477</v>
      </c>
      <c r="D108" s="11" t="s">
        <v>478</v>
      </c>
      <c r="E108" s="8" t="s">
        <v>21</v>
      </c>
      <c r="F108" s="8" t="s">
        <v>55</v>
      </c>
      <c r="G108" s="8" t="s">
        <v>479</v>
      </c>
      <c r="H108" s="12" t="s">
        <v>73</v>
      </c>
      <c r="I108" s="13"/>
      <c r="J108" s="33"/>
    </row>
    <row r="109">
      <c r="A109" s="7">
        <v>1.10964010706E11</v>
      </c>
      <c r="B109" s="8" t="s">
        <v>480</v>
      </c>
      <c r="C109" s="8" t="s">
        <v>481</v>
      </c>
      <c r="D109" s="11" t="s">
        <v>482</v>
      </c>
      <c r="E109" s="8" t="s">
        <v>21</v>
      </c>
      <c r="F109" s="8" t="s">
        <v>201</v>
      </c>
      <c r="G109" s="8" t="s">
        <v>483</v>
      </c>
      <c r="H109" s="12" t="s">
        <v>484</v>
      </c>
      <c r="I109" s="13"/>
      <c r="J109" s="33"/>
    </row>
    <row r="110">
      <c r="A110" s="7">
        <v>1.20240014675E11</v>
      </c>
      <c r="B110" s="8" t="s">
        <v>485</v>
      </c>
      <c r="C110" s="8" t="s">
        <v>486</v>
      </c>
      <c r="D110" s="7">
        <v>8.7052552993E10</v>
      </c>
      <c r="E110" s="8" t="s">
        <v>8</v>
      </c>
      <c r="F110" s="8" t="s">
        <v>55</v>
      </c>
      <c r="G110" s="8" t="s">
        <v>487</v>
      </c>
      <c r="H110" s="12" t="s">
        <v>488</v>
      </c>
      <c r="I110" s="13"/>
      <c r="J110" s="33"/>
    </row>
    <row r="111">
      <c r="A111" s="7">
        <v>1.20440012091E11</v>
      </c>
      <c r="B111" s="8" t="s">
        <v>489</v>
      </c>
      <c r="C111" s="8" t="s">
        <v>490</v>
      </c>
      <c r="D111" s="11" t="s">
        <v>491</v>
      </c>
      <c r="E111" s="8" t="s">
        <v>492</v>
      </c>
      <c r="F111" s="8" t="s">
        <v>43</v>
      </c>
      <c r="G111" s="8" t="s">
        <v>493</v>
      </c>
      <c r="H111" s="12" t="s">
        <v>73</v>
      </c>
      <c r="I111" s="18" t="s">
        <v>494</v>
      </c>
      <c r="J111" s="33"/>
    </row>
    <row r="112">
      <c r="A112" s="7">
        <v>1.2066400496E11</v>
      </c>
      <c r="B112" s="8" t="s">
        <v>495</v>
      </c>
      <c r="C112" s="8" t="s">
        <v>496</v>
      </c>
      <c r="D112" s="8" t="s">
        <v>497</v>
      </c>
      <c r="E112" s="8" t="s">
        <v>165</v>
      </c>
      <c r="F112" s="8" t="s">
        <v>201</v>
      </c>
      <c r="G112" s="8" t="s">
        <v>498</v>
      </c>
      <c r="H112" s="12" t="s">
        <v>73</v>
      </c>
      <c r="I112" s="13"/>
      <c r="J112" s="33"/>
    </row>
    <row r="113">
      <c r="A113" s="7">
        <v>1.21040011804E11</v>
      </c>
      <c r="B113" s="8" t="s">
        <v>499</v>
      </c>
      <c r="C113" s="8" t="s">
        <v>500</v>
      </c>
      <c r="D113" s="7">
        <v>8.7164621006E10</v>
      </c>
      <c r="E113" s="8" t="s">
        <v>21</v>
      </c>
      <c r="F113" s="8" t="s">
        <v>22</v>
      </c>
      <c r="G113" s="8" t="s">
        <v>501</v>
      </c>
      <c r="H113" s="12" t="s">
        <v>162</v>
      </c>
      <c r="I113" s="13"/>
      <c r="J113" s="6"/>
    </row>
    <row r="114">
      <c r="A114" s="7">
        <v>1.21140005119E11</v>
      </c>
      <c r="B114" s="8" t="s">
        <v>502</v>
      </c>
      <c r="C114" s="8" t="s">
        <v>503</v>
      </c>
      <c r="D114" s="7">
        <v>8.7052381809E10</v>
      </c>
      <c r="E114" s="8" t="s">
        <v>21</v>
      </c>
      <c r="F114" s="8" t="s">
        <v>186</v>
      </c>
      <c r="G114" s="8" t="s">
        <v>504</v>
      </c>
      <c r="H114" s="12" t="s">
        <v>505</v>
      </c>
      <c r="I114" s="13"/>
      <c r="J114" s="33"/>
    </row>
    <row r="115">
      <c r="A115" s="7">
        <v>1.21240005371E11</v>
      </c>
      <c r="B115" s="8" t="s">
        <v>506</v>
      </c>
      <c r="C115" s="8" t="s">
        <v>507</v>
      </c>
      <c r="D115" s="8" t="s">
        <v>508</v>
      </c>
      <c r="E115" s="8" t="s">
        <v>21</v>
      </c>
      <c r="F115" s="8" t="s">
        <v>55</v>
      </c>
      <c r="G115" s="8" t="s">
        <v>509</v>
      </c>
      <c r="H115" s="9" t="s">
        <v>510</v>
      </c>
      <c r="I115" s="13"/>
      <c r="J115" s="33"/>
    </row>
    <row r="116">
      <c r="A116" s="7">
        <v>1.21140018345E11</v>
      </c>
      <c r="B116" s="8" t="s">
        <v>511</v>
      </c>
      <c r="C116" s="8" t="s">
        <v>512</v>
      </c>
      <c r="D116" s="11" t="s">
        <v>513</v>
      </c>
      <c r="E116" s="8" t="s">
        <v>117</v>
      </c>
      <c r="F116" s="8" t="s">
        <v>71</v>
      </c>
      <c r="G116" s="8" t="s">
        <v>514</v>
      </c>
      <c r="H116" s="12" t="s">
        <v>73</v>
      </c>
      <c r="I116" s="13"/>
      <c r="J116" s="33"/>
    </row>
    <row r="117">
      <c r="A117" s="7">
        <v>1.30164008789E11</v>
      </c>
      <c r="B117" s="8" t="s">
        <v>515</v>
      </c>
      <c r="C117" s="8" t="s">
        <v>516</v>
      </c>
      <c r="D117" s="7">
        <v>8.7779394925E10</v>
      </c>
      <c r="E117" s="8" t="s">
        <v>36</v>
      </c>
      <c r="F117" s="8" t="s">
        <v>9</v>
      </c>
      <c r="G117" s="8" t="s">
        <v>517</v>
      </c>
      <c r="H117" s="9" t="s">
        <v>153</v>
      </c>
      <c r="I117" s="13"/>
      <c r="J117" s="33"/>
    </row>
    <row r="118">
      <c r="A118" s="7">
        <v>1.3034000142E11</v>
      </c>
      <c r="B118" s="8" t="s">
        <v>518</v>
      </c>
      <c r="C118" s="8" t="s">
        <v>519</v>
      </c>
      <c r="D118" s="7">
        <v>8.7776985045E10</v>
      </c>
      <c r="E118" s="8" t="s">
        <v>21</v>
      </c>
      <c r="F118" s="8" t="s">
        <v>55</v>
      </c>
      <c r="G118" s="8" t="s">
        <v>520</v>
      </c>
      <c r="H118" s="9" t="s">
        <v>521</v>
      </c>
      <c r="I118" s="13"/>
      <c r="J118" s="33"/>
    </row>
    <row r="119">
      <c r="A119" s="7">
        <v>1.30540010744E11</v>
      </c>
      <c r="B119" s="8" t="s">
        <v>522</v>
      </c>
      <c r="C119" s="8" t="s">
        <v>523</v>
      </c>
      <c r="D119" s="8" t="s">
        <v>524</v>
      </c>
      <c r="E119" s="8" t="s">
        <v>525</v>
      </c>
      <c r="F119" s="8" t="s">
        <v>43</v>
      </c>
      <c r="G119" s="8" t="s">
        <v>526</v>
      </c>
      <c r="H119" s="12" t="s">
        <v>73</v>
      </c>
      <c r="I119" s="13"/>
      <c r="J119" s="33"/>
    </row>
    <row r="120">
      <c r="A120" s="7">
        <v>1.30740019715E11</v>
      </c>
      <c r="B120" s="8" t="s">
        <v>527</v>
      </c>
      <c r="C120" s="8" t="s">
        <v>528</v>
      </c>
      <c r="D120" s="7">
        <v>8.7022148698E10</v>
      </c>
      <c r="E120" s="8" t="s">
        <v>302</v>
      </c>
      <c r="F120" s="8" t="s">
        <v>201</v>
      </c>
      <c r="G120" s="8" t="s">
        <v>529</v>
      </c>
      <c r="H120" s="12" t="s">
        <v>73</v>
      </c>
      <c r="I120" s="13"/>
      <c r="J120" s="33"/>
    </row>
    <row r="121">
      <c r="A121" s="7">
        <v>1.30740021925E11</v>
      </c>
      <c r="B121" s="8" t="s">
        <v>530</v>
      </c>
      <c r="C121" s="8" t="s">
        <v>531</v>
      </c>
      <c r="D121" s="11" t="s">
        <v>532</v>
      </c>
      <c r="E121" s="8" t="s">
        <v>533</v>
      </c>
      <c r="F121" s="8" t="s">
        <v>9</v>
      </c>
      <c r="G121" s="8" t="s">
        <v>534</v>
      </c>
      <c r="H121" s="9" t="s">
        <v>535</v>
      </c>
      <c r="I121" s="13"/>
      <c r="J121" s="33"/>
    </row>
    <row r="122">
      <c r="A122" s="7">
        <v>1.30840022005E11</v>
      </c>
      <c r="B122" s="8" t="s">
        <v>536</v>
      </c>
      <c r="C122" s="8" t="s">
        <v>537</v>
      </c>
      <c r="D122" s="7">
        <v>8.7775030007E10</v>
      </c>
      <c r="E122" s="8" t="s">
        <v>151</v>
      </c>
      <c r="F122" s="8" t="s">
        <v>9</v>
      </c>
      <c r="G122" s="8" t="s">
        <v>538</v>
      </c>
      <c r="H122" s="12" t="s">
        <v>539</v>
      </c>
      <c r="I122" s="13"/>
      <c r="J122" s="33"/>
    </row>
    <row r="123">
      <c r="A123" s="7">
        <v>1.31040006265E11</v>
      </c>
      <c r="B123" s="8" t="s">
        <v>540</v>
      </c>
      <c r="C123" s="8" t="s">
        <v>541</v>
      </c>
      <c r="D123" s="11" t="s">
        <v>542</v>
      </c>
      <c r="E123" s="8" t="s">
        <v>543</v>
      </c>
      <c r="F123" s="8" t="s">
        <v>141</v>
      </c>
      <c r="G123" s="8" t="s">
        <v>544</v>
      </c>
      <c r="H123" s="12" t="s">
        <v>73</v>
      </c>
      <c r="I123" s="13"/>
      <c r="J123" s="6"/>
    </row>
    <row r="124">
      <c r="A124" s="7">
        <v>1.30940021169E11</v>
      </c>
      <c r="B124" s="8" t="s">
        <v>545</v>
      </c>
      <c r="C124" s="8" t="s">
        <v>546</v>
      </c>
      <c r="D124" s="11" t="s">
        <v>547</v>
      </c>
      <c r="E124" s="8" t="s">
        <v>21</v>
      </c>
      <c r="F124" s="8" t="s">
        <v>43</v>
      </c>
      <c r="G124" s="8" t="s">
        <v>548</v>
      </c>
      <c r="H124" s="12" t="s">
        <v>549</v>
      </c>
      <c r="I124" s="26" t="s">
        <v>550</v>
      </c>
      <c r="J124" s="33"/>
    </row>
    <row r="125">
      <c r="A125" s="7">
        <v>1.40240009975E11</v>
      </c>
      <c r="B125" s="8" t="s">
        <v>551</v>
      </c>
      <c r="C125" s="8" t="s">
        <v>552</v>
      </c>
      <c r="D125" s="8" t="s">
        <v>553</v>
      </c>
      <c r="E125" s="8" t="s">
        <v>554</v>
      </c>
      <c r="F125" s="8" t="s">
        <v>9</v>
      </c>
      <c r="G125" s="8" t="s">
        <v>555</v>
      </c>
      <c r="H125" s="9" t="s">
        <v>556</v>
      </c>
      <c r="I125" s="13"/>
      <c r="J125" s="33"/>
    </row>
    <row r="126">
      <c r="A126" s="7">
        <v>1.40240022789E11</v>
      </c>
      <c r="B126" s="8" t="s">
        <v>557</v>
      </c>
      <c r="C126" s="8" t="s">
        <v>558</v>
      </c>
      <c r="D126" s="11" t="s">
        <v>559</v>
      </c>
      <c r="E126" s="8" t="s">
        <v>416</v>
      </c>
      <c r="F126" s="8" t="s">
        <v>141</v>
      </c>
      <c r="G126" s="8" t="s">
        <v>560</v>
      </c>
      <c r="H126" s="12" t="s">
        <v>73</v>
      </c>
      <c r="I126" s="13"/>
      <c r="J126" s="33"/>
    </row>
    <row r="127">
      <c r="A127" s="7">
        <v>1.40440005805E11</v>
      </c>
      <c r="B127" s="8" t="s">
        <v>561</v>
      </c>
      <c r="C127" s="8" t="s">
        <v>562</v>
      </c>
      <c r="D127" s="11" t="s">
        <v>563</v>
      </c>
      <c r="E127" s="8" t="s">
        <v>21</v>
      </c>
      <c r="F127" s="8" t="s">
        <v>22</v>
      </c>
      <c r="G127" s="8" t="s">
        <v>564</v>
      </c>
      <c r="H127" s="9" t="s">
        <v>295</v>
      </c>
      <c r="I127" s="13"/>
      <c r="J127" s="6"/>
    </row>
    <row r="128">
      <c r="A128" s="7">
        <v>1.40840005841E11</v>
      </c>
      <c r="B128" s="8" t="s">
        <v>565</v>
      </c>
      <c r="C128" s="8" t="s">
        <v>566</v>
      </c>
      <c r="D128" s="11" t="s">
        <v>567</v>
      </c>
      <c r="E128" s="8" t="s">
        <v>21</v>
      </c>
      <c r="F128" s="8" t="s">
        <v>43</v>
      </c>
      <c r="G128" s="8" t="s">
        <v>568</v>
      </c>
      <c r="H128" s="9" t="s">
        <v>358</v>
      </c>
      <c r="I128" s="26" t="s">
        <v>569</v>
      </c>
      <c r="J128" s="6"/>
    </row>
    <row r="129">
      <c r="A129" s="7">
        <v>1.40740024872E11</v>
      </c>
      <c r="B129" s="8" t="s">
        <v>570</v>
      </c>
      <c r="C129" s="8" t="s">
        <v>571</v>
      </c>
      <c r="D129" s="11" t="s">
        <v>572</v>
      </c>
      <c r="E129" s="8" t="s">
        <v>416</v>
      </c>
      <c r="F129" s="8" t="s">
        <v>428</v>
      </c>
      <c r="G129" s="8" t="s">
        <v>573</v>
      </c>
      <c r="H129" s="12" t="s">
        <v>73</v>
      </c>
      <c r="I129" s="13"/>
      <c r="J129" s="6"/>
    </row>
    <row r="130">
      <c r="A130" s="7">
        <v>1.40840001173E11</v>
      </c>
      <c r="B130" s="8" t="s">
        <v>574</v>
      </c>
      <c r="C130" s="8" t="s">
        <v>575</v>
      </c>
      <c r="D130" s="11" t="s">
        <v>576</v>
      </c>
      <c r="E130" s="8" t="s">
        <v>525</v>
      </c>
      <c r="F130" s="8" t="s">
        <v>9</v>
      </c>
      <c r="G130" s="8" t="s">
        <v>577</v>
      </c>
      <c r="H130" s="9" t="s">
        <v>153</v>
      </c>
      <c r="I130" s="13"/>
      <c r="J130" s="13"/>
    </row>
    <row r="131">
      <c r="A131" s="7">
        <v>1.40940011401E11</v>
      </c>
      <c r="B131" s="8" t="s">
        <v>578</v>
      </c>
      <c r="C131" s="8" t="s">
        <v>579</v>
      </c>
      <c r="D131" s="11" t="s">
        <v>580</v>
      </c>
      <c r="E131" s="8" t="s">
        <v>117</v>
      </c>
      <c r="F131" s="8" t="s">
        <v>141</v>
      </c>
      <c r="G131" s="8" t="s">
        <v>581</v>
      </c>
      <c r="H131" s="12" t="s">
        <v>73</v>
      </c>
      <c r="I131" s="13"/>
      <c r="J131" s="6"/>
    </row>
    <row r="132">
      <c r="A132" s="7">
        <v>1.40940015197E11</v>
      </c>
      <c r="B132" s="8" t="s">
        <v>582</v>
      </c>
      <c r="C132" s="8" t="s">
        <v>583</v>
      </c>
      <c r="D132" s="7">
        <v>8.7775700666E10</v>
      </c>
      <c r="E132" s="8" t="s">
        <v>584</v>
      </c>
      <c r="F132" s="8" t="s">
        <v>31</v>
      </c>
      <c r="G132" s="8" t="s">
        <v>585</v>
      </c>
      <c r="H132" s="12" t="s">
        <v>586</v>
      </c>
      <c r="I132" s="13"/>
      <c r="J132" s="10"/>
    </row>
    <row r="133">
      <c r="A133" s="7">
        <v>1.40964009669E11</v>
      </c>
      <c r="B133" s="8" t="s">
        <v>587</v>
      </c>
      <c r="C133" s="8" t="s">
        <v>588</v>
      </c>
      <c r="D133" s="11" t="s">
        <v>589</v>
      </c>
      <c r="E133" s="8" t="s">
        <v>213</v>
      </c>
      <c r="F133" s="8" t="s">
        <v>201</v>
      </c>
      <c r="G133" s="8" t="s">
        <v>590</v>
      </c>
      <c r="H133" s="12" t="s">
        <v>73</v>
      </c>
      <c r="I133" s="13"/>
      <c r="J133" s="10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7">
        <v>1.41064008105E11</v>
      </c>
      <c r="B134" s="8" t="s">
        <v>591</v>
      </c>
      <c r="C134" s="8" t="s">
        <v>592</v>
      </c>
      <c r="D134" s="7">
        <v>8.7018880909E10</v>
      </c>
      <c r="E134" s="8" t="s">
        <v>225</v>
      </c>
      <c r="F134" s="8" t="s">
        <v>205</v>
      </c>
      <c r="G134" s="8" t="s">
        <v>593</v>
      </c>
      <c r="H134" s="12" t="s">
        <v>594</v>
      </c>
      <c r="I134" s="13"/>
      <c r="J134" s="6"/>
    </row>
    <row r="135">
      <c r="A135" s="7">
        <v>1.41064012778E11</v>
      </c>
      <c r="B135" s="8" t="s">
        <v>595</v>
      </c>
      <c r="C135" s="8" t="s">
        <v>596</v>
      </c>
      <c r="D135" s="7">
        <v>8.7022252577E10</v>
      </c>
      <c r="E135" s="8" t="s">
        <v>213</v>
      </c>
      <c r="F135" s="8" t="s">
        <v>16</v>
      </c>
      <c r="G135" s="8" t="s">
        <v>597</v>
      </c>
      <c r="H135" s="12" t="s">
        <v>598</v>
      </c>
      <c r="I135" s="13"/>
      <c r="J135" s="10"/>
    </row>
    <row r="136">
      <c r="A136" s="7">
        <v>1.41240025499E11</v>
      </c>
      <c r="B136" s="8" t="s">
        <v>599</v>
      </c>
      <c r="C136" s="8" t="s">
        <v>600</v>
      </c>
      <c r="D136" s="7">
        <v>8.7015292943E10</v>
      </c>
      <c r="E136" s="8" t="s">
        <v>21</v>
      </c>
      <c r="F136" s="8" t="s">
        <v>141</v>
      </c>
      <c r="G136" s="8" t="s">
        <v>601</v>
      </c>
      <c r="H136" s="12" t="s">
        <v>602</v>
      </c>
      <c r="I136" s="13"/>
      <c r="J136" s="6"/>
    </row>
    <row r="137">
      <c r="A137" s="7">
        <v>1.5024000221E11</v>
      </c>
      <c r="B137" s="8" t="s">
        <v>603</v>
      </c>
      <c r="C137" s="8" t="s">
        <v>604</v>
      </c>
      <c r="D137" s="7">
        <v>8.77159755E10</v>
      </c>
      <c r="E137" s="8" t="s">
        <v>117</v>
      </c>
      <c r="F137" s="8" t="s">
        <v>91</v>
      </c>
      <c r="G137" s="8" t="s">
        <v>605</v>
      </c>
      <c r="H137" s="12" t="s">
        <v>606</v>
      </c>
      <c r="I137" s="13"/>
      <c r="J137" s="6"/>
    </row>
    <row r="138">
      <c r="A138" s="7">
        <v>1.50240015877E11</v>
      </c>
      <c r="B138" s="8" t="s">
        <v>607</v>
      </c>
      <c r="C138" s="8" t="s">
        <v>608</v>
      </c>
      <c r="D138" s="11" t="s">
        <v>609</v>
      </c>
      <c r="E138" s="8" t="s">
        <v>610</v>
      </c>
      <c r="F138" s="8" t="s">
        <v>22</v>
      </c>
      <c r="G138" s="8" t="s">
        <v>611</v>
      </c>
      <c r="H138" s="9" t="s">
        <v>295</v>
      </c>
      <c r="I138" s="13"/>
      <c r="J138" s="10"/>
    </row>
    <row r="139">
      <c r="A139" s="7">
        <v>1.50340004479E11</v>
      </c>
      <c r="B139" s="8" t="s">
        <v>612</v>
      </c>
      <c r="C139" s="8" t="s">
        <v>613</v>
      </c>
      <c r="D139" s="7">
        <v>8.7078308319E10</v>
      </c>
      <c r="E139" s="8" t="s">
        <v>21</v>
      </c>
      <c r="F139" s="8" t="s">
        <v>22</v>
      </c>
      <c r="G139" s="8" t="s">
        <v>614</v>
      </c>
      <c r="H139" s="12" t="s">
        <v>615</v>
      </c>
      <c r="I139" s="13"/>
      <c r="J139" s="10"/>
    </row>
    <row r="140">
      <c r="A140" s="28">
        <v>1.50364006397E11</v>
      </c>
      <c r="B140" s="29" t="s">
        <v>616</v>
      </c>
      <c r="C140" s="29" t="s">
        <v>617</v>
      </c>
      <c r="D140" s="28">
        <v>8.7711104151E10</v>
      </c>
      <c r="E140" s="29" t="s">
        <v>36</v>
      </c>
      <c r="F140" s="29" t="s">
        <v>71</v>
      </c>
      <c r="G140" s="29" t="s">
        <v>618</v>
      </c>
      <c r="H140" s="30" t="s">
        <v>368</v>
      </c>
      <c r="I140" s="6"/>
      <c r="J140" s="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7">
        <v>1.50340026201E11</v>
      </c>
      <c r="B141" s="8" t="s">
        <v>619</v>
      </c>
      <c r="C141" s="8" t="s">
        <v>620</v>
      </c>
      <c r="D141" s="7">
        <v>8.7055220925E10</v>
      </c>
      <c r="E141" s="8" t="s">
        <v>621</v>
      </c>
      <c r="F141" s="8" t="s">
        <v>201</v>
      </c>
      <c r="G141" s="8" t="s">
        <v>622</v>
      </c>
      <c r="H141" s="12" t="s">
        <v>162</v>
      </c>
      <c r="I141" s="13"/>
      <c r="J141" s="33"/>
    </row>
    <row r="142">
      <c r="A142" s="7">
        <v>1.50364025323E11</v>
      </c>
      <c r="B142" s="8" t="s">
        <v>623</v>
      </c>
      <c r="C142" s="8" t="s">
        <v>624</v>
      </c>
      <c r="D142" s="7">
        <v>8.7716151707E10</v>
      </c>
      <c r="E142" s="8" t="s">
        <v>625</v>
      </c>
      <c r="F142" s="8" t="s">
        <v>273</v>
      </c>
      <c r="G142" s="8" t="s">
        <v>137</v>
      </c>
      <c r="H142" s="12" t="s">
        <v>162</v>
      </c>
      <c r="I142" s="13"/>
      <c r="J142" s="6"/>
    </row>
    <row r="143">
      <c r="A143" s="7">
        <v>1.50640005438E11</v>
      </c>
      <c r="B143" s="8" t="s">
        <v>626</v>
      </c>
      <c r="C143" s="8" t="s">
        <v>627</v>
      </c>
      <c r="D143" s="7">
        <v>8.718775898E10</v>
      </c>
      <c r="E143" s="8" t="s">
        <v>165</v>
      </c>
      <c r="F143" s="8" t="s">
        <v>9</v>
      </c>
      <c r="G143" s="8" t="s">
        <v>628</v>
      </c>
      <c r="H143" s="9" t="s">
        <v>153</v>
      </c>
      <c r="I143" s="13"/>
      <c r="J143" s="13"/>
    </row>
    <row r="144">
      <c r="A144" s="7">
        <v>1.50640026966E11</v>
      </c>
      <c r="B144" s="8" t="s">
        <v>629</v>
      </c>
      <c r="C144" s="8" t="s">
        <v>630</v>
      </c>
      <c r="D144" s="11" t="s">
        <v>631</v>
      </c>
      <c r="E144" s="8" t="s">
        <v>21</v>
      </c>
      <c r="F144" s="8" t="s">
        <v>22</v>
      </c>
      <c r="G144" s="8" t="s">
        <v>632</v>
      </c>
      <c r="H144" s="12" t="s">
        <v>633</v>
      </c>
      <c r="I144" s="13"/>
      <c r="J144" s="33"/>
    </row>
    <row r="145">
      <c r="A145" s="7">
        <v>1.50964000994E11</v>
      </c>
      <c r="B145" s="8" t="s">
        <v>634</v>
      </c>
      <c r="C145" s="8" t="s">
        <v>635</v>
      </c>
      <c r="D145" s="7">
        <v>8.7770477172E10</v>
      </c>
      <c r="E145" s="8" t="s">
        <v>225</v>
      </c>
      <c r="F145" s="8" t="s">
        <v>205</v>
      </c>
      <c r="G145" s="8" t="s">
        <v>636</v>
      </c>
      <c r="H145" s="12" t="s">
        <v>368</v>
      </c>
      <c r="I145" s="13"/>
      <c r="J145" s="33"/>
    </row>
    <row r="146">
      <c r="A146" s="7">
        <v>1.51040022766E11</v>
      </c>
      <c r="B146" s="8" t="s">
        <v>637</v>
      </c>
      <c r="C146" s="8" t="s">
        <v>638</v>
      </c>
      <c r="D146" s="11" t="s">
        <v>639</v>
      </c>
      <c r="E146" s="8" t="s">
        <v>117</v>
      </c>
      <c r="F146" s="8" t="s">
        <v>43</v>
      </c>
      <c r="G146" s="8" t="s">
        <v>640</v>
      </c>
      <c r="H146" s="9" t="s">
        <v>641</v>
      </c>
      <c r="I146" s="26" t="s">
        <v>642</v>
      </c>
      <c r="J146" s="6"/>
    </row>
    <row r="147">
      <c r="A147" s="7">
        <v>1.51140013394E11</v>
      </c>
      <c r="B147" s="8" t="s">
        <v>643</v>
      </c>
      <c r="C147" s="8" t="s">
        <v>644</v>
      </c>
      <c r="D147" s="7">
        <v>8.7056603399E10</v>
      </c>
      <c r="E147" s="8" t="s">
        <v>21</v>
      </c>
      <c r="F147" s="8" t="s">
        <v>55</v>
      </c>
      <c r="G147" s="8" t="s">
        <v>645</v>
      </c>
      <c r="H147" s="9" t="s">
        <v>318</v>
      </c>
      <c r="I147" s="13"/>
      <c r="J147" s="10"/>
    </row>
    <row r="148">
      <c r="A148" s="7">
        <v>1.6014000399E11</v>
      </c>
      <c r="B148" s="8" t="s">
        <v>646</v>
      </c>
      <c r="C148" s="8" t="s">
        <v>647</v>
      </c>
      <c r="D148" s="7">
        <v>8.7782558555E10</v>
      </c>
      <c r="E148" s="8" t="s">
        <v>349</v>
      </c>
      <c r="F148" s="8" t="s">
        <v>201</v>
      </c>
      <c r="G148" s="8" t="s">
        <v>648</v>
      </c>
      <c r="H148" s="12" t="s">
        <v>73</v>
      </c>
      <c r="I148" s="13"/>
      <c r="J148" s="10"/>
    </row>
    <row r="149">
      <c r="A149" s="7">
        <v>1.60240002543E11</v>
      </c>
      <c r="B149" s="8" t="s">
        <v>649</v>
      </c>
      <c r="C149" s="8" t="s">
        <v>650</v>
      </c>
      <c r="D149" s="7">
        <v>8.7758734323E10</v>
      </c>
      <c r="E149" s="8" t="s">
        <v>21</v>
      </c>
      <c r="F149" s="8" t="s">
        <v>22</v>
      </c>
      <c r="G149" s="8" t="s">
        <v>651</v>
      </c>
      <c r="H149" s="12" t="s">
        <v>652</v>
      </c>
      <c r="I149" s="13"/>
      <c r="J149" s="6"/>
    </row>
    <row r="150">
      <c r="A150" s="7">
        <v>1.60240003439E11</v>
      </c>
      <c r="B150" s="8" t="s">
        <v>653</v>
      </c>
      <c r="C150" s="8" t="s">
        <v>654</v>
      </c>
      <c r="D150" s="11" t="s">
        <v>655</v>
      </c>
      <c r="E150" s="8" t="s">
        <v>21</v>
      </c>
      <c r="F150" s="8" t="s">
        <v>55</v>
      </c>
      <c r="G150" s="8" t="s">
        <v>656</v>
      </c>
      <c r="H150" s="12" t="s">
        <v>162</v>
      </c>
      <c r="I150" s="13"/>
      <c r="J150" s="6"/>
    </row>
    <row r="151">
      <c r="A151" s="7">
        <v>1.60240017677E11</v>
      </c>
      <c r="B151" s="8" t="s">
        <v>657</v>
      </c>
      <c r="C151" s="8" t="s">
        <v>658</v>
      </c>
      <c r="D151" s="7">
        <v>8.7775051441E10</v>
      </c>
      <c r="E151" s="8" t="s">
        <v>165</v>
      </c>
      <c r="F151" s="8" t="s">
        <v>201</v>
      </c>
      <c r="G151" s="8" t="s">
        <v>659</v>
      </c>
      <c r="H151" s="12" t="s">
        <v>162</v>
      </c>
      <c r="I151" s="13"/>
      <c r="J151" s="6"/>
    </row>
    <row r="152">
      <c r="A152" s="7">
        <v>1.60240028345E11</v>
      </c>
      <c r="B152" s="8" t="s">
        <v>660</v>
      </c>
      <c r="C152" s="8" t="s">
        <v>661</v>
      </c>
      <c r="D152" s="7">
        <v>8.078530846E10</v>
      </c>
      <c r="E152" s="8" t="s">
        <v>213</v>
      </c>
      <c r="F152" s="8" t="s">
        <v>22</v>
      </c>
      <c r="G152" s="8" t="s">
        <v>662</v>
      </c>
      <c r="H152" s="9" t="s">
        <v>663</v>
      </c>
      <c r="I152" s="13"/>
      <c r="J152" s="10"/>
    </row>
    <row r="153">
      <c r="A153" s="7">
        <v>1.60364023408E11</v>
      </c>
      <c r="B153" s="8" t="s">
        <v>664</v>
      </c>
      <c r="C153" s="8" t="s">
        <v>665</v>
      </c>
      <c r="D153" s="11" t="s">
        <v>666</v>
      </c>
      <c r="E153" s="8" t="s">
        <v>117</v>
      </c>
      <c r="F153" s="8" t="s">
        <v>201</v>
      </c>
      <c r="G153" s="8" t="s">
        <v>667</v>
      </c>
      <c r="H153" s="12" t="s">
        <v>162</v>
      </c>
      <c r="I153" s="13"/>
      <c r="J153" s="6"/>
    </row>
    <row r="154">
      <c r="A154" s="7">
        <v>1.60364025513E11</v>
      </c>
      <c r="B154" s="8" t="s">
        <v>668</v>
      </c>
      <c r="C154" s="8" t="s">
        <v>669</v>
      </c>
      <c r="D154" s="11" t="s">
        <v>670</v>
      </c>
      <c r="E154" s="8" t="s">
        <v>225</v>
      </c>
      <c r="F154" s="8" t="s">
        <v>71</v>
      </c>
      <c r="G154" s="8" t="s">
        <v>671</v>
      </c>
      <c r="H154" s="12" t="s">
        <v>162</v>
      </c>
      <c r="I154" s="13"/>
      <c r="J154" s="33"/>
    </row>
    <row r="155">
      <c r="A155" s="7">
        <v>1.60440008308E11</v>
      </c>
      <c r="B155" s="8" t="s">
        <v>672</v>
      </c>
      <c r="C155" s="8" t="s">
        <v>673</v>
      </c>
      <c r="D155" s="7">
        <v>8.7774167844E10</v>
      </c>
      <c r="E155" s="8" t="s">
        <v>674</v>
      </c>
      <c r="F155" s="8" t="s">
        <v>55</v>
      </c>
      <c r="G155" s="8" t="s">
        <v>675</v>
      </c>
      <c r="H155" s="12" t="s">
        <v>162</v>
      </c>
      <c r="I155" s="13"/>
      <c r="J155" s="6"/>
    </row>
    <row r="156">
      <c r="A156" s="7">
        <v>1.60440002408E11</v>
      </c>
      <c r="B156" s="8" t="s">
        <v>676</v>
      </c>
      <c r="C156" s="8" t="s">
        <v>677</v>
      </c>
      <c r="D156" s="7">
        <v>8.7020007908E10</v>
      </c>
      <c r="E156" s="8" t="s">
        <v>525</v>
      </c>
      <c r="F156" s="8" t="s">
        <v>9</v>
      </c>
      <c r="G156" s="8" t="s">
        <v>678</v>
      </c>
      <c r="H156" s="12" t="s">
        <v>162</v>
      </c>
      <c r="I156" s="13"/>
      <c r="J156" s="6"/>
    </row>
    <row r="157">
      <c r="A157" s="7">
        <v>1.60540003787E11</v>
      </c>
      <c r="B157" s="8" t="s">
        <v>679</v>
      </c>
      <c r="C157" s="8" t="s">
        <v>680</v>
      </c>
      <c r="D157" s="11" t="s">
        <v>681</v>
      </c>
      <c r="E157" s="8" t="s">
        <v>117</v>
      </c>
      <c r="F157" s="8" t="s">
        <v>55</v>
      </c>
      <c r="G157" s="8" t="s">
        <v>520</v>
      </c>
      <c r="H157" s="12" t="s">
        <v>73</v>
      </c>
      <c r="I157" s="13"/>
      <c r="J157" s="10"/>
    </row>
    <row r="158">
      <c r="A158" s="7">
        <v>1.60540010383E11</v>
      </c>
      <c r="B158" s="8" t="s">
        <v>682</v>
      </c>
      <c r="C158" s="8" t="s">
        <v>683</v>
      </c>
      <c r="D158" s="8" t="s">
        <v>684</v>
      </c>
      <c r="E158" s="8" t="s">
        <v>117</v>
      </c>
      <c r="F158" s="8" t="s">
        <v>428</v>
      </c>
      <c r="G158" s="8" t="s">
        <v>685</v>
      </c>
      <c r="H158" s="18" t="s">
        <v>686</v>
      </c>
      <c r="I158" s="13"/>
      <c r="J158" s="10"/>
    </row>
    <row r="159">
      <c r="A159" s="7">
        <v>1.60540008183E11</v>
      </c>
      <c r="B159" s="8" t="s">
        <v>687</v>
      </c>
      <c r="C159" s="8" t="s">
        <v>688</v>
      </c>
      <c r="D159" s="7">
        <v>8.7768791026E10</v>
      </c>
      <c r="E159" s="8" t="s">
        <v>151</v>
      </c>
      <c r="F159" s="8" t="s">
        <v>43</v>
      </c>
      <c r="G159" s="8" t="s">
        <v>689</v>
      </c>
      <c r="H159" s="12" t="s">
        <v>162</v>
      </c>
      <c r="I159" s="26" t="s">
        <v>690</v>
      </c>
      <c r="J159" s="10"/>
    </row>
    <row r="160">
      <c r="A160" s="7">
        <v>1.60540018329E11</v>
      </c>
      <c r="B160" s="8" t="s">
        <v>691</v>
      </c>
      <c r="C160" s="8" t="s">
        <v>692</v>
      </c>
      <c r="D160" s="7">
        <v>8.7114531674E10</v>
      </c>
      <c r="E160" s="8" t="s">
        <v>165</v>
      </c>
      <c r="F160" s="8" t="s">
        <v>91</v>
      </c>
      <c r="G160" s="8" t="s">
        <v>693</v>
      </c>
      <c r="H160" s="12" t="s">
        <v>162</v>
      </c>
      <c r="I160" s="13"/>
      <c r="J160" s="6"/>
    </row>
    <row r="161">
      <c r="A161" s="7">
        <v>1.60640006884E11</v>
      </c>
      <c r="B161" s="8" t="s">
        <v>694</v>
      </c>
      <c r="C161" s="8" t="s">
        <v>695</v>
      </c>
      <c r="D161" s="34" t="s">
        <v>696</v>
      </c>
      <c r="E161" s="8" t="s">
        <v>70</v>
      </c>
      <c r="F161" s="8" t="s">
        <v>43</v>
      </c>
      <c r="G161" s="8" t="s">
        <v>697</v>
      </c>
      <c r="H161" s="12" t="s">
        <v>73</v>
      </c>
      <c r="I161" s="26" t="s">
        <v>698</v>
      </c>
      <c r="J161" s="6"/>
    </row>
    <row r="162">
      <c r="A162" s="7">
        <v>1.60640027371E11</v>
      </c>
      <c r="B162" s="8" t="s">
        <v>699</v>
      </c>
      <c r="C162" s="8" t="s">
        <v>700</v>
      </c>
      <c r="D162" s="11" t="s">
        <v>701</v>
      </c>
      <c r="E162" s="8" t="s">
        <v>70</v>
      </c>
      <c r="F162" s="8" t="s">
        <v>201</v>
      </c>
      <c r="G162" s="8" t="s">
        <v>702</v>
      </c>
      <c r="H162" s="12" t="s">
        <v>73</v>
      </c>
      <c r="I162" s="13"/>
      <c r="J162" s="33"/>
    </row>
    <row r="163">
      <c r="A163" s="7">
        <v>1.60740016181E11</v>
      </c>
      <c r="B163" s="8" t="s">
        <v>703</v>
      </c>
      <c r="C163" s="8" t="s">
        <v>704</v>
      </c>
      <c r="D163" s="11" t="s">
        <v>705</v>
      </c>
      <c r="E163" s="8" t="s">
        <v>213</v>
      </c>
      <c r="F163" s="8" t="s">
        <v>37</v>
      </c>
      <c r="G163" s="8" t="s">
        <v>706</v>
      </c>
      <c r="H163" s="12" t="s">
        <v>73</v>
      </c>
      <c r="I163" s="13"/>
      <c r="J163" s="33"/>
    </row>
    <row r="164">
      <c r="A164" s="7">
        <v>1.60840024919E11</v>
      </c>
      <c r="B164" s="8" t="s">
        <v>707</v>
      </c>
      <c r="C164" s="8" t="s">
        <v>708</v>
      </c>
      <c r="D164" s="8" t="s">
        <v>709</v>
      </c>
      <c r="E164" s="8" t="s">
        <v>21</v>
      </c>
      <c r="F164" s="8" t="s">
        <v>55</v>
      </c>
      <c r="G164" s="8" t="s">
        <v>710</v>
      </c>
      <c r="H164" s="9" t="s">
        <v>318</v>
      </c>
      <c r="I164" s="13"/>
      <c r="J164" s="6"/>
    </row>
    <row r="165">
      <c r="A165" s="7">
        <v>1.60864001267E11</v>
      </c>
      <c r="B165" s="8" t="s">
        <v>711</v>
      </c>
      <c r="C165" s="8" t="s">
        <v>712</v>
      </c>
      <c r="D165" s="7">
        <v>8.7772846933E10</v>
      </c>
      <c r="E165" s="8" t="s">
        <v>21</v>
      </c>
      <c r="F165" s="8" t="s">
        <v>55</v>
      </c>
      <c r="G165" s="8" t="s">
        <v>713</v>
      </c>
      <c r="H165" s="9" t="s">
        <v>714</v>
      </c>
      <c r="I165" s="13"/>
      <c r="J165" s="10"/>
    </row>
    <row r="166">
      <c r="A166" s="7">
        <v>1.60864004856E11</v>
      </c>
      <c r="B166" s="8" t="s">
        <v>715</v>
      </c>
      <c r="C166" s="8" t="s">
        <v>716</v>
      </c>
      <c r="D166" s="7">
        <v>8.7054910056E10</v>
      </c>
      <c r="E166" s="8" t="s">
        <v>21</v>
      </c>
      <c r="F166" s="8" t="s">
        <v>37</v>
      </c>
      <c r="G166" s="8" t="s">
        <v>717</v>
      </c>
      <c r="H166" s="9" t="s">
        <v>718</v>
      </c>
      <c r="I166" s="13"/>
      <c r="J166" s="6"/>
    </row>
    <row r="167">
      <c r="A167" s="7">
        <v>1.61040018736E11</v>
      </c>
      <c r="B167" s="8" t="s">
        <v>719</v>
      </c>
      <c r="C167" s="8" t="s">
        <v>720</v>
      </c>
      <c r="D167" s="8" t="s">
        <v>721</v>
      </c>
      <c r="E167" s="8" t="s">
        <v>213</v>
      </c>
      <c r="F167" s="8" t="s">
        <v>71</v>
      </c>
      <c r="G167" s="8" t="s">
        <v>722</v>
      </c>
      <c r="H167" s="12" t="s">
        <v>723</v>
      </c>
      <c r="I167" s="13"/>
      <c r="J167" s="6"/>
    </row>
    <row r="168">
      <c r="A168" s="7">
        <v>1.6096402778E11</v>
      </c>
      <c r="B168" s="8" t="s">
        <v>724</v>
      </c>
      <c r="C168" s="8" t="s">
        <v>725</v>
      </c>
      <c r="D168" s="7">
        <v>8.775456199E10</v>
      </c>
      <c r="E168" s="8" t="s">
        <v>726</v>
      </c>
      <c r="F168" s="8" t="s">
        <v>205</v>
      </c>
      <c r="G168" s="8" t="s">
        <v>727</v>
      </c>
      <c r="H168" s="12" t="s">
        <v>723</v>
      </c>
      <c r="I168" s="13"/>
      <c r="J168" s="13"/>
    </row>
    <row r="169">
      <c r="A169" s="7">
        <v>1.61140008845E11</v>
      </c>
      <c r="B169" s="8" t="s">
        <v>728</v>
      </c>
      <c r="C169" s="8" t="s">
        <v>729</v>
      </c>
      <c r="D169" s="7">
        <v>8.7774603014E10</v>
      </c>
      <c r="E169" s="8" t="s">
        <v>674</v>
      </c>
      <c r="F169" s="8" t="s">
        <v>9</v>
      </c>
      <c r="G169" s="8" t="s">
        <v>730</v>
      </c>
      <c r="H169" s="9" t="s">
        <v>731</v>
      </c>
      <c r="I169" s="13"/>
      <c r="J169" s="6"/>
    </row>
    <row r="170">
      <c r="A170" s="7">
        <v>1.70140007231E11</v>
      </c>
      <c r="B170" s="8" t="s">
        <v>732</v>
      </c>
      <c r="C170" s="8" t="s">
        <v>733</v>
      </c>
      <c r="D170" s="7">
        <v>8.7055865015E10</v>
      </c>
      <c r="E170" s="8" t="s">
        <v>117</v>
      </c>
      <c r="F170" s="8" t="s">
        <v>71</v>
      </c>
      <c r="G170" s="8" t="s">
        <v>734</v>
      </c>
      <c r="H170" s="12" t="s">
        <v>269</v>
      </c>
      <c r="I170" s="13"/>
      <c r="J170" s="33"/>
    </row>
    <row r="171">
      <c r="A171" s="7">
        <v>1.70240020103E11</v>
      </c>
      <c r="B171" s="8" t="s">
        <v>735</v>
      </c>
      <c r="C171" s="8" t="s">
        <v>736</v>
      </c>
      <c r="D171" s="11" t="s">
        <v>737</v>
      </c>
      <c r="E171" s="8" t="s">
        <v>738</v>
      </c>
      <c r="F171" s="8" t="s">
        <v>9</v>
      </c>
      <c r="G171" s="8" t="s">
        <v>739</v>
      </c>
      <c r="H171" s="9" t="s">
        <v>740</v>
      </c>
      <c r="I171" s="13"/>
      <c r="J171" s="33"/>
    </row>
    <row r="172">
      <c r="A172" s="7">
        <v>1.70264011581E11</v>
      </c>
      <c r="B172" s="8" t="s">
        <v>741</v>
      </c>
      <c r="C172" s="8" t="s">
        <v>742</v>
      </c>
      <c r="D172" s="11" t="s">
        <v>743</v>
      </c>
      <c r="E172" s="8" t="s">
        <v>21</v>
      </c>
      <c r="F172" s="8" t="s">
        <v>55</v>
      </c>
      <c r="G172" s="8" t="s">
        <v>744</v>
      </c>
      <c r="H172" s="9" t="s">
        <v>745</v>
      </c>
      <c r="I172" s="13"/>
      <c r="J172" s="33"/>
    </row>
    <row r="173">
      <c r="A173" s="7">
        <v>1.70340003335E11</v>
      </c>
      <c r="B173" s="8" t="s">
        <v>746</v>
      </c>
      <c r="C173" s="8" t="s">
        <v>747</v>
      </c>
      <c r="D173" s="7">
        <v>8.7776164512E10</v>
      </c>
      <c r="E173" s="8" t="s">
        <v>165</v>
      </c>
      <c r="F173" s="8" t="s">
        <v>43</v>
      </c>
      <c r="G173" s="8" t="s">
        <v>748</v>
      </c>
      <c r="H173" s="9" t="s">
        <v>749</v>
      </c>
      <c r="I173" s="26" t="s">
        <v>750</v>
      </c>
      <c r="J173" s="33"/>
    </row>
    <row r="174">
      <c r="A174" s="7">
        <v>1.7034000623E11</v>
      </c>
      <c r="B174" s="8" t="s">
        <v>751</v>
      </c>
      <c r="C174" s="8" t="s">
        <v>752</v>
      </c>
      <c r="D174" s="11" t="s">
        <v>753</v>
      </c>
      <c r="E174" s="8" t="s">
        <v>213</v>
      </c>
      <c r="F174" s="8" t="s">
        <v>9</v>
      </c>
      <c r="G174" s="8" t="s">
        <v>754</v>
      </c>
      <c r="H174" s="12" t="s">
        <v>615</v>
      </c>
      <c r="I174" s="13"/>
      <c r="J174" s="13"/>
    </row>
    <row r="175">
      <c r="A175" s="7">
        <v>1.70340033298E11</v>
      </c>
      <c r="B175" s="8" t="s">
        <v>755</v>
      </c>
      <c r="C175" s="8" t="s">
        <v>756</v>
      </c>
      <c r="D175" s="11" t="s">
        <v>757</v>
      </c>
      <c r="E175" s="8" t="s">
        <v>21</v>
      </c>
      <c r="F175" s="8" t="s">
        <v>43</v>
      </c>
      <c r="G175" s="8" t="s">
        <v>758</v>
      </c>
      <c r="H175" s="12" t="s">
        <v>615</v>
      </c>
      <c r="I175" s="26" t="s">
        <v>759</v>
      </c>
      <c r="J175" s="33"/>
    </row>
    <row r="176">
      <c r="A176" s="7">
        <v>1.70440010669E11</v>
      </c>
      <c r="B176" s="8" t="s">
        <v>760</v>
      </c>
      <c r="C176" s="8" t="s">
        <v>761</v>
      </c>
      <c r="D176" s="7">
        <v>8.7055036148E10</v>
      </c>
      <c r="E176" s="8" t="s">
        <v>762</v>
      </c>
      <c r="F176" s="8" t="s">
        <v>43</v>
      </c>
      <c r="G176" s="8" t="s">
        <v>763</v>
      </c>
      <c r="H176" s="9" t="s">
        <v>764</v>
      </c>
      <c r="I176" s="26" t="s">
        <v>765</v>
      </c>
      <c r="J176" s="10"/>
    </row>
    <row r="177">
      <c r="A177" s="7">
        <v>1.70440026883E11</v>
      </c>
      <c r="B177" s="8" t="s">
        <v>766</v>
      </c>
      <c r="C177" s="8" t="s">
        <v>767</v>
      </c>
      <c r="D177" s="7">
        <v>8.7057047659E10</v>
      </c>
      <c r="E177" s="8" t="s">
        <v>213</v>
      </c>
      <c r="F177" s="8" t="s">
        <v>55</v>
      </c>
      <c r="G177" s="8" t="s">
        <v>768</v>
      </c>
      <c r="H177" s="9" t="s">
        <v>769</v>
      </c>
      <c r="I177" s="13"/>
      <c r="J177" s="10"/>
    </row>
    <row r="178">
      <c r="A178" s="7">
        <v>1.7044002363E11</v>
      </c>
      <c r="B178" s="8" t="s">
        <v>770</v>
      </c>
      <c r="C178" s="8" t="s">
        <v>771</v>
      </c>
      <c r="D178" s="7">
        <v>8.7028095492E10</v>
      </c>
      <c r="E178" s="8" t="s">
        <v>165</v>
      </c>
      <c r="F178" s="8" t="s">
        <v>71</v>
      </c>
      <c r="G178" s="8" t="s">
        <v>772</v>
      </c>
      <c r="H178" s="12" t="s">
        <v>162</v>
      </c>
      <c r="I178" s="13"/>
      <c r="J178" s="13"/>
    </row>
    <row r="179">
      <c r="A179" s="7">
        <v>1.70440031959E11</v>
      </c>
      <c r="B179" s="8" t="s">
        <v>773</v>
      </c>
      <c r="C179" s="8" t="s">
        <v>774</v>
      </c>
      <c r="D179" s="11" t="s">
        <v>775</v>
      </c>
      <c r="E179" s="8" t="s">
        <v>21</v>
      </c>
      <c r="F179" s="8" t="s">
        <v>9</v>
      </c>
      <c r="G179" s="8" t="s">
        <v>776</v>
      </c>
      <c r="H179" s="12" t="s">
        <v>777</v>
      </c>
      <c r="I179" s="13"/>
      <c r="J179" s="10"/>
    </row>
    <row r="180">
      <c r="A180" s="7">
        <v>1.70640008773E11</v>
      </c>
      <c r="B180" s="8" t="s">
        <v>778</v>
      </c>
      <c r="C180" s="8" t="s">
        <v>779</v>
      </c>
      <c r="D180" s="11" t="s">
        <v>780</v>
      </c>
      <c r="E180" s="8" t="s">
        <v>442</v>
      </c>
      <c r="F180" s="8" t="s">
        <v>37</v>
      </c>
      <c r="G180" s="8" t="s">
        <v>781</v>
      </c>
      <c r="H180" s="12" t="s">
        <v>782</v>
      </c>
      <c r="I180" s="13"/>
      <c r="J180" s="10"/>
    </row>
    <row r="181">
      <c r="A181" s="7">
        <v>1.70640011575E11</v>
      </c>
      <c r="B181" s="8" t="s">
        <v>783</v>
      </c>
      <c r="C181" s="8" t="s">
        <v>784</v>
      </c>
      <c r="D181" s="7">
        <v>8.701092008E10</v>
      </c>
      <c r="E181" s="8" t="s">
        <v>117</v>
      </c>
      <c r="F181" s="8" t="s">
        <v>96</v>
      </c>
      <c r="G181" s="8" t="s">
        <v>785</v>
      </c>
      <c r="H181" s="12" t="s">
        <v>786</v>
      </c>
      <c r="I181" s="13"/>
      <c r="J181" s="10"/>
    </row>
    <row r="182">
      <c r="A182" s="7">
        <v>1.70640027016E11</v>
      </c>
      <c r="B182" s="8" t="s">
        <v>787</v>
      </c>
      <c r="C182" s="8" t="s">
        <v>788</v>
      </c>
      <c r="D182" s="11" t="s">
        <v>789</v>
      </c>
      <c r="E182" s="8" t="s">
        <v>117</v>
      </c>
      <c r="F182" s="8" t="s">
        <v>37</v>
      </c>
      <c r="G182" s="8" t="s">
        <v>790</v>
      </c>
      <c r="H182" s="12" t="s">
        <v>782</v>
      </c>
      <c r="I182" s="13"/>
      <c r="J182" s="10"/>
    </row>
    <row r="183">
      <c r="A183" s="7">
        <v>1.70740006186E11</v>
      </c>
      <c r="B183" s="8" t="s">
        <v>791</v>
      </c>
      <c r="C183" s="8" t="s">
        <v>792</v>
      </c>
      <c r="D183" s="7">
        <f>+77754917888</f>
        <v>77754917888</v>
      </c>
      <c r="E183" s="8" t="s">
        <v>21</v>
      </c>
      <c r="F183" s="8" t="s">
        <v>141</v>
      </c>
      <c r="G183" s="8" t="s">
        <v>793</v>
      </c>
      <c r="H183" s="12" t="s">
        <v>794</v>
      </c>
      <c r="I183" s="13"/>
      <c r="J183" s="6"/>
    </row>
    <row r="184">
      <c r="A184" s="7">
        <v>1.70740009765E11</v>
      </c>
      <c r="B184" s="8" t="s">
        <v>795</v>
      </c>
      <c r="C184" s="8" t="s">
        <v>796</v>
      </c>
      <c r="D184" s="11" t="s">
        <v>797</v>
      </c>
      <c r="E184" s="8" t="s">
        <v>117</v>
      </c>
      <c r="F184" s="8" t="s">
        <v>43</v>
      </c>
      <c r="G184" s="8" t="s">
        <v>798</v>
      </c>
      <c r="H184" s="12" t="s">
        <v>799</v>
      </c>
      <c r="I184" s="13"/>
      <c r="J184" s="6"/>
    </row>
    <row r="185">
      <c r="A185" s="28">
        <v>1.70864004749E11</v>
      </c>
      <c r="B185" s="29" t="s">
        <v>800</v>
      </c>
      <c r="C185" s="29" t="s">
        <v>801</v>
      </c>
      <c r="D185" s="28">
        <v>8.7025802615E10</v>
      </c>
      <c r="E185" s="29" t="s">
        <v>213</v>
      </c>
      <c r="F185" s="29" t="s">
        <v>205</v>
      </c>
      <c r="G185" s="29" t="s">
        <v>802</v>
      </c>
      <c r="H185" s="30" t="s">
        <v>803</v>
      </c>
      <c r="I185" s="6"/>
      <c r="J185" s="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7">
        <v>1.70940022492E11</v>
      </c>
      <c r="B186" s="8" t="s">
        <v>804</v>
      </c>
      <c r="C186" s="8" t="s">
        <v>805</v>
      </c>
      <c r="D186" s="11" t="s">
        <v>806</v>
      </c>
      <c r="E186" s="8" t="s">
        <v>1</v>
      </c>
      <c r="F186" s="8" t="s">
        <v>71</v>
      </c>
      <c r="G186" s="8" t="s">
        <v>807</v>
      </c>
      <c r="H186" s="12" t="s">
        <v>808</v>
      </c>
      <c r="I186" s="13"/>
      <c r="J186" s="13"/>
    </row>
    <row r="187">
      <c r="A187" s="7">
        <v>1.80140013971E11</v>
      </c>
      <c r="B187" s="8" t="s">
        <v>809</v>
      </c>
      <c r="C187" s="8" t="s">
        <v>810</v>
      </c>
      <c r="D187" s="11" t="s">
        <v>811</v>
      </c>
      <c r="E187" s="8" t="s">
        <v>1</v>
      </c>
      <c r="F187" s="8" t="s">
        <v>55</v>
      </c>
      <c r="G187" s="8" t="s">
        <v>812</v>
      </c>
      <c r="H187" s="9" t="s">
        <v>318</v>
      </c>
      <c r="I187" s="13"/>
      <c r="J187" s="6"/>
    </row>
    <row r="188">
      <c r="A188" s="7">
        <v>1.80240025681E11</v>
      </c>
      <c r="B188" s="8" t="s">
        <v>813</v>
      </c>
      <c r="C188" s="8" t="s">
        <v>814</v>
      </c>
      <c r="D188" s="8" t="s">
        <v>815</v>
      </c>
      <c r="E188" s="8" t="s">
        <v>117</v>
      </c>
      <c r="F188" s="8" t="s">
        <v>43</v>
      </c>
      <c r="G188" s="8" t="s">
        <v>816</v>
      </c>
      <c r="H188" s="9" t="s">
        <v>817</v>
      </c>
      <c r="I188" s="26" t="s">
        <v>818</v>
      </c>
      <c r="J188" s="6"/>
    </row>
    <row r="189">
      <c r="A189" s="7">
        <v>1.80340017575E11</v>
      </c>
      <c r="B189" s="8" t="s">
        <v>819</v>
      </c>
      <c r="C189" s="8" t="s">
        <v>820</v>
      </c>
      <c r="D189" s="7">
        <f>+77770518871</f>
        <v>77770518871</v>
      </c>
      <c r="E189" s="8" t="s">
        <v>21</v>
      </c>
      <c r="F189" s="8" t="s">
        <v>43</v>
      </c>
      <c r="G189" s="8" t="s">
        <v>821</v>
      </c>
      <c r="H189" s="9" t="s">
        <v>817</v>
      </c>
      <c r="I189" s="26" t="s">
        <v>822</v>
      </c>
      <c r="J189" s="13"/>
    </row>
    <row r="190">
      <c r="A190" s="7">
        <v>1.80340026534E11</v>
      </c>
      <c r="B190" s="8" t="s">
        <v>823</v>
      </c>
      <c r="C190" s="8" t="s">
        <v>824</v>
      </c>
      <c r="D190" s="7">
        <v>8.7053208242E10</v>
      </c>
      <c r="E190" s="8" t="s">
        <v>21</v>
      </c>
      <c r="F190" s="8" t="s">
        <v>55</v>
      </c>
      <c r="G190" s="8" t="s">
        <v>825</v>
      </c>
      <c r="H190" s="9" t="s">
        <v>318</v>
      </c>
      <c r="I190" s="13"/>
      <c r="J190" s="10"/>
    </row>
    <row r="191">
      <c r="A191" s="7">
        <v>1.8064000657E11</v>
      </c>
      <c r="B191" s="8" t="s">
        <v>826</v>
      </c>
      <c r="C191" s="8" t="s">
        <v>827</v>
      </c>
      <c r="D191" s="7">
        <v>8.7072920014E10</v>
      </c>
      <c r="E191" s="8" t="s">
        <v>117</v>
      </c>
      <c r="F191" s="8" t="s">
        <v>55</v>
      </c>
      <c r="G191" s="8" t="s">
        <v>828</v>
      </c>
      <c r="H191" s="9" t="s">
        <v>829</v>
      </c>
      <c r="I191" s="13"/>
      <c r="J191" s="10"/>
    </row>
    <row r="192">
      <c r="A192" s="7">
        <v>1.8056402836E11</v>
      </c>
      <c r="B192" s="8" t="s">
        <v>830</v>
      </c>
      <c r="C192" s="8" t="s">
        <v>831</v>
      </c>
      <c r="D192" s="11" t="s">
        <v>832</v>
      </c>
      <c r="E192" s="8" t="s">
        <v>225</v>
      </c>
      <c r="F192" s="8" t="s">
        <v>9</v>
      </c>
      <c r="G192" s="8" t="s">
        <v>833</v>
      </c>
      <c r="H192" s="12" t="s">
        <v>777</v>
      </c>
      <c r="I192" s="13"/>
      <c r="J192" s="6"/>
    </row>
    <row r="193">
      <c r="A193" s="7">
        <v>1.80740026777E11</v>
      </c>
      <c r="B193" s="8" t="s">
        <v>834</v>
      </c>
      <c r="C193" s="8" t="s">
        <v>835</v>
      </c>
      <c r="D193" s="7">
        <v>8.7051491107E10</v>
      </c>
      <c r="E193" s="8" t="s">
        <v>21</v>
      </c>
      <c r="F193" s="8" t="s">
        <v>141</v>
      </c>
      <c r="G193" s="8" t="s">
        <v>836</v>
      </c>
      <c r="H193" s="12" t="s">
        <v>794</v>
      </c>
      <c r="I193" s="13"/>
      <c r="J193" s="10"/>
    </row>
    <row r="194">
      <c r="A194" s="7">
        <v>1.80840023508E11</v>
      </c>
      <c r="B194" s="8" t="s">
        <v>837</v>
      </c>
      <c r="C194" s="8" t="s">
        <v>838</v>
      </c>
      <c r="D194" s="7">
        <v>8.7154325198E10</v>
      </c>
      <c r="E194" s="8" t="s">
        <v>21</v>
      </c>
      <c r="F194" s="8" t="s">
        <v>55</v>
      </c>
      <c r="G194" s="8" t="s">
        <v>839</v>
      </c>
      <c r="H194" s="12" t="s">
        <v>777</v>
      </c>
      <c r="I194" s="13"/>
      <c r="J194" s="10"/>
    </row>
    <row r="195">
      <c r="A195" s="7">
        <v>1.80940007778E11</v>
      </c>
      <c r="B195" s="8" t="s">
        <v>840</v>
      </c>
      <c r="C195" s="8" t="s">
        <v>841</v>
      </c>
      <c r="D195" s="11" t="s">
        <v>842</v>
      </c>
      <c r="E195" s="8" t="s">
        <v>117</v>
      </c>
      <c r="F195" s="8" t="s">
        <v>141</v>
      </c>
      <c r="G195" s="8" t="s">
        <v>843</v>
      </c>
      <c r="H195" s="12" t="s">
        <v>777</v>
      </c>
      <c r="I195" s="13"/>
      <c r="J195" s="6"/>
    </row>
    <row r="196">
      <c r="A196" s="7">
        <v>1.80940023066E11</v>
      </c>
      <c r="B196" s="8" t="s">
        <v>844</v>
      </c>
      <c r="C196" s="8" t="s">
        <v>845</v>
      </c>
      <c r="D196" s="7">
        <v>8.7023869366E10</v>
      </c>
      <c r="E196" s="8" t="s">
        <v>117</v>
      </c>
      <c r="F196" s="8" t="s">
        <v>43</v>
      </c>
      <c r="G196" s="8" t="s">
        <v>846</v>
      </c>
      <c r="H196" s="9" t="s">
        <v>817</v>
      </c>
      <c r="I196" s="26" t="s">
        <v>847</v>
      </c>
      <c r="J196" s="6"/>
    </row>
    <row r="197">
      <c r="A197" s="7">
        <v>1.80940019117E11</v>
      </c>
      <c r="B197" s="8" t="s">
        <v>848</v>
      </c>
      <c r="C197" s="8" t="s">
        <v>849</v>
      </c>
      <c r="D197" s="11" t="s">
        <v>850</v>
      </c>
      <c r="E197" s="8" t="s">
        <v>851</v>
      </c>
      <c r="F197" s="8" t="s">
        <v>201</v>
      </c>
      <c r="G197" s="8" t="s">
        <v>852</v>
      </c>
      <c r="H197" s="12" t="s">
        <v>777</v>
      </c>
      <c r="I197" s="13"/>
      <c r="J197" s="10"/>
    </row>
    <row r="198">
      <c r="A198" s="7">
        <v>1.81040004684E11</v>
      </c>
      <c r="B198" s="8" t="s">
        <v>853</v>
      </c>
      <c r="C198" s="8" t="s">
        <v>854</v>
      </c>
      <c r="D198" s="8" t="s">
        <v>855</v>
      </c>
      <c r="E198" s="8" t="s">
        <v>762</v>
      </c>
      <c r="F198" s="8" t="s">
        <v>71</v>
      </c>
      <c r="G198" s="8" t="s">
        <v>856</v>
      </c>
      <c r="H198" s="12" t="s">
        <v>857</v>
      </c>
      <c r="I198" s="13"/>
      <c r="J198" s="13"/>
    </row>
    <row r="199">
      <c r="A199" s="7">
        <v>1.81140011363E11</v>
      </c>
      <c r="B199" s="8" t="s">
        <v>858</v>
      </c>
      <c r="C199" s="8" t="s">
        <v>859</v>
      </c>
      <c r="D199" s="7">
        <v>8.7778206412E10</v>
      </c>
      <c r="E199" s="8" t="s">
        <v>442</v>
      </c>
      <c r="F199" s="8" t="s">
        <v>31</v>
      </c>
      <c r="G199" s="8" t="s">
        <v>860</v>
      </c>
      <c r="H199" s="12" t="s">
        <v>782</v>
      </c>
      <c r="I199" s="13"/>
      <c r="J199" s="6"/>
    </row>
    <row r="200">
      <c r="A200" s="7">
        <v>1.90140007245E11</v>
      </c>
      <c r="B200" s="8" t="s">
        <v>861</v>
      </c>
      <c r="C200" s="8" t="s">
        <v>862</v>
      </c>
      <c r="D200" s="7">
        <v>8.7028963159E10</v>
      </c>
      <c r="E200" s="8" t="s">
        <v>525</v>
      </c>
      <c r="F200" s="8" t="s">
        <v>37</v>
      </c>
      <c r="G200" s="8" t="s">
        <v>863</v>
      </c>
      <c r="H200" s="12" t="s">
        <v>782</v>
      </c>
      <c r="I200" s="13"/>
      <c r="J200" s="10"/>
    </row>
    <row r="201">
      <c r="A201" s="7">
        <v>1.90140014961E11</v>
      </c>
      <c r="B201" s="8" t="s">
        <v>864</v>
      </c>
      <c r="C201" s="8" t="s">
        <v>865</v>
      </c>
      <c r="D201" s="11" t="s">
        <v>866</v>
      </c>
      <c r="E201" s="8" t="s">
        <v>117</v>
      </c>
      <c r="F201" s="8" t="s">
        <v>9</v>
      </c>
      <c r="G201" s="8" t="s">
        <v>867</v>
      </c>
      <c r="H201" s="9" t="s">
        <v>153</v>
      </c>
      <c r="I201" s="13"/>
      <c r="J201" s="6"/>
    </row>
    <row r="202">
      <c r="A202" s="7">
        <v>1.90140017926E11</v>
      </c>
      <c r="B202" s="8" t="s">
        <v>868</v>
      </c>
      <c r="C202" s="8" t="s">
        <v>869</v>
      </c>
      <c r="D202" s="7">
        <f>+77078308319</f>
        <v>77078308319</v>
      </c>
      <c r="E202" s="8" t="s">
        <v>21</v>
      </c>
      <c r="F202" s="8" t="s">
        <v>43</v>
      </c>
      <c r="G202" s="8" t="s">
        <v>870</v>
      </c>
      <c r="H202" s="9" t="s">
        <v>871</v>
      </c>
      <c r="I202" s="26" t="s">
        <v>818</v>
      </c>
      <c r="J202" s="13"/>
    </row>
    <row r="203">
      <c r="A203" s="7">
        <v>1.90141004157E11</v>
      </c>
      <c r="B203" s="8" t="s">
        <v>872</v>
      </c>
      <c r="C203" s="8" t="s">
        <v>873</v>
      </c>
      <c r="D203" s="8" t="s">
        <v>874</v>
      </c>
      <c r="E203" s="8" t="s">
        <v>420</v>
      </c>
      <c r="F203" s="8" t="s">
        <v>96</v>
      </c>
      <c r="G203" s="8" t="s">
        <v>875</v>
      </c>
      <c r="H203" s="12" t="s">
        <v>777</v>
      </c>
      <c r="I203" s="13"/>
      <c r="J203" s="10"/>
    </row>
    <row r="204">
      <c r="A204" s="7">
        <v>1.90240024279E11</v>
      </c>
      <c r="B204" s="8" t="s">
        <v>876</v>
      </c>
      <c r="C204" s="8" t="s">
        <v>877</v>
      </c>
      <c r="D204" s="11" t="s">
        <v>878</v>
      </c>
      <c r="E204" s="8" t="s">
        <v>879</v>
      </c>
      <c r="F204" s="8" t="s">
        <v>9</v>
      </c>
      <c r="G204" s="8" t="s">
        <v>880</v>
      </c>
      <c r="H204" s="9" t="s">
        <v>881</v>
      </c>
      <c r="I204" s="13"/>
      <c r="J204" s="6"/>
    </row>
    <row r="205">
      <c r="A205" s="7">
        <v>1.90340006412E11</v>
      </c>
      <c r="B205" s="8" t="s">
        <v>882</v>
      </c>
      <c r="C205" s="8" t="s">
        <v>883</v>
      </c>
      <c r="D205" s="11" t="s">
        <v>884</v>
      </c>
      <c r="E205" s="8" t="s">
        <v>117</v>
      </c>
      <c r="F205" s="8" t="s">
        <v>96</v>
      </c>
      <c r="G205" s="8" t="s">
        <v>885</v>
      </c>
      <c r="H205" s="12" t="s">
        <v>777</v>
      </c>
      <c r="I205" s="13"/>
      <c r="J205" s="6"/>
    </row>
    <row r="206">
      <c r="A206" s="7">
        <v>1.90340012744E11</v>
      </c>
      <c r="B206" s="8" t="s">
        <v>886</v>
      </c>
      <c r="C206" s="8" t="s">
        <v>887</v>
      </c>
      <c r="D206" s="34">
        <v>10.0</v>
      </c>
      <c r="E206" s="8" t="s">
        <v>21</v>
      </c>
      <c r="F206" s="8" t="s">
        <v>91</v>
      </c>
      <c r="G206" s="8" t="s">
        <v>888</v>
      </c>
      <c r="H206" s="12" t="s">
        <v>889</v>
      </c>
      <c r="I206" s="13"/>
      <c r="J206" s="10"/>
    </row>
    <row r="207">
      <c r="A207" s="7">
        <v>1.9034001396E11</v>
      </c>
      <c r="B207" s="8" t="s">
        <v>890</v>
      </c>
      <c r="C207" s="8" t="s">
        <v>891</v>
      </c>
      <c r="D207" s="7">
        <v>8.7715683438E10</v>
      </c>
      <c r="E207" s="8" t="s">
        <v>302</v>
      </c>
      <c r="F207" s="8" t="s">
        <v>37</v>
      </c>
      <c r="G207" s="8" t="s">
        <v>892</v>
      </c>
      <c r="H207" s="12" t="s">
        <v>782</v>
      </c>
      <c r="I207" s="13"/>
      <c r="J207" s="33"/>
    </row>
    <row r="208">
      <c r="A208" s="7">
        <v>1.90340027297E11</v>
      </c>
      <c r="B208" s="8" t="s">
        <v>893</v>
      </c>
      <c r="C208" s="8" t="s">
        <v>894</v>
      </c>
      <c r="D208" s="11" t="s">
        <v>895</v>
      </c>
      <c r="E208" s="8" t="s">
        <v>21</v>
      </c>
      <c r="F208" s="8" t="s">
        <v>22</v>
      </c>
      <c r="G208" s="8" t="s">
        <v>896</v>
      </c>
      <c r="H208" s="12" t="s">
        <v>777</v>
      </c>
      <c r="I208" s="13"/>
      <c r="J208" s="6"/>
    </row>
    <row r="209">
      <c r="A209" s="7">
        <v>1.90440001693E11</v>
      </c>
      <c r="B209" s="8" t="s">
        <v>897</v>
      </c>
      <c r="C209" s="8" t="s">
        <v>898</v>
      </c>
      <c r="D209" s="7">
        <v>8.7777631187E10</v>
      </c>
      <c r="E209" s="8" t="s">
        <v>21</v>
      </c>
      <c r="F209" s="8" t="s">
        <v>55</v>
      </c>
      <c r="G209" s="8" t="s">
        <v>899</v>
      </c>
      <c r="H209" s="12" t="s">
        <v>900</v>
      </c>
      <c r="I209" s="13"/>
      <c r="J209" s="20"/>
    </row>
    <row r="210">
      <c r="A210" s="7">
        <v>1.90364031954E11</v>
      </c>
      <c r="B210" s="8" t="s">
        <v>901</v>
      </c>
      <c r="C210" s="8" t="s">
        <v>902</v>
      </c>
      <c r="D210" s="7">
        <v>8.7753974704E10</v>
      </c>
      <c r="E210" s="8" t="s">
        <v>442</v>
      </c>
      <c r="F210" s="8" t="s">
        <v>55</v>
      </c>
      <c r="G210" s="8" t="s">
        <v>903</v>
      </c>
      <c r="H210" s="9" t="s">
        <v>904</v>
      </c>
      <c r="I210" s="13"/>
      <c r="J210" s="10"/>
    </row>
    <row r="211">
      <c r="A211" s="7">
        <v>1.90340031364E11</v>
      </c>
      <c r="B211" s="8" t="s">
        <v>905</v>
      </c>
      <c r="C211" s="8" t="s">
        <v>906</v>
      </c>
      <c r="D211" s="8" t="s">
        <v>907</v>
      </c>
      <c r="E211" s="8" t="s">
        <v>21</v>
      </c>
      <c r="F211" s="8" t="s">
        <v>22</v>
      </c>
      <c r="G211" s="8" t="s">
        <v>908</v>
      </c>
      <c r="H211" s="12" t="s">
        <v>909</v>
      </c>
      <c r="I211" s="13"/>
      <c r="J211" s="20"/>
    </row>
    <row r="212">
      <c r="A212" s="7">
        <v>1.90540000292E11</v>
      </c>
      <c r="B212" s="8" t="s">
        <v>910</v>
      </c>
      <c r="C212" s="8" t="s">
        <v>911</v>
      </c>
      <c r="D212" s="11" t="s">
        <v>912</v>
      </c>
      <c r="E212" s="8" t="s">
        <v>36</v>
      </c>
      <c r="F212" s="8" t="s">
        <v>452</v>
      </c>
      <c r="G212" s="8" t="s">
        <v>913</v>
      </c>
      <c r="H212" s="12" t="s">
        <v>777</v>
      </c>
      <c r="I212" s="13"/>
      <c r="J212" s="6"/>
    </row>
    <row r="213">
      <c r="A213" s="7">
        <v>1.90464021758E11</v>
      </c>
      <c r="B213" s="8" t="s">
        <v>914</v>
      </c>
      <c r="C213" s="8" t="s">
        <v>915</v>
      </c>
      <c r="D213" s="11" t="s">
        <v>916</v>
      </c>
      <c r="E213" s="8" t="s">
        <v>165</v>
      </c>
      <c r="F213" s="8" t="s">
        <v>201</v>
      </c>
      <c r="G213" s="8" t="s">
        <v>917</v>
      </c>
      <c r="H213" s="12" t="s">
        <v>777</v>
      </c>
      <c r="I213" s="13"/>
      <c r="J213" s="10"/>
    </row>
    <row r="214">
      <c r="A214" s="7">
        <v>1.90540012325E11</v>
      </c>
      <c r="B214" s="8" t="s">
        <v>918</v>
      </c>
      <c r="C214" s="8" t="s">
        <v>919</v>
      </c>
      <c r="D214" s="11" t="s">
        <v>920</v>
      </c>
      <c r="E214" s="8" t="s">
        <v>349</v>
      </c>
      <c r="F214" s="8" t="s">
        <v>9</v>
      </c>
      <c r="G214" s="8" t="s">
        <v>921</v>
      </c>
      <c r="H214" s="9" t="s">
        <v>922</v>
      </c>
      <c r="I214" s="13"/>
      <c r="J214" s="10"/>
    </row>
    <row r="215">
      <c r="A215" s="7">
        <v>1.90540025773E11</v>
      </c>
      <c r="B215" s="8" t="s">
        <v>923</v>
      </c>
      <c r="C215" s="8" t="s">
        <v>924</v>
      </c>
      <c r="D215" s="7">
        <v>8.77708152E10</v>
      </c>
      <c r="E215" s="8" t="s">
        <v>525</v>
      </c>
      <c r="F215" s="8" t="s">
        <v>9</v>
      </c>
      <c r="G215" s="8" t="s">
        <v>925</v>
      </c>
      <c r="H215" s="12" t="s">
        <v>777</v>
      </c>
      <c r="I215" s="13"/>
      <c r="J215" s="13"/>
    </row>
    <row r="216">
      <c r="A216" s="7">
        <v>1.90540031113E11</v>
      </c>
      <c r="B216" s="8" t="s">
        <v>926</v>
      </c>
      <c r="C216" s="8" t="s">
        <v>927</v>
      </c>
      <c r="D216" s="7">
        <f>+77052590997</f>
        <v>77052590997</v>
      </c>
      <c r="E216" s="8" t="s">
        <v>213</v>
      </c>
      <c r="F216" s="8" t="s">
        <v>37</v>
      </c>
      <c r="G216" s="8" t="s">
        <v>928</v>
      </c>
      <c r="H216" s="12" t="s">
        <v>777</v>
      </c>
      <c r="I216" s="13"/>
      <c r="J216" s="33"/>
    </row>
    <row r="217">
      <c r="A217" s="7">
        <v>1.90640012923E11</v>
      </c>
      <c r="B217" s="8" t="s">
        <v>929</v>
      </c>
      <c r="C217" s="8" t="s">
        <v>930</v>
      </c>
      <c r="D217" s="7">
        <f>+77771887777</f>
        <v>77771887777</v>
      </c>
      <c r="E217" s="8" t="s">
        <v>931</v>
      </c>
      <c r="F217" s="8" t="s">
        <v>37</v>
      </c>
      <c r="G217" s="8" t="s">
        <v>932</v>
      </c>
      <c r="H217" s="12" t="s">
        <v>933</v>
      </c>
      <c r="I217" s="13"/>
      <c r="J217" s="6"/>
    </row>
    <row r="218">
      <c r="A218" s="7">
        <v>1.90664013348E11</v>
      </c>
      <c r="B218" s="8" t="s">
        <v>934</v>
      </c>
      <c r="C218" s="8" t="s">
        <v>935</v>
      </c>
      <c r="D218" s="11" t="s">
        <v>936</v>
      </c>
      <c r="E218" s="8" t="s">
        <v>165</v>
      </c>
      <c r="F218" s="8" t="s">
        <v>9</v>
      </c>
      <c r="G218" s="8" t="s">
        <v>937</v>
      </c>
      <c r="H218" s="12" t="s">
        <v>782</v>
      </c>
      <c r="I218" s="13"/>
      <c r="J218" s="13"/>
    </row>
    <row r="219">
      <c r="A219" s="7">
        <v>1.90740005568E11</v>
      </c>
      <c r="B219" s="8" t="s">
        <v>938</v>
      </c>
      <c r="C219" s="8" t="s">
        <v>939</v>
      </c>
      <c r="D219" s="7">
        <v>8.7051590412E10</v>
      </c>
      <c r="E219" s="8" t="s">
        <v>36</v>
      </c>
      <c r="F219" s="8" t="s">
        <v>9</v>
      </c>
      <c r="G219" s="8" t="s">
        <v>940</v>
      </c>
      <c r="H219" s="12" t="s">
        <v>941</v>
      </c>
      <c r="I219" s="13"/>
      <c r="J219" s="10"/>
    </row>
    <row r="220">
      <c r="A220" s="7">
        <v>1.91040008133E11</v>
      </c>
      <c r="B220" s="8" t="s">
        <v>942</v>
      </c>
      <c r="C220" s="8" t="s">
        <v>943</v>
      </c>
      <c r="D220" s="7">
        <v>8.7476161363E10</v>
      </c>
      <c r="E220" s="8" t="s">
        <v>879</v>
      </c>
      <c r="F220" s="8" t="s">
        <v>9</v>
      </c>
      <c r="G220" s="8" t="s">
        <v>944</v>
      </c>
      <c r="H220" s="9" t="s">
        <v>945</v>
      </c>
      <c r="I220" s="13"/>
      <c r="J220" s="6"/>
    </row>
    <row r="221">
      <c r="A221" s="7">
        <v>2.0024001486E11</v>
      </c>
      <c r="B221" s="8" t="s">
        <v>946</v>
      </c>
      <c r="C221" s="8" t="s">
        <v>947</v>
      </c>
      <c r="D221" s="8" t="s">
        <v>948</v>
      </c>
      <c r="E221" s="8" t="s">
        <v>1</v>
      </c>
      <c r="F221" s="8" t="s">
        <v>31</v>
      </c>
      <c r="G221" s="8" t="s">
        <v>949</v>
      </c>
      <c r="H221" s="12" t="s">
        <v>782</v>
      </c>
      <c r="I221" s="13"/>
      <c r="J221" s="33"/>
    </row>
    <row r="222">
      <c r="A222" s="7">
        <v>2.002640033E11</v>
      </c>
      <c r="B222" s="8" t="s">
        <v>950</v>
      </c>
      <c r="C222" s="8" t="s">
        <v>951</v>
      </c>
      <c r="D222" s="7">
        <v>8.7711728787E10</v>
      </c>
      <c r="E222" s="8" t="s">
        <v>165</v>
      </c>
      <c r="F222" s="8" t="s">
        <v>9</v>
      </c>
      <c r="G222" s="8" t="s">
        <v>952</v>
      </c>
      <c r="H222" s="9" t="s">
        <v>953</v>
      </c>
      <c r="I222" s="13"/>
      <c r="J222" s="6"/>
    </row>
    <row r="223">
      <c r="A223" s="7">
        <v>2.00640003433E11</v>
      </c>
      <c r="B223" s="8" t="s">
        <v>954</v>
      </c>
      <c r="C223" s="8" t="s">
        <v>955</v>
      </c>
      <c r="D223" s="7">
        <v>8.7025433804E10</v>
      </c>
      <c r="E223" s="8" t="s">
        <v>525</v>
      </c>
      <c r="F223" s="8" t="s">
        <v>55</v>
      </c>
      <c r="G223" s="8" t="s">
        <v>956</v>
      </c>
      <c r="H223" s="12" t="s">
        <v>957</v>
      </c>
      <c r="I223" s="13"/>
      <c r="J223" s="6"/>
    </row>
    <row r="224">
      <c r="A224" s="7">
        <v>2.0064001186E11</v>
      </c>
      <c r="B224" s="8" t="s">
        <v>958</v>
      </c>
      <c r="C224" s="8" t="s">
        <v>959</v>
      </c>
      <c r="D224" s="11" t="s">
        <v>960</v>
      </c>
      <c r="E224" s="8" t="s">
        <v>961</v>
      </c>
      <c r="F224" s="8" t="s">
        <v>22</v>
      </c>
      <c r="G224" s="8" t="s">
        <v>962</v>
      </c>
      <c r="H224" s="9" t="s">
        <v>963</v>
      </c>
      <c r="I224" s="13"/>
      <c r="J224" s="6"/>
    </row>
    <row r="225">
      <c r="A225" s="7">
        <v>2.00740027414E11</v>
      </c>
      <c r="B225" s="8" t="s">
        <v>964</v>
      </c>
      <c r="C225" s="8" t="s">
        <v>965</v>
      </c>
      <c r="D225" s="7">
        <v>8.7014750447E10</v>
      </c>
      <c r="E225" s="8" t="s">
        <v>151</v>
      </c>
      <c r="F225" s="8" t="s">
        <v>91</v>
      </c>
      <c r="G225" s="8" t="s">
        <v>966</v>
      </c>
      <c r="H225" s="12" t="s">
        <v>782</v>
      </c>
      <c r="I225" s="13"/>
      <c r="J225" s="10"/>
    </row>
    <row r="226">
      <c r="A226" s="7">
        <v>2.00840017391E11</v>
      </c>
      <c r="B226" s="8" t="s">
        <v>967</v>
      </c>
      <c r="C226" s="8" t="s">
        <v>968</v>
      </c>
      <c r="D226" s="7">
        <f>+77013515862</f>
        <v>77013515862</v>
      </c>
      <c r="E226" s="8" t="s">
        <v>225</v>
      </c>
      <c r="F226" s="8" t="s">
        <v>22</v>
      </c>
      <c r="G226" s="8" t="s">
        <v>969</v>
      </c>
      <c r="H226" s="12" t="s">
        <v>777</v>
      </c>
      <c r="I226" s="13"/>
      <c r="J226" s="13"/>
    </row>
    <row r="227">
      <c r="A227" s="7">
        <v>2.00940014083E11</v>
      </c>
      <c r="B227" s="8" t="s">
        <v>970</v>
      </c>
      <c r="C227" s="8" t="s">
        <v>971</v>
      </c>
      <c r="D227" s="7">
        <v>8.708518473E10</v>
      </c>
      <c r="E227" s="8" t="s">
        <v>272</v>
      </c>
      <c r="F227" s="8" t="s">
        <v>141</v>
      </c>
      <c r="G227" s="8" t="s">
        <v>972</v>
      </c>
      <c r="H227" s="12" t="s">
        <v>794</v>
      </c>
      <c r="I227" s="13"/>
      <c r="J227" s="20"/>
    </row>
    <row r="228">
      <c r="A228" s="7">
        <v>2.01040033862E11</v>
      </c>
      <c r="B228" s="8" t="s">
        <v>973</v>
      </c>
      <c r="C228" s="8" t="s">
        <v>974</v>
      </c>
      <c r="D228" s="7">
        <v>8.775083101E10</v>
      </c>
      <c r="E228" s="8" t="s">
        <v>21</v>
      </c>
      <c r="F228" s="8" t="s">
        <v>22</v>
      </c>
      <c r="G228" s="8" t="s">
        <v>975</v>
      </c>
      <c r="H228" s="9" t="s">
        <v>976</v>
      </c>
      <c r="I228" s="13"/>
      <c r="J228" s="6"/>
    </row>
    <row r="229">
      <c r="A229" s="7">
        <v>2.01140029302E11</v>
      </c>
      <c r="B229" s="8" t="s">
        <v>977</v>
      </c>
      <c r="C229" s="8" t="s">
        <v>978</v>
      </c>
      <c r="D229" s="7">
        <v>8.7771309919E10</v>
      </c>
      <c r="E229" s="8" t="s">
        <v>165</v>
      </c>
      <c r="F229" s="8" t="s">
        <v>141</v>
      </c>
      <c r="G229" s="8" t="s">
        <v>979</v>
      </c>
      <c r="H229" s="12" t="s">
        <v>777</v>
      </c>
      <c r="I229" s="13"/>
      <c r="J229" s="13"/>
    </row>
    <row r="230">
      <c r="A230" s="21">
        <v>2.1014003089E11</v>
      </c>
      <c r="B230" s="22" t="s">
        <v>980</v>
      </c>
      <c r="C230" s="22" t="s">
        <v>981</v>
      </c>
      <c r="D230" s="21">
        <v>8.7777612933E10</v>
      </c>
      <c r="E230" s="22" t="s">
        <v>117</v>
      </c>
      <c r="F230" s="22" t="s">
        <v>91</v>
      </c>
      <c r="G230" s="22" t="s">
        <v>982</v>
      </c>
      <c r="H230" s="23" t="s">
        <v>983</v>
      </c>
      <c r="I230" s="20"/>
      <c r="J230" s="20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7">
        <v>2.10240024017E11</v>
      </c>
      <c r="B231" s="8" t="s">
        <v>984</v>
      </c>
      <c r="C231" s="8" t="s">
        <v>985</v>
      </c>
      <c r="D231" s="7">
        <f>+77713727634</f>
        <v>77713727634</v>
      </c>
      <c r="E231" s="8" t="s">
        <v>165</v>
      </c>
      <c r="F231" s="8" t="s">
        <v>22</v>
      </c>
      <c r="G231" s="8" t="s">
        <v>986</v>
      </c>
      <c r="H231" s="9" t="s">
        <v>963</v>
      </c>
      <c r="I231" s="13"/>
      <c r="J231" s="10"/>
    </row>
    <row r="232">
      <c r="A232" s="7">
        <v>2.10240010493E11</v>
      </c>
      <c r="B232" s="8" t="s">
        <v>987</v>
      </c>
      <c r="C232" s="8" t="s">
        <v>988</v>
      </c>
      <c r="D232" s="7">
        <v>8.7754549227E10</v>
      </c>
      <c r="E232" s="8" t="s">
        <v>21</v>
      </c>
      <c r="F232" s="8" t="s">
        <v>43</v>
      </c>
      <c r="G232" s="8" t="s">
        <v>989</v>
      </c>
      <c r="H232" s="12" t="s">
        <v>777</v>
      </c>
      <c r="I232" s="13"/>
      <c r="J232" s="6"/>
    </row>
    <row r="233">
      <c r="A233" s="7">
        <v>2.1024000939E11</v>
      </c>
      <c r="B233" s="8" t="s">
        <v>990</v>
      </c>
      <c r="C233" s="8" t="s">
        <v>991</v>
      </c>
      <c r="D233" s="8" t="s">
        <v>992</v>
      </c>
      <c r="E233" s="8" t="s">
        <v>993</v>
      </c>
      <c r="F233" s="8" t="s">
        <v>22</v>
      </c>
      <c r="G233" s="8" t="s">
        <v>994</v>
      </c>
      <c r="H233" s="9" t="s">
        <v>963</v>
      </c>
      <c r="I233" s="13"/>
      <c r="J233" s="10"/>
    </row>
    <row r="234">
      <c r="A234" s="7">
        <v>2.10440003418E11</v>
      </c>
      <c r="B234" s="8" t="s">
        <v>995</v>
      </c>
      <c r="C234" s="8" t="s">
        <v>996</v>
      </c>
      <c r="D234" s="7">
        <f>+77475281172</f>
        <v>77475281172</v>
      </c>
      <c r="E234" s="8" t="s">
        <v>117</v>
      </c>
      <c r="F234" s="8" t="s">
        <v>96</v>
      </c>
      <c r="G234" s="8" t="s">
        <v>997</v>
      </c>
      <c r="H234" s="12" t="s">
        <v>782</v>
      </c>
      <c r="I234" s="13"/>
      <c r="J234" s="13"/>
    </row>
    <row r="235">
      <c r="A235" s="7">
        <v>2.10440023988E11</v>
      </c>
      <c r="B235" s="8" t="s">
        <v>998</v>
      </c>
      <c r="C235" s="8" t="s">
        <v>999</v>
      </c>
      <c r="D235" s="7">
        <v>8.7081507989E10</v>
      </c>
      <c r="E235" s="8" t="s">
        <v>1000</v>
      </c>
      <c r="F235" s="8" t="s">
        <v>22</v>
      </c>
      <c r="G235" s="8" t="s">
        <v>1001</v>
      </c>
      <c r="H235" s="12" t="s">
        <v>777</v>
      </c>
      <c r="I235" s="13"/>
      <c r="J235" s="13"/>
    </row>
    <row r="236">
      <c r="A236" s="7">
        <v>2.10540008165E11</v>
      </c>
      <c r="B236" s="8" t="s">
        <v>1002</v>
      </c>
      <c r="C236" s="8" t="s">
        <v>1003</v>
      </c>
      <c r="D236" s="7">
        <f>+77776741797</f>
        <v>77776741797</v>
      </c>
      <c r="E236" s="8" t="s">
        <v>1004</v>
      </c>
      <c r="F236" s="8" t="s">
        <v>141</v>
      </c>
      <c r="G236" s="8" t="s">
        <v>1005</v>
      </c>
      <c r="H236" s="12" t="s">
        <v>794</v>
      </c>
      <c r="I236" s="13"/>
      <c r="J236" s="35"/>
    </row>
    <row r="237">
      <c r="A237" s="7">
        <v>2.1064002339E11</v>
      </c>
      <c r="B237" s="8" t="s">
        <v>1006</v>
      </c>
      <c r="C237" s="8" t="s">
        <v>1007</v>
      </c>
      <c r="D237" s="11" t="s">
        <v>1008</v>
      </c>
      <c r="E237" s="8" t="s">
        <v>21</v>
      </c>
      <c r="F237" s="8" t="s">
        <v>141</v>
      </c>
      <c r="G237" s="8" t="s">
        <v>1009</v>
      </c>
      <c r="H237" s="12" t="s">
        <v>933</v>
      </c>
      <c r="I237" s="13"/>
      <c r="J237" s="6"/>
    </row>
    <row r="238">
      <c r="A238" s="7">
        <v>2.10740009874E11</v>
      </c>
      <c r="B238" s="8" t="s">
        <v>1010</v>
      </c>
      <c r="C238" s="8" t="s">
        <v>1011</v>
      </c>
      <c r="D238" s="11" t="s">
        <v>1012</v>
      </c>
      <c r="E238" s="8" t="s">
        <v>165</v>
      </c>
      <c r="F238" s="8" t="s">
        <v>91</v>
      </c>
      <c r="G238" s="8" t="s">
        <v>1013</v>
      </c>
      <c r="H238" s="12" t="s">
        <v>782</v>
      </c>
      <c r="I238" s="13"/>
      <c r="J238" s="20"/>
    </row>
    <row r="239">
      <c r="A239" s="7">
        <v>2.10840013413E11</v>
      </c>
      <c r="B239" s="8" t="s">
        <v>1014</v>
      </c>
      <c r="C239" s="8" t="s">
        <v>1015</v>
      </c>
      <c r="D239" s="7">
        <f>+77769357722</f>
        <v>77769357722</v>
      </c>
      <c r="E239" s="8" t="s">
        <v>213</v>
      </c>
      <c r="F239" s="8" t="s">
        <v>91</v>
      </c>
      <c r="G239" s="8" t="s">
        <v>1016</v>
      </c>
      <c r="H239" s="12" t="s">
        <v>777</v>
      </c>
      <c r="I239" s="13"/>
      <c r="J239" s="6"/>
    </row>
    <row r="240">
      <c r="A240" s="7">
        <v>2.10940043257E11</v>
      </c>
      <c r="B240" s="8" t="s">
        <v>1017</v>
      </c>
      <c r="C240" s="8" t="s">
        <v>1018</v>
      </c>
      <c r="D240" s="11" t="s">
        <v>1019</v>
      </c>
      <c r="E240" s="8" t="s">
        <v>173</v>
      </c>
      <c r="F240" s="8" t="s">
        <v>37</v>
      </c>
      <c r="G240" s="8" t="s">
        <v>1020</v>
      </c>
      <c r="H240" s="12" t="s">
        <v>777</v>
      </c>
      <c r="I240" s="13"/>
      <c r="J240" s="6"/>
    </row>
    <row r="241">
      <c r="A241" s="7">
        <v>2.2034000802E11</v>
      </c>
      <c r="B241" s="8" t="s">
        <v>1021</v>
      </c>
      <c r="C241" s="8" t="s">
        <v>1022</v>
      </c>
      <c r="D241" s="7">
        <f>+77475051155</f>
        <v>77475051155</v>
      </c>
      <c r="E241" s="8" t="s">
        <v>1023</v>
      </c>
      <c r="F241" s="8" t="s">
        <v>37</v>
      </c>
      <c r="G241" s="8" t="s">
        <v>1024</v>
      </c>
      <c r="H241" s="12" t="s">
        <v>782</v>
      </c>
      <c r="I241" s="13"/>
      <c r="J241" s="10"/>
    </row>
    <row r="242">
      <c r="A242" s="7">
        <v>2.20540000617E11</v>
      </c>
      <c r="B242" s="8" t="s">
        <v>1025</v>
      </c>
      <c r="C242" s="8" t="s">
        <v>1026</v>
      </c>
      <c r="D242" s="7">
        <v>8.7779806615E10</v>
      </c>
      <c r="E242" s="8" t="s">
        <v>416</v>
      </c>
      <c r="F242" s="8" t="s">
        <v>141</v>
      </c>
      <c r="G242" s="8" t="s">
        <v>1027</v>
      </c>
      <c r="H242" s="12" t="s">
        <v>777</v>
      </c>
      <c r="I242" s="13"/>
      <c r="J242" s="6"/>
    </row>
    <row r="243">
      <c r="A243" s="7">
        <v>2.20540006498E11</v>
      </c>
      <c r="B243" s="8" t="s">
        <v>1028</v>
      </c>
      <c r="C243" s="8" t="s">
        <v>1029</v>
      </c>
      <c r="D243" s="7">
        <v>8.705380285E10</v>
      </c>
      <c r="E243" s="8" t="s">
        <v>117</v>
      </c>
      <c r="F243" s="8" t="s">
        <v>201</v>
      </c>
      <c r="G243" s="8" t="s">
        <v>1030</v>
      </c>
      <c r="H243" s="12" t="s">
        <v>782</v>
      </c>
      <c r="I243" s="13"/>
      <c r="J243" s="6"/>
    </row>
    <row r="244">
      <c r="A244" s="7">
        <v>2.20540045317E11</v>
      </c>
      <c r="B244" s="8" t="s">
        <v>1031</v>
      </c>
      <c r="C244" s="8" t="s">
        <v>1032</v>
      </c>
      <c r="D244" s="7">
        <f>+77018886581</f>
        <v>77018886581</v>
      </c>
      <c r="E244" s="8" t="s">
        <v>151</v>
      </c>
      <c r="F244" s="8" t="s">
        <v>71</v>
      </c>
      <c r="G244" s="8" t="s">
        <v>1033</v>
      </c>
      <c r="H244" s="12" t="s">
        <v>1034</v>
      </c>
      <c r="I244" s="13"/>
      <c r="J244" s="6"/>
    </row>
    <row r="245">
      <c r="A245" s="7">
        <v>2.20840045291E11</v>
      </c>
      <c r="B245" s="8" t="s">
        <v>1035</v>
      </c>
      <c r="C245" s="8" t="s">
        <v>1036</v>
      </c>
      <c r="D245" s="7">
        <f>+77760000434</f>
        <v>77760000434</v>
      </c>
      <c r="E245" s="8" t="s">
        <v>225</v>
      </c>
      <c r="F245" s="8" t="s">
        <v>273</v>
      </c>
      <c r="G245" s="8" t="s">
        <v>1037</v>
      </c>
      <c r="H245" s="12" t="s">
        <v>782</v>
      </c>
      <c r="I245" s="13"/>
      <c r="J245" s="10"/>
    </row>
    <row r="246">
      <c r="A246" s="7">
        <v>3.90110400162E11</v>
      </c>
      <c r="B246" s="8" t="s">
        <v>1038</v>
      </c>
      <c r="C246" s="8" t="s">
        <v>1039</v>
      </c>
      <c r="D246" s="8" t="s">
        <v>1040</v>
      </c>
      <c r="E246" s="8" t="s">
        <v>674</v>
      </c>
      <c r="F246" s="8" t="s">
        <v>60</v>
      </c>
      <c r="G246" s="8" t="s">
        <v>1041</v>
      </c>
      <c r="H246" s="12" t="s">
        <v>777</v>
      </c>
      <c r="I246" s="13"/>
      <c r="J246" s="10"/>
    </row>
    <row r="247">
      <c r="A247" s="7">
        <v>3.8011530105E11</v>
      </c>
      <c r="B247" s="8" t="s">
        <v>1042</v>
      </c>
      <c r="C247" s="8" t="s">
        <v>1043</v>
      </c>
      <c r="D247" s="7">
        <v>8.7052579901E10</v>
      </c>
      <c r="E247" s="8" t="s">
        <v>21</v>
      </c>
      <c r="F247" s="8" t="s">
        <v>22</v>
      </c>
      <c r="G247" s="8" t="s">
        <v>1044</v>
      </c>
      <c r="H247" s="12" t="s">
        <v>782</v>
      </c>
      <c r="I247" s="13"/>
      <c r="J247" s="10"/>
    </row>
    <row r="248">
      <c r="A248" s="7">
        <v>4.01105401557E11</v>
      </c>
      <c r="B248" s="8" t="s">
        <v>1045</v>
      </c>
      <c r="C248" s="8" t="s">
        <v>1046</v>
      </c>
      <c r="D248" s="7">
        <f>+77757039503</f>
        <v>77757039503</v>
      </c>
      <c r="E248" s="8" t="s">
        <v>165</v>
      </c>
      <c r="F248" s="8" t="s">
        <v>186</v>
      </c>
      <c r="G248" s="8" t="s">
        <v>1047</v>
      </c>
      <c r="H248" s="12" t="s">
        <v>782</v>
      </c>
      <c r="I248" s="13"/>
      <c r="J248" s="13"/>
    </row>
    <row r="249">
      <c r="A249" s="7">
        <v>4.1111430082E11</v>
      </c>
      <c r="B249" s="8" t="s">
        <v>1048</v>
      </c>
      <c r="C249" s="8" t="s">
        <v>1049</v>
      </c>
      <c r="D249" s="7">
        <v>8.7000005703E10</v>
      </c>
      <c r="E249" s="8" t="s">
        <v>302</v>
      </c>
      <c r="F249" s="8" t="s">
        <v>96</v>
      </c>
      <c r="G249" s="8" t="s">
        <v>1050</v>
      </c>
      <c r="H249" s="12" t="s">
        <v>782</v>
      </c>
      <c r="I249" s="13"/>
      <c r="J249" s="6"/>
    </row>
    <row r="250">
      <c r="A250" s="7">
        <v>4.20115301219E11</v>
      </c>
      <c r="B250" s="8" t="s">
        <v>1051</v>
      </c>
      <c r="C250" s="8" t="s">
        <v>1052</v>
      </c>
      <c r="D250" s="7">
        <v>8.7025848465E10</v>
      </c>
      <c r="E250" s="8" t="s">
        <v>21</v>
      </c>
      <c r="F250" s="8" t="s">
        <v>71</v>
      </c>
      <c r="G250" s="8" t="s">
        <v>1053</v>
      </c>
      <c r="H250" s="12" t="s">
        <v>777</v>
      </c>
      <c r="I250" s="13"/>
      <c r="J250" s="6"/>
    </row>
    <row r="251">
      <c r="A251" s="7">
        <v>4.40603300168E11</v>
      </c>
      <c r="B251" s="8" t="s">
        <v>1054</v>
      </c>
      <c r="C251" s="8" t="s">
        <v>1055</v>
      </c>
      <c r="D251" s="11" t="s">
        <v>1056</v>
      </c>
      <c r="E251" s="8" t="s">
        <v>21</v>
      </c>
      <c r="F251" s="8" t="s">
        <v>31</v>
      </c>
      <c r="G251" s="8" t="s">
        <v>1057</v>
      </c>
      <c r="H251" s="12" t="s">
        <v>777</v>
      </c>
      <c r="I251" s="13"/>
      <c r="J251" s="6"/>
    </row>
    <row r="252">
      <c r="A252" s="7">
        <v>4.60821300256E11</v>
      </c>
      <c r="B252" s="8" t="s">
        <v>1058</v>
      </c>
      <c r="C252" s="8" t="s">
        <v>1059</v>
      </c>
      <c r="D252" s="7">
        <v>8.7777352598E10</v>
      </c>
      <c r="E252" s="8" t="s">
        <v>21</v>
      </c>
      <c r="F252" s="8" t="s">
        <v>55</v>
      </c>
      <c r="G252" s="8" t="s">
        <v>1060</v>
      </c>
      <c r="H252" s="12" t="s">
        <v>777</v>
      </c>
      <c r="I252" s="13"/>
      <c r="J252" s="10"/>
    </row>
    <row r="253">
      <c r="A253" s="7">
        <v>4.61107301235E11</v>
      </c>
      <c r="B253" s="8" t="s">
        <v>1061</v>
      </c>
      <c r="C253" s="8" t="s">
        <v>1062</v>
      </c>
      <c r="D253" s="11" t="s">
        <v>1063</v>
      </c>
      <c r="E253" s="8" t="s">
        <v>225</v>
      </c>
      <c r="F253" s="8" t="s">
        <v>60</v>
      </c>
      <c r="G253" s="8" t="s">
        <v>1064</v>
      </c>
      <c r="H253" s="12" t="s">
        <v>777</v>
      </c>
      <c r="I253" s="13"/>
      <c r="J253" s="13"/>
    </row>
    <row r="254">
      <c r="A254" s="7">
        <v>4.71115400853E11</v>
      </c>
      <c r="B254" s="8" t="s">
        <v>1065</v>
      </c>
      <c r="C254" s="8" t="s">
        <v>1066</v>
      </c>
      <c r="D254" s="8" t="s">
        <v>1067</v>
      </c>
      <c r="E254" s="8" t="s">
        <v>117</v>
      </c>
      <c r="F254" s="8" t="s">
        <v>71</v>
      </c>
      <c r="G254" s="8" t="s">
        <v>1068</v>
      </c>
      <c r="H254" s="12" t="s">
        <v>777</v>
      </c>
      <c r="I254" s="13"/>
      <c r="J254" s="10"/>
    </row>
    <row r="255">
      <c r="A255" s="7">
        <v>4.80106300522E11</v>
      </c>
      <c r="B255" s="8" t="s">
        <v>1069</v>
      </c>
      <c r="C255" s="8" t="s">
        <v>1070</v>
      </c>
      <c r="D255" s="7">
        <f>+77057434065</f>
        <v>77057434065</v>
      </c>
      <c r="E255" s="8" t="s">
        <v>151</v>
      </c>
      <c r="F255" s="8" t="s">
        <v>22</v>
      </c>
      <c r="G255" s="8" t="s">
        <v>1071</v>
      </c>
      <c r="H255" s="9" t="s">
        <v>963</v>
      </c>
      <c r="I255" s="13"/>
      <c r="J255" s="10"/>
    </row>
    <row r="256">
      <c r="A256" s="7">
        <v>4.81019300133E11</v>
      </c>
      <c r="B256" s="8" t="s">
        <v>1072</v>
      </c>
      <c r="C256" s="8" t="s">
        <v>1073</v>
      </c>
      <c r="D256" s="7">
        <v>8.7765036306E10</v>
      </c>
      <c r="E256" s="8" t="s">
        <v>165</v>
      </c>
      <c r="F256" s="8" t="s">
        <v>71</v>
      </c>
      <c r="G256" s="8" t="s">
        <v>1074</v>
      </c>
      <c r="H256" s="12" t="s">
        <v>782</v>
      </c>
      <c r="I256" s="13"/>
      <c r="J256" s="10"/>
    </row>
    <row r="257">
      <c r="A257" s="7">
        <v>4.81123300961E11</v>
      </c>
      <c r="B257" s="8" t="s">
        <v>1075</v>
      </c>
      <c r="C257" s="8" t="s">
        <v>1076</v>
      </c>
      <c r="D257" s="7">
        <v>8.7775388845E10</v>
      </c>
      <c r="E257" s="8" t="s">
        <v>21</v>
      </c>
      <c r="F257" s="8" t="s">
        <v>43</v>
      </c>
      <c r="G257" s="8" t="s">
        <v>1077</v>
      </c>
      <c r="H257" s="12" t="s">
        <v>777</v>
      </c>
      <c r="I257" s="26" t="s">
        <v>642</v>
      </c>
      <c r="J257" s="13"/>
    </row>
    <row r="258">
      <c r="A258" s="7">
        <v>4.81028350031E11</v>
      </c>
      <c r="B258" s="8" t="s">
        <v>1078</v>
      </c>
      <c r="C258" s="8" t="s">
        <v>1079</v>
      </c>
      <c r="D258" s="7">
        <v>8.7779747412E10</v>
      </c>
      <c r="E258" s="8" t="s">
        <v>525</v>
      </c>
      <c r="F258" s="8" t="s">
        <v>9</v>
      </c>
      <c r="G258" s="8" t="s">
        <v>1080</v>
      </c>
      <c r="H258" s="12" t="s">
        <v>794</v>
      </c>
      <c r="I258" s="13"/>
      <c r="J258" s="6"/>
    </row>
    <row r="259">
      <c r="A259" s="7">
        <v>4.90207301172E11</v>
      </c>
      <c r="B259" s="8" t="s">
        <v>1081</v>
      </c>
      <c r="C259" s="8" t="s">
        <v>300</v>
      </c>
      <c r="D259" s="7">
        <v>8.7059508488E10</v>
      </c>
      <c r="E259" s="8" t="s">
        <v>21</v>
      </c>
      <c r="F259" s="8" t="s">
        <v>141</v>
      </c>
      <c r="G259" s="8" t="s">
        <v>1082</v>
      </c>
      <c r="H259" s="12" t="s">
        <v>1083</v>
      </c>
      <c r="I259" s="13"/>
      <c r="J259" s="6"/>
    </row>
    <row r="260">
      <c r="A260" s="7">
        <v>4.90228400839E11</v>
      </c>
      <c r="B260" s="8" t="s">
        <v>1084</v>
      </c>
      <c r="C260" s="8" t="s">
        <v>1085</v>
      </c>
      <c r="D260" s="11" t="s">
        <v>1086</v>
      </c>
      <c r="E260" s="8" t="s">
        <v>16</v>
      </c>
      <c r="F260" s="8" t="s">
        <v>91</v>
      </c>
      <c r="G260" s="8" t="s">
        <v>1087</v>
      </c>
      <c r="H260" s="12" t="s">
        <v>777</v>
      </c>
      <c r="I260" s="13"/>
      <c r="J260" s="20"/>
    </row>
    <row r="261">
      <c r="A261" s="7">
        <v>4.90901301422E11</v>
      </c>
      <c r="B261" s="8" t="s">
        <v>1088</v>
      </c>
      <c r="C261" s="8" t="s">
        <v>1089</v>
      </c>
      <c r="D261" s="11" t="s">
        <v>1090</v>
      </c>
      <c r="E261" s="8" t="s">
        <v>200</v>
      </c>
      <c r="F261" s="8" t="s">
        <v>141</v>
      </c>
      <c r="G261" s="8" t="s">
        <v>1091</v>
      </c>
      <c r="H261" s="9" t="s">
        <v>1092</v>
      </c>
      <c r="I261" s="13"/>
      <c r="J261" s="10"/>
    </row>
    <row r="262">
      <c r="A262" s="7">
        <v>4.91205301838E11</v>
      </c>
      <c r="B262" s="8" t="s">
        <v>1093</v>
      </c>
      <c r="C262" s="8" t="s">
        <v>1094</v>
      </c>
      <c r="D262" s="11" t="s">
        <v>1095</v>
      </c>
      <c r="E262" s="8" t="s">
        <v>267</v>
      </c>
      <c r="F262" s="8" t="s">
        <v>205</v>
      </c>
      <c r="G262" s="8" t="s">
        <v>1096</v>
      </c>
      <c r="H262" s="12" t="s">
        <v>777</v>
      </c>
      <c r="I262" s="13"/>
      <c r="J262" s="10"/>
    </row>
    <row r="263">
      <c r="A263" s="7">
        <v>5.00821300197E11</v>
      </c>
      <c r="B263" s="8" t="s">
        <v>1097</v>
      </c>
      <c r="C263" s="8" t="s">
        <v>1098</v>
      </c>
      <c r="D263" s="7">
        <v>8.7015888821E10</v>
      </c>
      <c r="E263" s="8" t="s">
        <v>151</v>
      </c>
      <c r="F263" s="8" t="s">
        <v>22</v>
      </c>
      <c r="G263" s="8" t="s">
        <v>1099</v>
      </c>
      <c r="H263" s="9" t="s">
        <v>963</v>
      </c>
      <c r="I263" s="13"/>
      <c r="J263" s="6"/>
    </row>
    <row r="264">
      <c r="A264" s="7">
        <v>5.11220402751E11</v>
      </c>
      <c r="B264" s="8" t="s">
        <v>1100</v>
      </c>
      <c r="C264" s="8" t="s">
        <v>1101</v>
      </c>
      <c r="D264" s="7">
        <v>8.771400504E10</v>
      </c>
      <c r="E264" s="8" t="s">
        <v>21</v>
      </c>
      <c r="F264" s="8" t="s">
        <v>186</v>
      </c>
      <c r="G264" s="8" t="s">
        <v>1102</v>
      </c>
      <c r="H264" s="12" t="s">
        <v>777</v>
      </c>
      <c r="I264" s="13"/>
      <c r="J264" s="10"/>
    </row>
    <row r="265">
      <c r="A265" s="7">
        <v>5.11108401338E11</v>
      </c>
      <c r="B265" s="8" t="s">
        <v>1103</v>
      </c>
      <c r="C265" s="8" t="s">
        <v>1104</v>
      </c>
      <c r="D265" s="11" t="s">
        <v>1105</v>
      </c>
      <c r="E265" s="8" t="s">
        <v>165</v>
      </c>
      <c r="F265" s="8" t="s">
        <v>141</v>
      </c>
      <c r="G265" s="8" t="s">
        <v>1106</v>
      </c>
      <c r="H265" s="12" t="s">
        <v>1107</v>
      </c>
      <c r="I265" s="13"/>
      <c r="J265" s="6"/>
    </row>
    <row r="266">
      <c r="A266" s="7">
        <v>5.20210350284E11</v>
      </c>
      <c r="B266" s="8" t="s">
        <v>1108</v>
      </c>
      <c r="C266" s="8" t="s">
        <v>1109</v>
      </c>
      <c r="D266" s="8" t="s">
        <v>1110</v>
      </c>
      <c r="E266" s="8" t="s">
        <v>525</v>
      </c>
      <c r="F266" s="8" t="s">
        <v>16</v>
      </c>
      <c r="G266" s="8" t="s">
        <v>1111</v>
      </c>
      <c r="H266" s="12" t="s">
        <v>1112</v>
      </c>
      <c r="I266" s="13"/>
      <c r="J266" s="10"/>
    </row>
    <row r="267">
      <c r="A267" s="7">
        <v>5.2020630082E11</v>
      </c>
      <c r="B267" s="8" t="s">
        <v>1113</v>
      </c>
      <c r="C267" s="8" t="s">
        <v>1114</v>
      </c>
      <c r="D267" s="7">
        <v>8.7754751577E10</v>
      </c>
      <c r="E267" s="8" t="s">
        <v>117</v>
      </c>
      <c r="F267" s="8" t="s">
        <v>452</v>
      </c>
      <c r="G267" s="8" t="s">
        <v>1115</v>
      </c>
      <c r="H267" s="12" t="s">
        <v>1116</v>
      </c>
      <c r="I267" s="13"/>
      <c r="J267" s="6"/>
    </row>
    <row r="268">
      <c r="A268" s="7">
        <v>5.20214400098E11</v>
      </c>
      <c r="B268" s="8" t="s">
        <v>1117</v>
      </c>
      <c r="C268" s="8" t="s">
        <v>1118</v>
      </c>
      <c r="D268" s="8" t="s">
        <v>1119</v>
      </c>
      <c r="E268" s="8" t="s">
        <v>1120</v>
      </c>
      <c r="F268" s="8" t="s">
        <v>9</v>
      </c>
      <c r="G268" s="8" t="s">
        <v>1121</v>
      </c>
      <c r="H268" s="12" t="s">
        <v>1122</v>
      </c>
      <c r="I268" s="13"/>
      <c r="J268" s="13"/>
    </row>
    <row r="269">
      <c r="A269" s="7">
        <v>5.20517300792E11</v>
      </c>
      <c r="B269" s="8" t="s">
        <v>1123</v>
      </c>
      <c r="C269" s="8" t="s">
        <v>1124</v>
      </c>
      <c r="D269" s="11" t="s">
        <v>1125</v>
      </c>
      <c r="E269" s="8" t="s">
        <v>165</v>
      </c>
      <c r="F269" s="8" t="s">
        <v>71</v>
      </c>
      <c r="G269" s="8" t="s">
        <v>1126</v>
      </c>
      <c r="H269" s="12" t="s">
        <v>782</v>
      </c>
      <c r="I269" s="13"/>
      <c r="J269" s="6"/>
    </row>
    <row r="270">
      <c r="A270" s="7">
        <v>5.21126350062E11</v>
      </c>
      <c r="B270" s="8" t="s">
        <v>1127</v>
      </c>
      <c r="C270" s="8" t="s">
        <v>1127</v>
      </c>
      <c r="D270" s="11" t="s">
        <v>1128</v>
      </c>
      <c r="E270" s="8" t="s">
        <v>21</v>
      </c>
      <c r="F270" s="8" t="s">
        <v>43</v>
      </c>
      <c r="G270" s="8" t="s">
        <v>1129</v>
      </c>
      <c r="H270" s="12" t="s">
        <v>794</v>
      </c>
      <c r="I270" s="13"/>
      <c r="J270" s="6"/>
    </row>
    <row r="271">
      <c r="A271" s="7">
        <v>5.30227300837E11</v>
      </c>
      <c r="B271" s="8" t="s">
        <v>1130</v>
      </c>
      <c r="C271" s="8" t="s">
        <v>1131</v>
      </c>
      <c r="D271" s="7">
        <v>8.7029995682E10</v>
      </c>
      <c r="E271" s="8" t="s">
        <v>173</v>
      </c>
      <c r="F271" s="8" t="s">
        <v>22</v>
      </c>
      <c r="G271" s="8" t="s">
        <v>1132</v>
      </c>
      <c r="H271" s="12" t="s">
        <v>777</v>
      </c>
      <c r="I271" s="13"/>
      <c r="J271" s="6"/>
    </row>
    <row r="272">
      <c r="A272" s="7">
        <v>5.30302300081E11</v>
      </c>
      <c r="B272" s="8" t="s">
        <v>1133</v>
      </c>
      <c r="C272" s="8" t="s">
        <v>1134</v>
      </c>
      <c r="D272" s="7">
        <v>8.7753945414E10</v>
      </c>
      <c r="E272" s="8" t="s">
        <v>16</v>
      </c>
      <c r="F272" s="8" t="s">
        <v>141</v>
      </c>
      <c r="G272" s="8" t="s">
        <v>1135</v>
      </c>
      <c r="H272" s="12" t="s">
        <v>782</v>
      </c>
      <c r="I272" s="13"/>
      <c r="J272" s="13"/>
    </row>
    <row r="273">
      <c r="A273" s="7">
        <v>5.30313402123E11</v>
      </c>
      <c r="B273" s="8" t="s">
        <v>1136</v>
      </c>
      <c r="C273" s="8" t="s">
        <v>1137</v>
      </c>
      <c r="D273" s="7">
        <v>8.7054334012E10</v>
      </c>
      <c r="E273" s="8" t="s">
        <v>165</v>
      </c>
      <c r="F273" s="8" t="s">
        <v>91</v>
      </c>
      <c r="G273" s="8" t="s">
        <v>1138</v>
      </c>
      <c r="H273" s="12" t="s">
        <v>782</v>
      </c>
      <c r="I273" s="13"/>
      <c r="J273" s="6"/>
    </row>
    <row r="274">
      <c r="A274" s="7">
        <v>5.30721350254E11</v>
      </c>
      <c r="B274" s="8" t="s">
        <v>1139</v>
      </c>
      <c r="C274" s="8" t="s">
        <v>1140</v>
      </c>
      <c r="D274" s="8" t="s">
        <v>1141</v>
      </c>
      <c r="E274" s="8" t="s">
        <v>213</v>
      </c>
      <c r="F274" s="8" t="s">
        <v>71</v>
      </c>
      <c r="G274" s="8" t="s">
        <v>1142</v>
      </c>
      <c r="H274" s="12" t="s">
        <v>1143</v>
      </c>
      <c r="I274" s="13"/>
      <c r="J274" s="6"/>
    </row>
    <row r="275">
      <c r="A275" s="7">
        <v>5.40101350809E11</v>
      </c>
      <c r="B275" s="8" t="s">
        <v>1144</v>
      </c>
      <c r="C275" s="8" t="s">
        <v>1145</v>
      </c>
      <c r="D275" s="11" t="s">
        <v>1146</v>
      </c>
      <c r="E275" s="8" t="s">
        <v>213</v>
      </c>
      <c r="F275" s="8" t="s">
        <v>71</v>
      </c>
      <c r="G275" s="8" t="s">
        <v>1147</v>
      </c>
      <c r="H275" s="12" t="s">
        <v>1148</v>
      </c>
      <c r="I275" s="13"/>
      <c r="J275" s="6"/>
    </row>
    <row r="276">
      <c r="A276" s="7">
        <v>5.40329400483E11</v>
      </c>
      <c r="B276" s="8" t="s">
        <v>1149</v>
      </c>
      <c r="C276" s="8" t="s">
        <v>1150</v>
      </c>
      <c r="D276" s="11" t="s">
        <v>1151</v>
      </c>
      <c r="E276" s="8" t="s">
        <v>21</v>
      </c>
      <c r="F276" s="8" t="s">
        <v>43</v>
      </c>
      <c r="G276" s="8" t="s">
        <v>1152</v>
      </c>
      <c r="H276" s="12" t="s">
        <v>782</v>
      </c>
      <c r="I276" s="26" t="s">
        <v>642</v>
      </c>
      <c r="J276" s="13"/>
    </row>
    <row r="277">
      <c r="A277" s="7">
        <v>5.40414400792E11</v>
      </c>
      <c r="B277" s="8" t="s">
        <v>1153</v>
      </c>
      <c r="C277" s="8" t="s">
        <v>1154</v>
      </c>
      <c r="D277" s="7">
        <v>8.7751999688E10</v>
      </c>
      <c r="E277" s="8" t="s">
        <v>225</v>
      </c>
      <c r="F277" s="8" t="s">
        <v>186</v>
      </c>
      <c r="G277" s="8" t="s">
        <v>1155</v>
      </c>
      <c r="H277" s="12" t="s">
        <v>782</v>
      </c>
      <c r="I277" s="13"/>
      <c r="J277" s="10"/>
    </row>
    <row r="278">
      <c r="A278" s="7">
        <v>5.40525300731E11</v>
      </c>
      <c r="B278" s="8" t="s">
        <v>1156</v>
      </c>
      <c r="C278" s="8" t="s">
        <v>1157</v>
      </c>
      <c r="D278" s="11" t="s">
        <v>1158</v>
      </c>
      <c r="E278" s="8" t="s">
        <v>117</v>
      </c>
      <c r="F278" s="8" t="s">
        <v>201</v>
      </c>
      <c r="G278" s="8" t="s">
        <v>202</v>
      </c>
      <c r="H278" s="9" t="s">
        <v>1159</v>
      </c>
      <c r="I278" s="13"/>
      <c r="J278" s="10"/>
    </row>
    <row r="279">
      <c r="A279" s="7">
        <v>5.40809300298E11</v>
      </c>
      <c r="B279" s="8" t="s">
        <v>1160</v>
      </c>
      <c r="C279" s="8" t="s">
        <v>1161</v>
      </c>
      <c r="D279" s="11" t="s">
        <v>1162</v>
      </c>
      <c r="E279" s="8" t="s">
        <v>196</v>
      </c>
      <c r="F279" s="8" t="s">
        <v>201</v>
      </c>
      <c r="G279" s="8" t="s">
        <v>1163</v>
      </c>
      <c r="H279" s="12" t="s">
        <v>777</v>
      </c>
      <c r="I279" s="13"/>
      <c r="J279" s="6"/>
    </row>
    <row r="280">
      <c r="A280" s="7">
        <v>5.50628400788E11</v>
      </c>
      <c r="B280" s="8" t="s">
        <v>1164</v>
      </c>
      <c r="C280" s="8" t="s">
        <v>1165</v>
      </c>
      <c r="D280" s="11" t="s">
        <v>1166</v>
      </c>
      <c r="E280" s="8" t="s">
        <v>21</v>
      </c>
      <c r="F280" s="8" t="s">
        <v>55</v>
      </c>
      <c r="G280" s="8" t="s">
        <v>1167</v>
      </c>
      <c r="H280" s="12" t="s">
        <v>1168</v>
      </c>
      <c r="I280" s="13"/>
      <c r="J280" s="6"/>
    </row>
    <row r="281">
      <c r="A281" s="7">
        <v>5.50630300465E11</v>
      </c>
      <c r="B281" s="8" t="s">
        <v>1169</v>
      </c>
      <c r="C281" s="8" t="s">
        <v>1170</v>
      </c>
      <c r="D281" s="8" t="s">
        <v>1171</v>
      </c>
      <c r="E281" s="8" t="s">
        <v>525</v>
      </c>
      <c r="F281" s="8" t="s">
        <v>43</v>
      </c>
      <c r="G281" s="8" t="s">
        <v>1172</v>
      </c>
      <c r="H281" s="12" t="s">
        <v>782</v>
      </c>
      <c r="I281" s="13"/>
      <c r="J281" s="33"/>
    </row>
    <row r="282">
      <c r="A282" s="28">
        <v>5.50724300317E11</v>
      </c>
      <c r="B282" s="29" t="s">
        <v>1173</v>
      </c>
      <c r="C282" s="29" t="s">
        <v>1174</v>
      </c>
      <c r="D282" s="29" t="s">
        <v>1175</v>
      </c>
      <c r="E282" s="29" t="s">
        <v>302</v>
      </c>
      <c r="F282" s="29" t="s">
        <v>31</v>
      </c>
      <c r="G282" s="29" t="s">
        <v>1176</v>
      </c>
      <c r="H282" s="30" t="s">
        <v>803</v>
      </c>
      <c r="I282" s="6"/>
      <c r="J282" s="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7">
        <v>5.50913300989E11</v>
      </c>
      <c r="B283" s="8" t="s">
        <v>1177</v>
      </c>
      <c r="C283" s="8" t="s">
        <v>1178</v>
      </c>
      <c r="D283" s="7">
        <v>8.7771477524E10</v>
      </c>
      <c r="E283" s="8" t="s">
        <v>21</v>
      </c>
      <c r="F283" s="8" t="s">
        <v>141</v>
      </c>
      <c r="G283" s="8" t="s">
        <v>342</v>
      </c>
      <c r="H283" s="12" t="s">
        <v>777</v>
      </c>
      <c r="I283" s="13"/>
      <c r="J283" s="6"/>
    </row>
    <row r="284">
      <c r="A284" s="7">
        <v>5.51117401651E11</v>
      </c>
      <c r="B284" s="8" t="s">
        <v>1179</v>
      </c>
      <c r="C284" s="8" t="s">
        <v>1179</v>
      </c>
      <c r="D284" s="11" t="s">
        <v>1180</v>
      </c>
      <c r="E284" s="8" t="s">
        <v>165</v>
      </c>
      <c r="F284" s="8" t="s">
        <v>37</v>
      </c>
      <c r="G284" s="8" t="s">
        <v>1181</v>
      </c>
      <c r="H284" s="12" t="s">
        <v>777</v>
      </c>
      <c r="I284" s="13"/>
      <c r="J284" s="33"/>
    </row>
    <row r="285">
      <c r="A285" s="7">
        <v>5.60301300359E11</v>
      </c>
      <c r="B285" s="8" t="s">
        <v>1182</v>
      </c>
      <c r="C285" s="8" t="s">
        <v>1182</v>
      </c>
      <c r="D285" s="8" t="s">
        <v>1183</v>
      </c>
      <c r="E285" s="8" t="s">
        <v>21</v>
      </c>
      <c r="F285" s="8" t="s">
        <v>141</v>
      </c>
      <c r="G285" s="8" t="s">
        <v>1184</v>
      </c>
      <c r="H285" s="12" t="s">
        <v>782</v>
      </c>
      <c r="I285" s="13"/>
      <c r="J285" s="33"/>
    </row>
    <row r="286">
      <c r="A286" s="7">
        <v>5.60401300045E11</v>
      </c>
      <c r="B286" s="8" t="s">
        <v>1185</v>
      </c>
      <c r="C286" s="8" t="s">
        <v>1186</v>
      </c>
      <c r="D286" s="7">
        <v>8.7058668423E10</v>
      </c>
      <c r="E286" s="8" t="s">
        <v>1187</v>
      </c>
      <c r="F286" s="8" t="s">
        <v>16</v>
      </c>
      <c r="G286" s="8" t="s">
        <v>1188</v>
      </c>
      <c r="H286" s="12" t="s">
        <v>782</v>
      </c>
      <c r="I286" s="13"/>
      <c r="J286" s="10"/>
    </row>
    <row r="287">
      <c r="A287" s="7">
        <v>5.60511450373E11</v>
      </c>
      <c r="B287" s="8" t="s">
        <v>1189</v>
      </c>
      <c r="C287" s="8" t="s">
        <v>1190</v>
      </c>
      <c r="D287" s="7">
        <f>+77053268639</f>
        <v>77053268639</v>
      </c>
      <c r="E287" s="8" t="s">
        <v>21</v>
      </c>
      <c r="F287" s="8" t="s">
        <v>71</v>
      </c>
      <c r="G287" s="8" t="s">
        <v>1191</v>
      </c>
      <c r="H287" s="12" t="s">
        <v>1192</v>
      </c>
      <c r="I287" s="13"/>
      <c r="J287" s="6"/>
    </row>
    <row r="288">
      <c r="A288" s="7">
        <v>5.60716301422E11</v>
      </c>
      <c r="B288" s="8" t="s">
        <v>1193</v>
      </c>
      <c r="C288" s="8" t="s">
        <v>1194</v>
      </c>
      <c r="D288" s="11" t="s">
        <v>1195</v>
      </c>
      <c r="E288" s="8" t="s">
        <v>165</v>
      </c>
      <c r="F288" s="8" t="s">
        <v>186</v>
      </c>
      <c r="G288" s="8" t="s">
        <v>1196</v>
      </c>
      <c r="H288" s="9" t="s">
        <v>1197</v>
      </c>
      <c r="I288" s="13"/>
      <c r="J288" s="10"/>
    </row>
    <row r="289">
      <c r="A289" s="7">
        <v>5.60719300619E11</v>
      </c>
      <c r="B289" s="8" t="s">
        <v>1198</v>
      </c>
      <c r="C289" s="8" t="s">
        <v>1199</v>
      </c>
      <c r="D289" s="11" t="s">
        <v>1200</v>
      </c>
      <c r="E289" s="8" t="s">
        <v>117</v>
      </c>
      <c r="F289" s="8" t="s">
        <v>201</v>
      </c>
      <c r="G289" s="8" t="s">
        <v>1201</v>
      </c>
      <c r="H289" s="12" t="s">
        <v>1202</v>
      </c>
      <c r="I289" s="13"/>
      <c r="J289" s="6"/>
    </row>
    <row r="290">
      <c r="A290" s="7">
        <v>5.60809301468E11</v>
      </c>
      <c r="B290" s="8" t="s">
        <v>1203</v>
      </c>
      <c r="C290" s="8" t="s">
        <v>1204</v>
      </c>
      <c r="D290" s="11" t="s">
        <v>1205</v>
      </c>
      <c r="E290" s="8" t="s">
        <v>1206</v>
      </c>
      <c r="F290" s="8" t="s">
        <v>201</v>
      </c>
      <c r="G290" s="8" t="s">
        <v>1207</v>
      </c>
      <c r="H290" s="12" t="s">
        <v>782</v>
      </c>
      <c r="I290" s="13"/>
      <c r="J290" s="6"/>
    </row>
    <row r="291">
      <c r="A291" s="7">
        <v>5.60929300839E11</v>
      </c>
      <c r="B291" s="8" t="s">
        <v>1208</v>
      </c>
      <c r="C291" s="8" t="s">
        <v>1209</v>
      </c>
      <c r="D291" s="11" t="s">
        <v>1210</v>
      </c>
      <c r="E291" s="8" t="s">
        <v>1206</v>
      </c>
      <c r="F291" s="8" t="s">
        <v>205</v>
      </c>
      <c r="G291" s="8" t="s">
        <v>1211</v>
      </c>
      <c r="H291" s="12" t="s">
        <v>777</v>
      </c>
      <c r="I291" s="13"/>
      <c r="J291" s="6"/>
    </row>
    <row r="292">
      <c r="A292" s="7">
        <v>5.6110430113E11</v>
      </c>
      <c r="B292" s="8" t="s">
        <v>1212</v>
      </c>
      <c r="C292" s="8" t="s">
        <v>1213</v>
      </c>
      <c r="D292" s="7">
        <v>8.7052694825E10</v>
      </c>
      <c r="E292" s="8" t="s">
        <v>117</v>
      </c>
      <c r="F292" s="8" t="s">
        <v>91</v>
      </c>
      <c r="G292" s="8" t="s">
        <v>1214</v>
      </c>
      <c r="H292" s="12" t="s">
        <v>777</v>
      </c>
      <c r="I292" s="13"/>
      <c r="J292" s="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28">
        <v>5.6122630072E11</v>
      </c>
      <c r="B293" s="29" t="s">
        <v>1215</v>
      </c>
      <c r="C293" s="29" t="s">
        <v>1215</v>
      </c>
      <c r="D293" s="28">
        <v>8.7779908112E10</v>
      </c>
      <c r="E293" s="29" t="s">
        <v>302</v>
      </c>
      <c r="F293" s="29" t="s">
        <v>16</v>
      </c>
      <c r="G293" s="29" t="s">
        <v>1106</v>
      </c>
      <c r="H293" s="30" t="s">
        <v>803</v>
      </c>
      <c r="I293" s="6"/>
      <c r="J293" s="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7">
        <v>5.70101316776E11</v>
      </c>
      <c r="B294" s="8" t="s">
        <v>1216</v>
      </c>
      <c r="C294" s="8" t="s">
        <v>1217</v>
      </c>
      <c r="D294" s="7">
        <v>8.7779872025E10</v>
      </c>
      <c r="E294" s="8" t="s">
        <v>21</v>
      </c>
      <c r="F294" s="8" t="s">
        <v>141</v>
      </c>
      <c r="G294" s="8" t="s">
        <v>1218</v>
      </c>
      <c r="H294" s="12" t="s">
        <v>1219</v>
      </c>
      <c r="I294" s="13"/>
      <c r="J294" s="10"/>
    </row>
    <row r="295">
      <c r="A295" s="7">
        <v>5.70108499021E11</v>
      </c>
      <c r="B295" s="8" t="s">
        <v>1220</v>
      </c>
      <c r="C295" s="8" t="s">
        <v>1220</v>
      </c>
      <c r="D295" s="11" t="s">
        <v>1221</v>
      </c>
      <c r="E295" s="8" t="s">
        <v>525</v>
      </c>
      <c r="F295" s="8" t="s">
        <v>71</v>
      </c>
      <c r="G295" s="8" t="s">
        <v>72</v>
      </c>
      <c r="H295" s="12" t="s">
        <v>777</v>
      </c>
      <c r="I295" s="13"/>
      <c r="J295" s="10"/>
    </row>
    <row r="296">
      <c r="A296" s="7">
        <v>5.70309300344E11</v>
      </c>
      <c r="B296" s="8" t="s">
        <v>1222</v>
      </c>
      <c r="C296" s="8" t="s">
        <v>1223</v>
      </c>
      <c r="D296" s="7">
        <v>8.7751303038E10</v>
      </c>
      <c r="E296" s="8" t="s">
        <v>165</v>
      </c>
      <c r="F296" s="8" t="s">
        <v>91</v>
      </c>
      <c r="G296" s="8" t="s">
        <v>1224</v>
      </c>
      <c r="H296" s="12" t="s">
        <v>777</v>
      </c>
      <c r="I296" s="13"/>
      <c r="J296" s="13"/>
    </row>
    <row r="297">
      <c r="A297" s="7">
        <v>5.7081830207E11</v>
      </c>
      <c r="B297" s="8" t="s">
        <v>1225</v>
      </c>
      <c r="C297" s="8" t="s">
        <v>1226</v>
      </c>
      <c r="D297" s="7">
        <v>8.7078399398E10</v>
      </c>
      <c r="E297" s="8" t="s">
        <v>117</v>
      </c>
      <c r="F297" s="8" t="s">
        <v>96</v>
      </c>
      <c r="G297" s="8" t="s">
        <v>1227</v>
      </c>
      <c r="H297" s="12" t="s">
        <v>782</v>
      </c>
      <c r="I297" s="13"/>
      <c r="J297" s="10"/>
    </row>
    <row r="298">
      <c r="A298" s="7">
        <v>5.71020302035E11</v>
      </c>
      <c r="B298" s="8" t="s">
        <v>1228</v>
      </c>
      <c r="C298" s="8" t="s">
        <v>1229</v>
      </c>
      <c r="D298" s="7">
        <v>8.7021137357E10</v>
      </c>
      <c r="E298" s="8" t="s">
        <v>165</v>
      </c>
      <c r="F298" s="8" t="s">
        <v>71</v>
      </c>
      <c r="G298" s="8" t="s">
        <v>1230</v>
      </c>
      <c r="H298" s="12" t="s">
        <v>777</v>
      </c>
      <c r="I298" s="13"/>
      <c r="J298" s="10"/>
    </row>
    <row r="299">
      <c r="A299" s="7">
        <v>5.71102300619E11</v>
      </c>
      <c r="B299" s="8" t="s">
        <v>1231</v>
      </c>
      <c r="C299" s="8" t="s">
        <v>1231</v>
      </c>
      <c r="D299" s="7">
        <v>8.7052171326E10</v>
      </c>
      <c r="E299" s="8" t="s">
        <v>349</v>
      </c>
      <c r="F299" s="8" t="s">
        <v>22</v>
      </c>
      <c r="G299" s="8" t="s">
        <v>1232</v>
      </c>
      <c r="H299" s="9" t="s">
        <v>963</v>
      </c>
      <c r="I299" s="13"/>
      <c r="J299" s="33"/>
    </row>
    <row r="300">
      <c r="A300" s="28">
        <v>5.80222400161E11</v>
      </c>
      <c r="B300" s="29" t="s">
        <v>1233</v>
      </c>
      <c r="C300" s="29" t="s">
        <v>1234</v>
      </c>
      <c r="D300" s="28">
        <f>+77764497287</f>
        <v>77764497287</v>
      </c>
      <c r="E300" s="29" t="s">
        <v>165</v>
      </c>
      <c r="F300" s="29" t="s">
        <v>186</v>
      </c>
      <c r="G300" s="29" t="s">
        <v>1235</v>
      </c>
      <c r="H300" s="30" t="s">
        <v>1236</v>
      </c>
      <c r="I300" s="6"/>
      <c r="J300" s="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7">
        <v>5.80816301083E11</v>
      </c>
      <c r="B301" s="8" t="s">
        <v>1237</v>
      </c>
      <c r="C301" s="8" t="s">
        <v>1238</v>
      </c>
      <c r="D301" s="11" t="s">
        <v>1239</v>
      </c>
      <c r="E301" s="8" t="s">
        <v>213</v>
      </c>
      <c r="F301" s="8" t="s">
        <v>9</v>
      </c>
      <c r="G301" s="8" t="s">
        <v>1121</v>
      </c>
      <c r="H301" s="12" t="s">
        <v>782</v>
      </c>
      <c r="I301" s="13"/>
      <c r="J301" s="6"/>
    </row>
    <row r="302">
      <c r="A302" s="7">
        <v>5.8110835056E11</v>
      </c>
      <c r="B302" s="8" t="s">
        <v>1240</v>
      </c>
      <c r="C302" s="8" t="s">
        <v>1240</v>
      </c>
      <c r="D302" s="7">
        <v>8.775613591E10</v>
      </c>
      <c r="E302" s="8" t="s">
        <v>36</v>
      </c>
      <c r="F302" s="8" t="s">
        <v>60</v>
      </c>
      <c r="G302" s="8" t="s">
        <v>1241</v>
      </c>
      <c r="H302" s="12" t="s">
        <v>777</v>
      </c>
      <c r="I302" s="13"/>
      <c r="J302" s="6"/>
    </row>
    <row r="303">
      <c r="A303" s="7">
        <v>5.81222300673E11</v>
      </c>
      <c r="B303" s="8" t="s">
        <v>1242</v>
      </c>
      <c r="C303" s="8" t="s">
        <v>1243</v>
      </c>
      <c r="D303" s="8" t="s">
        <v>1244</v>
      </c>
      <c r="E303" s="8" t="s">
        <v>213</v>
      </c>
      <c r="F303" s="8" t="s">
        <v>71</v>
      </c>
      <c r="G303" s="8" t="s">
        <v>1245</v>
      </c>
      <c r="H303" s="12" t="s">
        <v>1246</v>
      </c>
      <c r="I303" s="13"/>
      <c r="J303" s="6"/>
    </row>
    <row r="304">
      <c r="A304" s="7">
        <v>5.81217300287E11</v>
      </c>
      <c r="B304" s="8" t="s">
        <v>1247</v>
      </c>
      <c r="C304" s="8" t="s">
        <v>1248</v>
      </c>
      <c r="D304" s="7">
        <v>8.7018518415E10</v>
      </c>
      <c r="E304" s="8" t="s">
        <v>165</v>
      </c>
      <c r="F304" s="8" t="s">
        <v>186</v>
      </c>
      <c r="G304" s="8" t="s">
        <v>1249</v>
      </c>
      <c r="H304" s="12" t="s">
        <v>777</v>
      </c>
      <c r="I304" s="13"/>
      <c r="J304" s="20"/>
    </row>
    <row r="305">
      <c r="A305" s="7">
        <v>5.90101304528E11</v>
      </c>
      <c r="B305" s="8" t="s">
        <v>1250</v>
      </c>
      <c r="C305" s="8" t="s">
        <v>1251</v>
      </c>
      <c r="D305" s="8" t="s">
        <v>1252</v>
      </c>
      <c r="E305" s="8" t="s">
        <v>674</v>
      </c>
      <c r="F305" s="8" t="s">
        <v>22</v>
      </c>
      <c r="G305" s="8" t="s">
        <v>1253</v>
      </c>
      <c r="H305" s="9" t="s">
        <v>1254</v>
      </c>
      <c r="I305" s="13"/>
      <c r="J305" s="6"/>
    </row>
    <row r="306">
      <c r="A306" s="7">
        <v>5.901073002E11</v>
      </c>
      <c r="B306" s="8" t="s">
        <v>1255</v>
      </c>
      <c r="C306" s="8" t="s">
        <v>1256</v>
      </c>
      <c r="D306" s="7">
        <v>8.702367524E10</v>
      </c>
      <c r="E306" s="8" t="s">
        <v>21</v>
      </c>
      <c r="F306" s="8" t="s">
        <v>186</v>
      </c>
      <c r="G306" s="8" t="s">
        <v>1257</v>
      </c>
      <c r="H306" s="12" t="s">
        <v>782</v>
      </c>
      <c r="I306" s="13"/>
      <c r="J306" s="10"/>
    </row>
    <row r="307">
      <c r="A307" s="7">
        <v>5.90306300222E11</v>
      </c>
      <c r="B307" s="8" t="s">
        <v>1258</v>
      </c>
      <c r="C307" s="8" t="s">
        <v>1259</v>
      </c>
      <c r="D307" s="11" t="s">
        <v>1260</v>
      </c>
      <c r="E307" s="8" t="s">
        <v>21</v>
      </c>
      <c r="F307" s="8" t="s">
        <v>201</v>
      </c>
      <c r="G307" s="8" t="s">
        <v>425</v>
      </c>
      <c r="H307" s="12" t="s">
        <v>782</v>
      </c>
      <c r="I307" s="13"/>
      <c r="J307" s="13"/>
    </row>
    <row r="308">
      <c r="A308" s="7">
        <v>5.90501301032E11</v>
      </c>
      <c r="B308" s="8" t="s">
        <v>1261</v>
      </c>
      <c r="C308" s="8" t="s">
        <v>1262</v>
      </c>
      <c r="D308" s="7">
        <v>8.7053393507E10</v>
      </c>
      <c r="E308" s="8" t="s">
        <v>225</v>
      </c>
      <c r="F308" s="8" t="s">
        <v>205</v>
      </c>
      <c r="G308" s="8" t="s">
        <v>1263</v>
      </c>
      <c r="H308" s="12" t="s">
        <v>1202</v>
      </c>
      <c r="I308" s="13"/>
      <c r="J308" s="6"/>
    </row>
    <row r="309">
      <c r="A309" s="7">
        <v>5.90503301816E11</v>
      </c>
      <c r="B309" s="8" t="s">
        <v>1264</v>
      </c>
      <c r="C309" s="8" t="s">
        <v>1265</v>
      </c>
      <c r="D309" s="7">
        <v>8.7754104049E10</v>
      </c>
      <c r="E309" s="8" t="s">
        <v>1266</v>
      </c>
      <c r="F309" s="8" t="s">
        <v>43</v>
      </c>
      <c r="G309" s="8" t="s">
        <v>1267</v>
      </c>
      <c r="H309" s="12" t="s">
        <v>1202</v>
      </c>
      <c r="I309" s="13"/>
      <c r="J309" s="6"/>
    </row>
    <row r="310">
      <c r="A310" s="7">
        <v>5.90524350204E11</v>
      </c>
      <c r="B310" s="8" t="s">
        <v>1268</v>
      </c>
      <c r="C310" s="8" t="s">
        <v>1269</v>
      </c>
      <c r="D310" s="11" t="s">
        <v>1270</v>
      </c>
      <c r="E310" s="8" t="s">
        <v>21</v>
      </c>
      <c r="F310" s="8" t="s">
        <v>43</v>
      </c>
      <c r="G310" s="8" t="s">
        <v>1271</v>
      </c>
      <c r="H310" s="9" t="s">
        <v>1272</v>
      </c>
      <c r="I310" s="26" t="s">
        <v>1273</v>
      </c>
      <c r="J310" s="33"/>
    </row>
    <row r="311">
      <c r="A311" s="7">
        <v>5.9062140039E11</v>
      </c>
      <c r="B311" s="8" t="s">
        <v>1274</v>
      </c>
      <c r="C311" s="8" t="s">
        <v>1275</v>
      </c>
      <c r="D311" s="7">
        <v>8.7021789334E10</v>
      </c>
      <c r="E311" s="8" t="s">
        <v>225</v>
      </c>
      <c r="F311" s="8" t="s">
        <v>9</v>
      </c>
      <c r="G311" s="8" t="s">
        <v>1276</v>
      </c>
      <c r="H311" s="12" t="s">
        <v>782</v>
      </c>
      <c r="I311" s="13"/>
      <c r="J311" s="20"/>
    </row>
    <row r="312">
      <c r="A312" s="7">
        <v>5.90717301067E11</v>
      </c>
      <c r="B312" s="8" t="s">
        <v>1277</v>
      </c>
      <c r="C312" s="8" t="s">
        <v>1277</v>
      </c>
      <c r="D312" s="7">
        <v>8.7754531606E10</v>
      </c>
      <c r="E312" s="8" t="s">
        <v>525</v>
      </c>
      <c r="F312" s="8" t="s">
        <v>186</v>
      </c>
      <c r="G312" s="8" t="s">
        <v>1278</v>
      </c>
      <c r="H312" s="12" t="s">
        <v>777</v>
      </c>
      <c r="I312" s="13"/>
      <c r="J312" s="6"/>
    </row>
    <row r="313">
      <c r="A313" s="7">
        <v>5.90823300253E11</v>
      </c>
      <c r="B313" s="8" t="s">
        <v>1279</v>
      </c>
      <c r="C313" s="8" t="s">
        <v>1280</v>
      </c>
      <c r="D313" s="7">
        <v>8.7024667605E10</v>
      </c>
      <c r="E313" s="8" t="s">
        <v>213</v>
      </c>
      <c r="F313" s="8" t="s">
        <v>71</v>
      </c>
      <c r="G313" s="8" t="s">
        <v>1281</v>
      </c>
      <c r="H313" s="12" t="s">
        <v>782</v>
      </c>
      <c r="I313" s="13"/>
      <c r="J313" s="10"/>
    </row>
    <row r="314">
      <c r="A314" s="7">
        <v>5.91001350055E11</v>
      </c>
      <c r="B314" s="8" t="s">
        <v>1282</v>
      </c>
      <c r="C314" s="8" t="s">
        <v>1283</v>
      </c>
      <c r="D314" s="8" t="s">
        <v>1284</v>
      </c>
      <c r="E314" s="8" t="s">
        <v>151</v>
      </c>
      <c r="F314" s="8" t="s">
        <v>9</v>
      </c>
      <c r="G314" s="8" t="s">
        <v>1285</v>
      </c>
      <c r="H314" s="9" t="s">
        <v>1286</v>
      </c>
      <c r="I314" s="13"/>
      <c r="J314" s="10"/>
    </row>
    <row r="315">
      <c r="A315" s="7">
        <v>5.91018301367E11</v>
      </c>
      <c r="B315" s="8" t="s">
        <v>1287</v>
      </c>
      <c r="C315" s="8" t="s">
        <v>1287</v>
      </c>
      <c r="D315" s="7">
        <v>8.7010689452E10</v>
      </c>
      <c r="E315" s="8" t="s">
        <v>21</v>
      </c>
      <c r="F315" s="8" t="s">
        <v>96</v>
      </c>
      <c r="G315" s="8" t="s">
        <v>1288</v>
      </c>
      <c r="H315" s="12" t="s">
        <v>777</v>
      </c>
      <c r="I315" s="13"/>
      <c r="J315" s="33"/>
    </row>
    <row r="316">
      <c r="A316" s="7">
        <v>5.91105300391E11</v>
      </c>
      <c r="B316" s="8" t="s">
        <v>1289</v>
      </c>
      <c r="C316" s="8" t="s">
        <v>1290</v>
      </c>
      <c r="D316" s="11" t="s">
        <v>1291</v>
      </c>
      <c r="E316" s="8" t="s">
        <v>21</v>
      </c>
      <c r="F316" s="8" t="s">
        <v>55</v>
      </c>
      <c r="G316" s="8" t="s">
        <v>1292</v>
      </c>
      <c r="H316" s="9" t="s">
        <v>1293</v>
      </c>
      <c r="I316" s="13"/>
      <c r="J316" s="33"/>
    </row>
    <row r="317">
      <c r="A317" s="7">
        <v>5.91223301054E11</v>
      </c>
      <c r="B317" s="8" t="s">
        <v>1294</v>
      </c>
      <c r="C317" s="8" t="s">
        <v>1295</v>
      </c>
      <c r="D317" s="11" t="s">
        <v>1296</v>
      </c>
      <c r="E317" s="8" t="s">
        <v>525</v>
      </c>
      <c r="F317" s="8" t="s">
        <v>43</v>
      </c>
      <c r="G317" s="8" t="s">
        <v>1111</v>
      </c>
      <c r="H317" s="9" t="s">
        <v>1272</v>
      </c>
      <c r="I317" s="33" t="s">
        <v>1297</v>
      </c>
      <c r="J317" s="6"/>
    </row>
    <row r="318">
      <c r="A318" s="7">
        <v>5.91226350316E11</v>
      </c>
      <c r="B318" s="8" t="s">
        <v>1298</v>
      </c>
      <c r="C318" s="8" t="s">
        <v>1299</v>
      </c>
      <c r="D318" s="7">
        <v>8.7711522959E10</v>
      </c>
      <c r="E318" s="8" t="s">
        <v>674</v>
      </c>
      <c r="F318" s="8" t="s">
        <v>205</v>
      </c>
      <c r="G318" s="8" t="s">
        <v>1263</v>
      </c>
      <c r="H318" s="9" t="s">
        <v>1300</v>
      </c>
      <c r="I318" s="13"/>
      <c r="J318" s="10"/>
    </row>
    <row r="319">
      <c r="A319" s="7">
        <v>6.00129350465E11</v>
      </c>
      <c r="B319" s="8" t="s">
        <v>1301</v>
      </c>
      <c r="C319" s="8" t="s">
        <v>1302</v>
      </c>
      <c r="D319" s="11" t="s">
        <v>1303</v>
      </c>
      <c r="E319" s="8" t="s">
        <v>21</v>
      </c>
      <c r="F319" s="8" t="s">
        <v>55</v>
      </c>
      <c r="G319" s="8" t="s">
        <v>1304</v>
      </c>
      <c r="H319" s="12" t="s">
        <v>1305</v>
      </c>
      <c r="I319" s="13"/>
      <c r="J319" s="6"/>
    </row>
    <row r="320">
      <c r="A320" s="7">
        <v>6.00210301114E11</v>
      </c>
      <c r="B320" s="8" t="s">
        <v>1306</v>
      </c>
      <c r="C320" s="8" t="s">
        <v>1307</v>
      </c>
      <c r="D320" s="11" t="s">
        <v>1308</v>
      </c>
      <c r="E320" s="8" t="s">
        <v>165</v>
      </c>
      <c r="F320" s="8" t="s">
        <v>205</v>
      </c>
      <c r="G320" s="8" t="s">
        <v>1309</v>
      </c>
      <c r="H320" s="9" t="s">
        <v>1310</v>
      </c>
      <c r="I320" s="13"/>
      <c r="J320" s="6"/>
    </row>
    <row r="321">
      <c r="A321" s="21">
        <v>6.0041840122E11</v>
      </c>
      <c r="B321" s="22" t="s">
        <v>1311</v>
      </c>
      <c r="C321" s="22" t="s">
        <v>1312</v>
      </c>
      <c r="D321" s="21">
        <v>8.7017287017E10</v>
      </c>
      <c r="E321" s="22" t="s">
        <v>165</v>
      </c>
      <c r="F321" s="22" t="s">
        <v>31</v>
      </c>
      <c r="G321" s="22" t="s">
        <v>1313</v>
      </c>
      <c r="H321" s="23" t="s">
        <v>1314</v>
      </c>
      <c r="I321" s="20"/>
      <c r="J321" s="20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7">
        <v>6.00422350472E11</v>
      </c>
      <c r="B322" s="8" t="s">
        <v>1315</v>
      </c>
      <c r="C322" s="8" t="s">
        <v>1316</v>
      </c>
      <c r="D322" s="7">
        <v>8.7775240466E10</v>
      </c>
      <c r="E322" s="8" t="s">
        <v>525</v>
      </c>
      <c r="F322" s="8" t="s">
        <v>16</v>
      </c>
      <c r="G322" s="8" t="s">
        <v>1317</v>
      </c>
      <c r="H322" s="12" t="s">
        <v>1318</v>
      </c>
      <c r="I322" s="26" t="s">
        <v>1319</v>
      </c>
      <c r="J322" s="13"/>
    </row>
    <row r="323">
      <c r="A323" s="7">
        <v>6.00424301089E11</v>
      </c>
      <c r="B323" s="8" t="s">
        <v>1320</v>
      </c>
      <c r="C323" s="8" t="s">
        <v>1321</v>
      </c>
      <c r="D323" s="8" t="s">
        <v>1322</v>
      </c>
      <c r="E323" s="8" t="s">
        <v>21</v>
      </c>
      <c r="F323" s="8" t="s">
        <v>43</v>
      </c>
      <c r="G323" s="8" t="s">
        <v>1323</v>
      </c>
      <c r="H323" s="12" t="s">
        <v>1324</v>
      </c>
      <c r="I323" s="13"/>
      <c r="J323" s="33"/>
    </row>
    <row r="324">
      <c r="A324" s="7">
        <v>6.00824302309E11</v>
      </c>
      <c r="B324" s="8" t="s">
        <v>1325</v>
      </c>
      <c r="C324" s="8" t="s">
        <v>1326</v>
      </c>
      <c r="D324" s="7">
        <v>8.7013925849E10</v>
      </c>
      <c r="E324" s="8" t="s">
        <v>302</v>
      </c>
      <c r="F324" s="8" t="s">
        <v>96</v>
      </c>
      <c r="G324" s="8" t="s">
        <v>1327</v>
      </c>
      <c r="H324" s="12" t="s">
        <v>1328</v>
      </c>
      <c r="I324" s="13"/>
      <c r="J324" s="10"/>
    </row>
    <row r="325">
      <c r="A325" s="7">
        <v>6.00811301885E11</v>
      </c>
      <c r="B325" s="8" t="s">
        <v>1329</v>
      </c>
      <c r="C325" s="8" t="s">
        <v>1330</v>
      </c>
      <c r="D325" s="7">
        <v>8.701310067E10</v>
      </c>
      <c r="E325" s="8" t="s">
        <v>1331</v>
      </c>
      <c r="F325" s="8" t="s">
        <v>452</v>
      </c>
      <c r="G325" s="8" t="s">
        <v>1332</v>
      </c>
      <c r="H325" s="12" t="s">
        <v>1328</v>
      </c>
      <c r="I325" s="13"/>
      <c r="J325" s="6"/>
    </row>
    <row r="326">
      <c r="A326" s="7">
        <v>6.10110400408E11</v>
      </c>
      <c r="B326" s="8" t="s">
        <v>1333</v>
      </c>
      <c r="C326" s="8" t="s">
        <v>1334</v>
      </c>
      <c r="D326" s="7">
        <v>8.7777622207E10</v>
      </c>
      <c r="E326" s="8" t="s">
        <v>1335</v>
      </c>
      <c r="F326" s="8" t="s">
        <v>9</v>
      </c>
      <c r="G326" s="8" t="s">
        <v>1336</v>
      </c>
      <c r="H326" s="9" t="s">
        <v>1286</v>
      </c>
      <c r="I326" s="13"/>
      <c r="J326" s="6"/>
    </row>
    <row r="327">
      <c r="A327" s="7">
        <v>6.10120402697E11</v>
      </c>
      <c r="B327" s="8" t="s">
        <v>1337</v>
      </c>
      <c r="C327" s="8" t="s">
        <v>1338</v>
      </c>
      <c r="D327" s="7">
        <v>8.7714335888E10</v>
      </c>
      <c r="E327" s="8" t="s">
        <v>165</v>
      </c>
      <c r="F327" s="8" t="s">
        <v>91</v>
      </c>
      <c r="G327" s="8" t="s">
        <v>1339</v>
      </c>
      <c r="H327" s="12" t="s">
        <v>1328</v>
      </c>
      <c r="I327" s="13"/>
      <c r="J327" s="10"/>
    </row>
    <row r="328">
      <c r="A328" s="7">
        <v>6.10223402607E11</v>
      </c>
      <c r="B328" s="8" t="s">
        <v>1340</v>
      </c>
      <c r="C328" s="8" t="s">
        <v>1341</v>
      </c>
      <c r="D328" s="7">
        <v>8.7017520431E10</v>
      </c>
      <c r="E328" s="8" t="s">
        <v>151</v>
      </c>
      <c r="F328" s="8" t="s">
        <v>16</v>
      </c>
      <c r="G328" s="8" t="s">
        <v>1342</v>
      </c>
      <c r="H328" s="12" t="s">
        <v>1328</v>
      </c>
      <c r="I328" s="13"/>
      <c r="J328" s="6"/>
    </row>
    <row r="329">
      <c r="A329" s="7">
        <v>6.10311300117E11</v>
      </c>
      <c r="B329" s="8" t="s">
        <v>1343</v>
      </c>
      <c r="C329" s="8" t="s">
        <v>1344</v>
      </c>
      <c r="D329" s="8" t="s">
        <v>1345</v>
      </c>
      <c r="E329" s="8" t="s">
        <v>21</v>
      </c>
      <c r="F329" s="8" t="s">
        <v>186</v>
      </c>
      <c r="G329" s="8" t="s">
        <v>1278</v>
      </c>
      <c r="H329" s="12" t="s">
        <v>1305</v>
      </c>
      <c r="I329" s="13"/>
      <c r="J329" s="6"/>
    </row>
    <row r="330">
      <c r="A330" s="7">
        <v>6.10720301466E11</v>
      </c>
      <c r="B330" s="8" t="s">
        <v>1346</v>
      </c>
      <c r="C330" s="8" t="s">
        <v>1347</v>
      </c>
      <c r="D330" s="7">
        <v>8.77718492E10</v>
      </c>
      <c r="E330" s="8" t="s">
        <v>16</v>
      </c>
      <c r="F330" s="8" t="s">
        <v>91</v>
      </c>
      <c r="G330" s="8" t="s">
        <v>1348</v>
      </c>
      <c r="H330" s="12" t="s">
        <v>1305</v>
      </c>
      <c r="I330" s="13"/>
      <c r="J330" s="20"/>
    </row>
    <row r="331">
      <c r="A331" s="7">
        <v>6.10728300759E11</v>
      </c>
      <c r="B331" s="8" t="s">
        <v>1349</v>
      </c>
      <c r="C331" s="8" t="s">
        <v>1350</v>
      </c>
      <c r="D331" s="7">
        <f>+77081794593</f>
        <v>77081794593</v>
      </c>
      <c r="E331" s="8" t="s">
        <v>1351</v>
      </c>
      <c r="F331" s="8" t="s">
        <v>22</v>
      </c>
      <c r="G331" s="8" t="s">
        <v>1352</v>
      </c>
      <c r="H331" s="9" t="s">
        <v>1353</v>
      </c>
      <c r="I331" s="13"/>
      <c r="J331" s="13"/>
    </row>
    <row r="332">
      <c r="A332" s="7">
        <v>6.11003302328E11</v>
      </c>
      <c r="B332" s="8" t="s">
        <v>1354</v>
      </c>
      <c r="C332" s="8" t="s">
        <v>1355</v>
      </c>
      <c r="D332" s="11" t="s">
        <v>1356</v>
      </c>
      <c r="E332" s="8" t="s">
        <v>117</v>
      </c>
      <c r="F332" s="8" t="s">
        <v>141</v>
      </c>
      <c r="G332" s="8" t="s">
        <v>1357</v>
      </c>
      <c r="H332" s="12" t="s">
        <v>1305</v>
      </c>
      <c r="I332" s="13"/>
      <c r="J332" s="20"/>
    </row>
    <row r="333">
      <c r="A333" s="7">
        <v>6.1110230041E11</v>
      </c>
      <c r="B333" s="8" t="s">
        <v>1358</v>
      </c>
      <c r="C333" s="8" t="s">
        <v>1359</v>
      </c>
      <c r="D333" s="8" t="s">
        <v>1360</v>
      </c>
      <c r="E333" s="8" t="s">
        <v>21</v>
      </c>
      <c r="F333" s="8" t="s">
        <v>55</v>
      </c>
      <c r="G333" s="8" t="s">
        <v>1361</v>
      </c>
      <c r="H333" s="12" t="s">
        <v>1305</v>
      </c>
      <c r="I333" s="13"/>
      <c r="J333" s="10"/>
    </row>
    <row r="334">
      <c r="A334" s="28">
        <v>6.11113401673E11</v>
      </c>
      <c r="B334" s="29" t="s">
        <v>1362</v>
      </c>
      <c r="C334" s="29" t="s">
        <v>1363</v>
      </c>
      <c r="D334" s="28">
        <v>8.7776492291E10</v>
      </c>
      <c r="E334" s="29" t="s">
        <v>165</v>
      </c>
      <c r="F334" s="29" t="s">
        <v>91</v>
      </c>
      <c r="G334" s="29" t="s">
        <v>1339</v>
      </c>
      <c r="H334" s="30" t="s">
        <v>1364</v>
      </c>
      <c r="I334" s="6"/>
      <c r="J334" s="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7">
        <v>6.11115302339E11</v>
      </c>
      <c r="B335" s="8" t="s">
        <v>1365</v>
      </c>
      <c r="C335" s="8" t="s">
        <v>1366</v>
      </c>
      <c r="D335" s="7">
        <v>8.7029382189E10</v>
      </c>
      <c r="E335" s="8" t="s">
        <v>165</v>
      </c>
      <c r="F335" s="8" t="s">
        <v>22</v>
      </c>
      <c r="G335" s="8" t="s">
        <v>1367</v>
      </c>
      <c r="H335" s="12" t="s">
        <v>1328</v>
      </c>
      <c r="I335" s="13"/>
      <c r="J335" s="13"/>
    </row>
    <row r="336">
      <c r="A336" s="7">
        <v>6.11115402602E11</v>
      </c>
      <c r="B336" s="8" t="s">
        <v>1368</v>
      </c>
      <c r="C336" s="8" t="s">
        <v>1369</v>
      </c>
      <c r="D336" s="7">
        <v>8.7029448899E10</v>
      </c>
      <c r="E336" s="8" t="s">
        <v>21</v>
      </c>
      <c r="F336" s="8" t="s">
        <v>96</v>
      </c>
      <c r="G336" s="8" t="s">
        <v>1370</v>
      </c>
      <c r="H336" s="12" t="s">
        <v>1328</v>
      </c>
      <c r="I336" s="13"/>
      <c r="J336" s="10"/>
    </row>
    <row r="337">
      <c r="A337" s="7">
        <v>6.11121301501E11</v>
      </c>
      <c r="B337" s="8" t="s">
        <v>1371</v>
      </c>
      <c r="C337" s="8" t="s">
        <v>1372</v>
      </c>
      <c r="D337" s="7">
        <v>8.7051763983E10</v>
      </c>
      <c r="E337" s="8" t="s">
        <v>1373</v>
      </c>
      <c r="F337" s="8" t="s">
        <v>9</v>
      </c>
      <c r="G337" s="8" t="s">
        <v>1374</v>
      </c>
      <c r="H337" s="12" t="s">
        <v>1375</v>
      </c>
      <c r="I337" s="13"/>
      <c r="J337" s="20"/>
    </row>
    <row r="338">
      <c r="A338" s="7">
        <v>6.20312399054E11</v>
      </c>
      <c r="B338" s="8" t="s">
        <v>1376</v>
      </c>
      <c r="C338" s="8" t="s">
        <v>1377</v>
      </c>
      <c r="D338" s="11" t="s">
        <v>1378</v>
      </c>
      <c r="E338" s="8" t="s">
        <v>1379</v>
      </c>
      <c r="F338" s="8" t="s">
        <v>16</v>
      </c>
      <c r="G338" s="8" t="s">
        <v>1380</v>
      </c>
      <c r="H338" s="12" t="s">
        <v>1305</v>
      </c>
      <c r="I338" s="13"/>
      <c r="J338" s="10"/>
    </row>
    <row r="339">
      <c r="A339" s="7">
        <v>6.20310302163E11</v>
      </c>
      <c r="B339" s="8" t="s">
        <v>1381</v>
      </c>
      <c r="C339" s="8" t="s">
        <v>1382</v>
      </c>
      <c r="D339" s="11" t="s">
        <v>1383</v>
      </c>
      <c r="E339" s="8" t="s">
        <v>117</v>
      </c>
      <c r="F339" s="8" t="s">
        <v>96</v>
      </c>
      <c r="G339" s="8" t="s">
        <v>1384</v>
      </c>
      <c r="H339" s="12" t="s">
        <v>1375</v>
      </c>
      <c r="I339" s="13"/>
      <c r="J339" s="20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7">
        <v>6.20308402829E11</v>
      </c>
      <c r="B340" s="8" t="s">
        <v>1385</v>
      </c>
      <c r="C340" s="8" t="s">
        <v>1386</v>
      </c>
      <c r="D340" s="7">
        <v>8.7071331007E10</v>
      </c>
      <c r="E340" s="8" t="s">
        <v>165</v>
      </c>
      <c r="F340" s="8" t="s">
        <v>205</v>
      </c>
      <c r="G340" s="8" t="s">
        <v>1096</v>
      </c>
      <c r="H340" s="12" t="s">
        <v>1387</v>
      </c>
      <c r="I340" s="13"/>
      <c r="J340" s="33"/>
    </row>
    <row r="341">
      <c r="A341" s="7">
        <v>6.20321301706E11</v>
      </c>
      <c r="B341" s="8" t="s">
        <v>1388</v>
      </c>
      <c r="C341" s="8" t="s">
        <v>1389</v>
      </c>
      <c r="D341" s="7">
        <v>8.7771390213E10</v>
      </c>
      <c r="E341" s="8" t="s">
        <v>173</v>
      </c>
      <c r="F341" s="8" t="s">
        <v>96</v>
      </c>
      <c r="G341" s="8" t="s">
        <v>1390</v>
      </c>
      <c r="H341" s="12" t="s">
        <v>1328</v>
      </c>
      <c r="I341" s="13"/>
      <c r="J341" s="6"/>
    </row>
    <row r="342">
      <c r="A342" s="7">
        <v>6.20328302485E11</v>
      </c>
      <c r="B342" s="8" t="s">
        <v>1391</v>
      </c>
      <c r="C342" s="8" t="s">
        <v>1391</v>
      </c>
      <c r="D342" s="7">
        <v>8.7771811512E10</v>
      </c>
      <c r="E342" s="8" t="s">
        <v>21</v>
      </c>
      <c r="F342" s="8" t="s">
        <v>91</v>
      </c>
      <c r="G342" s="8" t="s">
        <v>1339</v>
      </c>
      <c r="H342" s="12" t="s">
        <v>1305</v>
      </c>
      <c r="I342" s="13"/>
      <c r="J342" s="6"/>
    </row>
    <row r="343">
      <c r="A343" s="7">
        <v>6.20410399067E11</v>
      </c>
      <c r="B343" s="8" t="s">
        <v>1392</v>
      </c>
      <c r="C343" s="8" t="s">
        <v>1393</v>
      </c>
      <c r="D343" s="7">
        <v>8.705702783E10</v>
      </c>
      <c r="E343" s="8" t="s">
        <v>16</v>
      </c>
      <c r="F343" s="8" t="s">
        <v>55</v>
      </c>
      <c r="G343" s="8" t="s">
        <v>1394</v>
      </c>
      <c r="H343" s="12" t="s">
        <v>1328</v>
      </c>
      <c r="I343" s="13"/>
      <c r="J343" s="33"/>
    </row>
    <row r="344">
      <c r="A344" s="7">
        <v>6.20625350053E11</v>
      </c>
      <c r="B344" s="8" t="s">
        <v>1395</v>
      </c>
      <c r="C344" s="8" t="s">
        <v>1396</v>
      </c>
      <c r="D344" s="7">
        <v>8.7013700837E10</v>
      </c>
      <c r="E344" s="8" t="s">
        <v>21</v>
      </c>
      <c r="F344" s="8" t="s">
        <v>22</v>
      </c>
      <c r="G344" s="8" t="s">
        <v>1397</v>
      </c>
      <c r="H344" s="12" t="s">
        <v>1398</v>
      </c>
      <c r="I344" s="13"/>
      <c r="J344" s="10"/>
    </row>
    <row r="345">
      <c r="A345" s="7">
        <v>6.20704300086E11</v>
      </c>
      <c r="B345" s="8" t="s">
        <v>1399</v>
      </c>
      <c r="C345" s="8" t="s">
        <v>1400</v>
      </c>
      <c r="D345" s="11" t="s">
        <v>1401</v>
      </c>
      <c r="E345" s="36"/>
      <c r="F345" s="8" t="s">
        <v>71</v>
      </c>
      <c r="G345" s="8" t="s">
        <v>1402</v>
      </c>
      <c r="H345" s="12" t="s">
        <v>1148</v>
      </c>
      <c r="I345" s="13"/>
      <c r="J345" s="10"/>
    </row>
    <row r="346">
      <c r="A346" s="7">
        <v>6.20717301672E11</v>
      </c>
      <c r="B346" s="8" t="s">
        <v>1403</v>
      </c>
      <c r="C346" s="8" t="s">
        <v>1404</v>
      </c>
      <c r="D346" s="11" t="s">
        <v>1405</v>
      </c>
      <c r="E346" s="8" t="s">
        <v>302</v>
      </c>
      <c r="F346" s="8" t="s">
        <v>141</v>
      </c>
      <c r="G346" s="8" t="s">
        <v>1406</v>
      </c>
      <c r="H346" s="12" t="s">
        <v>1328</v>
      </c>
      <c r="I346" s="13"/>
      <c r="J346" s="6"/>
    </row>
    <row r="347">
      <c r="A347" s="7">
        <v>6.20729350465E11</v>
      </c>
      <c r="B347" s="8" t="s">
        <v>1407</v>
      </c>
      <c r="C347" s="8" t="s">
        <v>1408</v>
      </c>
      <c r="D347" s="7">
        <v>8.7779145E10</v>
      </c>
      <c r="E347" s="8" t="s">
        <v>21</v>
      </c>
      <c r="F347" s="8" t="s">
        <v>43</v>
      </c>
      <c r="G347" s="8" t="s">
        <v>1409</v>
      </c>
      <c r="H347" s="9" t="s">
        <v>1410</v>
      </c>
      <c r="I347" s="13"/>
      <c r="J347" s="6"/>
    </row>
    <row r="348">
      <c r="A348" s="7">
        <v>6.20815350412E11</v>
      </c>
      <c r="B348" s="8" t="s">
        <v>1411</v>
      </c>
      <c r="C348" s="8" t="s">
        <v>1412</v>
      </c>
      <c r="D348" s="7">
        <v>8.7757491313E10</v>
      </c>
      <c r="E348" s="8" t="s">
        <v>21</v>
      </c>
      <c r="F348" s="8" t="s">
        <v>16</v>
      </c>
      <c r="G348" s="8" t="s">
        <v>1413</v>
      </c>
      <c r="H348" s="12" t="s">
        <v>1305</v>
      </c>
      <c r="I348" s="13"/>
      <c r="J348" s="10"/>
    </row>
    <row r="349">
      <c r="A349" s="7">
        <v>6.21012301184E11</v>
      </c>
      <c r="B349" s="8" t="s">
        <v>1414</v>
      </c>
      <c r="C349" s="8" t="s">
        <v>1415</v>
      </c>
      <c r="D349" s="7">
        <f>+77756104940</f>
        <v>77756104940</v>
      </c>
      <c r="E349" s="8" t="s">
        <v>21</v>
      </c>
      <c r="F349" s="8" t="s">
        <v>22</v>
      </c>
      <c r="G349" s="8" t="s">
        <v>1416</v>
      </c>
      <c r="H349" s="12" t="s">
        <v>1305</v>
      </c>
      <c r="I349" s="13"/>
      <c r="J349" s="13"/>
    </row>
    <row r="350">
      <c r="A350" s="7">
        <v>6.2110835051E11</v>
      </c>
      <c r="B350" s="8" t="s">
        <v>1417</v>
      </c>
      <c r="C350" s="8" t="s">
        <v>1418</v>
      </c>
      <c r="D350" s="7">
        <v>8.7164729266E10</v>
      </c>
      <c r="E350" s="8" t="s">
        <v>21</v>
      </c>
      <c r="F350" s="8" t="s">
        <v>22</v>
      </c>
      <c r="G350" s="8" t="s">
        <v>1419</v>
      </c>
      <c r="H350" s="12" t="s">
        <v>1420</v>
      </c>
      <c r="I350" s="13"/>
      <c r="J350" s="10"/>
    </row>
    <row r="351">
      <c r="A351" s="7">
        <v>6.30101300218E11</v>
      </c>
      <c r="B351" s="8" t="s">
        <v>1421</v>
      </c>
      <c r="C351" s="8" t="s">
        <v>1422</v>
      </c>
      <c r="D351" s="11" t="s">
        <v>1423</v>
      </c>
      <c r="E351" s="8" t="s">
        <v>117</v>
      </c>
      <c r="F351" s="8" t="s">
        <v>96</v>
      </c>
      <c r="G351" s="8" t="s">
        <v>1424</v>
      </c>
      <c r="H351" s="12" t="s">
        <v>1305</v>
      </c>
      <c r="I351" s="13"/>
      <c r="J351" s="6"/>
    </row>
    <row r="352">
      <c r="A352" s="7">
        <v>6.30118450441E11</v>
      </c>
      <c r="B352" s="8" t="s">
        <v>1425</v>
      </c>
      <c r="C352" s="8" t="s">
        <v>1426</v>
      </c>
      <c r="D352" s="7">
        <v>8.775181382E10</v>
      </c>
      <c r="E352" s="8" t="s">
        <v>442</v>
      </c>
      <c r="F352" s="8" t="s">
        <v>22</v>
      </c>
      <c r="G352" s="8" t="s">
        <v>1427</v>
      </c>
      <c r="H352" s="9" t="s">
        <v>1428</v>
      </c>
      <c r="I352" s="13"/>
      <c r="J352" s="6"/>
    </row>
    <row r="353">
      <c r="A353" s="7">
        <v>6.30303401386E11</v>
      </c>
      <c r="B353" s="8" t="s">
        <v>1429</v>
      </c>
      <c r="C353" s="8" t="s">
        <v>1430</v>
      </c>
      <c r="D353" s="7">
        <v>8.7077405818E10</v>
      </c>
      <c r="E353" s="8" t="s">
        <v>16</v>
      </c>
      <c r="F353" s="8" t="s">
        <v>205</v>
      </c>
      <c r="G353" s="8" t="s">
        <v>1431</v>
      </c>
      <c r="H353" s="12" t="s">
        <v>1432</v>
      </c>
      <c r="I353" s="13"/>
      <c r="J353" s="10"/>
    </row>
    <row r="354">
      <c r="A354" s="7">
        <v>6.3031530032E11</v>
      </c>
      <c r="B354" s="8" t="s">
        <v>1433</v>
      </c>
      <c r="C354" s="8" t="s">
        <v>1434</v>
      </c>
      <c r="D354" s="8" t="s">
        <v>1435</v>
      </c>
      <c r="E354" s="8" t="s">
        <v>21</v>
      </c>
      <c r="F354" s="8" t="s">
        <v>71</v>
      </c>
      <c r="G354" s="8" t="s">
        <v>1436</v>
      </c>
      <c r="H354" s="12" t="s">
        <v>1437</v>
      </c>
      <c r="I354" s="13"/>
      <c r="J354" s="6"/>
    </row>
    <row r="355">
      <c r="A355" s="7">
        <v>6.30315303098E11</v>
      </c>
      <c r="B355" s="8" t="s">
        <v>1438</v>
      </c>
      <c r="C355" s="8" t="s">
        <v>1439</v>
      </c>
      <c r="D355" s="7">
        <v>8.7778609374E10</v>
      </c>
      <c r="E355" s="8" t="s">
        <v>225</v>
      </c>
      <c r="F355" s="8" t="s">
        <v>91</v>
      </c>
      <c r="G355" s="8" t="s">
        <v>1440</v>
      </c>
      <c r="H355" s="12" t="s">
        <v>1375</v>
      </c>
      <c r="I355" s="13"/>
      <c r="J355" s="20"/>
    </row>
    <row r="356">
      <c r="A356" s="7">
        <v>6.30612302143E11</v>
      </c>
      <c r="B356" s="8" t="s">
        <v>1441</v>
      </c>
      <c r="C356" s="8" t="s">
        <v>1442</v>
      </c>
      <c r="D356" s="7">
        <v>8.7772802416E10</v>
      </c>
      <c r="E356" s="8" t="s">
        <v>165</v>
      </c>
      <c r="F356" s="8" t="s">
        <v>141</v>
      </c>
      <c r="G356" s="8" t="s">
        <v>1443</v>
      </c>
      <c r="H356" s="12" t="s">
        <v>1305</v>
      </c>
      <c r="I356" s="13"/>
      <c r="J356" s="13"/>
    </row>
    <row r="357">
      <c r="A357" s="7">
        <v>6.30604300768E11</v>
      </c>
      <c r="B357" s="8" t="s">
        <v>1444</v>
      </c>
      <c r="C357" s="8" t="s">
        <v>1445</v>
      </c>
      <c r="D357" s="7">
        <v>8.708840575E10</v>
      </c>
      <c r="E357" s="8" t="s">
        <v>21</v>
      </c>
      <c r="F357" s="8" t="s">
        <v>22</v>
      </c>
      <c r="G357" s="8" t="s">
        <v>1446</v>
      </c>
      <c r="H357" s="9" t="s">
        <v>1447</v>
      </c>
      <c r="I357" s="13"/>
      <c r="J357" s="6"/>
    </row>
    <row r="358">
      <c r="A358" s="7">
        <v>6.30721300685E11</v>
      </c>
      <c r="B358" s="8" t="s">
        <v>1448</v>
      </c>
      <c r="C358" s="8" t="s">
        <v>1449</v>
      </c>
      <c r="D358" s="7">
        <v>8.7770227046E10</v>
      </c>
      <c r="E358" s="8" t="s">
        <v>21</v>
      </c>
      <c r="F358" s="8" t="s">
        <v>22</v>
      </c>
      <c r="G358" s="8" t="s">
        <v>1450</v>
      </c>
      <c r="H358" s="12" t="s">
        <v>1305</v>
      </c>
      <c r="I358" s="13"/>
      <c r="J358" s="6"/>
    </row>
    <row r="359">
      <c r="A359" s="7">
        <v>6.3072440113E11</v>
      </c>
      <c r="B359" s="8" t="s">
        <v>1451</v>
      </c>
      <c r="C359" s="8" t="s">
        <v>1452</v>
      </c>
      <c r="D359" s="7">
        <v>8.7775648896E10</v>
      </c>
      <c r="E359" s="8" t="s">
        <v>21</v>
      </c>
      <c r="F359" s="8" t="s">
        <v>91</v>
      </c>
      <c r="G359" s="8" t="s">
        <v>1453</v>
      </c>
      <c r="H359" s="12" t="s">
        <v>1305</v>
      </c>
      <c r="I359" s="13"/>
      <c r="J359" s="10"/>
    </row>
    <row r="360">
      <c r="A360" s="7">
        <v>6.30728300108E11</v>
      </c>
      <c r="B360" s="8" t="s">
        <v>1454</v>
      </c>
      <c r="C360" s="8" t="s">
        <v>1455</v>
      </c>
      <c r="D360" s="7">
        <v>8.705765612E10</v>
      </c>
      <c r="E360" s="8" t="s">
        <v>21</v>
      </c>
      <c r="F360" s="8" t="s">
        <v>71</v>
      </c>
      <c r="G360" s="8" t="s">
        <v>1456</v>
      </c>
      <c r="H360" s="18" t="s">
        <v>1148</v>
      </c>
      <c r="I360" s="13"/>
      <c r="J360" s="33"/>
    </row>
    <row r="361">
      <c r="A361" s="7">
        <v>6.30904350031E11</v>
      </c>
      <c r="B361" s="8" t="s">
        <v>1457</v>
      </c>
      <c r="C361" s="8" t="s">
        <v>1458</v>
      </c>
      <c r="D361" s="7">
        <v>8.7754626042E10</v>
      </c>
      <c r="E361" s="8" t="s">
        <v>36</v>
      </c>
      <c r="F361" s="8" t="s">
        <v>71</v>
      </c>
      <c r="G361" s="8" t="s">
        <v>1459</v>
      </c>
      <c r="H361" s="12" t="s">
        <v>1305</v>
      </c>
      <c r="I361" s="13"/>
      <c r="J361" s="33"/>
    </row>
    <row r="362">
      <c r="A362" s="7">
        <v>6.30913300054E11</v>
      </c>
      <c r="B362" s="8" t="s">
        <v>1460</v>
      </c>
      <c r="C362" s="8" t="s">
        <v>1461</v>
      </c>
      <c r="D362" s="7">
        <v>8.7772868534E10</v>
      </c>
      <c r="E362" s="8" t="s">
        <v>674</v>
      </c>
      <c r="F362" s="8" t="s">
        <v>141</v>
      </c>
      <c r="G362" s="8" t="s">
        <v>1462</v>
      </c>
      <c r="H362" s="12" t="s">
        <v>1328</v>
      </c>
      <c r="I362" s="13"/>
      <c r="J362" s="20"/>
    </row>
    <row r="363">
      <c r="A363" s="7">
        <v>6.30915350041E11</v>
      </c>
      <c r="B363" s="8" t="s">
        <v>203</v>
      </c>
      <c r="C363" s="8" t="s">
        <v>1463</v>
      </c>
      <c r="D363" s="11" t="s">
        <v>1464</v>
      </c>
      <c r="E363" s="8" t="s">
        <v>674</v>
      </c>
      <c r="F363" s="8" t="s">
        <v>22</v>
      </c>
      <c r="G363" s="8" t="s">
        <v>1465</v>
      </c>
      <c r="H363" s="12" t="s">
        <v>1305</v>
      </c>
      <c r="I363" s="13"/>
      <c r="J363" s="33"/>
    </row>
    <row r="364">
      <c r="A364" s="7">
        <v>6.31001350471E11</v>
      </c>
      <c r="B364" s="8" t="s">
        <v>1466</v>
      </c>
      <c r="C364" s="8" t="s">
        <v>1467</v>
      </c>
      <c r="D364" s="8" t="s">
        <v>1468</v>
      </c>
      <c r="E364" s="8" t="s">
        <v>165</v>
      </c>
      <c r="F364" s="8" t="s">
        <v>55</v>
      </c>
      <c r="G364" s="8" t="s">
        <v>1469</v>
      </c>
      <c r="H364" s="9" t="s">
        <v>1470</v>
      </c>
      <c r="I364" s="13"/>
      <c r="J364" s="10"/>
    </row>
    <row r="365">
      <c r="A365" s="7">
        <v>6.31009401205E11</v>
      </c>
      <c r="B365" s="8" t="s">
        <v>1471</v>
      </c>
      <c r="C365" s="8" t="s">
        <v>1472</v>
      </c>
      <c r="D365" s="7">
        <v>8.7716619288E10</v>
      </c>
      <c r="E365" s="8" t="s">
        <v>117</v>
      </c>
      <c r="F365" s="8" t="s">
        <v>91</v>
      </c>
      <c r="G365" s="8" t="s">
        <v>1473</v>
      </c>
      <c r="H365" s="12" t="s">
        <v>1305</v>
      </c>
      <c r="I365" s="13"/>
      <c r="J365" s="10"/>
    </row>
    <row r="366">
      <c r="A366" s="7">
        <v>6.31018300468E11</v>
      </c>
      <c r="B366" s="8" t="s">
        <v>1474</v>
      </c>
      <c r="C366" s="8" t="s">
        <v>1475</v>
      </c>
      <c r="D366" s="11" t="s">
        <v>1476</v>
      </c>
      <c r="E366" s="8" t="s">
        <v>213</v>
      </c>
      <c r="F366" s="8" t="s">
        <v>9</v>
      </c>
      <c r="G366" s="8" t="s">
        <v>1477</v>
      </c>
      <c r="H366" s="9" t="s">
        <v>1478</v>
      </c>
      <c r="I366" s="13"/>
      <c r="J366" s="10"/>
    </row>
    <row r="367">
      <c r="A367" s="7">
        <v>6.31106350175E11</v>
      </c>
      <c r="B367" s="8" t="s">
        <v>1479</v>
      </c>
      <c r="C367" s="8" t="s">
        <v>1480</v>
      </c>
      <c r="D367" s="7">
        <v>8.7145136987E10</v>
      </c>
      <c r="E367" s="8" t="s">
        <v>21</v>
      </c>
      <c r="F367" s="8" t="s">
        <v>43</v>
      </c>
      <c r="G367" s="8" t="s">
        <v>1413</v>
      </c>
      <c r="H367" s="12" t="s">
        <v>1328</v>
      </c>
      <c r="I367" s="13"/>
      <c r="J367" s="33"/>
    </row>
    <row r="368">
      <c r="A368" s="7">
        <v>6.3111530179E11</v>
      </c>
      <c r="B368" s="8" t="s">
        <v>1481</v>
      </c>
      <c r="C368" s="8" t="s">
        <v>1482</v>
      </c>
      <c r="D368" s="7">
        <v>8.7715947689E10</v>
      </c>
      <c r="E368" s="8" t="s">
        <v>165</v>
      </c>
      <c r="F368" s="8" t="s">
        <v>43</v>
      </c>
      <c r="G368" s="8" t="s">
        <v>1483</v>
      </c>
      <c r="H368" s="12" t="s">
        <v>1305</v>
      </c>
      <c r="I368" s="13"/>
      <c r="J368" s="33"/>
    </row>
    <row r="369">
      <c r="A369" s="7">
        <v>6.31219300153E11</v>
      </c>
      <c r="B369" s="8" t="s">
        <v>1484</v>
      </c>
      <c r="C369" s="8" t="s">
        <v>404</v>
      </c>
      <c r="D369" s="8" t="s">
        <v>1485</v>
      </c>
      <c r="E369" s="8" t="s">
        <v>16</v>
      </c>
      <c r="F369" s="8" t="s">
        <v>141</v>
      </c>
      <c r="G369" s="8" t="s">
        <v>1486</v>
      </c>
      <c r="H369" s="12" t="s">
        <v>1305</v>
      </c>
      <c r="I369" s="13"/>
      <c r="J369" s="10"/>
    </row>
    <row r="370">
      <c r="A370" s="28">
        <v>6.40101310613E11</v>
      </c>
      <c r="B370" s="29" t="s">
        <v>1487</v>
      </c>
      <c r="C370" s="29" t="s">
        <v>1488</v>
      </c>
      <c r="D370" s="29" t="s">
        <v>1489</v>
      </c>
      <c r="E370" s="29" t="s">
        <v>1490</v>
      </c>
      <c r="F370" s="29" t="s">
        <v>71</v>
      </c>
      <c r="G370" s="29" t="s">
        <v>1491</v>
      </c>
      <c r="H370" s="30" t="s">
        <v>1492</v>
      </c>
      <c r="I370" s="6"/>
      <c r="J370" s="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7">
        <v>6.40203300849E11</v>
      </c>
      <c r="B371" s="8" t="s">
        <v>1493</v>
      </c>
      <c r="C371" s="8" t="s">
        <v>1494</v>
      </c>
      <c r="D371" s="7">
        <v>8.7714331096E10</v>
      </c>
      <c r="E371" s="8" t="s">
        <v>525</v>
      </c>
      <c r="F371" s="8" t="s">
        <v>91</v>
      </c>
      <c r="G371" s="8" t="s">
        <v>1495</v>
      </c>
      <c r="H371" s="12" t="s">
        <v>1496</v>
      </c>
      <c r="I371" s="13"/>
      <c r="J371" s="33"/>
    </row>
    <row r="372">
      <c r="A372" s="7">
        <v>6.40421402163E11</v>
      </c>
      <c r="B372" s="8" t="s">
        <v>1497</v>
      </c>
      <c r="C372" s="8" t="s">
        <v>1498</v>
      </c>
      <c r="D372" s="11" t="s">
        <v>1499</v>
      </c>
      <c r="E372" s="8" t="s">
        <v>379</v>
      </c>
      <c r="F372" s="8" t="s">
        <v>16</v>
      </c>
      <c r="G372" s="8" t="s">
        <v>1500</v>
      </c>
      <c r="H372" s="12" t="s">
        <v>1501</v>
      </c>
      <c r="I372" s="13"/>
      <c r="J372" s="13"/>
    </row>
    <row r="373">
      <c r="A373" s="7">
        <v>6.4051835061E11</v>
      </c>
      <c r="B373" s="8" t="s">
        <v>1502</v>
      </c>
      <c r="C373" s="8" t="s">
        <v>1503</v>
      </c>
      <c r="D373" s="7">
        <v>8.7022822876E10</v>
      </c>
      <c r="E373" s="8" t="s">
        <v>213</v>
      </c>
      <c r="F373" s="8" t="s">
        <v>141</v>
      </c>
      <c r="G373" s="8" t="s">
        <v>1504</v>
      </c>
      <c r="H373" s="12" t="s">
        <v>1328</v>
      </c>
      <c r="I373" s="13"/>
      <c r="J373" s="6"/>
    </row>
    <row r="374">
      <c r="A374" s="7">
        <v>6.40513350296E11</v>
      </c>
      <c r="B374" s="8" t="s">
        <v>1505</v>
      </c>
      <c r="C374" s="8" t="s">
        <v>1506</v>
      </c>
      <c r="D374" s="7">
        <v>8.7051333302E10</v>
      </c>
      <c r="E374" s="8" t="s">
        <v>21</v>
      </c>
      <c r="F374" s="8" t="s">
        <v>22</v>
      </c>
      <c r="G374" s="8" t="s">
        <v>1419</v>
      </c>
      <c r="H374" s="12" t="s">
        <v>1375</v>
      </c>
      <c r="I374" s="13"/>
      <c r="J374" s="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7">
        <v>6.4060830163E11</v>
      </c>
      <c r="B375" s="8" t="s">
        <v>1507</v>
      </c>
      <c r="C375" s="8" t="s">
        <v>1508</v>
      </c>
      <c r="D375" s="7">
        <v>8.7753423742E10</v>
      </c>
      <c r="E375" s="8" t="s">
        <v>165</v>
      </c>
      <c r="F375" s="8" t="s">
        <v>141</v>
      </c>
      <c r="G375" s="8" t="s">
        <v>1184</v>
      </c>
      <c r="H375" s="12" t="s">
        <v>1496</v>
      </c>
      <c r="I375" s="13"/>
      <c r="J375" s="33"/>
    </row>
    <row r="376">
      <c r="A376" s="7">
        <v>6.40611300544E11</v>
      </c>
      <c r="B376" s="8" t="s">
        <v>1509</v>
      </c>
      <c r="C376" s="8" t="s">
        <v>1510</v>
      </c>
      <c r="D376" s="7">
        <v>8.7012331974E10</v>
      </c>
      <c r="E376" s="8" t="s">
        <v>213</v>
      </c>
      <c r="F376" s="8" t="s">
        <v>22</v>
      </c>
      <c r="G376" s="8" t="s">
        <v>1511</v>
      </c>
      <c r="H376" s="9" t="s">
        <v>963</v>
      </c>
      <c r="I376" s="13"/>
      <c r="J376" s="6"/>
    </row>
    <row r="377">
      <c r="A377" s="7">
        <v>6.40804302199E11</v>
      </c>
      <c r="B377" s="8" t="s">
        <v>1512</v>
      </c>
      <c r="C377" s="8" t="s">
        <v>1513</v>
      </c>
      <c r="D377" s="7">
        <v>8.7756170971E10</v>
      </c>
      <c r="E377" s="8" t="s">
        <v>1514</v>
      </c>
      <c r="F377" s="8" t="s">
        <v>96</v>
      </c>
      <c r="G377" s="8" t="s">
        <v>1515</v>
      </c>
      <c r="H377" s="12" t="s">
        <v>1328</v>
      </c>
      <c r="I377" s="13"/>
      <c r="J377" s="33"/>
    </row>
    <row r="378">
      <c r="A378" s="7">
        <v>6.40822301007E11</v>
      </c>
      <c r="B378" s="8" t="s">
        <v>1516</v>
      </c>
      <c r="C378" s="8" t="s">
        <v>1517</v>
      </c>
      <c r="D378" s="7">
        <v>8.7771565657E10</v>
      </c>
      <c r="E378" s="8" t="s">
        <v>1518</v>
      </c>
      <c r="F378" s="8" t="s">
        <v>201</v>
      </c>
      <c r="G378" s="8" t="s">
        <v>498</v>
      </c>
      <c r="H378" s="12" t="s">
        <v>1519</v>
      </c>
      <c r="I378" s="13"/>
      <c r="J378" s="10"/>
    </row>
    <row r="379">
      <c r="A379" s="7">
        <v>6.40826301051E11</v>
      </c>
      <c r="B379" s="8" t="s">
        <v>1520</v>
      </c>
      <c r="C379" s="8" t="s">
        <v>1521</v>
      </c>
      <c r="D379" s="7">
        <v>8.7072400688E10</v>
      </c>
      <c r="E379" s="8" t="s">
        <v>879</v>
      </c>
      <c r="F379" s="8" t="s">
        <v>186</v>
      </c>
      <c r="G379" s="8" t="s">
        <v>1102</v>
      </c>
      <c r="H379" s="12" t="s">
        <v>1522</v>
      </c>
      <c r="I379" s="13"/>
      <c r="J379" s="33"/>
    </row>
    <row r="380">
      <c r="A380" s="7">
        <v>6.40901302572E11</v>
      </c>
      <c r="B380" s="8" t="s">
        <v>1523</v>
      </c>
      <c r="C380" s="8" t="s">
        <v>1524</v>
      </c>
      <c r="D380" s="7">
        <v>8.7770969193E10</v>
      </c>
      <c r="E380" s="8" t="s">
        <v>225</v>
      </c>
      <c r="F380" s="8" t="s">
        <v>205</v>
      </c>
      <c r="G380" s="8" t="s">
        <v>636</v>
      </c>
      <c r="H380" s="12" t="s">
        <v>1525</v>
      </c>
      <c r="I380" s="13"/>
      <c r="J380" s="13"/>
    </row>
    <row r="381">
      <c r="A381" s="7">
        <v>6.41006300236E11</v>
      </c>
      <c r="B381" s="8" t="s">
        <v>1526</v>
      </c>
      <c r="C381" s="8" t="s">
        <v>1527</v>
      </c>
      <c r="D381" s="11" t="s">
        <v>1528</v>
      </c>
      <c r="E381" s="8" t="s">
        <v>165</v>
      </c>
      <c r="F381" s="8" t="s">
        <v>141</v>
      </c>
      <c r="G381" s="8" t="s">
        <v>1529</v>
      </c>
      <c r="H381" s="12" t="s">
        <v>1525</v>
      </c>
      <c r="I381" s="13"/>
      <c r="J381" s="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7">
        <v>6.41107450694E11</v>
      </c>
      <c r="B382" s="8" t="s">
        <v>1530</v>
      </c>
      <c r="C382" s="8" t="s">
        <v>1531</v>
      </c>
      <c r="D382" s="7">
        <v>8.7786153592E10</v>
      </c>
      <c r="E382" s="8" t="s">
        <v>165</v>
      </c>
      <c r="F382" s="8" t="s">
        <v>9</v>
      </c>
      <c r="G382" s="8" t="s">
        <v>1532</v>
      </c>
      <c r="H382" s="12" t="s">
        <v>1533</v>
      </c>
      <c r="I382" s="13"/>
      <c r="J382" s="20"/>
    </row>
    <row r="383">
      <c r="A383" s="7">
        <v>6.41119300588E11</v>
      </c>
      <c r="B383" s="8" t="s">
        <v>1534</v>
      </c>
      <c r="C383" s="8" t="s">
        <v>1535</v>
      </c>
      <c r="D383" s="7">
        <v>8.7773323811E10</v>
      </c>
      <c r="E383" s="8" t="s">
        <v>165</v>
      </c>
      <c r="F383" s="8" t="s">
        <v>9</v>
      </c>
      <c r="G383" s="8" t="s">
        <v>1536</v>
      </c>
      <c r="H383" s="9" t="s">
        <v>1537</v>
      </c>
      <c r="I383" s="13"/>
      <c r="J383" s="6"/>
    </row>
    <row r="384">
      <c r="A384" s="7">
        <v>6.41207450132E11</v>
      </c>
      <c r="B384" s="8" t="s">
        <v>1538</v>
      </c>
      <c r="C384" s="8" t="s">
        <v>1539</v>
      </c>
      <c r="D384" s="11" t="s">
        <v>1540</v>
      </c>
      <c r="E384" s="8" t="s">
        <v>117</v>
      </c>
      <c r="F384" s="8" t="s">
        <v>43</v>
      </c>
      <c r="G384" s="8" t="s">
        <v>1129</v>
      </c>
      <c r="H384" s="9" t="s">
        <v>1541</v>
      </c>
      <c r="I384" s="13"/>
      <c r="J384" s="6"/>
    </row>
    <row r="385">
      <c r="A385" s="21">
        <v>6.41217300421E11</v>
      </c>
      <c r="B385" s="22" t="s">
        <v>1542</v>
      </c>
      <c r="C385" s="22" t="s">
        <v>1543</v>
      </c>
      <c r="D385" s="37" t="s">
        <v>1544</v>
      </c>
      <c r="E385" s="22" t="s">
        <v>21</v>
      </c>
      <c r="F385" s="22" t="s">
        <v>141</v>
      </c>
      <c r="G385" s="22" t="s">
        <v>1545</v>
      </c>
      <c r="H385" s="23" t="s">
        <v>1546</v>
      </c>
      <c r="I385" s="20"/>
      <c r="J385" s="20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8">
        <v>6.4122330164E11</v>
      </c>
      <c r="B386" s="29" t="s">
        <v>1547</v>
      </c>
      <c r="C386" s="29" t="s">
        <v>1548</v>
      </c>
      <c r="D386" s="28">
        <v>8.7055772473E10</v>
      </c>
      <c r="E386" s="29" t="s">
        <v>1549</v>
      </c>
      <c r="F386" s="29" t="s">
        <v>91</v>
      </c>
      <c r="G386" s="29" t="s">
        <v>1550</v>
      </c>
      <c r="H386" s="30" t="s">
        <v>1551</v>
      </c>
      <c r="I386" s="6"/>
      <c r="J386" s="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7">
        <v>6.50101301369E11</v>
      </c>
      <c r="B387" s="8" t="s">
        <v>1552</v>
      </c>
      <c r="C387" s="8" t="s">
        <v>1553</v>
      </c>
      <c r="D387" s="7">
        <v>8.7776487891E10</v>
      </c>
      <c r="E387" s="8" t="s">
        <v>21</v>
      </c>
      <c r="F387" s="8" t="s">
        <v>43</v>
      </c>
      <c r="G387" s="8" t="s">
        <v>1554</v>
      </c>
      <c r="H387" s="9" t="s">
        <v>1555</v>
      </c>
      <c r="I387" s="13"/>
      <c r="J387" s="20"/>
    </row>
    <row r="388">
      <c r="A388" s="7">
        <v>6.50112301269E11</v>
      </c>
      <c r="B388" s="8" t="s">
        <v>1556</v>
      </c>
      <c r="C388" s="8" t="s">
        <v>1557</v>
      </c>
      <c r="D388" s="7">
        <v>8.7775787713E10</v>
      </c>
      <c r="E388" s="8" t="s">
        <v>674</v>
      </c>
      <c r="F388" s="8" t="s">
        <v>141</v>
      </c>
      <c r="G388" s="8" t="s">
        <v>1558</v>
      </c>
      <c r="H388" s="12" t="s">
        <v>1559</v>
      </c>
      <c r="I388" s="13"/>
      <c r="J388" s="10"/>
    </row>
    <row r="389">
      <c r="A389" s="7">
        <v>6.50207302393E11</v>
      </c>
      <c r="B389" s="8" t="s">
        <v>1560</v>
      </c>
      <c r="C389" s="8" t="s">
        <v>1561</v>
      </c>
      <c r="D389" s="11" t="s">
        <v>1562</v>
      </c>
      <c r="E389" s="8" t="s">
        <v>21</v>
      </c>
      <c r="F389" s="8" t="s">
        <v>96</v>
      </c>
      <c r="G389" s="8" t="s">
        <v>1563</v>
      </c>
      <c r="H389" s="12" t="s">
        <v>1522</v>
      </c>
      <c r="I389" s="13"/>
      <c r="J389" s="10"/>
    </row>
    <row r="390">
      <c r="A390" s="7">
        <v>6.50304300999E11</v>
      </c>
      <c r="B390" s="8" t="s">
        <v>1564</v>
      </c>
      <c r="C390" s="8" t="s">
        <v>1565</v>
      </c>
      <c r="D390" s="11" t="s">
        <v>1566</v>
      </c>
      <c r="E390" s="8" t="s">
        <v>16</v>
      </c>
      <c r="F390" s="8" t="s">
        <v>22</v>
      </c>
      <c r="G390" s="8" t="s">
        <v>1567</v>
      </c>
      <c r="H390" s="9" t="s">
        <v>1568</v>
      </c>
      <c r="I390" s="13"/>
      <c r="J390" s="33"/>
    </row>
    <row r="391">
      <c r="A391" s="7">
        <v>6.50503300504E11</v>
      </c>
      <c r="B391" s="8" t="s">
        <v>1569</v>
      </c>
      <c r="C391" s="8" t="s">
        <v>1570</v>
      </c>
      <c r="D391" s="7">
        <v>8.7770525479E10</v>
      </c>
      <c r="E391" s="8" t="s">
        <v>21</v>
      </c>
      <c r="F391" s="8" t="s">
        <v>71</v>
      </c>
      <c r="G391" s="8" t="s">
        <v>1571</v>
      </c>
      <c r="H391" s="12" t="s">
        <v>1525</v>
      </c>
      <c r="I391" s="13"/>
      <c r="J391" s="33"/>
    </row>
    <row r="392">
      <c r="A392" s="7">
        <v>6.50610301049E11</v>
      </c>
      <c r="B392" s="8" t="s">
        <v>1572</v>
      </c>
      <c r="C392" s="8" t="s">
        <v>1573</v>
      </c>
      <c r="D392" s="7">
        <v>8.7017753846E10</v>
      </c>
      <c r="E392" s="8" t="s">
        <v>21</v>
      </c>
      <c r="F392" s="8" t="s">
        <v>55</v>
      </c>
      <c r="G392" s="8" t="s">
        <v>1574</v>
      </c>
      <c r="H392" s="9" t="s">
        <v>1575</v>
      </c>
      <c r="I392" s="13"/>
      <c r="J392" s="6"/>
    </row>
    <row r="393">
      <c r="A393" s="7">
        <v>6.50616300658E11</v>
      </c>
      <c r="B393" s="8" t="s">
        <v>1576</v>
      </c>
      <c r="C393" s="8" t="s">
        <v>1577</v>
      </c>
      <c r="D393" s="11" t="s">
        <v>1578</v>
      </c>
      <c r="E393" s="8" t="s">
        <v>21</v>
      </c>
      <c r="F393" s="8" t="s">
        <v>43</v>
      </c>
      <c r="G393" s="8" t="s">
        <v>1579</v>
      </c>
      <c r="H393" s="12" t="s">
        <v>1580</v>
      </c>
      <c r="I393" s="13"/>
      <c r="J393" s="6"/>
    </row>
    <row r="394">
      <c r="A394" s="7">
        <v>6.50714350449E11</v>
      </c>
      <c r="B394" s="8" t="s">
        <v>1581</v>
      </c>
      <c r="C394" s="8" t="s">
        <v>1582</v>
      </c>
      <c r="D394" s="11" t="s">
        <v>1583</v>
      </c>
      <c r="E394" s="8" t="s">
        <v>1331</v>
      </c>
      <c r="F394" s="8" t="s">
        <v>9</v>
      </c>
      <c r="G394" s="8" t="s">
        <v>1584</v>
      </c>
      <c r="H394" s="9" t="s">
        <v>1585</v>
      </c>
      <c r="I394" s="13"/>
      <c r="J394" s="33"/>
    </row>
    <row r="395">
      <c r="A395" s="7">
        <v>6.50720300405E11</v>
      </c>
      <c r="B395" s="8" t="s">
        <v>1586</v>
      </c>
      <c r="C395" s="8" t="s">
        <v>1587</v>
      </c>
      <c r="D395" s="11" t="s">
        <v>1588</v>
      </c>
      <c r="E395" s="8" t="s">
        <v>1335</v>
      </c>
      <c r="F395" s="8" t="s">
        <v>43</v>
      </c>
      <c r="G395" s="8" t="s">
        <v>1589</v>
      </c>
      <c r="H395" s="9" t="s">
        <v>1590</v>
      </c>
      <c r="I395" s="13"/>
      <c r="J395" s="33"/>
    </row>
    <row r="396">
      <c r="A396" s="7">
        <v>6.50730302081E11</v>
      </c>
      <c r="B396" s="8" t="s">
        <v>1591</v>
      </c>
      <c r="C396" s="8" t="s">
        <v>1592</v>
      </c>
      <c r="D396" s="7">
        <v>8.7056216633E10</v>
      </c>
      <c r="E396" s="8" t="s">
        <v>165</v>
      </c>
      <c r="F396" s="8" t="s">
        <v>91</v>
      </c>
      <c r="G396" s="8" t="s">
        <v>1593</v>
      </c>
      <c r="H396" s="12" t="s">
        <v>1580</v>
      </c>
      <c r="I396" s="13"/>
      <c r="J396" s="10"/>
    </row>
    <row r="397">
      <c r="A397" s="7">
        <v>6.50805301306E11</v>
      </c>
      <c r="B397" s="8" t="s">
        <v>1594</v>
      </c>
      <c r="C397" s="8" t="s">
        <v>1595</v>
      </c>
      <c r="D397" s="7">
        <v>8.705325951E10</v>
      </c>
      <c r="E397" s="8" t="s">
        <v>117</v>
      </c>
      <c r="F397" s="8" t="s">
        <v>96</v>
      </c>
      <c r="G397" s="8" t="s">
        <v>1596</v>
      </c>
      <c r="H397" s="12" t="s">
        <v>1525</v>
      </c>
      <c r="I397" s="13"/>
      <c r="J397" s="6"/>
    </row>
    <row r="398">
      <c r="A398" s="7">
        <v>6.50823301186E11</v>
      </c>
      <c r="B398" s="8" t="s">
        <v>1597</v>
      </c>
      <c r="C398" s="8" t="s">
        <v>1598</v>
      </c>
      <c r="D398" s="7">
        <v>8.7017562414E10</v>
      </c>
      <c r="E398" s="8" t="s">
        <v>213</v>
      </c>
      <c r="F398" s="8" t="s">
        <v>16</v>
      </c>
      <c r="G398" s="8" t="s">
        <v>137</v>
      </c>
      <c r="H398" s="12" t="s">
        <v>1525</v>
      </c>
      <c r="I398" s="13"/>
      <c r="J398" s="10"/>
    </row>
    <row r="399">
      <c r="A399" s="7">
        <v>6.50919400146E11</v>
      </c>
      <c r="B399" s="8" t="s">
        <v>1599</v>
      </c>
      <c r="C399" s="8" t="s">
        <v>1600</v>
      </c>
      <c r="D399" s="11" t="s">
        <v>1601</v>
      </c>
      <c r="E399" s="8" t="s">
        <v>165</v>
      </c>
      <c r="F399" s="8" t="s">
        <v>91</v>
      </c>
      <c r="G399" s="8" t="s">
        <v>1602</v>
      </c>
      <c r="H399" s="12" t="s">
        <v>1522</v>
      </c>
      <c r="I399" s="13"/>
      <c r="J399" s="10"/>
    </row>
    <row r="400">
      <c r="A400" s="7">
        <v>6.51026301314E11</v>
      </c>
      <c r="B400" s="8" t="s">
        <v>1603</v>
      </c>
      <c r="C400" s="8" t="s">
        <v>1604</v>
      </c>
      <c r="D400" s="7">
        <v>8.7057060482E10</v>
      </c>
      <c r="E400" s="8" t="s">
        <v>247</v>
      </c>
      <c r="F400" s="8" t="s">
        <v>43</v>
      </c>
      <c r="G400" s="8" t="s">
        <v>1605</v>
      </c>
      <c r="H400" s="9" t="s">
        <v>1606</v>
      </c>
      <c r="I400" s="13"/>
      <c r="J400" s="6"/>
    </row>
    <row r="401">
      <c r="A401" s="7">
        <v>6.51030300368E11</v>
      </c>
      <c r="B401" s="8" t="s">
        <v>1607</v>
      </c>
      <c r="C401" s="8" t="s">
        <v>1608</v>
      </c>
      <c r="D401" s="11" t="s">
        <v>1609</v>
      </c>
      <c r="E401" s="8" t="s">
        <v>165</v>
      </c>
      <c r="F401" s="8" t="s">
        <v>43</v>
      </c>
      <c r="G401" s="8" t="s">
        <v>1323</v>
      </c>
      <c r="H401" s="9" t="s">
        <v>1610</v>
      </c>
      <c r="I401" s="13"/>
      <c r="J401" s="6"/>
    </row>
    <row r="402">
      <c r="A402" s="7">
        <v>6.51122402023E11</v>
      </c>
      <c r="B402" s="8" t="s">
        <v>1611</v>
      </c>
      <c r="C402" s="8" t="s">
        <v>1612</v>
      </c>
      <c r="D402" s="7">
        <v>8.7078160801E10</v>
      </c>
      <c r="E402" s="8" t="s">
        <v>117</v>
      </c>
      <c r="F402" s="8" t="s">
        <v>96</v>
      </c>
      <c r="G402" s="8" t="s">
        <v>1613</v>
      </c>
      <c r="H402" s="12" t="s">
        <v>1522</v>
      </c>
      <c r="I402" s="13"/>
      <c r="J402" s="6"/>
    </row>
    <row r="403">
      <c r="A403" s="7">
        <v>6.60205300695E11</v>
      </c>
      <c r="B403" s="8" t="s">
        <v>1614</v>
      </c>
      <c r="C403" s="8" t="s">
        <v>1615</v>
      </c>
      <c r="D403" s="7">
        <v>8.7755793383E10</v>
      </c>
      <c r="E403" s="8" t="s">
        <v>1616</v>
      </c>
      <c r="F403" s="8" t="s">
        <v>452</v>
      </c>
      <c r="G403" s="8" t="s">
        <v>1617</v>
      </c>
      <c r="H403" s="12" t="s">
        <v>1522</v>
      </c>
      <c r="I403" s="13"/>
      <c r="J403" s="6"/>
    </row>
    <row r="404">
      <c r="A404" s="7">
        <v>6.6030240042E11</v>
      </c>
      <c r="B404" s="8" t="s">
        <v>1618</v>
      </c>
      <c r="C404" s="8" t="s">
        <v>1619</v>
      </c>
      <c r="D404" s="7">
        <v>8.7776245101E10</v>
      </c>
      <c r="E404" s="8" t="s">
        <v>525</v>
      </c>
      <c r="F404" s="8" t="s">
        <v>9</v>
      </c>
      <c r="G404" s="8" t="s">
        <v>1620</v>
      </c>
      <c r="H404" s="12" t="s">
        <v>1522</v>
      </c>
      <c r="I404" s="13"/>
      <c r="J404" s="6"/>
    </row>
    <row r="405">
      <c r="A405" s="7">
        <v>6.6062840079E11</v>
      </c>
      <c r="B405" s="8" t="s">
        <v>1621</v>
      </c>
      <c r="C405" s="8" t="s">
        <v>1622</v>
      </c>
      <c r="D405" s="7">
        <f>+77472964428</f>
        <v>77472964428</v>
      </c>
      <c r="E405" s="8" t="s">
        <v>165</v>
      </c>
      <c r="F405" s="8" t="s">
        <v>16</v>
      </c>
      <c r="G405" s="8" t="s">
        <v>1623</v>
      </c>
      <c r="H405" s="12" t="s">
        <v>1624</v>
      </c>
      <c r="I405" s="13"/>
      <c r="J405" s="10"/>
    </row>
    <row r="406">
      <c r="A406" s="7">
        <v>6.60704301399E11</v>
      </c>
      <c r="B406" s="8" t="s">
        <v>1625</v>
      </c>
      <c r="C406" s="8" t="s">
        <v>1626</v>
      </c>
      <c r="D406" s="7">
        <f>+77759985689</f>
        <v>77759985689</v>
      </c>
      <c r="E406" s="8" t="s">
        <v>16</v>
      </c>
      <c r="F406" s="8" t="s">
        <v>43</v>
      </c>
      <c r="G406" s="8" t="s">
        <v>1627</v>
      </c>
      <c r="H406" s="12" t="s">
        <v>1628</v>
      </c>
      <c r="I406" s="13"/>
      <c r="J406" s="6"/>
    </row>
    <row r="407">
      <c r="A407" s="7">
        <v>6.60718301147E11</v>
      </c>
      <c r="B407" s="8" t="s">
        <v>1629</v>
      </c>
      <c r="C407" s="8" t="s">
        <v>1630</v>
      </c>
      <c r="D407" s="7">
        <v>8.7071502518E10</v>
      </c>
      <c r="E407" s="8" t="s">
        <v>151</v>
      </c>
      <c r="F407" s="8" t="s">
        <v>43</v>
      </c>
      <c r="G407" s="8" t="s">
        <v>1631</v>
      </c>
      <c r="H407" s="9" t="s">
        <v>1590</v>
      </c>
      <c r="I407" s="13"/>
      <c r="J407" s="10"/>
    </row>
    <row r="408">
      <c r="A408" s="7">
        <v>6.60727302144E11</v>
      </c>
      <c r="B408" s="8" t="s">
        <v>1632</v>
      </c>
      <c r="C408" s="8" t="s">
        <v>1633</v>
      </c>
      <c r="D408" s="7">
        <v>8.7054337808E10</v>
      </c>
      <c r="E408" s="8" t="s">
        <v>213</v>
      </c>
      <c r="F408" s="8" t="s">
        <v>16</v>
      </c>
      <c r="G408" s="8" t="s">
        <v>1634</v>
      </c>
      <c r="H408" s="12" t="s">
        <v>1525</v>
      </c>
      <c r="I408" s="13"/>
      <c r="J408" s="6"/>
    </row>
    <row r="409">
      <c r="A409" s="7">
        <v>6.60828350133E11</v>
      </c>
      <c r="B409" s="8" t="s">
        <v>1635</v>
      </c>
      <c r="C409" s="8" t="s">
        <v>1636</v>
      </c>
      <c r="D409" s="7">
        <v>8.7055433764E10</v>
      </c>
      <c r="E409" s="8" t="s">
        <v>36</v>
      </c>
      <c r="F409" s="8" t="s">
        <v>60</v>
      </c>
      <c r="G409" s="8" t="s">
        <v>1637</v>
      </c>
      <c r="H409" s="12" t="s">
        <v>1525</v>
      </c>
      <c r="I409" s="13"/>
      <c r="J409" s="10"/>
    </row>
    <row r="410">
      <c r="A410" s="7">
        <v>6.60904450073E11</v>
      </c>
      <c r="B410" s="8" t="s">
        <v>1638</v>
      </c>
      <c r="C410" s="8" t="s">
        <v>1639</v>
      </c>
      <c r="D410" s="7">
        <v>8.7023347609E10</v>
      </c>
      <c r="E410" s="8" t="s">
        <v>165</v>
      </c>
      <c r="F410" s="8" t="s">
        <v>9</v>
      </c>
      <c r="G410" s="8" t="s">
        <v>1640</v>
      </c>
      <c r="H410" s="12" t="s">
        <v>1641</v>
      </c>
      <c r="I410" s="13"/>
      <c r="J410" s="33"/>
    </row>
    <row r="411">
      <c r="A411" s="7">
        <v>6.60923400833E11</v>
      </c>
      <c r="B411" s="8" t="s">
        <v>1642</v>
      </c>
      <c r="C411" s="8" t="s">
        <v>1643</v>
      </c>
      <c r="D411" s="11" t="s">
        <v>1644</v>
      </c>
      <c r="E411" s="8" t="s">
        <v>1645</v>
      </c>
      <c r="F411" s="8" t="s">
        <v>16</v>
      </c>
      <c r="G411" s="8" t="s">
        <v>1267</v>
      </c>
      <c r="H411" s="12" t="s">
        <v>1522</v>
      </c>
      <c r="I411" s="13"/>
      <c r="J411" s="6"/>
    </row>
    <row r="412">
      <c r="A412" s="7">
        <v>6.6092330043E11</v>
      </c>
      <c r="B412" s="8" t="s">
        <v>1646</v>
      </c>
      <c r="C412" s="8" t="s">
        <v>1647</v>
      </c>
      <c r="D412" s="7">
        <v>8.7055405191E10</v>
      </c>
      <c r="E412" s="8" t="s">
        <v>151</v>
      </c>
      <c r="F412" s="8" t="s">
        <v>9</v>
      </c>
      <c r="G412" s="8" t="s">
        <v>1648</v>
      </c>
      <c r="H412" s="9" t="s">
        <v>1649</v>
      </c>
      <c r="I412" s="13"/>
      <c r="J412" s="13"/>
    </row>
    <row r="413">
      <c r="A413" s="7">
        <v>6.6110939901E11</v>
      </c>
      <c r="B413" s="8" t="s">
        <v>1650</v>
      </c>
      <c r="C413" s="8" t="s">
        <v>1651</v>
      </c>
      <c r="D413" s="7">
        <v>8.705767951E10</v>
      </c>
      <c r="E413" s="8" t="s">
        <v>21</v>
      </c>
      <c r="F413" s="8" t="s">
        <v>43</v>
      </c>
      <c r="G413" s="8" t="s">
        <v>1652</v>
      </c>
      <c r="H413" s="9" t="s">
        <v>1653</v>
      </c>
      <c r="I413" s="13"/>
      <c r="J413" s="6"/>
    </row>
    <row r="414">
      <c r="A414" s="7">
        <v>6.70118301127E11</v>
      </c>
      <c r="B414" s="8" t="s">
        <v>1654</v>
      </c>
      <c r="C414" s="8" t="s">
        <v>1655</v>
      </c>
      <c r="D414" s="7">
        <v>8.7029096422E10</v>
      </c>
      <c r="E414" s="8" t="s">
        <v>225</v>
      </c>
      <c r="F414" s="8" t="s">
        <v>452</v>
      </c>
      <c r="G414" s="8" t="s">
        <v>1656</v>
      </c>
      <c r="H414" s="12" t="s">
        <v>1522</v>
      </c>
      <c r="I414" s="13"/>
      <c r="J414" s="6"/>
    </row>
    <row r="415">
      <c r="A415" s="7">
        <v>6.70209450403E11</v>
      </c>
      <c r="B415" s="8" t="s">
        <v>1657</v>
      </c>
      <c r="C415" s="8" t="s">
        <v>1658</v>
      </c>
      <c r="D415" s="8" t="s">
        <v>1659</v>
      </c>
      <c r="E415" s="8" t="s">
        <v>1660</v>
      </c>
      <c r="F415" s="8" t="s">
        <v>43</v>
      </c>
      <c r="G415" s="8" t="s">
        <v>1661</v>
      </c>
      <c r="H415" s="9" t="s">
        <v>1662</v>
      </c>
      <c r="I415" s="38">
        <v>45407.0</v>
      </c>
      <c r="J415" s="10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7">
        <v>6.70304400681E11</v>
      </c>
      <c r="B416" s="8" t="s">
        <v>1663</v>
      </c>
      <c r="C416" s="8" t="s">
        <v>1663</v>
      </c>
      <c r="D416" s="7">
        <v>8.7716879467E10</v>
      </c>
      <c r="E416" s="8" t="s">
        <v>1335</v>
      </c>
      <c r="F416" s="8" t="s">
        <v>201</v>
      </c>
      <c r="G416" s="8" t="s">
        <v>1664</v>
      </c>
      <c r="H416" s="12" t="s">
        <v>1522</v>
      </c>
      <c r="I416" s="13"/>
      <c r="J416" s="10"/>
    </row>
    <row r="417">
      <c r="A417" s="7">
        <v>6.70512301931E11</v>
      </c>
      <c r="B417" s="8" t="s">
        <v>1665</v>
      </c>
      <c r="C417" s="8" t="s">
        <v>1666</v>
      </c>
      <c r="D417" s="11" t="s">
        <v>1667</v>
      </c>
      <c r="E417" s="8" t="s">
        <v>117</v>
      </c>
      <c r="F417" s="8" t="s">
        <v>91</v>
      </c>
      <c r="G417" s="8" t="s">
        <v>1550</v>
      </c>
      <c r="H417" s="12" t="s">
        <v>1668</v>
      </c>
      <c r="I417" s="13"/>
      <c r="J417" s="20"/>
    </row>
    <row r="418">
      <c r="A418" s="7">
        <v>6.7061930037E11</v>
      </c>
      <c r="B418" s="8" t="s">
        <v>1669</v>
      </c>
      <c r="C418" s="8" t="s">
        <v>1670</v>
      </c>
      <c r="D418" s="7">
        <v>7.705297306E10</v>
      </c>
      <c r="E418" s="8" t="s">
        <v>165</v>
      </c>
      <c r="F418" s="8" t="s">
        <v>71</v>
      </c>
      <c r="G418" s="8" t="s">
        <v>1671</v>
      </c>
      <c r="H418" s="12" t="s">
        <v>1672</v>
      </c>
      <c r="I418" s="13"/>
      <c r="J418" s="10"/>
    </row>
    <row r="419">
      <c r="A419" s="7">
        <v>6.70621399093E11</v>
      </c>
      <c r="B419" s="8" t="s">
        <v>1673</v>
      </c>
      <c r="C419" s="8" t="s">
        <v>1674</v>
      </c>
      <c r="D419" s="7">
        <v>8.7015997241E10</v>
      </c>
      <c r="E419" s="8" t="s">
        <v>1023</v>
      </c>
      <c r="F419" s="8" t="s">
        <v>9</v>
      </c>
      <c r="G419" s="8" t="s">
        <v>1675</v>
      </c>
      <c r="H419" s="12" t="s">
        <v>1525</v>
      </c>
      <c r="I419" s="13"/>
      <c r="J419" s="6"/>
    </row>
    <row r="420">
      <c r="A420" s="28">
        <v>6.70803399072E11</v>
      </c>
      <c r="B420" s="29" t="s">
        <v>1676</v>
      </c>
      <c r="C420" s="29" t="s">
        <v>1677</v>
      </c>
      <c r="D420" s="39" t="s">
        <v>1678</v>
      </c>
      <c r="E420" s="29" t="s">
        <v>165</v>
      </c>
      <c r="F420" s="29" t="s">
        <v>9</v>
      </c>
      <c r="G420" s="29" t="s">
        <v>1679</v>
      </c>
      <c r="H420" s="30" t="s">
        <v>1680</v>
      </c>
      <c r="I420" s="6"/>
      <c r="J420" s="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7">
        <v>6.70805300525E11</v>
      </c>
      <c r="B421" s="8" t="s">
        <v>1681</v>
      </c>
      <c r="C421" s="8" t="s">
        <v>1682</v>
      </c>
      <c r="D421" s="7">
        <v>8.7778721801E10</v>
      </c>
      <c r="E421" s="8" t="s">
        <v>117</v>
      </c>
      <c r="F421" s="8" t="s">
        <v>91</v>
      </c>
      <c r="G421" s="8" t="s">
        <v>1339</v>
      </c>
      <c r="H421" s="12" t="s">
        <v>1683</v>
      </c>
      <c r="I421" s="13"/>
      <c r="J421" s="10"/>
    </row>
    <row r="422">
      <c r="A422" s="7">
        <v>6.70829300709E11</v>
      </c>
      <c r="B422" s="8" t="s">
        <v>1684</v>
      </c>
      <c r="C422" s="8" t="s">
        <v>500</v>
      </c>
      <c r="D422" s="7">
        <v>8.7164621006E10</v>
      </c>
      <c r="E422" s="8" t="s">
        <v>21</v>
      </c>
      <c r="F422" s="8" t="s">
        <v>22</v>
      </c>
      <c r="G422" s="8" t="s">
        <v>1685</v>
      </c>
      <c r="H422" s="9" t="s">
        <v>1686</v>
      </c>
      <c r="I422" s="13"/>
      <c r="J422" s="6"/>
    </row>
    <row r="423">
      <c r="A423" s="7">
        <v>6.71005450477E11</v>
      </c>
      <c r="B423" s="8" t="s">
        <v>1687</v>
      </c>
      <c r="C423" s="8" t="s">
        <v>1688</v>
      </c>
      <c r="D423" s="11" t="s">
        <v>1689</v>
      </c>
      <c r="E423" s="8" t="s">
        <v>213</v>
      </c>
      <c r="F423" s="8" t="s">
        <v>55</v>
      </c>
      <c r="G423" s="8" t="s">
        <v>1690</v>
      </c>
      <c r="H423" s="12" t="s">
        <v>1672</v>
      </c>
      <c r="I423" s="13"/>
      <c r="J423" s="10"/>
    </row>
    <row r="424">
      <c r="A424" s="7">
        <v>6.71202450041E11</v>
      </c>
      <c r="B424" s="8" t="s">
        <v>1691</v>
      </c>
      <c r="C424" s="8" t="s">
        <v>1692</v>
      </c>
      <c r="D424" s="11" t="s">
        <v>1693</v>
      </c>
      <c r="E424" s="8" t="s">
        <v>21</v>
      </c>
      <c r="F424" s="8" t="s">
        <v>22</v>
      </c>
      <c r="G424" s="8" t="s">
        <v>1694</v>
      </c>
      <c r="H424" s="12" t="s">
        <v>1522</v>
      </c>
      <c r="I424" s="13"/>
      <c r="J424" s="20"/>
    </row>
    <row r="425">
      <c r="A425" s="7">
        <v>6.71214401039E11</v>
      </c>
      <c r="B425" s="8" t="s">
        <v>1695</v>
      </c>
      <c r="C425" s="8" t="s">
        <v>1696</v>
      </c>
      <c r="D425" s="7">
        <v>8.7054060735E10</v>
      </c>
      <c r="E425" s="8" t="s">
        <v>225</v>
      </c>
      <c r="F425" s="8" t="s">
        <v>9</v>
      </c>
      <c r="G425" s="8" t="s">
        <v>1697</v>
      </c>
      <c r="H425" s="12" t="s">
        <v>1580</v>
      </c>
      <c r="I425" s="13"/>
      <c r="J425" s="33"/>
    </row>
    <row r="426">
      <c r="A426" s="7">
        <v>6.71216401505E11</v>
      </c>
      <c r="B426" s="8" t="s">
        <v>1698</v>
      </c>
      <c r="C426" s="8" t="s">
        <v>1699</v>
      </c>
      <c r="D426" s="7">
        <v>8.7759064136E10</v>
      </c>
      <c r="E426" s="8" t="s">
        <v>165</v>
      </c>
      <c r="F426" s="8" t="s">
        <v>91</v>
      </c>
      <c r="G426" s="8" t="s">
        <v>1700</v>
      </c>
      <c r="H426" s="12" t="s">
        <v>1522</v>
      </c>
      <c r="I426" s="13"/>
      <c r="J426" s="6"/>
    </row>
    <row r="427">
      <c r="A427" s="7">
        <v>6.7122240128E11</v>
      </c>
      <c r="B427" s="8" t="s">
        <v>1701</v>
      </c>
      <c r="C427" s="8" t="s">
        <v>1702</v>
      </c>
      <c r="D427" s="7">
        <v>8.7778695817E10</v>
      </c>
      <c r="E427" s="8" t="s">
        <v>36</v>
      </c>
      <c r="F427" s="8" t="s">
        <v>60</v>
      </c>
      <c r="G427" s="8" t="s">
        <v>1703</v>
      </c>
      <c r="H427" s="12" t="s">
        <v>1525</v>
      </c>
      <c r="I427" s="13"/>
      <c r="J427" s="33"/>
    </row>
    <row r="428">
      <c r="A428" s="7">
        <v>6.71226400968E11</v>
      </c>
      <c r="B428" s="8" t="s">
        <v>1704</v>
      </c>
      <c r="C428" s="8" t="s">
        <v>1704</v>
      </c>
      <c r="D428" s="7">
        <v>8.7028888022E10</v>
      </c>
      <c r="E428" s="8" t="s">
        <v>1206</v>
      </c>
      <c r="F428" s="8" t="s">
        <v>2</v>
      </c>
      <c r="G428" s="8" t="s">
        <v>1705</v>
      </c>
      <c r="H428" s="12" t="s">
        <v>1672</v>
      </c>
      <c r="I428" s="13"/>
      <c r="J428" s="33"/>
    </row>
    <row r="429">
      <c r="A429" s="7">
        <v>6.71228401203E11</v>
      </c>
      <c r="B429" s="8" t="s">
        <v>1706</v>
      </c>
      <c r="C429" s="8" t="s">
        <v>1706</v>
      </c>
      <c r="D429" s="7">
        <v>8.7027970665E10</v>
      </c>
      <c r="E429" s="8" t="s">
        <v>117</v>
      </c>
      <c r="F429" s="8" t="s">
        <v>141</v>
      </c>
      <c r="G429" s="8" t="s">
        <v>1707</v>
      </c>
      <c r="H429" s="12" t="s">
        <v>1708</v>
      </c>
      <c r="I429" s="13"/>
      <c r="J429" s="33"/>
    </row>
    <row r="430">
      <c r="A430" s="7">
        <v>6.80101301304E11</v>
      </c>
      <c r="B430" s="8" t="s">
        <v>1709</v>
      </c>
      <c r="C430" s="8" t="s">
        <v>1710</v>
      </c>
      <c r="D430" s="11" t="s">
        <v>1711</v>
      </c>
      <c r="E430" s="8" t="s">
        <v>21</v>
      </c>
      <c r="F430" s="8" t="s">
        <v>71</v>
      </c>
      <c r="G430" s="8" t="s">
        <v>1712</v>
      </c>
      <c r="H430" s="12" t="s">
        <v>1713</v>
      </c>
      <c r="I430" s="13"/>
      <c r="J430" s="6"/>
    </row>
    <row r="431">
      <c r="A431" s="7">
        <v>6.80101306068E11</v>
      </c>
      <c r="B431" s="8" t="s">
        <v>1714</v>
      </c>
      <c r="C431" s="8" t="s">
        <v>1715</v>
      </c>
      <c r="D431" s="7">
        <v>8.7779146193E10</v>
      </c>
      <c r="E431" s="8" t="s">
        <v>21</v>
      </c>
      <c r="F431" s="8" t="s">
        <v>43</v>
      </c>
      <c r="G431" s="8" t="s">
        <v>1716</v>
      </c>
      <c r="H431" s="12" t="s">
        <v>1717</v>
      </c>
      <c r="I431" s="13"/>
      <c r="J431" s="6"/>
    </row>
    <row r="432">
      <c r="A432" s="7">
        <v>6.80128350419E11</v>
      </c>
      <c r="B432" s="8" t="s">
        <v>1718</v>
      </c>
      <c r="C432" s="8" t="s">
        <v>1719</v>
      </c>
      <c r="D432" s="7">
        <v>8.7057077282E10</v>
      </c>
      <c r="E432" s="8" t="s">
        <v>674</v>
      </c>
      <c r="F432" s="8" t="s">
        <v>9</v>
      </c>
      <c r="G432" s="8" t="s">
        <v>238</v>
      </c>
      <c r="H432" s="9" t="s">
        <v>1720</v>
      </c>
      <c r="I432" s="13"/>
      <c r="J432" s="33"/>
    </row>
    <row r="433">
      <c r="A433" s="7">
        <v>6.80330301419E11</v>
      </c>
      <c r="B433" s="8" t="s">
        <v>1721</v>
      </c>
      <c r="C433" s="8" t="s">
        <v>1722</v>
      </c>
      <c r="D433" s="7">
        <f>+77759259198</f>
        <v>77759259198</v>
      </c>
      <c r="E433" s="8" t="s">
        <v>36</v>
      </c>
      <c r="F433" s="8" t="s">
        <v>22</v>
      </c>
      <c r="G433" s="8" t="s">
        <v>1723</v>
      </c>
      <c r="H433" s="9" t="s">
        <v>1724</v>
      </c>
      <c r="I433" s="13"/>
      <c r="J433" s="33"/>
    </row>
    <row r="434">
      <c r="A434" s="7">
        <v>6.80719300059E11</v>
      </c>
      <c r="B434" s="8" t="s">
        <v>1725</v>
      </c>
      <c r="C434" s="8" t="s">
        <v>1726</v>
      </c>
      <c r="D434" s="7">
        <v>8.7071119888E10</v>
      </c>
      <c r="E434" s="8" t="s">
        <v>302</v>
      </c>
      <c r="F434" s="8" t="s">
        <v>96</v>
      </c>
      <c r="G434" s="8" t="s">
        <v>1727</v>
      </c>
      <c r="H434" s="12" t="s">
        <v>1728</v>
      </c>
      <c r="I434" s="13"/>
      <c r="J434" s="33"/>
    </row>
    <row r="435">
      <c r="A435" s="7">
        <v>6.80724350449E11</v>
      </c>
      <c r="B435" s="8" t="s">
        <v>1729</v>
      </c>
      <c r="C435" s="8" t="s">
        <v>1730</v>
      </c>
      <c r="D435" s="7">
        <v>8.7053012919E10</v>
      </c>
      <c r="E435" s="8" t="s">
        <v>117</v>
      </c>
      <c r="F435" s="8" t="s">
        <v>71</v>
      </c>
      <c r="G435" s="8" t="s">
        <v>1731</v>
      </c>
      <c r="H435" s="12" t="s">
        <v>1732</v>
      </c>
      <c r="I435" s="13"/>
      <c r="J435" s="33"/>
    </row>
    <row r="436">
      <c r="A436" s="7">
        <v>6.80803301707E11</v>
      </c>
      <c r="B436" s="8" t="s">
        <v>1733</v>
      </c>
      <c r="C436" s="8" t="s">
        <v>1734</v>
      </c>
      <c r="D436" s="7">
        <v>8.7078364477E10</v>
      </c>
      <c r="E436" s="8" t="s">
        <v>302</v>
      </c>
      <c r="F436" s="8" t="s">
        <v>96</v>
      </c>
      <c r="G436" s="8" t="s">
        <v>1735</v>
      </c>
      <c r="H436" s="12" t="s">
        <v>1713</v>
      </c>
      <c r="I436" s="13"/>
      <c r="J436" s="33"/>
    </row>
    <row r="437">
      <c r="A437" s="7">
        <v>6.80912402417E11</v>
      </c>
      <c r="B437" s="8" t="s">
        <v>1736</v>
      </c>
      <c r="C437" s="8" t="s">
        <v>1737</v>
      </c>
      <c r="D437" s="7">
        <f>+77058372707</f>
        <v>77058372707</v>
      </c>
      <c r="E437" s="8" t="s">
        <v>117</v>
      </c>
      <c r="F437" s="8" t="s">
        <v>201</v>
      </c>
      <c r="G437" s="8" t="s">
        <v>1738</v>
      </c>
      <c r="H437" s="12" t="s">
        <v>1713</v>
      </c>
      <c r="I437" s="13"/>
      <c r="J437" s="10"/>
    </row>
    <row r="438">
      <c r="A438" s="7">
        <v>6.81104450497E11</v>
      </c>
      <c r="B438" s="8" t="s">
        <v>1739</v>
      </c>
      <c r="C438" s="8" t="s">
        <v>1740</v>
      </c>
      <c r="D438" s="11" t="s">
        <v>1741</v>
      </c>
      <c r="E438" s="8" t="s">
        <v>379</v>
      </c>
      <c r="F438" s="8" t="s">
        <v>16</v>
      </c>
      <c r="G438" s="8" t="s">
        <v>1742</v>
      </c>
      <c r="H438" s="9" t="s">
        <v>1743</v>
      </c>
      <c r="I438" s="13"/>
      <c r="J438" s="10"/>
    </row>
    <row r="439">
      <c r="A439" s="28">
        <v>6.81127400505E11</v>
      </c>
      <c r="B439" s="29" t="s">
        <v>1744</v>
      </c>
      <c r="C439" s="29" t="s">
        <v>1745</v>
      </c>
      <c r="D439" s="39" t="s">
        <v>1746</v>
      </c>
      <c r="E439" s="29" t="s">
        <v>1206</v>
      </c>
      <c r="F439" s="29" t="s">
        <v>16</v>
      </c>
      <c r="G439" s="29" t="s">
        <v>1747</v>
      </c>
      <c r="H439" s="30" t="s">
        <v>1748</v>
      </c>
      <c r="I439" s="6"/>
      <c r="J439" s="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7">
        <v>6.90120300906E11</v>
      </c>
      <c r="B440" s="8" t="s">
        <v>1749</v>
      </c>
      <c r="C440" s="8" t="s">
        <v>1750</v>
      </c>
      <c r="D440" s="8" t="s">
        <v>1751</v>
      </c>
      <c r="E440" s="8" t="s">
        <v>117</v>
      </c>
      <c r="F440" s="8" t="s">
        <v>141</v>
      </c>
      <c r="G440" s="8" t="s">
        <v>1752</v>
      </c>
      <c r="H440" s="12" t="s">
        <v>1728</v>
      </c>
      <c r="I440" s="13"/>
      <c r="J440" s="6"/>
    </row>
    <row r="441">
      <c r="A441" s="7">
        <v>6.90118302703E11</v>
      </c>
      <c r="B441" s="8" t="s">
        <v>1753</v>
      </c>
      <c r="C441" s="8" t="s">
        <v>1754</v>
      </c>
      <c r="D441" s="11" t="s">
        <v>1755</v>
      </c>
      <c r="E441" s="8" t="s">
        <v>117</v>
      </c>
      <c r="F441" s="8" t="s">
        <v>141</v>
      </c>
      <c r="G441" s="8" t="s">
        <v>1756</v>
      </c>
      <c r="H441" s="12" t="s">
        <v>1728</v>
      </c>
      <c r="I441" s="13"/>
      <c r="J441" s="33"/>
    </row>
    <row r="442">
      <c r="A442" s="7">
        <v>6.90128301889E11</v>
      </c>
      <c r="B442" s="8" t="s">
        <v>1757</v>
      </c>
      <c r="C442" s="8" t="s">
        <v>1758</v>
      </c>
      <c r="D442" s="7">
        <v>8.7472161941E10</v>
      </c>
      <c r="E442" s="8" t="s">
        <v>302</v>
      </c>
      <c r="F442" s="8" t="s">
        <v>201</v>
      </c>
      <c r="G442" s="8" t="s">
        <v>1759</v>
      </c>
      <c r="H442" s="12" t="s">
        <v>1708</v>
      </c>
      <c r="I442" s="13"/>
      <c r="J442" s="33"/>
    </row>
    <row r="443">
      <c r="A443" s="28">
        <v>6.90321301302E11</v>
      </c>
      <c r="B443" s="29" t="s">
        <v>1760</v>
      </c>
      <c r="C443" s="29" t="s">
        <v>1761</v>
      </c>
      <c r="D443" s="28">
        <v>8.7023622292E10</v>
      </c>
      <c r="E443" s="29" t="s">
        <v>165</v>
      </c>
      <c r="F443" s="29" t="s">
        <v>71</v>
      </c>
      <c r="G443" s="29" t="s">
        <v>1147</v>
      </c>
      <c r="H443" s="30" t="s">
        <v>1762</v>
      </c>
      <c r="I443" s="6"/>
      <c r="J443" s="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7">
        <v>6.90406401172E11</v>
      </c>
      <c r="B444" s="8" t="s">
        <v>1763</v>
      </c>
      <c r="C444" s="8" t="s">
        <v>1764</v>
      </c>
      <c r="D444" s="7">
        <v>8.7055908181E10</v>
      </c>
      <c r="E444" s="8" t="s">
        <v>117</v>
      </c>
      <c r="F444" s="8" t="s">
        <v>91</v>
      </c>
      <c r="G444" s="8" t="s">
        <v>1765</v>
      </c>
      <c r="H444" s="12" t="s">
        <v>1708</v>
      </c>
      <c r="I444" s="13"/>
      <c r="J444" s="10"/>
    </row>
    <row r="445">
      <c r="A445" s="7">
        <v>6.90409350222E11</v>
      </c>
      <c r="B445" s="8" t="s">
        <v>1766</v>
      </c>
      <c r="C445" s="8" t="s">
        <v>1767</v>
      </c>
      <c r="D445" s="7">
        <v>8.7075715929E10</v>
      </c>
      <c r="E445" s="8" t="s">
        <v>213</v>
      </c>
      <c r="F445" s="8" t="s">
        <v>60</v>
      </c>
      <c r="G445" s="8" t="s">
        <v>1768</v>
      </c>
      <c r="H445" s="12" t="s">
        <v>1708</v>
      </c>
      <c r="I445" s="13"/>
      <c r="J445" s="10"/>
    </row>
    <row r="446">
      <c r="A446" s="7">
        <v>6.90409450375E11</v>
      </c>
      <c r="B446" s="8" t="s">
        <v>1769</v>
      </c>
      <c r="C446" s="8" t="s">
        <v>1770</v>
      </c>
      <c r="D446" s="7">
        <v>8.7755061876E10</v>
      </c>
      <c r="E446" s="8" t="s">
        <v>420</v>
      </c>
      <c r="F446" s="8" t="s">
        <v>71</v>
      </c>
      <c r="G446" s="8" t="s">
        <v>1771</v>
      </c>
      <c r="H446" s="12" t="s">
        <v>1772</v>
      </c>
      <c r="I446" s="13"/>
      <c r="J446" s="6"/>
    </row>
    <row r="447">
      <c r="A447" s="7">
        <v>6.90430300416E11</v>
      </c>
      <c r="B447" s="8" t="s">
        <v>1773</v>
      </c>
      <c r="C447" s="8" t="s">
        <v>1774</v>
      </c>
      <c r="D447" s="7">
        <v>8.705137649E10</v>
      </c>
      <c r="E447" s="8" t="s">
        <v>16</v>
      </c>
      <c r="F447" s="8" t="s">
        <v>71</v>
      </c>
      <c r="G447" s="8" t="s">
        <v>1775</v>
      </c>
      <c r="H447" s="12" t="s">
        <v>1776</v>
      </c>
      <c r="I447" s="13"/>
      <c r="J447" s="40"/>
    </row>
    <row r="448">
      <c r="A448" s="7">
        <v>6.90605301059E11</v>
      </c>
      <c r="B448" s="8" t="s">
        <v>1777</v>
      </c>
      <c r="C448" s="8" t="s">
        <v>1778</v>
      </c>
      <c r="D448" s="7">
        <v>8.7784217945E10</v>
      </c>
      <c r="E448" s="8" t="s">
        <v>674</v>
      </c>
      <c r="F448" s="8" t="s">
        <v>2</v>
      </c>
      <c r="G448" s="8" t="s">
        <v>1779</v>
      </c>
      <c r="H448" s="12" t="s">
        <v>1713</v>
      </c>
      <c r="I448" s="13"/>
      <c r="J448" s="33"/>
    </row>
    <row r="449">
      <c r="A449" s="21">
        <v>6.90724350553E11</v>
      </c>
      <c r="B449" s="22" t="s">
        <v>1780</v>
      </c>
      <c r="C449" s="22" t="s">
        <v>1780</v>
      </c>
      <c r="D449" s="21">
        <f>+77073753092</f>
        <v>77073753092</v>
      </c>
      <c r="E449" s="22" t="s">
        <v>117</v>
      </c>
      <c r="F449" s="22" t="s">
        <v>201</v>
      </c>
      <c r="G449" s="22" t="s">
        <v>214</v>
      </c>
      <c r="H449" s="23" t="s">
        <v>1781</v>
      </c>
      <c r="I449" s="20"/>
      <c r="J449" s="20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7">
        <v>6.9080530242E11</v>
      </c>
      <c r="B450" s="8" t="s">
        <v>1782</v>
      </c>
      <c r="C450" s="8" t="s">
        <v>1782</v>
      </c>
      <c r="D450" s="7">
        <v>8.7779873169E10</v>
      </c>
      <c r="E450" s="8" t="s">
        <v>1490</v>
      </c>
      <c r="F450" s="8" t="s">
        <v>141</v>
      </c>
      <c r="G450" s="8" t="s">
        <v>1783</v>
      </c>
      <c r="H450" s="12" t="s">
        <v>1784</v>
      </c>
      <c r="I450" s="13"/>
      <c r="J450" s="6"/>
    </row>
    <row r="451">
      <c r="A451" s="7">
        <v>6.90913302061E11</v>
      </c>
      <c r="B451" s="8" t="s">
        <v>1785</v>
      </c>
      <c r="C451" s="8" t="s">
        <v>1786</v>
      </c>
      <c r="D451" s="7">
        <v>8.7712173566E10</v>
      </c>
      <c r="E451" s="8" t="s">
        <v>173</v>
      </c>
      <c r="F451" s="8" t="s">
        <v>91</v>
      </c>
      <c r="G451" s="8" t="s">
        <v>1787</v>
      </c>
      <c r="H451" s="9" t="s">
        <v>1788</v>
      </c>
      <c r="I451" s="13"/>
      <c r="J451" s="6"/>
    </row>
    <row r="452">
      <c r="A452" s="7">
        <v>6.91006301682E11</v>
      </c>
      <c r="B452" s="8" t="s">
        <v>1789</v>
      </c>
      <c r="C452" s="8" t="s">
        <v>1790</v>
      </c>
      <c r="D452" s="7">
        <v>8.7024222969E10</v>
      </c>
      <c r="E452" s="8" t="s">
        <v>1331</v>
      </c>
      <c r="F452" s="8" t="s">
        <v>22</v>
      </c>
      <c r="G452" s="8" t="s">
        <v>1791</v>
      </c>
      <c r="H452" s="9" t="s">
        <v>1743</v>
      </c>
      <c r="I452" s="13"/>
      <c r="J452" s="6"/>
    </row>
    <row r="453">
      <c r="A453" s="7">
        <v>6.91020450105E11</v>
      </c>
      <c r="B453" s="8" t="s">
        <v>1792</v>
      </c>
      <c r="C453" s="8" t="s">
        <v>1793</v>
      </c>
      <c r="D453" s="7">
        <v>8.7014845575E10</v>
      </c>
      <c r="E453" s="8" t="s">
        <v>1794</v>
      </c>
      <c r="F453" s="8" t="s">
        <v>43</v>
      </c>
      <c r="G453" s="8" t="s">
        <v>1795</v>
      </c>
      <c r="H453" s="9" t="s">
        <v>1796</v>
      </c>
      <c r="I453" s="13"/>
      <c r="J453" s="10"/>
    </row>
    <row r="454">
      <c r="A454" s="7">
        <v>6.91028400658E11</v>
      </c>
      <c r="B454" s="8" t="s">
        <v>1797</v>
      </c>
      <c r="C454" s="8" t="s">
        <v>1798</v>
      </c>
      <c r="D454" s="11" t="s">
        <v>1799</v>
      </c>
      <c r="E454" s="8" t="s">
        <v>225</v>
      </c>
      <c r="F454" s="8" t="s">
        <v>71</v>
      </c>
      <c r="G454" s="8" t="s">
        <v>1800</v>
      </c>
      <c r="H454" s="12" t="s">
        <v>1732</v>
      </c>
      <c r="I454" s="13"/>
      <c r="J454" s="10"/>
    </row>
    <row r="455">
      <c r="A455" s="7">
        <v>6.91031400377E11</v>
      </c>
      <c r="B455" s="8" t="s">
        <v>1801</v>
      </c>
      <c r="C455" s="8" t="s">
        <v>1802</v>
      </c>
      <c r="D455" s="7">
        <v>8.7779675131E10</v>
      </c>
      <c r="E455" s="8" t="s">
        <v>165</v>
      </c>
      <c r="F455" s="8" t="s">
        <v>71</v>
      </c>
      <c r="G455" s="8" t="s">
        <v>1803</v>
      </c>
      <c r="H455" s="12" t="s">
        <v>1804</v>
      </c>
      <c r="I455" s="13"/>
      <c r="J455" s="6"/>
    </row>
    <row r="456">
      <c r="A456" s="7">
        <v>6.91209300506E11</v>
      </c>
      <c r="B456" s="8" t="s">
        <v>1805</v>
      </c>
      <c r="C456" s="8" t="s">
        <v>1806</v>
      </c>
      <c r="D456" s="7">
        <v>8.7784553721E10</v>
      </c>
      <c r="E456" s="8" t="s">
        <v>165</v>
      </c>
      <c r="F456" s="8" t="s">
        <v>71</v>
      </c>
      <c r="G456" s="8" t="s">
        <v>1807</v>
      </c>
      <c r="H456" s="12" t="s">
        <v>1732</v>
      </c>
      <c r="I456" s="13"/>
      <c r="J456" s="13"/>
    </row>
    <row r="457">
      <c r="A457" s="7">
        <v>6.91222301446E11</v>
      </c>
      <c r="B457" s="8" t="s">
        <v>1808</v>
      </c>
      <c r="C457" s="8" t="s">
        <v>1808</v>
      </c>
      <c r="D457" s="7">
        <f>+77712550501</f>
        <v>77712550501</v>
      </c>
      <c r="E457" s="8" t="s">
        <v>16</v>
      </c>
      <c r="F457" s="8" t="s">
        <v>22</v>
      </c>
      <c r="G457" s="8" t="s">
        <v>1809</v>
      </c>
      <c r="H457" s="9" t="s">
        <v>1743</v>
      </c>
      <c r="I457" s="13"/>
      <c r="J457" s="10"/>
    </row>
    <row r="458">
      <c r="A458" s="7">
        <v>7.00111402825E11</v>
      </c>
      <c r="B458" s="8" t="s">
        <v>1810</v>
      </c>
      <c r="C458" s="8" t="s">
        <v>1811</v>
      </c>
      <c r="D458" s="11" t="s">
        <v>1812</v>
      </c>
      <c r="E458" s="8" t="s">
        <v>1335</v>
      </c>
      <c r="F458" s="8" t="s">
        <v>55</v>
      </c>
      <c r="G458" s="8" t="s">
        <v>1813</v>
      </c>
      <c r="H458" s="9" t="s">
        <v>1814</v>
      </c>
      <c r="I458" s="13"/>
      <c r="J458" s="33"/>
    </row>
    <row r="459">
      <c r="A459" s="7">
        <v>7.00118300938E11</v>
      </c>
      <c r="B459" s="8" t="s">
        <v>1815</v>
      </c>
      <c r="C459" s="8" t="s">
        <v>1816</v>
      </c>
      <c r="D459" s="8" t="s">
        <v>1817</v>
      </c>
      <c r="E459" s="8" t="s">
        <v>117</v>
      </c>
      <c r="F459" s="8" t="s">
        <v>96</v>
      </c>
      <c r="G459" s="8" t="s">
        <v>1818</v>
      </c>
      <c r="H459" s="9" t="s">
        <v>1819</v>
      </c>
      <c r="I459" s="13"/>
      <c r="J459" s="6"/>
    </row>
    <row r="460">
      <c r="A460" s="7">
        <v>7.00201350055E11</v>
      </c>
      <c r="B460" s="8" t="s">
        <v>1820</v>
      </c>
      <c r="C460" s="8" t="s">
        <v>1821</v>
      </c>
      <c r="D460" s="7">
        <v>8.777570642E10</v>
      </c>
      <c r="E460" s="8" t="s">
        <v>674</v>
      </c>
      <c r="F460" s="8" t="s">
        <v>60</v>
      </c>
      <c r="G460" s="8" t="s">
        <v>1822</v>
      </c>
      <c r="H460" s="9" t="s">
        <v>1823</v>
      </c>
      <c r="I460" s="13"/>
      <c r="J460" s="6"/>
    </row>
    <row r="461">
      <c r="A461" s="7">
        <v>7.00312302485E11</v>
      </c>
      <c r="B461" s="8" t="s">
        <v>1824</v>
      </c>
      <c r="C461" s="8" t="s">
        <v>1825</v>
      </c>
      <c r="D461" s="11" t="s">
        <v>1826</v>
      </c>
      <c r="E461" s="8" t="s">
        <v>1827</v>
      </c>
      <c r="F461" s="8" t="s">
        <v>141</v>
      </c>
      <c r="G461" s="8" t="s">
        <v>1828</v>
      </c>
      <c r="H461" s="9" t="s">
        <v>1829</v>
      </c>
      <c r="I461" s="13"/>
      <c r="J461" s="33"/>
    </row>
    <row r="462">
      <c r="A462" s="7">
        <v>7.00317302323E11</v>
      </c>
      <c r="B462" s="8" t="s">
        <v>1830</v>
      </c>
      <c r="C462" s="8" t="s">
        <v>1831</v>
      </c>
      <c r="D462" s="8" t="s">
        <v>1832</v>
      </c>
      <c r="E462" s="8" t="s">
        <v>1833</v>
      </c>
      <c r="F462" s="8" t="s">
        <v>91</v>
      </c>
      <c r="G462" s="8" t="s">
        <v>1834</v>
      </c>
      <c r="H462" s="9" t="s">
        <v>1835</v>
      </c>
      <c r="I462" s="13"/>
      <c r="J462" s="6"/>
    </row>
    <row r="463">
      <c r="A463" s="7">
        <v>7.00316350279E11</v>
      </c>
      <c r="B463" s="8" t="s">
        <v>1836</v>
      </c>
      <c r="C463" s="8" t="s">
        <v>1837</v>
      </c>
      <c r="D463" s="7">
        <v>8.7761013337E10</v>
      </c>
      <c r="E463" s="8" t="s">
        <v>225</v>
      </c>
      <c r="F463" s="8" t="s">
        <v>22</v>
      </c>
      <c r="G463" s="8" t="s">
        <v>1838</v>
      </c>
      <c r="H463" s="9" t="s">
        <v>1839</v>
      </c>
      <c r="I463" s="13"/>
      <c r="J463" s="10"/>
    </row>
    <row r="464">
      <c r="A464" s="7">
        <v>7.00329400478E11</v>
      </c>
      <c r="B464" s="8" t="s">
        <v>1840</v>
      </c>
      <c r="C464" s="8" t="s">
        <v>1841</v>
      </c>
      <c r="D464" s="7">
        <v>8.7776966057E10</v>
      </c>
      <c r="E464" s="8" t="s">
        <v>1335</v>
      </c>
      <c r="F464" s="8" t="s">
        <v>91</v>
      </c>
      <c r="G464" s="8" t="s">
        <v>1787</v>
      </c>
      <c r="H464" s="9" t="s">
        <v>1842</v>
      </c>
      <c r="I464" s="13"/>
      <c r="J464" s="10"/>
    </row>
    <row r="465">
      <c r="A465" s="7">
        <v>7.0033135022E11</v>
      </c>
      <c r="B465" s="8" t="s">
        <v>1843</v>
      </c>
      <c r="C465" s="8" t="s">
        <v>1844</v>
      </c>
      <c r="D465" s="7">
        <v>8.7055644654E10</v>
      </c>
      <c r="E465" s="8" t="s">
        <v>213</v>
      </c>
      <c r="F465" s="8" t="s">
        <v>43</v>
      </c>
      <c r="G465" s="8" t="s">
        <v>1845</v>
      </c>
      <c r="H465" s="9" t="s">
        <v>1846</v>
      </c>
      <c r="I465" s="13"/>
      <c r="J465" s="13"/>
    </row>
    <row r="466">
      <c r="A466" s="7">
        <v>7.00329301806E11</v>
      </c>
      <c r="B466" s="8" t="s">
        <v>1847</v>
      </c>
      <c r="C466" s="8" t="s">
        <v>1848</v>
      </c>
      <c r="D466" s="11" t="s">
        <v>1849</v>
      </c>
      <c r="E466" s="8" t="s">
        <v>525</v>
      </c>
      <c r="F466" s="8" t="s">
        <v>186</v>
      </c>
      <c r="G466" s="8" t="s">
        <v>1850</v>
      </c>
      <c r="H466" s="9" t="s">
        <v>1851</v>
      </c>
      <c r="I466" s="13"/>
      <c r="J466" s="6"/>
    </row>
    <row r="467">
      <c r="A467" s="7">
        <v>7.00624450011E11</v>
      </c>
      <c r="B467" s="8" t="s">
        <v>1852</v>
      </c>
      <c r="C467" s="8" t="s">
        <v>1853</v>
      </c>
      <c r="D467" s="7">
        <v>8.7755960045E10</v>
      </c>
      <c r="E467" s="8" t="s">
        <v>213</v>
      </c>
      <c r="F467" s="8" t="s">
        <v>22</v>
      </c>
      <c r="G467" s="8" t="s">
        <v>1854</v>
      </c>
      <c r="H467" s="9" t="s">
        <v>1839</v>
      </c>
      <c r="I467" s="13"/>
      <c r="J467" s="33"/>
    </row>
    <row r="468">
      <c r="A468" s="7">
        <v>7.00723300582E11</v>
      </c>
      <c r="B468" s="8" t="s">
        <v>1855</v>
      </c>
      <c r="C468" s="8" t="s">
        <v>1856</v>
      </c>
      <c r="D468" s="7">
        <v>8.7052320533E10</v>
      </c>
      <c r="E468" s="8" t="s">
        <v>225</v>
      </c>
      <c r="F468" s="8" t="s">
        <v>205</v>
      </c>
      <c r="G468" s="8" t="s">
        <v>1263</v>
      </c>
      <c r="H468" s="9" t="s">
        <v>1857</v>
      </c>
      <c r="I468" s="13"/>
      <c r="J468" s="33"/>
    </row>
    <row r="469">
      <c r="A469" s="7">
        <v>7.00801300982E11</v>
      </c>
      <c r="B469" s="8" t="s">
        <v>1858</v>
      </c>
      <c r="C469" s="8" t="s">
        <v>1859</v>
      </c>
      <c r="D469" s="7">
        <f>+77082814485</f>
        <v>77082814485</v>
      </c>
      <c r="E469" s="8" t="s">
        <v>21</v>
      </c>
      <c r="F469" s="8" t="s">
        <v>186</v>
      </c>
      <c r="G469" s="8" t="s">
        <v>1860</v>
      </c>
      <c r="H469" s="9" t="s">
        <v>1861</v>
      </c>
      <c r="I469" s="13"/>
      <c r="J469" s="6"/>
    </row>
    <row r="470">
      <c r="A470" s="7">
        <v>7.00809300788E11</v>
      </c>
      <c r="B470" s="8" t="s">
        <v>1862</v>
      </c>
      <c r="C470" s="8" t="s">
        <v>1863</v>
      </c>
      <c r="D470" s="7">
        <v>8.7752071822E10</v>
      </c>
      <c r="E470" s="8" t="s">
        <v>165</v>
      </c>
      <c r="F470" s="8" t="s">
        <v>71</v>
      </c>
      <c r="G470" s="8" t="s">
        <v>1864</v>
      </c>
      <c r="H470" s="12" t="s">
        <v>1804</v>
      </c>
      <c r="I470" s="13"/>
      <c r="J470" s="6"/>
    </row>
    <row r="471">
      <c r="A471" s="7">
        <v>7.00821300991E11</v>
      </c>
      <c r="B471" s="8" t="s">
        <v>1865</v>
      </c>
      <c r="C471" s="8" t="s">
        <v>1866</v>
      </c>
      <c r="D471" s="8" t="s">
        <v>1867</v>
      </c>
      <c r="E471" s="8" t="s">
        <v>173</v>
      </c>
      <c r="F471" s="8" t="s">
        <v>1868</v>
      </c>
      <c r="G471" s="8" t="s">
        <v>1869</v>
      </c>
      <c r="H471" s="9" t="s">
        <v>1870</v>
      </c>
      <c r="I471" s="13"/>
      <c r="J471" s="6"/>
    </row>
    <row r="472">
      <c r="A472" s="7">
        <v>7.00908402342E11</v>
      </c>
      <c r="B472" s="8" t="s">
        <v>1871</v>
      </c>
      <c r="C472" s="8" t="s">
        <v>1872</v>
      </c>
      <c r="D472" s="7">
        <v>8.7057503015E10</v>
      </c>
      <c r="E472" s="8" t="s">
        <v>1373</v>
      </c>
      <c r="F472" s="8" t="s">
        <v>201</v>
      </c>
      <c r="G472" s="8" t="s">
        <v>1873</v>
      </c>
      <c r="H472" s="9" t="s">
        <v>1874</v>
      </c>
      <c r="I472" s="13"/>
      <c r="J472" s="6"/>
    </row>
    <row r="473">
      <c r="A473" s="7">
        <v>7.01020300652E11</v>
      </c>
      <c r="B473" s="8" t="s">
        <v>1875</v>
      </c>
      <c r="C473" s="8" t="s">
        <v>1876</v>
      </c>
      <c r="D473" s="7">
        <v>8.7089711137E10</v>
      </c>
      <c r="E473" s="8" t="s">
        <v>117</v>
      </c>
      <c r="F473" s="8" t="s">
        <v>31</v>
      </c>
      <c r="G473" s="8" t="s">
        <v>1877</v>
      </c>
      <c r="H473" s="9" t="s">
        <v>1878</v>
      </c>
      <c r="I473" s="13"/>
      <c r="J473" s="6"/>
    </row>
    <row r="474">
      <c r="A474" s="7">
        <v>7.01116400373E11</v>
      </c>
      <c r="B474" s="8" t="s">
        <v>1879</v>
      </c>
      <c r="C474" s="8" t="s">
        <v>1880</v>
      </c>
      <c r="D474" s="7">
        <v>8.7051189735E10</v>
      </c>
      <c r="E474" s="8" t="s">
        <v>165</v>
      </c>
      <c r="F474" s="8" t="s">
        <v>9</v>
      </c>
      <c r="G474" s="8" t="s">
        <v>1881</v>
      </c>
      <c r="H474" s="9" t="s">
        <v>1882</v>
      </c>
      <c r="I474" s="13"/>
      <c r="J474" s="6"/>
    </row>
    <row r="475">
      <c r="A475" s="7">
        <v>7.01116300753E11</v>
      </c>
      <c r="B475" s="8" t="s">
        <v>1883</v>
      </c>
      <c r="C475" s="8" t="s">
        <v>1884</v>
      </c>
      <c r="D475" s="11" t="s">
        <v>1885</v>
      </c>
      <c r="E475" s="8" t="s">
        <v>1023</v>
      </c>
      <c r="F475" s="8" t="s">
        <v>43</v>
      </c>
      <c r="G475" s="8" t="s">
        <v>1267</v>
      </c>
      <c r="H475" s="9" t="s">
        <v>1886</v>
      </c>
      <c r="I475" s="13"/>
      <c r="J475" s="10"/>
    </row>
    <row r="476">
      <c r="A476" s="7">
        <v>7.01214400178E11</v>
      </c>
      <c r="B476" s="8" t="s">
        <v>1887</v>
      </c>
      <c r="C476" s="8" t="s">
        <v>1888</v>
      </c>
      <c r="D476" s="8" t="s">
        <v>1889</v>
      </c>
      <c r="E476" s="8" t="s">
        <v>117</v>
      </c>
      <c r="F476" s="8" t="s">
        <v>186</v>
      </c>
      <c r="G476" s="8" t="s">
        <v>1196</v>
      </c>
      <c r="H476" s="9" t="s">
        <v>1890</v>
      </c>
      <c r="I476" s="13"/>
      <c r="J476" s="10"/>
    </row>
    <row r="477">
      <c r="A477" s="7">
        <v>7.01228301037E11</v>
      </c>
      <c r="B477" s="8" t="s">
        <v>1891</v>
      </c>
      <c r="C477" s="8" t="s">
        <v>1892</v>
      </c>
      <c r="D477" s="11" t="s">
        <v>1893</v>
      </c>
      <c r="E477" s="8" t="s">
        <v>117</v>
      </c>
      <c r="F477" s="8" t="s">
        <v>201</v>
      </c>
      <c r="G477" s="8" t="s">
        <v>1894</v>
      </c>
      <c r="H477" s="9" t="s">
        <v>1895</v>
      </c>
      <c r="I477" s="13"/>
      <c r="J477" s="20"/>
    </row>
    <row r="478">
      <c r="A478" s="7">
        <v>7.10108300491E11</v>
      </c>
      <c r="B478" s="8" t="s">
        <v>1896</v>
      </c>
      <c r="C478" s="8" t="s">
        <v>1897</v>
      </c>
      <c r="D478" s="7">
        <v>8.7477795142E10</v>
      </c>
      <c r="E478" s="8" t="s">
        <v>21</v>
      </c>
      <c r="F478" s="8" t="s">
        <v>96</v>
      </c>
      <c r="G478" s="8" t="s">
        <v>1898</v>
      </c>
      <c r="H478" s="9" t="s">
        <v>1819</v>
      </c>
      <c r="I478" s="13"/>
      <c r="J478" s="13"/>
    </row>
    <row r="479">
      <c r="A479" s="7">
        <v>7.10105300504E11</v>
      </c>
      <c r="B479" s="8" t="s">
        <v>1899</v>
      </c>
      <c r="C479" s="8" t="s">
        <v>1900</v>
      </c>
      <c r="D479" s="7">
        <v>8.777638987E10</v>
      </c>
      <c r="E479" s="8" t="s">
        <v>16</v>
      </c>
      <c r="F479" s="8" t="s">
        <v>43</v>
      </c>
      <c r="G479" s="8" t="s">
        <v>1901</v>
      </c>
      <c r="H479" s="9" t="s">
        <v>1902</v>
      </c>
      <c r="I479" s="13"/>
      <c r="J479" s="33"/>
    </row>
    <row r="480">
      <c r="A480" s="7">
        <v>7.1012030002E11</v>
      </c>
      <c r="B480" s="8" t="s">
        <v>1903</v>
      </c>
      <c r="C480" s="8" t="s">
        <v>1904</v>
      </c>
      <c r="D480" s="7">
        <v>8.7053163427E10</v>
      </c>
      <c r="E480" s="8" t="s">
        <v>225</v>
      </c>
      <c r="F480" s="8" t="s">
        <v>55</v>
      </c>
      <c r="G480" s="8" t="s">
        <v>1905</v>
      </c>
      <c r="H480" s="9" t="s">
        <v>1906</v>
      </c>
      <c r="I480" s="13"/>
      <c r="J480" s="33"/>
    </row>
    <row r="481">
      <c r="A481" s="7">
        <v>7.10129301018E11</v>
      </c>
      <c r="B481" s="8" t="s">
        <v>1907</v>
      </c>
      <c r="C481" s="8" t="s">
        <v>1908</v>
      </c>
      <c r="D481" s="8" t="s">
        <v>1909</v>
      </c>
      <c r="E481" s="8" t="s">
        <v>117</v>
      </c>
      <c r="F481" s="8" t="s">
        <v>22</v>
      </c>
      <c r="G481" s="8" t="s">
        <v>1910</v>
      </c>
      <c r="H481" s="9" t="s">
        <v>1686</v>
      </c>
      <c r="I481" s="13"/>
      <c r="J481" s="33"/>
    </row>
    <row r="482">
      <c r="A482" s="7">
        <v>7.10129350046E11</v>
      </c>
      <c r="B482" s="8" t="s">
        <v>1911</v>
      </c>
      <c r="C482" s="8" t="s">
        <v>1912</v>
      </c>
      <c r="D482" s="11" t="s">
        <v>1913</v>
      </c>
      <c r="E482" s="8" t="s">
        <v>21</v>
      </c>
      <c r="F482" s="8" t="s">
        <v>22</v>
      </c>
      <c r="G482" s="8" t="s">
        <v>1914</v>
      </c>
      <c r="H482" s="9" t="s">
        <v>1915</v>
      </c>
      <c r="I482" s="13"/>
      <c r="J482" s="6"/>
    </row>
    <row r="483">
      <c r="A483" s="7">
        <v>7.10209401326E11</v>
      </c>
      <c r="B483" s="8" t="s">
        <v>1916</v>
      </c>
      <c r="C483" s="8" t="s">
        <v>1917</v>
      </c>
      <c r="D483" s="7">
        <v>8.7784166553E10</v>
      </c>
      <c r="E483" s="8" t="s">
        <v>21</v>
      </c>
      <c r="F483" s="8" t="s">
        <v>186</v>
      </c>
      <c r="G483" s="8" t="s">
        <v>1918</v>
      </c>
      <c r="H483" s="9" t="s">
        <v>1851</v>
      </c>
      <c r="I483" s="13"/>
      <c r="J483" s="33"/>
    </row>
    <row r="484">
      <c r="A484" s="7">
        <v>7.1022330274E11</v>
      </c>
      <c r="B484" s="8" t="s">
        <v>1919</v>
      </c>
      <c r="C484" s="8" t="s">
        <v>1920</v>
      </c>
      <c r="D484" s="7">
        <v>8.7475402251E10</v>
      </c>
      <c r="E484" s="8" t="s">
        <v>36</v>
      </c>
      <c r="F484" s="8" t="s">
        <v>91</v>
      </c>
      <c r="G484" s="8" t="s">
        <v>1921</v>
      </c>
      <c r="H484" s="9" t="s">
        <v>1922</v>
      </c>
      <c r="I484" s="13"/>
      <c r="J484" s="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7">
        <v>7.10310301894E11</v>
      </c>
      <c r="B485" s="8" t="s">
        <v>1923</v>
      </c>
      <c r="C485" s="8" t="s">
        <v>1924</v>
      </c>
      <c r="D485" s="7">
        <v>8.7026396333E10</v>
      </c>
      <c r="E485" s="8" t="s">
        <v>21</v>
      </c>
      <c r="F485" s="8" t="s">
        <v>22</v>
      </c>
      <c r="G485" s="8" t="s">
        <v>1925</v>
      </c>
      <c r="H485" s="9" t="s">
        <v>1686</v>
      </c>
      <c r="I485" s="13"/>
      <c r="J485" s="6"/>
    </row>
    <row r="486">
      <c r="A486" s="7">
        <v>7.10318350291E11</v>
      </c>
      <c r="B486" s="8" t="s">
        <v>1926</v>
      </c>
      <c r="C486" s="8" t="s">
        <v>1927</v>
      </c>
      <c r="D486" s="8" t="s">
        <v>1928</v>
      </c>
      <c r="E486" s="8" t="s">
        <v>21</v>
      </c>
      <c r="F486" s="8" t="s">
        <v>43</v>
      </c>
      <c r="G486" s="8" t="s">
        <v>1929</v>
      </c>
      <c r="H486" s="9" t="s">
        <v>1930</v>
      </c>
      <c r="I486" s="13"/>
      <c r="J486" s="10"/>
    </row>
    <row r="487">
      <c r="A487" s="7">
        <v>7.10326350542E11</v>
      </c>
      <c r="B487" s="8" t="s">
        <v>1931</v>
      </c>
      <c r="C487" s="8" t="s">
        <v>1932</v>
      </c>
      <c r="D487" s="7">
        <v>8.777230082E10</v>
      </c>
      <c r="E487" s="8" t="s">
        <v>674</v>
      </c>
      <c r="F487" s="8" t="s">
        <v>55</v>
      </c>
      <c r="G487" s="8" t="s">
        <v>1933</v>
      </c>
      <c r="H487" s="9" t="s">
        <v>1814</v>
      </c>
      <c r="I487" s="13"/>
      <c r="J487" s="6"/>
    </row>
    <row r="488">
      <c r="A488" s="7">
        <v>7.10421301461E11</v>
      </c>
      <c r="B488" s="8" t="s">
        <v>1934</v>
      </c>
      <c r="C488" s="8" t="s">
        <v>1935</v>
      </c>
      <c r="D488" s="11" t="s">
        <v>1936</v>
      </c>
      <c r="E488" s="8" t="s">
        <v>165</v>
      </c>
      <c r="F488" s="8" t="s">
        <v>96</v>
      </c>
      <c r="G488" s="8" t="s">
        <v>1937</v>
      </c>
      <c r="H488" s="9" t="s">
        <v>1819</v>
      </c>
      <c r="I488" s="13"/>
      <c r="J488" s="13"/>
    </row>
    <row r="489">
      <c r="A489" s="7">
        <v>7.10506350134E11</v>
      </c>
      <c r="B489" s="8" t="s">
        <v>1938</v>
      </c>
      <c r="C489" s="8" t="s">
        <v>1939</v>
      </c>
      <c r="D489" s="7">
        <v>8.7476161363E10</v>
      </c>
      <c r="E489" s="8" t="s">
        <v>21</v>
      </c>
      <c r="F489" s="8" t="s">
        <v>9</v>
      </c>
      <c r="G489" s="8" t="s">
        <v>1620</v>
      </c>
      <c r="H489" s="9" t="s">
        <v>1940</v>
      </c>
      <c r="I489" s="13"/>
      <c r="J489" s="13"/>
    </row>
    <row r="490">
      <c r="A490" s="7">
        <v>7.10512350068E11</v>
      </c>
      <c r="B490" s="8" t="s">
        <v>1941</v>
      </c>
      <c r="C490" s="8" t="s">
        <v>1942</v>
      </c>
      <c r="D490" s="7">
        <v>8.7055570895E10</v>
      </c>
      <c r="E490" s="8" t="s">
        <v>213</v>
      </c>
      <c r="F490" s="8" t="s">
        <v>9</v>
      </c>
      <c r="G490" s="8" t="s">
        <v>1943</v>
      </c>
      <c r="H490" s="9" t="s">
        <v>1944</v>
      </c>
      <c r="I490" s="13"/>
      <c r="J490" s="6"/>
    </row>
    <row r="491">
      <c r="A491" s="7">
        <v>7.10520300907E11</v>
      </c>
      <c r="B491" s="8" t="s">
        <v>1945</v>
      </c>
      <c r="C491" s="8" t="s">
        <v>1946</v>
      </c>
      <c r="D491" s="7">
        <v>8.7771288688E10</v>
      </c>
      <c r="E491" s="8" t="s">
        <v>165</v>
      </c>
      <c r="F491" s="8" t="s">
        <v>96</v>
      </c>
      <c r="G491" s="8" t="s">
        <v>1947</v>
      </c>
      <c r="H491" s="9" t="s">
        <v>1948</v>
      </c>
      <c r="I491" s="13"/>
      <c r="J491" s="6"/>
    </row>
    <row r="492">
      <c r="A492" s="7">
        <v>7.10613350087E11</v>
      </c>
      <c r="B492" s="8" t="s">
        <v>1949</v>
      </c>
      <c r="C492" s="8" t="s">
        <v>1950</v>
      </c>
      <c r="D492" s="7">
        <v>8.7759479455E10</v>
      </c>
      <c r="E492" s="8" t="s">
        <v>21</v>
      </c>
      <c r="F492" s="8" t="s">
        <v>60</v>
      </c>
      <c r="G492" s="8" t="s">
        <v>1951</v>
      </c>
      <c r="H492" s="9" t="s">
        <v>1952</v>
      </c>
      <c r="I492" s="13"/>
      <c r="J492" s="10"/>
    </row>
    <row r="493">
      <c r="A493" s="7">
        <v>7.10713301131E11</v>
      </c>
      <c r="B493" s="8" t="s">
        <v>1953</v>
      </c>
      <c r="C493" s="8" t="s">
        <v>1954</v>
      </c>
      <c r="D493" s="7">
        <v>8.777264094E10</v>
      </c>
      <c r="E493" s="8" t="s">
        <v>362</v>
      </c>
      <c r="F493" s="8" t="s">
        <v>9</v>
      </c>
      <c r="G493" s="8" t="s">
        <v>1955</v>
      </c>
      <c r="H493" s="9" t="s">
        <v>1956</v>
      </c>
      <c r="I493" s="13"/>
      <c r="J493" s="6"/>
    </row>
    <row r="494">
      <c r="A494" s="7">
        <v>7.10730301243E11</v>
      </c>
      <c r="B494" s="8" t="s">
        <v>1957</v>
      </c>
      <c r="C494" s="8" t="s">
        <v>1958</v>
      </c>
      <c r="D494" s="7">
        <v>8.7074182443E10</v>
      </c>
      <c r="E494" s="8" t="s">
        <v>272</v>
      </c>
      <c r="F494" s="8" t="s">
        <v>205</v>
      </c>
      <c r="G494" s="8" t="s">
        <v>636</v>
      </c>
      <c r="H494" s="9" t="s">
        <v>1857</v>
      </c>
      <c r="I494" s="13"/>
      <c r="J494" s="10"/>
    </row>
    <row r="495">
      <c r="A495" s="7">
        <v>7.10807350379E11</v>
      </c>
      <c r="B495" s="8" t="s">
        <v>1959</v>
      </c>
      <c r="C495" s="8" t="s">
        <v>1960</v>
      </c>
      <c r="D495" s="7">
        <v>8.7058899809E10</v>
      </c>
      <c r="E495" s="8" t="s">
        <v>213</v>
      </c>
      <c r="F495" s="8" t="s">
        <v>55</v>
      </c>
      <c r="G495" s="8" t="s">
        <v>1961</v>
      </c>
      <c r="H495" s="9" t="s">
        <v>1962</v>
      </c>
      <c r="I495" s="13"/>
      <c r="J495" s="33"/>
    </row>
    <row r="496">
      <c r="A496" s="7">
        <v>7.10923401625E11</v>
      </c>
      <c r="B496" s="8" t="s">
        <v>1963</v>
      </c>
      <c r="C496" s="8" t="s">
        <v>1964</v>
      </c>
      <c r="D496" s="7">
        <v>8.77691722E10</v>
      </c>
      <c r="E496" s="8" t="s">
        <v>165</v>
      </c>
      <c r="F496" s="8" t="s">
        <v>91</v>
      </c>
      <c r="G496" s="8" t="s">
        <v>1965</v>
      </c>
      <c r="H496" s="9" t="s">
        <v>1842</v>
      </c>
      <c r="I496" s="13"/>
      <c r="J496" s="13"/>
    </row>
    <row r="497">
      <c r="A497" s="7">
        <v>7.11002401829E11</v>
      </c>
      <c r="B497" s="8" t="s">
        <v>1966</v>
      </c>
      <c r="C497" s="8" t="s">
        <v>1967</v>
      </c>
      <c r="D497" s="7">
        <v>8.7055453966E10</v>
      </c>
      <c r="E497" s="8" t="s">
        <v>225</v>
      </c>
      <c r="F497" s="8" t="s">
        <v>91</v>
      </c>
      <c r="G497" s="8" t="s">
        <v>1968</v>
      </c>
      <c r="H497" s="9" t="s">
        <v>1969</v>
      </c>
      <c r="I497" s="13"/>
      <c r="J497" s="33"/>
    </row>
    <row r="498">
      <c r="A498" s="7">
        <v>7.11009350442E11</v>
      </c>
      <c r="B498" s="8" t="s">
        <v>1970</v>
      </c>
      <c r="C498" s="8" t="s">
        <v>1971</v>
      </c>
      <c r="D498" s="11" t="s">
        <v>1972</v>
      </c>
      <c r="E498" s="8" t="s">
        <v>21</v>
      </c>
      <c r="F498" s="8" t="s">
        <v>55</v>
      </c>
      <c r="G498" s="8" t="s">
        <v>1973</v>
      </c>
      <c r="H498" s="9" t="s">
        <v>1814</v>
      </c>
      <c r="I498" s="13"/>
      <c r="J498" s="33"/>
    </row>
    <row r="499">
      <c r="A499" s="7">
        <v>7.11011300586E11</v>
      </c>
      <c r="B499" s="8" t="s">
        <v>1974</v>
      </c>
      <c r="C499" s="8" t="s">
        <v>1975</v>
      </c>
      <c r="D499" s="11" t="s">
        <v>1976</v>
      </c>
      <c r="E499" s="8" t="s">
        <v>1335</v>
      </c>
      <c r="F499" s="8" t="s">
        <v>22</v>
      </c>
      <c r="G499" s="8" t="s">
        <v>1977</v>
      </c>
      <c r="H499" s="9" t="s">
        <v>1686</v>
      </c>
      <c r="I499" s="13"/>
      <c r="J499" s="13"/>
    </row>
    <row r="500">
      <c r="A500" s="7">
        <v>7.11129301368E11</v>
      </c>
      <c r="B500" s="8" t="s">
        <v>1978</v>
      </c>
      <c r="C500" s="8" t="s">
        <v>1979</v>
      </c>
      <c r="D500" s="7">
        <v>8.7759137881E10</v>
      </c>
      <c r="E500" s="8" t="s">
        <v>525</v>
      </c>
      <c r="F500" s="8" t="s">
        <v>91</v>
      </c>
      <c r="G500" s="8" t="s">
        <v>1495</v>
      </c>
      <c r="H500" s="9" t="s">
        <v>1980</v>
      </c>
      <c r="I500" s="13"/>
      <c r="J500" s="13"/>
    </row>
    <row r="501">
      <c r="A501" s="7">
        <v>7.11226300634E11</v>
      </c>
      <c r="B501" s="8" t="s">
        <v>1981</v>
      </c>
      <c r="C501" s="8" t="s">
        <v>1982</v>
      </c>
      <c r="D501" s="7">
        <v>8.7007009099E10</v>
      </c>
      <c r="E501" s="8" t="s">
        <v>1335</v>
      </c>
      <c r="F501" s="8" t="s">
        <v>71</v>
      </c>
      <c r="G501" s="8" t="s">
        <v>72</v>
      </c>
      <c r="H501" s="12" t="s">
        <v>1732</v>
      </c>
      <c r="I501" s="13"/>
      <c r="J501" s="13"/>
    </row>
    <row r="502">
      <c r="A502" s="7">
        <v>7.2010340307E11</v>
      </c>
      <c r="B502" s="8" t="s">
        <v>1983</v>
      </c>
      <c r="C502" s="8" t="s">
        <v>1984</v>
      </c>
      <c r="D502" s="7">
        <v>8.7773525047E10</v>
      </c>
      <c r="E502" s="8" t="s">
        <v>21</v>
      </c>
      <c r="F502" s="8" t="s">
        <v>96</v>
      </c>
      <c r="G502" s="8" t="s">
        <v>221</v>
      </c>
      <c r="H502" s="9" t="s">
        <v>1985</v>
      </c>
      <c r="I502" s="13"/>
      <c r="J502" s="10"/>
    </row>
    <row r="503">
      <c r="A503" s="7">
        <v>7.20120402957E11</v>
      </c>
      <c r="B503" s="8" t="s">
        <v>1986</v>
      </c>
      <c r="C503" s="8" t="s">
        <v>1987</v>
      </c>
      <c r="D503" s="7">
        <v>8.7755788288E10</v>
      </c>
      <c r="E503" s="8" t="s">
        <v>165</v>
      </c>
      <c r="F503" s="8" t="s">
        <v>2</v>
      </c>
      <c r="G503" s="8" t="s">
        <v>1988</v>
      </c>
      <c r="H503" s="9" t="s">
        <v>1989</v>
      </c>
      <c r="I503" s="13"/>
      <c r="J503" s="6"/>
    </row>
    <row r="504">
      <c r="A504" s="7">
        <v>7.20223350851E11</v>
      </c>
      <c r="B504" s="8" t="s">
        <v>1990</v>
      </c>
      <c r="C504" s="8" t="s">
        <v>1991</v>
      </c>
      <c r="D504" s="7">
        <v>8.7757854672E10</v>
      </c>
      <c r="E504" s="8" t="s">
        <v>16</v>
      </c>
      <c r="F504" s="8" t="s">
        <v>71</v>
      </c>
      <c r="G504" s="8" t="s">
        <v>1992</v>
      </c>
      <c r="H504" s="12" t="s">
        <v>1804</v>
      </c>
      <c r="I504" s="13"/>
      <c r="J504" s="20"/>
    </row>
    <row r="505">
      <c r="A505" s="7">
        <v>7.20223351047E11</v>
      </c>
      <c r="B505" s="8" t="s">
        <v>1993</v>
      </c>
      <c r="C505" s="8" t="s">
        <v>1994</v>
      </c>
      <c r="D505" s="11" t="s">
        <v>1995</v>
      </c>
      <c r="E505" s="8" t="s">
        <v>225</v>
      </c>
      <c r="F505" s="8" t="s">
        <v>55</v>
      </c>
      <c r="G505" s="8" t="s">
        <v>1996</v>
      </c>
      <c r="H505" s="9" t="s">
        <v>1814</v>
      </c>
      <c r="I505" s="13"/>
      <c r="J505" s="6"/>
    </row>
    <row r="506">
      <c r="A506" s="7">
        <v>7.20225300866E11</v>
      </c>
      <c r="B506" s="8" t="s">
        <v>1997</v>
      </c>
      <c r="C506" s="8" t="s">
        <v>1998</v>
      </c>
      <c r="D506" s="7">
        <f>+77754608277</f>
        <v>77754608277</v>
      </c>
      <c r="E506" s="8" t="s">
        <v>21</v>
      </c>
      <c r="F506" s="8" t="s">
        <v>186</v>
      </c>
      <c r="G506" s="8" t="s">
        <v>1257</v>
      </c>
      <c r="H506" s="9" t="s">
        <v>1851</v>
      </c>
      <c r="I506" s="13"/>
      <c r="J506" s="33"/>
    </row>
    <row r="507">
      <c r="A507" s="7">
        <v>7.20301350191E11</v>
      </c>
      <c r="B507" s="8" t="s">
        <v>1999</v>
      </c>
      <c r="C507" s="8" t="s">
        <v>1999</v>
      </c>
      <c r="D507" s="11" t="s">
        <v>2000</v>
      </c>
      <c r="E507" s="8" t="s">
        <v>21</v>
      </c>
      <c r="F507" s="8" t="s">
        <v>22</v>
      </c>
      <c r="G507" s="8" t="s">
        <v>2001</v>
      </c>
      <c r="H507" s="9" t="s">
        <v>2002</v>
      </c>
      <c r="I507" s="13"/>
      <c r="J507" s="33"/>
    </row>
    <row r="508">
      <c r="A508" s="7">
        <v>7.20405302206E11</v>
      </c>
      <c r="B508" s="8" t="s">
        <v>2003</v>
      </c>
      <c r="C508" s="8" t="s">
        <v>2004</v>
      </c>
      <c r="D508" s="7">
        <v>8.7774787853E10</v>
      </c>
      <c r="E508" s="8" t="s">
        <v>165</v>
      </c>
      <c r="F508" s="8" t="s">
        <v>91</v>
      </c>
      <c r="G508" s="8" t="s">
        <v>2005</v>
      </c>
      <c r="H508" s="9" t="s">
        <v>2006</v>
      </c>
      <c r="I508" s="13"/>
      <c r="J508" s="10"/>
    </row>
    <row r="509">
      <c r="A509" s="7">
        <v>7.20504450092E11</v>
      </c>
      <c r="B509" s="8" t="s">
        <v>2007</v>
      </c>
      <c r="C509" s="8" t="s">
        <v>2008</v>
      </c>
      <c r="D509" s="7">
        <v>8.705118293E10</v>
      </c>
      <c r="E509" s="8" t="s">
        <v>165</v>
      </c>
      <c r="F509" s="8" t="s">
        <v>9</v>
      </c>
      <c r="G509" s="8" t="s">
        <v>2009</v>
      </c>
      <c r="H509" s="9" t="s">
        <v>2010</v>
      </c>
      <c r="I509" s="13"/>
      <c r="J509" s="13"/>
    </row>
    <row r="510">
      <c r="A510" s="7">
        <v>7.2052330123E11</v>
      </c>
      <c r="B510" s="8" t="s">
        <v>2011</v>
      </c>
      <c r="C510" s="8" t="s">
        <v>2012</v>
      </c>
      <c r="D510" s="11" t="s">
        <v>2013</v>
      </c>
      <c r="E510" s="8" t="s">
        <v>2014</v>
      </c>
      <c r="F510" s="8" t="s">
        <v>452</v>
      </c>
      <c r="G510" s="8" t="s">
        <v>1617</v>
      </c>
      <c r="H510" s="9" t="s">
        <v>2015</v>
      </c>
      <c r="I510" s="13"/>
      <c r="J510" s="13"/>
    </row>
    <row r="511">
      <c r="A511" s="7">
        <v>7.20531301898E11</v>
      </c>
      <c r="B511" s="8" t="s">
        <v>2016</v>
      </c>
      <c r="C511" s="8" t="s">
        <v>2017</v>
      </c>
      <c r="D511" s="7">
        <v>8.776946E10</v>
      </c>
      <c r="E511" s="8" t="s">
        <v>16</v>
      </c>
      <c r="F511" s="8" t="s">
        <v>91</v>
      </c>
      <c r="G511" s="8" t="s">
        <v>2018</v>
      </c>
      <c r="H511" s="9" t="s">
        <v>2019</v>
      </c>
      <c r="I511" s="13"/>
      <c r="J511" s="6"/>
    </row>
    <row r="512">
      <c r="A512" s="7">
        <v>7.20626300668E11</v>
      </c>
      <c r="B512" s="8" t="s">
        <v>2020</v>
      </c>
      <c r="C512" s="8" t="s">
        <v>2021</v>
      </c>
      <c r="D512" s="7">
        <v>8.7715087447E10</v>
      </c>
      <c r="E512" s="8" t="s">
        <v>16</v>
      </c>
      <c r="F512" s="8" t="s">
        <v>205</v>
      </c>
      <c r="G512" s="8" t="s">
        <v>1431</v>
      </c>
      <c r="H512" s="9" t="s">
        <v>2022</v>
      </c>
      <c r="I512" s="13"/>
      <c r="J512" s="6"/>
    </row>
    <row r="513">
      <c r="A513" s="7">
        <v>7.20703400414E11</v>
      </c>
      <c r="B513" s="8" t="s">
        <v>2023</v>
      </c>
      <c r="C513" s="8" t="s">
        <v>2024</v>
      </c>
      <c r="D513" s="11" t="s">
        <v>2025</v>
      </c>
      <c r="E513" s="8" t="s">
        <v>21</v>
      </c>
      <c r="F513" s="8" t="s">
        <v>55</v>
      </c>
      <c r="G513" s="8" t="s">
        <v>2026</v>
      </c>
      <c r="H513" s="9" t="s">
        <v>1814</v>
      </c>
      <c r="I513" s="13"/>
      <c r="J513" s="6"/>
    </row>
    <row r="514">
      <c r="A514" s="7">
        <v>7.20711301201E11</v>
      </c>
      <c r="B514" s="8" t="s">
        <v>2027</v>
      </c>
      <c r="C514" s="8" t="s">
        <v>2028</v>
      </c>
      <c r="D514" s="7">
        <v>8.7052991392E10</v>
      </c>
      <c r="E514" s="8" t="s">
        <v>21</v>
      </c>
      <c r="F514" s="8" t="s">
        <v>22</v>
      </c>
      <c r="G514" s="8" t="s">
        <v>2029</v>
      </c>
      <c r="H514" s="9" t="s">
        <v>2030</v>
      </c>
      <c r="I514" s="13"/>
      <c r="J514" s="6"/>
    </row>
    <row r="515">
      <c r="A515" s="7">
        <v>7.20807300166E11</v>
      </c>
      <c r="B515" s="8" t="s">
        <v>2031</v>
      </c>
      <c r="C515" s="8" t="s">
        <v>2032</v>
      </c>
      <c r="D515" s="11" t="s">
        <v>2033</v>
      </c>
      <c r="E515" s="8" t="s">
        <v>2034</v>
      </c>
      <c r="F515" s="8" t="s">
        <v>9</v>
      </c>
      <c r="G515" s="8" t="s">
        <v>2035</v>
      </c>
      <c r="H515" s="9" t="s">
        <v>1956</v>
      </c>
      <c r="I515" s="13"/>
      <c r="J515" s="6"/>
    </row>
    <row r="516">
      <c r="A516" s="7">
        <v>7.21002301725E11</v>
      </c>
      <c r="B516" s="8" t="s">
        <v>2036</v>
      </c>
      <c r="C516" s="8" t="s">
        <v>2037</v>
      </c>
      <c r="D516" s="11" t="s">
        <v>2038</v>
      </c>
      <c r="E516" s="8" t="s">
        <v>36</v>
      </c>
      <c r="F516" s="8" t="s">
        <v>71</v>
      </c>
      <c r="G516" s="8" t="s">
        <v>2039</v>
      </c>
      <c r="H516" s="12" t="s">
        <v>2040</v>
      </c>
      <c r="I516" s="13"/>
      <c r="J516" s="10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7">
        <v>7.21025450261E11</v>
      </c>
      <c r="B517" s="8" t="s">
        <v>2041</v>
      </c>
      <c r="C517" s="8" t="s">
        <v>2042</v>
      </c>
      <c r="D517" s="7">
        <v>8.777957938E10</v>
      </c>
      <c r="E517" s="8" t="s">
        <v>165</v>
      </c>
      <c r="F517" s="8" t="s">
        <v>22</v>
      </c>
      <c r="G517" s="8" t="s">
        <v>2043</v>
      </c>
      <c r="H517" s="9" t="s">
        <v>2030</v>
      </c>
      <c r="I517" s="13"/>
      <c r="J517" s="6"/>
    </row>
    <row r="518">
      <c r="A518" s="7">
        <v>7.21106301552E11</v>
      </c>
      <c r="B518" s="8" t="s">
        <v>2044</v>
      </c>
      <c r="C518" s="8" t="s">
        <v>2045</v>
      </c>
      <c r="D518" s="7">
        <v>8.7011117313E10</v>
      </c>
      <c r="E518" s="8" t="s">
        <v>117</v>
      </c>
      <c r="F518" s="8" t="s">
        <v>452</v>
      </c>
      <c r="G518" s="8" t="s">
        <v>2046</v>
      </c>
      <c r="H518" s="9" t="s">
        <v>2047</v>
      </c>
      <c r="I518" s="13"/>
      <c r="J518" s="10"/>
    </row>
    <row r="519">
      <c r="A519" s="7">
        <v>7.2111630033E11</v>
      </c>
      <c r="B519" s="8" t="s">
        <v>2048</v>
      </c>
      <c r="C519" s="8" t="s">
        <v>2049</v>
      </c>
      <c r="D519" s="7">
        <v>8.7779610266E10</v>
      </c>
      <c r="E519" s="8" t="s">
        <v>16</v>
      </c>
      <c r="F519" s="8" t="s">
        <v>71</v>
      </c>
      <c r="G519" s="8" t="s">
        <v>2050</v>
      </c>
      <c r="H519" s="12" t="s">
        <v>2051</v>
      </c>
      <c r="I519" s="13"/>
      <c r="J519" s="19"/>
    </row>
    <row r="520">
      <c r="A520" s="7">
        <v>7.21124350261E11</v>
      </c>
      <c r="B520" s="8" t="s">
        <v>2052</v>
      </c>
      <c r="C520" s="8" t="s">
        <v>2053</v>
      </c>
      <c r="D520" s="7">
        <v>8.7016437804E10</v>
      </c>
      <c r="E520" s="8" t="s">
        <v>674</v>
      </c>
      <c r="F520" s="8" t="s">
        <v>71</v>
      </c>
      <c r="G520" s="8" t="s">
        <v>2054</v>
      </c>
      <c r="H520" s="12" t="s">
        <v>2055</v>
      </c>
      <c r="I520" s="13"/>
      <c r="J520" s="10"/>
    </row>
    <row r="521">
      <c r="A521" s="7">
        <v>7.21219350179E11</v>
      </c>
      <c r="B521" s="8" t="s">
        <v>2056</v>
      </c>
      <c r="C521" s="8" t="s">
        <v>2057</v>
      </c>
      <c r="D521" s="8" t="s">
        <v>2058</v>
      </c>
      <c r="E521" s="8" t="s">
        <v>1206</v>
      </c>
      <c r="F521" s="8" t="s">
        <v>16</v>
      </c>
      <c r="G521" s="8" t="s">
        <v>2059</v>
      </c>
      <c r="H521" s="9" t="s">
        <v>1962</v>
      </c>
      <c r="I521" s="13"/>
      <c r="J521" s="10"/>
    </row>
    <row r="522">
      <c r="A522" s="7">
        <v>7.21218300464E11</v>
      </c>
      <c r="B522" s="8" t="s">
        <v>2060</v>
      </c>
      <c r="C522" s="8" t="s">
        <v>2061</v>
      </c>
      <c r="D522" s="7">
        <v>8.7071211705E10</v>
      </c>
      <c r="E522" s="8" t="s">
        <v>21</v>
      </c>
      <c r="F522" s="8" t="s">
        <v>22</v>
      </c>
      <c r="G522" s="8" t="s">
        <v>2062</v>
      </c>
      <c r="H522" s="9" t="s">
        <v>2002</v>
      </c>
      <c r="I522" s="13"/>
      <c r="J522" s="33"/>
    </row>
    <row r="523">
      <c r="A523" s="7">
        <v>7.30101309986E11</v>
      </c>
      <c r="B523" s="8" t="s">
        <v>2063</v>
      </c>
      <c r="C523" s="8" t="s">
        <v>2064</v>
      </c>
      <c r="D523" s="7">
        <v>8.7718408205E10</v>
      </c>
      <c r="E523" s="8" t="s">
        <v>2065</v>
      </c>
      <c r="F523" s="8" t="s">
        <v>141</v>
      </c>
      <c r="G523" s="8" t="s">
        <v>2066</v>
      </c>
      <c r="H523" s="9" t="s">
        <v>2067</v>
      </c>
      <c r="I523" s="13"/>
      <c r="J523" s="6"/>
    </row>
    <row r="524">
      <c r="A524" s="7">
        <v>7.30125302945E11</v>
      </c>
      <c r="B524" s="8" t="s">
        <v>2068</v>
      </c>
      <c r="C524" s="8" t="s">
        <v>2069</v>
      </c>
      <c r="D524" s="11" t="s">
        <v>2070</v>
      </c>
      <c r="E524" s="8" t="s">
        <v>165</v>
      </c>
      <c r="F524" s="8" t="s">
        <v>37</v>
      </c>
      <c r="G524" s="8" t="s">
        <v>2071</v>
      </c>
      <c r="H524" s="9" t="s">
        <v>2072</v>
      </c>
      <c r="I524" s="13"/>
      <c r="J524" s="10"/>
    </row>
    <row r="525">
      <c r="A525" s="7">
        <v>0.0</v>
      </c>
      <c r="B525" s="8" t="s">
        <v>2073</v>
      </c>
      <c r="C525" s="8" t="s">
        <v>2074</v>
      </c>
      <c r="D525" s="11" t="s">
        <v>2075</v>
      </c>
      <c r="E525" s="8" t="s">
        <v>16</v>
      </c>
      <c r="F525" s="8" t="s">
        <v>91</v>
      </c>
      <c r="G525" s="8" t="s">
        <v>2076</v>
      </c>
      <c r="H525" s="9" t="s">
        <v>2077</v>
      </c>
      <c r="I525" s="13"/>
      <c r="J525" s="20"/>
    </row>
    <row r="526">
      <c r="A526" s="7">
        <v>7.30308300718E11</v>
      </c>
      <c r="B526" s="8" t="s">
        <v>2078</v>
      </c>
      <c r="C526" s="8" t="s">
        <v>2079</v>
      </c>
      <c r="D526" s="7">
        <v>8.7027034258E10</v>
      </c>
      <c r="E526" s="8" t="s">
        <v>21</v>
      </c>
      <c r="F526" s="8" t="s">
        <v>43</v>
      </c>
      <c r="G526" s="8" t="s">
        <v>1323</v>
      </c>
      <c r="H526" s="9" t="s">
        <v>2080</v>
      </c>
      <c r="I526" s="13"/>
      <c r="J526" s="13"/>
    </row>
    <row r="527">
      <c r="A527" s="7">
        <v>7.30325350471E11</v>
      </c>
      <c r="B527" s="8" t="s">
        <v>2081</v>
      </c>
      <c r="C527" s="8" t="s">
        <v>2082</v>
      </c>
      <c r="D527" s="7">
        <v>8.7016696126E10</v>
      </c>
      <c r="E527" s="8" t="s">
        <v>165</v>
      </c>
      <c r="F527" s="8" t="s">
        <v>16</v>
      </c>
      <c r="G527" s="8" t="s">
        <v>2083</v>
      </c>
      <c r="H527" s="12" t="s">
        <v>2084</v>
      </c>
      <c r="I527" s="13"/>
      <c r="J527" s="6"/>
    </row>
    <row r="528">
      <c r="A528" s="7">
        <v>7.30412350197E11</v>
      </c>
      <c r="B528" s="8" t="s">
        <v>2085</v>
      </c>
      <c r="C528" s="8" t="s">
        <v>2086</v>
      </c>
      <c r="D528" s="7">
        <v>8.7056131989E10</v>
      </c>
      <c r="E528" s="8" t="s">
        <v>165</v>
      </c>
      <c r="F528" s="8" t="s">
        <v>9</v>
      </c>
      <c r="G528" s="8" t="s">
        <v>1188</v>
      </c>
      <c r="H528" s="9" t="s">
        <v>1956</v>
      </c>
      <c r="I528" s="13"/>
      <c r="J528" s="10"/>
    </row>
    <row r="529">
      <c r="A529" s="7">
        <v>7.30415301452E11</v>
      </c>
      <c r="B529" s="8" t="s">
        <v>2087</v>
      </c>
      <c r="C529" s="8" t="s">
        <v>2088</v>
      </c>
      <c r="D529" s="7">
        <v>8.7017128115E10</v>
      </c>
      <c r="E529" s="8" t="s">
        <v>117</v>
      </c>
      <c r="F529" s="8" t="s">
        <v>96</v>
      </c>
      <c r="G529" s="8" t="s">
        <v>2089</v>
      </c>
      <c r="H529" s="9" t="s">
        <v>2090</v>
      </c>
      <c r="I529" s="13"/>
      <c r="J529" s="6"/>
    </row>
    <row r="530">
      <c r="A530" s="7">
        <v>7.30516300651E11</v>
      </c>
      <c r="B530" s="8" t="s">
        <v>2091</v>
      </c>
      <c r="C530" s="8" t="s">
        <v>2092</v>
      </c>
      <c r="D530" s="11" t="s">
        <v>2093</v>
      </c>
      <c r="E530" s="8" t="s">
        <v>674</v>
      </c>
      <c r="F530" s="8" t="s">
        <v>60</v>
      </c>
      <c r="G530" s="8" t="s">
        <v>1041</v>
      </c>
      <c r="H530" s="9" t="s">
        <v>2094</v>
      </c>
      <c r="I530" s="13"/>
      <c r="J530" s="6"/>
    </row>
    <row r="531">
      <c r="A531" s="7">
        <v>7.3052645049E11</v>
      </c>
      <c r="B531" s="8" t="s">
        <v>2095</v>
      </c>
      <c r="C531" s="8" t="s">
        <v>2096</v>
      </c>
      <c r="D531" s="7">
        <f>+77072170795</f>
        <v>77072170795</v>
      </c>
      <c r="E531" s="8" t="s">
        <v>16</v>
      </c>
      <c r="F531" s="8" t="s">
        <v>43</v>
      </c>
      <c r="G531" s="8" t="s">
        <v>2097</v>
      </c>
      <c r="H531" s="9" t="s">
        <v>2098</v>
      </c>
      <c r="I531" s="13"/>
      <c r="J531" s="6"/>
    </row>
    <row r="532">
      <c r="A532" s="7">
        <v>7.30707450395E11</v>
      </c>
      <c r="B532" s="8" t="s">
        <v>2099</v>
      </c>
      <c r="C532" s="8" t="s">
        <v>2100</v>
      </c>
      <c r="D532" s="7">
        <v>8.7021912117E10</v>
      </c>
      <c r="E532" s="8" t="s">
        <v>21</v>
      </c>
      <c r="F532" s="8" t="s">
        <v>43</v>
      </c>
      <c r="G532" s="8" t="s">
        <v>1409</v>
      </c>
      <c r="H532" s="9" t="s">
        <v>2101</v>
      </c>
      <c r="I532" s="13"/>
      <c r="J532" s="6"/>
    </row>
    <row r="533">
      <c r="A533" s="7">
        <v>7.30910350421E11</v>
      </c>
      <c r="B533" s="8" t="s">
        <v>2102</v>
      </c>
      <c r="C533" s="8" t="s">
        <v>2103</v>
      </c>
      <c r="D533" s="8" t="s">
        <v>2104</v>
      </c>
      <c r="E533" s="8" t="s">
        <v>525</v>
      </c>
      <c r="F533" s="8" t="s">
        <v>9</v>
      </c>
      <c r="G533" s="8" t="s">
        <v>2105</v>
      </c>
      <c r="H533" s="9" t="s">
        <v>2010</v>
      </c>
      <c r="I533" s="13"/>
      <c r="J533" s="33"/>
    </row>
    <row r="534">
      <c r="A534" s="7">
        <v>7.3092530019E11</v>
      </c>
      <c r="B534" s="8" t="s">
        <v>2106</v>
      </c>
      <c r="C534" s="8" t="s">
        <v>2107</v>
      </c>
      <c r="D534" s="7">
        <v>8.7775641573E10</v>
      </c>
      <c r="E534" s="8" t="s">
        <v>117</v>
      </c>
      <c r="F534" s="8" t="s">
        <v>16</v>
      </c>
      <c r="G534" s="8" t="s">
        <v>1138</v>
      </c>
      <c r="H534" s="9" t="s">
        <v>2108</v>
      </c>
      <c r="I534" s="13"/>
      <c r="J534" s="6"/>
    </row>
    <row r="535">
      <c r="A535" s="7">
        <v>7.30916302018E11</v>
      </c>
      <c r="B535" s="8" t="s">
        <v>2109</v>
      </c>
      <c r="C535" s="8" t="s">
        <v>2110</v>
      </c>
      <c r="D535" s="7">
        <v>8.7766410007E10</v>
      </c>
      <c r="E535" s="8" t="s">
        <v>117</v>
      </c>
      <c r="F535" s="8" t="s">
        <v>2</v>
      </c>
      <c r="G535" s="8" t="s">
        <v>2111</v>
      </c>
      <c r="H535" s="9" t="s">
        <v>2112</v>
      </c>
      <c r="I535" s="13"/>
      <c r="J535" s="6"/>
    </row>
    <row r="536">
      <c r="A536" s="7">
        <v>7.30927302286E11</v>
      </c>
      <c r="B536" s="8" t="s">
        <v>2113</v>
      </c>
      <c r="C536" s="8" t="s">
        <v>2114</v>
      </c>
      <c r="D536" s="7">
        <v>8.7017794874E10</v>
      </c>
      <c r="E536" s="8" t="s">
        <v>117</v>
      </c>
      <c r="F536" s="8" t="s">
        <v>2</v>
      </c>
      <c r="G536" s="8" t="s">
        <v>2115</v>
      </c>
      <c r="H536" s="9" t="s">
        <v>2116</v>
      </c>
      <c r="I536" s="13"/>
      <c r="J536" s="6"/>
    </row>
    <row r="537">
      <c r="A537" s="7">
        <v>7.31014399068E11</v>
      </c>
      <c r="B537" s="8" t="s">
        <v>2117</v>
      </c>
      <c r="C537" s="8" t="s">
        <v>2118</v>
      </c>
      <c r="D537" s="7">
        <v>8.7058449232E10</v>
      </c>
      <c r="E537" s="8" t="s">
        <v>21</v>
      </c>
      <c r="F537" s="8" t="s">
        <v>2</v>
      </c>
      <c r="G537" s="8" t="s">
        <v>2119</v>
      </c>
      <c r="H537" s="9" t="s">
        <v>2120</v>
      </c>
      <c r="I537" s="13"/>
      <c r="J537" s="13"/>
    </row>
    <row r="538">
      <c r="A538" s="7">
        <v>7.31202300647E11</v>
      </c>
      <c r="B538" s="8" t="s">
        <v>2121</v>
      </c>
      <c r="C538" s="8" t="s">
        <v>2122</v>
      </c>
      <c r="D538" s="8" t="s">
        <v>2123</v>
      </c>
      <c r="E538" s="8" t="s">
        <v>21</v>
      </c>
      <c r="F538" s="8" t="s">
        <v>43</v>
      </c>
      <c r="G538" s="8" t="s">
        <v>2124</v>
      </c>
      <c r="H538" s="9" t="s">
        <v>2125</v>
      </c>
      <c r="I538" s="13"/>
      <c r="J538" s="10"/>
    </row>
    <row r="539">
      <c r="A539" s="7">
        <v>7.31228300074E11</v>
      </c>
      <c r="B539" s="8" t="s">
        <v>2126</v>
      </c>
      <c r="C539" s="8" t="s">
        <v>2127</v>
      </c>
      <c r="D539" s="11" t="s">
        <v>2128</v>
      </c>
      <c r="E539" s="8" t="s">
        <v>165</v>
      </c>
      <c r="F539" s="8" t="s">
        <v>9</v>
      </c>
      <c r="G539" s="8" t="s">
        <v>2129</v>
      </c>
      <c r="H539" s="9" t="s">
        <v>2010</v>
      </c>
      <c r="I539" s="13"/>
      <c r="J539" s="6"/>
    </row>
    <row r="540">
      <c r="A540" s="7">
        <v>7.40101351949E11</v>
      </c>
      <c r="B540" s="8" t="s">
        <v>2130</v>
      </c>
      <c r="C540" s="8" t="s">
        <v>2131</v>
      </c>
      <c r="D540" s="7">
        <v>8.71836264E10</v>
      </c>
      <c r="E540" s="8" t="s">
        <v>213</v>
      </c>
      <c r="F540" s="8" t="s">
        <v>9</v>
      </c>
      <c r="G540" s="8" t="s">
        <v>2132</v>
      </c>
      <c r="H540" s="9" t="s">
        <v>2010</v>
      </c>
      <c r="I540" s="13"/>
      <c r="J540" s="6"/>
    </row>
    <row r="541">
      <c r="A541" s="7">
        <v>7.40101352312E11</v>
      </c>
      <c r="B541" s="8" t="s">
        <v>2133</v>
      </c>
      <c r="C541" s="8" t="s">
        <v>2134</v>
      </c>
      <c r="D541" s="11" t="s">
        <v>2135</v>
      </c>
      <c r="E541" s="8" t="s">
        <v>2136</v>
      </c>
      <c r="F541" s="8" t="s">
        <v>43</v>
      </c>
      <c r="G541" s="8" t="s">
        <v>2137</v>
      </c>
      <c r="H541" s="9" t="s">
        <v>2138</v>
      </c>
      <c r="I541" s="13"/>
      <c r="J541" s="6"/>
    </row>
    <row r="542">
      <c r="A542" s="7">
        <v>7.40305400454E11</v>
      </c>
      <c r="B542" s="8" t="s">
        <v>2139</v>
      </c>
      <c r="C542" s="8" t="s">
        <v>2140</v>
      </c>
      <c r="D542" s="11" t="s">
        <v>2141</v>
      </c>
      <c r="E542" s="8" t="s">
        <v>247</v>
      </c>
      <c r="F542" s="8" t="s">
        <v>16</v>
      </c>
      <c r="G542" s="8" t="s">
        <v>2142</v>
      </c>
      <c r="H542" s="9" t="s">
        <v>2108</v>
      </c>
      <c r="I542" s="13"/>
      <c r="J542" s="6"/>
    </row>
    <row r="543">
      <c r="A543" s="7">
        <v>7.40521301262E11</v>
      </c>
      <c r="B543" s="8" t="s">
        <v>2143</v>
      </c>
      <c r="C543" s="8" t="s">
        <v>2144</v>
      </c>
      <c r="D543" s="8" t="s">
        <v>2145</v>
      </c>
      <c r="E543" s="8" t="s">
        <v>213</v>
      </c>
      <c r="F543" s="8" t="s">
        <v>43</v>
      </c>
      <c r="G543" s="8" t="s">
        <v>2146</v>
      </c>
      <c r="H543" s="9" t="s">
        <v>2147</v>
      </c>
      <c r="I543" s="13"/>
      <c r="J543" s="6"/>
    </row>
    <row r="544">
      <c r="A544" s="7">
        <v>7.40718302201E11</v>
      </c>
      <c r="B544" s="8" t="s">
        <v>2148</v>
      </c>
      <c r="C544" s="8" t="s">
        <v>2149</v>
      </c>
      <c r="D544" s="11" t="s">
        <v>2150</v>
      </c>
      <c r="E544" s="8" t="s">
        <v>117</v>
      </c>
      <c r="F544" s="8" t="s">
        <v>91</v>
      </c>
      <c r="G544" s="8" t="s">
        <v>2151</v>
      </c>
      <c r="H544" s="9" t="s">
        <v>2152</v>
      </c>
      <c r="I544" s="13"/>
      <c r="J544" s="6"/>
    </row>
    <row r="545">
      <c r="A545" s="7">
        <v>7.40904300187E11</v>
      </c>
      <c r="B545" s="8" t="s">
        <v>2153</v>
      </c>
      <c r="C545" s="8" t="s">
        <v>2154</v>
      </c>
      <c r="D545" s="7">
        <v>8.7773677174E10</v>
      </c>
      <c r="E545" s="8" t="s">
        <v>165</v>
      </c>
      <c r="F545" s="8" t="s">
        <v>186</v>
      </c>
      <c r="G545" s="8" t="s">
        <v>1196</v>
      </c>
      <c r="H545" s="9" t="s">
        <v>2155</v>
      </c>
      <c r="I545" s="13"/>
      <c r="J545" s="10"/>
    </row>
    <row r="546">
      <c r="A546" s="7">
        <v>7.41115450381E11</v>
      </c>
      <c r="B546" s="8" t="s">
        <v>2156</v>
      </c>
      <c r="C546" s="8" t="s">
        <v>2157</v>
      </c>
      <c r="D546" s="7">
        <v>8.7765207468E10</v>
      </c>
      <c r="E546" s="8" t="s">
        <v>225</v>
      </c>
      <c r="F546" s="8" t="s">
        <v>60</v>
      </c>
      <c r="G546" s="8" t="s">
        <v>61</v>
      </c>
      <c r="H546" s="9" t="s">
        <v>2094</v>
      </c>
      <c r="I546" s="13"/>
      <c r="J546" s="10"/>
    </row>
    <row r="547">
      <c r="A547" s="7">
        <v>7.41121350105E11</v>
      </c>
      <c r="B547" s="8" t="s">
        <v>2158</v>
      </c>
      <c r="C547" s="8" t="s">
        <v>2159</v>
      </c>
      <c r="D547" s="11" t="s">
        <v>2160</v>
      </c>
      <c r="E547" s="8" t="s">
        <v>165</v>
      </c>
      <c r="F547" s="8" t="s">
        <v>9</v>
      </c>
      <c r="G547" s="8" t="s">
        <v>2161</v>
      </c>
      <c r="H547" s="9" t="s">
        <v>2162</v>
      </c>
      <c r="I547" s="13"/>
      <c r="J547" s="6"/>
    </row>
    <row r="548">
      <c r="A548" s="7">
        <v>7.4120930295E11</v>
      </c>
      <c r="B548" s="8" t="s">
        <v>2163</v>
      </c>
      <c r="C548" s="8" t="s">
        <v>2164</v>
      </c>
      <c r="D548" s="7">
        <v>8.7757588666E10</v>
      </c>
      <c r="E548" s="8" t="s">
        <v>165</v>
      </c>
      <c r="F548" s="8" t="s">
        <v>16</v>
      </c>
      <c r="G548" s="8" t="s">
        <v>2165</v>
      </c>
      <c r="H548" s="9" t="s">
        <v>2166</v>
      </c>
      <c r="I548" s="13"/>
      <c r="J548" s="6"/>
    </row>
    <row r="549">
      <c r="A549" s="7">
        <v>7.50228300302E11</v>
      </c>
      <c r="B549" s="8" t="s">
        <v>2167</v>
      </c>
      <c r="C549" s="8" t="s">
        <v>2168</v>
      </c>
      <c r="D549" s="11" t="s">
        <v>2169</v>
      </c>
      <c r="E549" s="8" t="s">
        <v>1331</v>
      </c>
      <c r="F549" s="8" t="s">
        <v>96</v>
      </c>
      <c r="G549" s="8" t="s">
        <v>2170</v>
      </c>
      <c r="H549" s="9" t="s">
        <v>2090</v>
      </c>
      <c r="I549" s="13"/>
      <c r="J549" s="6"/>
    </row>
    <row r="550">
      <c r="A550" s="7">
        <v>7.50313300106E11</v>
      </c>
      <c r="B550" s="8" t="s">
        <v>2171</v>
      </c>
      <c r="C550" s="8" t="s">
        <v>2172</v>
      </c>
      <c r="D550" s="7">
        <v>8.7011252496E10</v>
      </c>
      <c r="E550" s="8" t="s">
        <v>117</v>
      </c>
      <c r="F550" s="8" t="s">
        <v>71</v>
      </c>
      <c r="G550" s="8" t="s">
        <v>2173</v>
      </c>
      <c r="H550" s="12" t="s">
        <v>2174</v>
      </c>
      <c r="I550" s="13"/>
      <c r="J550" s="6"/>
    </row>
    <row r="551">
      <c r="A551" s="7">
        <v>7.50505302275E11</v>
      </c>
      <c r="B551" s="8" t="s">
        <v>2175</v>
      </c>
      <c r="C551" s="8" t="s">
        <v>2176</v>
      </c>
      <c r="D551" s="11" t="s">
        <v>2177</v>
      </c>
      <c r="E551" s="8" t="s">
        <v>1373</v>
      </c>
      <c r="F551" s="8" t="s">
        <v>201</v>
      </c>
      <c r="G551" s="8" t="s">
        <v>2178</v>
      </c>
      <c r="H551" s="9" t="s">
        <v>2179</v>
      </c>
      <c r="I551" s="13"/>
      <c r="J551" s="13"/>
    </row>
    <row r="552">
      <c r="A552" s="7">
        <v>7.50525302791E11</v>
      </c>
      <c r="B552" s="8" t="s">
        <v>2180</v>
      </c>
      <c r="C552" s="8" t="s">
        <v>2181</v>
      </c>
      <c r="D552" s="11" t="s">
        <v>2182</v>
      </c>
      <c r="E552" s="8" t="s">
        <v>165</v>
      </c>
      <c r="F552" s="8" t="s">
        <v>186</v>
      </c>
      <c r="G552" s="8" t="s">
        <v>2183</v>
      </c>
      <c r="H552" s="9" t="s">
        <v>2184</v>
      </c>
      <c r="I552" s="13"/>
      <c r="J552" s="6"/>
    </row>
    <row r="553">
      <c r="A553" s="7">
        <v>7.50613350103E11</v>
      </c>
      <c r="B553" s="8" t="s">
        <v>2185</v>
      </c>
      <c r="C553" s="8" t="s">
        <v>2185</v>
      </c>
      <c r="D553" s="7">
        <v>8.7075814116E10</v>
      </c>
      <c r="E553" s="8" t="s">
        <v>386</v>
      </c>
      <c r="F553" s="8" t="s">
        <v>16</v>
      </c>
      <c r="G553" s="8" t="s">
        <v>2186</v>
      </c>
      <c r="H553" s="12" t="s">
        <v>2187</v>
      </c>
      <c r="I553" s="13"/>
      <c r="J553" s="10"/>
    </row>
    <row r="554">
      <c r="A554" s="7">
        <v>7.50725301154E11</v>
      </c>
      <c r="B554" s="8" t="s">
        <v>2188</v>
      </c>
      <c r="C554" s="8" t="s">
        <v>2189</v>
      </c>
      <c r="D554" s="7">
        <v>8.7771521092E10</v>
      </c>
      <c r="E554" s="8" t="s">
        <v>21</v>
      </c>
      <c r="F554" s="8" t="s">
        <v>186</v>
      </c>
      <c r="G554" s="8" t="s">
        <v>1278</v>
      </c>
      <c r="H554" s="9" t="s">
        <v>1861</v>
      </c>
      <c r="I554" s="13"/>
      <c r="J554" s="6"/>
    </row>
    <row r="555">
      <c r="A555" s="7">
        <v>7.50807301506E11</v>
      </c>
      <c r="B555" s="8" t="s">
        <v>2190</v>
      </c>
      <c r="C555" s="8" t="s">
        <v>2191</v>
      </c>
      <c r="D555" s="7">
        <v>8.7021412175E10</v>
      </c>
      <c r="E555" s="8" t="s">
        <v>213</v>
      </c>
      <c r="F555" s="8" t="s">
        <v>452</v>
      </c>
      <c r="G555" s="8" t="s">
        <v>2192</v>
      </c>
      <c r="H555" s="9" t="s">
        <v>2193</v>
      </c>
      <c r="I555" s="13"/>
      <c r="J555" s="6"/>
    </row>
    <row r="556">
      <c r="A556" s="7">
        <v>7.50825303697E11</v>
      </c>
      <c r="B556" s="8" t="s">
        <v>2194</v>
      </c>
      <c r="C556" s="8" t="s">
        <v>2195</v>
      </c>
      <c r="D556" s="11" t="s">
        <v>2196</v>
      </c>
      <c r="E556" s="8" t="s">
        <v>117</v>
      </c>
      <c r="F556" s="8" t="s">
        <v>96</v>
      </c>
      <c r="G556" s="8" t="s">
        <v>2197</v>
      </c>
      <c r="H556" s="9" t="s">
        <v>1985</v>
      </c>
      <c r="I556" s="13"/>
      <c r="J556" s="10"/>
    </row>
    <row r="557">
      <c r="A557" s="7">
        <v>7.50822350184E11</v>
      </c>
      <c r="B557" s="8" t="s">
        <v>2198</v>
      </c>
      <c r="C557" s="8" t="s">
        <v>2199</v>
      </c>
      <c r="D557" s="11" t="s">
        <v>2200</v>
      </c>
      <c r="E557" s="8" t="s">
        <v>165</v>
      </c>
      <c r="F557" s="8" t="s">
        <v>71</v>
      </c>
      <c r="G557" s="8" t="s">
        <v>2201</v>
      </c>
      <c r="H557" s="12" t="s">
        <v>2202</v>
      </c>
      <c r="I557" s="13"/>
      <c r="J557" s="6"/>
    </row>
    <row r="558">
      <c r="A558" s="7">
        <v>7.50902402616E11</v>
      </c>
      <c r="B558" s="8" t="s">
        <v>2203</v>
      </c>
      <c r="C558" s="8" t="s">
        <v>2204</v>
      </c>
      <c r="D558" s="7">
        <v>8.7054509495E10</v>
      </c>
      <c r="E558" s="8" t="s">
        <v>21</v>
      </c>
      <c r="F558" s="8" t="s">
        <v>31</v>
      </c>
      <c r="G558" s="8" t="s">
        <v>1176</v>
      </c>
      <c r="H558" s="9" t="s">
        <v>2205</v>
      </c>
      <c r="I558" s="13"/>
      <c r="J558" s="41"/>
    </row>
    <row r="559">
      <c r="A559" s="7">
        <v>7.50915350442E11</v>
      </c>
      <c r="B559" s="8" t="s">
        <v>2206</v>
      </c>
      <c r="C559" s="8" t="s">
        <v>2207</v>
      </c>
      <c r="D559" s="7">
        <v>8.7024885275E10</v>
      </c>
      <c r="E559" s="8" t="s">
        <v>165</v>
      </c>
      <c r="F559" s="8" t="s">
        <v>43</v>
      </c>
      <c r="G559" s="8" t="s">
        <v>1323</v>
      </c>
      <c r="H559" s="9" t="s">
        <v>2208</v>
      </c>
      <c r="I559" s="13"/>
      <c r="J559" s="20"/>
    </row>
    <row r="560">
      <c r="A560" s="7">
        <v>7.50921402759E11</v>
      </c>
      <c r="B560" s="8" t="s">
        <v>2209</v>
      </c>
      <c r="C560" s="8" t="s">
        <v>2210</v>
      </c>
      <c r="D560" s="11" t="s">
        <v>2211</v>
      </c>
      <c r="E560" s="8" t="s">
        <v>625</v>
      </c>
      <c r="F560" s="8" t="s">
        <v>91</v>
      </c>
      <c r="G560" s="8" t="s">
        <v>2212</v>
      </c>
      <c r="H560" s="9" t="s">
        <v>2213</v>
      </c>
      <c r="I560" s="13"/>
      <c r="J560" s="10"/>
    </row>
    <row r="561">
      <c r="A561" s="7">
        <v>7.5100645037E11</v>
      </c>
      <c r="B561" s="8" t="s">
        <v>2214</v>
      </c>
      <c r="C561" s="8" t="s">
        <v>2215</v>
      </c>
      <c r="D561" s="7">
        <v>8.7052269882E10</v>
      </c>
      <c r="E561" s="8" t="s">
        <v>16</v>
      </c>
      <c r="F561" s="8" t="s">
        <v>55</v>
      </c>
      <c r="G561" s="8" t="s">
        <v>2216</v>
      </c>
      <c r="H561" s="9" t="s">
        <v>1814</v>
      </c>
      <c r="I561" s="13"/>
      <c r="J561" s="6"/>
    </row>
    <row r="562">
      <c r="A562" s="7">
        <v>7.51213301986E11</v>
      </c>
      <c r="B562" s="8" t="s">
        <v>2217</v>
      </c>
      <c r="C562" s="8" t="s">
        <v>2218</v>
      </c>
      <c r="D562" s="8" t="s">
        <v>2219</v>
      </c>
      <c r="E562" s="8" t="s">
        <v>362</v>
      </c>
      <c r="F562" s="8" t="s">
        <v>186</v>
      </c>
      <c r="G562" s="8" t="s">
        <v>2220</v>
      </c>
      <c r="H562" s="9" t="s">
        <v>1851</v>
      </c>
      <c r="I562" s="13"/>
      <c r="J562" s="10"/>
    </row>
    <row r="563">
      <c r="A563" s="7">
        <v>7.60103300873E11</v>
      </c>
      <c r="B563" s="8" t="s">
        <v>2221</v>
      </c>
      <c r="C563" s="8" t="s">
        <v>2222</v>
      </c>
      <c r="D563" s="7">
        <v>8.7478060916E10</v>
      </c>
      <c r="E563" s="8" t="s">
        <v>151</v>
      </c>
      <c r="F563" s="8" t="s">
        <v>43</v>
      </c>
      <c r="G563" s="8" t="s">
        <v>2223</v>
      </c>
      <c r="H563" s="9" t="s">
        <v>2224</v>
      </c>
      <c r="I563" s="13"/>
      <c r="J563" s="6"/>
    </row>
    <row r="564">
      <c r="A564" s="7">
        <v>7.6022840118E11</v>
      </c>
      <c r="B564" s="8" t="s">
        <v>2225</v>
      </c>
      <c r="C564" s="8" t="s">
        <v>2226</v>
      </c>
      <c r="D564" s="7">
        <v>8.7051427035E10</v>
      </c>
      <c r="E564" s="8" t="s">
        <v>674</v>
      </c>
      <c r="F564" s="8" t="s">
        <v>205</v>
      </c>
      <c r="G564" s="8" t="s">
        <v>2227</v>
      </c>
      <c r="H564" s="9" t="s">
        <v>1857</v>
      </c>
      <c r="I564" s="13"/>
      <c r="J564" s="33"/>
    </row>
    <row r="565">
      <c r="A565" s="7">
        <v>7.60314302665E11</v>
      </c>
      <c r="B565" s="8" t="s">
        <v>2228</v>
      </c>
      <c r="C565" s="8" t="s">
        <v>2229</v>
      </c>
      <c r="D565" s="7">
        <v>8.775175509E10</v>
      </c>
      <c r="E565" s="8" t="s">
        <v>674</v>
      </c>
      <c r="F565" s="8" t="s">
        <v>186</v>
      </c>
      <c r="G565" s="8" t="s">
        <v>2230</v>
      </c>
      <c r="H565" s="9" t="s">
        <v>2231</v>
      </c>
      <c r="I565" s="13"/>
      <c r="J565" s="6"/>
    </row>
    <row r="566">
      <c r="A566" s="7">
        <v>7.60410350092E11</v>
      </c>
      <c r="B566" s="8" t="s">
        <v>2232</v>
      </c>
      <c r="C566" s="8" t="s">
        <v>2233</v>
      </c>
      <c r="D566" s="11" t="s">
        <v>2234</v>
      </c>
      <c r="E566" s="8" t="s">
        <v>36</v>
      </c>
      <c r="F566" s="8" t="s">
        <v>22</v>
      </c>
      <c r="G566" s="8" t="s">
        <v>2235</v>
      </c>
      <c r="H566" s="9" t="s">
        <v>2236</v>
      </c>
      <c r="I566" s="13"/>
      <c r="J566" s="6"/>
    </row>
    <row r="567">
      <c r="A567" s="7">
        <v>7.60505350069E11</v>
      </c>
      <c r="B567" s="8" t="s">
        <v>2237</v>
      </c>
      <c r="C567" s="8" t="s">
        <v>2238</v>
      </c>
      <c r="D567" s="7">
        <v>8.701523278E10</v>
      </c>
      <c r="E567" s="8" t="s">
        <v>2239</v>
      </c>
      <c r="F567" s="8" t="s">
        <v>22</v>
      </c>
      <c r="G567" s="8" t="s">
        <v>1427</v>
      </c>
      <c r="H567" s="9" t="s">
        <v>2240</v>
      </c>
      <c r="I567" s="13"/>
      <c r="J567" s="33"/>
    </row>
    <row r="568">
      <c r="A568" s="7">
        <v>7.6051430013E11</v>
      </c>
      <c r="B568" s="8" t="s">
        <v>2241</v>
      </c>
      <c r="C568" s="8" t="s">
        <v>2242</v>
      </c>
      <c r="D568" s="7">
        <v>8.70582262E10</v>
      </c>
      <c r="E568" s="8" t="s">
        <v>36</v>
      </c>
      <c r="F568" s="8" t="s">
        <v>91</v>
      </c>
      <c r="G568" s="8" t="s">
        <v>2243</v>
      </c>
      <c r="H568" s="9" t="s">
        <v>2244</v>
      </c>
      <c r="I568" s="13"/>
      <c r="J568" s="6"/>
    </row>
    <row r="569">
      <c r="A569" s="7">
        <v>7.61021350417E11</v>
      </c>
      <c r="B569" s="8" t="s">
        <v>2245</v>
      </c>
      <c r="C569" s="8" t="s">
        <v>2246</v>
      </c>
      <c r="D569" s="11" t="s">
        <v>2247</v>
      </c>
      <c r="E569" s="8" t="s">
        <v>117</v>
      </c>
      <c r="F569" s="8" t="s">
        <v>71</v>
      </c>
      <c r="G569" s="8" t="s">
        <v>2248</v>
      </c>
      <c r="H569" s="12" t="s">
        <v>2084</v>
      </c>
      <c r="I569" s="13"/>
      <c r="J569" s="10"/>
    </row>
    <row r="570">
      <c r="A570" s="7">
        <v>7.61022402687E11</v>
      </c>
      <c r="B570" s="8" t="s">
        <v>2249</v>
      </c>
      <c r="C570" s="8" t="s">
        <v>2250</v>
      </c>
      <c r="D570" s="7">
        <v>8.7025090366E10</v>
      </c>
      <c r="E570" s="8" t="s">
        <v>302</v>
      </c>
      <c r="F570" s="8" t="s">
        <v>37</v>
      </c>
      <c r="G570" s="8" t="s">
        <v>2251</v>
      </c>
      <c r="H570" s="9" t="s">
        <v>2252</v>
      </c>
      <c r="I570" s="13"/>
      <c r="J570" s="20"/>
    </row>
    <row r="571">
      <c r="A571" s="7">
        <v>7.61106301837E11</v>
      </c>
      <c r="B571" s="8" t="s">
        <v>2253</v>
      </c>
      <c r="C571" s="8" t="s">
        <v>2254</v>
      </c>
      <c r="D571" s="11" t="s">
        <v>2255</v>
      </c>
      <c r="E571" s="8" t="s">
        <v>117</v>
      </c>
      <c r="F571" s="8" t="s">
        <v>452</v>
      </c>
      <c r="G571" s="8" t="s">
        <v>2256</v>
      </c>
      <c r="H571" s="9" t="s">
        <v>2257</v>
      </c>
      <c r="I571" s="13"/>
      <c r="J571" s="13"/>
    </row>
    <row r="572">
      <c r="A572" s="7">
        <v>7.61119350231E11</v>
      </c>
      <c r="B572" s="8" t="s">
        <v>2258</v>
      </c>
      <c r="C572" s="8" t="s">
        <v>2259</v>
      </c>
      <c r="D572" s="7">
        <v>8.7757821005E10</v>
      </c>
      <c r="E572" s="8" t="s">
        <v>213</v>
      </c>
      <c r="F572" s="8" t="s">
        <v>71</v>
      </c>
      <c r="G572" s="8" t="s">
        <v>2260</v>
      </c>
      <c r="H572" s="12" t="s">
        <v>2055</v>
      </c>
      <c r="I572" s="13"/>
      <c r="J572" s="33"/>
    </row>
    <row r="573">
      <c r="A573" s="7">
        <v>7.61212301115E11</v>
      </c>
      <c r="B573" s="8" t="s">
        <v>2261</v>
      </c>
      <c r="C573" s="8" t="s">
        <v>2262</v>
      </c>
      <c r="D573" s="7">
        <f>+77017804237</f>
        <v>77017804237</v>
      </c>
      <c r="E573" s="8" t="s">
        <v>16</v>
      </c>
      <c r="F573" s="8" t="s">
        <v>452</v>
      </c>
      <c r="G573" s="8" t="s">
        <v>2263</v>
      </c>
      <c r="H573" s="9" t="s">
        <v>2047</v>
      </c>
      <c r="I573" s="13"/>
      <c r="J573" s="6"/>
    </row>
    <row r="574">
      <c r="A574" s="7">
        <v>7.70106401278E11</v>
      </c>
      <c r="B574" s="8" t="s">
        <v>2264</v>
      </c>
      <c r="C574" s="8" t="s">
        <v>2265</v>
      </c>
      <c r="D574" s="7">
        <v>8.70557722E10</v>
      </c>
      <c r="E574" s="8" t="s">
        <v>165</v>
      </c>
      <c r="F574" s="8" t="s">
        <v>91</v>
      </c>
      <c r="G574" s="8" t="s">
        <v>2266</v>
      </c>
      <c r="H574" s="9" t="s">
        <v>2267</v>
      </c>
      <c r="I574" s="13"/>
      <c r="J574" s="41"/>
    </row>
    <row r="575">
      <c r="A575" s="7">
        <v>7.70111301338E11</v>
      </c>
      <c r="B575" s="8" t="s">
        <v>2268</v>
      </c>
      <c r="C575" s="8" t="s">
        <v>2269</v>
      </c>
      <c r="D575" s="7">
        <v>8.7073029714E10</v>
      </c>
      <c r="E575" s="8" t="s">
        <v>1514</v>
      </c>
      <c r="F575" s="8" t="s">
        <v>71</v>
      </c>
      <c r="G575" s="8" t="s">
        <v>2270</v>
      </c>
      <c r="H575" s="12" t="s">
        <v>2174</v>
      </c>
      <c r="I575" s="13"/>
      <c r="J575" s="10"/>
    </row>
    <row r="576">
      <c r="A576" s="7">
        <v>7.70123301988E11</v>
      </c>
      <c r="B576" s="8" t="s">
        <v>2271</v>
      </c>
      <c r="C576" s="8" t="s">
        <v>2272</v>
      </c>
      <c r="D576" s="7">
        <v>8.7774020099E10</v>
      </c>
      <c r="E576" s="8" t="s">
        <v>117</v>
      </c>
      <c r="F576" s="8" t="s">
        <v>201</v>
      </c>
      <c r="G576" s="8" t="s">
        <v>284</v>
      </c>
      <c r="H576" s="9" t="s">
        <v>2273</v>
      </c>
      <c r="I576" s="13"/>
      <c r="J576" s="10"/>
    </row>
    <row r="577">
      <c r="A577" s="7">
        <v>7.70305301362E11</v>
      </c>
      <c r="B577" s="8" t="s">
        <v>2274</v>
      </c>
      <c r="C577" s="8" t="s">
        <v>2275</v>
      </c>
      <c r="D577" s="8" t="s">
        <v>2276</v>
      </c>
      <c r="E577" s="8" t="s">
        <v>213</v>
      </c>
      <c r="F577" s="8" t="s">
        <v>205</v>
      </c>
      <c r="G577" s="8" t="s">
        <v>2277</v>
      </c>
      <c r="H577" s="9" t="s">
        <v>2278</v>
      </c>
      <c r="I577" s="13"/>
      <c r="J577" s="10"/>
    </row>
    <row r="578">
      <c r="A578" s="7">
        <v>7.70310350183E11</v>
      </c>
      <c r="B578" s="8" t="s">
        <v>2279</v>
      </c>
      <c r="C578" s="8" t="s">
        <v>2280</v>
      </c>
      <c r="D578" s="7">
        <v>8.7057614175E10</v>
      </c>
      <c r="E578" s="8" t="s">
        <v>21</v>
      </c>
      <c r="F578" s="8" t="s">
        <v>55</v>
      </c>
      <c r="G578" s="8" t="s">
        <v>2281</v>
      </c>
      <c r="H578" s="9" t="s">
        <v>2282</v>
      </c>
      <c r="I578" s="13"/>
      <c r="J578" s="6"/>
    </row>
    <row r="579">
      <c r="A579" s="7">
        <v>7.70310302176E11</v>
      </c>
      <c r="B579" s="8" t="s">
        <v>2283</v>
      </c>
      <c r="C579" s="8" t="s">
        <v>2284</v>
      </c>
      <c r="D579" s="8" t="s">
        <v>2285</v>
      </c>
      <c r="E579" s="8" t="s">
        <v>525</v>
      </c>
      <c r="F579" s="8" t="s">
        <v>201</v>
      </c>
      <c r="G579" s="8" t="s">
        <v>202</v>
      </c>
      <c r="H579" s="9" t="s">
        <v>2286</v>
      </c>
      <c r="I579" s="13"/>
      <c r="J579" s="33"/>
    </row>
    <row r="580">
      <c r="A580" s="7">
        <v>7.70402302358E11</v>
      </c>
      <c r="B580" s="8" t="s">
        <v>2287</v>
      </c>
      <c r="C580" s="8" t="s">
        <v>2288</v>
      </c>
      <c r="D580" s="7">
        <v>8.7078487977E10</v>
      </c>
      <c r="E580" s="8" t="s">
        <v>36</v>
      </c>
      <c r="F580" s="8" t="s">
        <v>91</v>
      </c>
      <c r="G580" s="8" t="s">
        <v>1834</v>
      </c>
      <c r="H580" s="9" t="s">
        <v>2289</v>
      </c>
      <c r="I580" s="13"/>
      <c r="J580" s="10"/>
    </row>
    <row r="581">
      <c r="A581" s="7">
        <v>7.70423300752E11</v>
      </c>
      <c r="B581" s="8" t="s">
        <v>2290</v>
      </c>
      <c r="C581" s="8" t="s">
        <v>2291</v>
      </c>
      <c r="D581" s="7">
        <v>8.7712749944E10</v>
      </c>
      <c r="E581" s="8" t="s">
        <v>151</v>
      </c>
      <c r="F581" s="8" t="s">
        <v>71</v>
      </c>
      <c r="G581" s="8" t="s">
        <v>2292</v>
      </c>
      <c r="H581" s="12" t="s">
        <v>2084</v>
      </c>
      <c r="I581" s="13"/>
      <c r="J581" s="10"/>
    </row>
    <row r="582">
      <c r="A582" s="7">
        <v>7.70418301931E11</v>
      </c>
      <c r="B582" s="8" t="s">
        <v>2293</v>
      </c>
      <c r="C582" s="8" t="s">
        <v>2294</v>
      </c>
      <c r="D582" s="7">
        <f>+77013804725</f>
        <v>77013804725</v>
      </c>
      <c r="E582" s="8" t="s">
        <v>117</v>
      </c>
      <c r="F582" s="8" t="s">
        <v>71</v>
      </c>
      <c r="G582" s="8" t="s">
        <v>2295</v>
      </c>
      <c r="H582" s="12" t="s">
        <v>2296</v>
      </c>
      <c r="I582" s="13"/>
      <c r="J582" s="6"/>
    </row>
    <row r="583">
      <c r="A583" s="7">
        <v>7.70529302913E11</v>
      </c>
      <c r="B583" s="8" t="s">
        <v>2297</v>
      </c>
      <c r="C583" s="8" t="s">
        <v>2298</v>
      </c>
      <c r="D583" s="11" t="s">
        <v>2299</v>
      </c>
      <c r="E583" s="8" t="s">
        <v>674</v>
      </c>
      <c r="F583" s="8" t="s">
        <v>2</v>
      </c>
      <c r="G583" s="8" t="s">
        <v>2300</v>
      </c>
      <c r="H583" s="9" t="s">
        <v>2301</v>
      </c>
      <c r="I583" s="13"/>
      <c r="J583" s="10"/>
    </row>
    <row r="584">
      <c r="A584" s="7">
        <v>7.70607350372E11</v>
      </c>
      <c r="B584" s="8" t="s">
        <v>2302</v>
      </c>
      <c r="C584" s="8" t="s">
        <v>2303</v>
      </c>
      <c r="D584" s="11" t="s">
        <v>2304</v>
      </c>
      <c r="E584" s="8" t="s">
        <v>21</v>
      </c>
      <c r="F584" s="8" t="s">
        <v>16</v>
      </c>
      <c r="G584" s="8" t="s">
        <v>2305</v>
      </c>
      <c r="H584" s="9" t="s">
        <v>2306</v>
      </c>
      <c r="I584" s="13"/>
      <c r="J584" s="10"/>
    </row>
    <row r="585">
      <c r="A585" s="7">
        <v>7.70822302024E11</v>
      </c>
      <c r="B585" s="8" t="s">
        <v>2307</v>
      </c>
      <c r="C585" s="8" t="s">
        <v>2308</v>
      </c>
      <c r="D585" s="11" t="s">
        <v>2309</v>
      </c>
      <c r="E585" s="8" t="s">
        <v>738</v>
      </c>
      <c r="F585" s="8" t="s">
        <v>9</v>
      </c>
      <c r="G585" s="8" t="s">
        <v>1584</v>
      </c>
      <c r="H585" s="12" t="s">
        <v>2310</v>
      </c>
      <c r="I585" s="13"/>
      <c r="J585" s="14"/>
    </row>
    <row r="586">
      <c r="A586" s="7">
        <v>7.70911301199E11</v>
      </c>
      <c r="B586" s="8" t="s">
        <v>2311</v>
      </c>
      <c r="C586" s="8" t="s">
        <v>2312</v>
      </c>
      <c r="D586" s="7">
        <f>+77771740585</f>
        <v>77771740585</v>
      </c>
      <c r="E586" s="8" t="s">
        <v>2313</v>
      </c>
      <c r="F586" s="8" t="s">
        <v>43</v>
      </c>
      <c r="G586" s="8" t="s">
        <v>2314</v>
      </c>
      <c r="H586" s="9" t="s">
        <v>2315</v>
      </c>
      <c r="I586" s="13"/>
      <c r="J586" s="10"/>
    </row>
    <row r="587">
      <c r="A587" s="7">
        <v>7.71011302454E11</v>
      </c>
      <c r="B587" s="8" t="s">
        <v>2316</v>
      </c>
      <c r="C587" s="8" t="s">
        <v>2317</v>
      </c>
      <c r="D587" s="7">
        <v>8.7014803314E10</v>
      </c>
      <c r="E587" s="8" t="s">
        <v>674</v>
      </c>
      <c r="F587" s="8" t="s">
        <v>22</v>
      </c>
      <c r="G587" s="8" t="s">
        <v>2318</v>
      </c>
      <c r="H587" s="9" t="s">
        <v>2319</v>
      </c>
      <c r="I587" s="13"/>
      <c r="J587" s="6"/>
    </row>
    <row r="588">
      <c r="A588" s="7">
        <v>7.71115402486E11</v>
      </c>
      <c r="B588" s="8" t="s">
        <v>2320</v>
      </c>
      <c r="C588" s="8" t="s">
        <v>2320</v>
      </c>
      <c r="D588" s="11" t="s">
        <v>2321</v>
      </c>
      <c r="E588" s="8" t="s">
        <v>879</v>
      </c>
      <c r="F588" s="8" t="s">
        <v>201</v>
      </c>
      <c r="G588" s="8" t="s">
        <v>2322</v>
      </c>
      <c r="H588" s="9" t="s">
        <v>2286</v>
      </c>
      <c r="I588" s="13"/>
      <c r="J588" s="33"/>
    </row>
    <row r="589">
      <c r="A589" s="7">
        <v>7.7120530158E11</v>
      </c>
      <c r="B589" s="8" t="s">
        <v>2323</v>
      </c>
      <c r="C589" s="8" t="s">
        <v>2324</v>
      </c>
      <c r="D589" s="7">
        <v>8.7712925902E10</v>
      </c>
      <c r="E589" s="8" t="s">
        <v>247</v>
      </c>
      <c r="F589" s="8" t="s">
        <v>201</v>
      </c>
      <c r="G589" s="8" t="s">
        <v>2325</v>
      </c>
      <c r="H589" s="9" t="s">
        <v>2326</v>
      </c>
      <c r="I589" s="13"/>
      <c r="J589" s="6"/>
    </row>
    <row r="590">
      <c r="A590" s="7">
        <v>7.80101300862E11</v>
      </c>
      <c r="B590" s="8" t="s">
        <v>2327</v>
      </c>
      <c r="C590" s="8" t="s">
        <v>2328</v>
      </c>
      <c r="D590" s="8" t="s">
        <v>2329</v>
      </c>
      <c r="E590" s="8" t="s">
        <v>1206</v>
      </c>
      <c r="F590" s="8" t="s">
        <v>60</v>
      </c>
      <c r="G590" s="8" t="s">
        <v>2330</v>
      </c>
      <c r="H590" s="9" t="s">
        <v>2331</v>
      </c>
      <c r="I590" s="13"/>
      <c r="J590" s="33"/>
    </row>
    <row r="591">
      <c r="A591" s="7">
        <v>7.80429302713E11</v>
      </c>
      <c r="B591" s="8" t="s">
        <v>2332</v>
      </c>
      <c r="C591" s="8" t="s">
        <v>2333</v>
      </c>
      <c r="D591" s="7">
        <v>8.701310067E10</v>
      </c>
      <c r="E591" s="8" t="s">
        <v>1331</v>
      </c>
      <c r="F591" s="8" t="s">
        <v>452</v>
      </c>
      <c r="G591" s="8" t="s">
        <v>1332</v>
      </c>
      <c r="H591" s="9" t="s">
        <v>2334</v>
      </c>
      <c r="I591" s="13"/>
      <c r="J591" s="6"/>
    </row>
    <row r="592">
      <c r="A592" s="7">
        <v>7.80601302857E11</v>
      </c>
      <c r="B592" s="8" t="s">
        <v>2335</v>
      </c>
      <c r="C592" s="8" t="s">
        <v>2336</v>
      </c>
      <c r="D592" s="11" t="s">
        <v>2337</v>
      </c>
      <c r="E592" s="8" t="s">
        <v>2338</v>
      </c>
      <c r="F592" s="8" t="s">
        <v>91</v>
      </c>
      <c r="G592" s="8" t="s">
        <v>1495</v>
      </c>
      <c r="H592" s="9" t="s">
        <v>2339</v>
      </c>
      <c r="I592" s="13"/>
      <c r="J592" s="6"/>
    </row>
    <row r="593">
      <c r="A593" s="7">
        <v>7.80812400478E11</v>
      </c>
      <c r="B593" s="8" t="s">
        <v>2340</v>
      </c>
      <c r="C593" s="8" t="s">
        <v>2341</v>
      </c>
      <c r="D593" s="7">
        <v>8.7783551978E10</v>
      </c>
      <c r="E593" s="8" t="s">
        <v>16</v>
      </c>
      <c r="F593" s="8" t="s">
        <v>205</v>
      </c>
      <c r="G593" s="8" t="s">
        <v>2342</v>
      </c>
      <c r="H593" s="9" t="s">
        <v>2343</v>
      </c>
      <c r="I593" s="13"/>
      <c r="J593" s="33"/>
    </row>
    <row r="594">
      <c r="A594" s="7">
        <v>7.80831301295E11</v>
      </c>
      <c r="B594" s="8" t="s">
        <v>2344</v>
      </c>
      <c r="C594" s="8" t="s">
        <v>2345</v>
      </c>
      <c r="D594" s="7">
        <v>8.775888844E10</v>
      </c>
      <c r="E594" s="8" t="s">
        <v>213</v>
      </c>
      <c r="F594" s="8" t="s">
        <v>9</v>
      </c>
      <c r="G594" s="8" t="s">
        <v>1675</v>
      </c>
      <c r="H594" s="12" t="s">
        <v>2346</v>
      </c>
      <c r="I594" s="13"/>
      <c r="J594" s="6"/>
    </row>
    <row r="595">
      <c r="A595" s="7">
        <v>7.80916301594E11</v>
      </c>
      <c r="B595" s="8" t="s">
        <v>2347</v>
      </c>
      <c r="C595" s="8" t="s">
        <v>2348</v>
      </c>
      <c r="D595" s="7">
        <v>8.7715958478E10</v>
      </c>
      <c r="E595" s="8" t="s">
        <v>165</v>
      </c>
      <c r="F595" s="8" t="s">
        <v>91</v>
      </c>
      <c r="G595" s="8" t="s">
        <v>2349</v>
      </c>
      <c r="H595" s="9" t="s">
        <v>2350</v>
      </c>
      <c r="I595" s="13"/>
      <c r="J595" s="6"/>
    </row>
    <row r="596">
      <c r="A596" s="7">
        <v>7.80922402006E11</v>
      </c>
      <c r="B596" s="8" t="s">
        <v>2351</v>
      </c>
      <c r="C596" s="8" t="s">
        <v>2352</v>
      </c>
      <c r="D596" s="11" t="s">
        <v>2353</v>
      </c>
      <c r="E596" s="8" t="s">
        <v>21</v>
      </c>
      <c r="F596" s="8" t="s">
        <v>22</v>
      </c>
      <c r="G596" s="8" t="s">
        <v>2354</v>
      </c>
      <c r="H596" s="9" t="s">
        <v>2355</v>
      </c>
      <c r="I596" s="13"/>
      <c r="J596" s="6"/>
    </row>
    <row r="597">
      <c r="A597" s="7">
        <v>7.81007303432E11</v>
      </c>
      <c r="B597" s="8" t="s">
        <v>2356</v>
      </c>
      <c r="C597" s="8" t="s">
        <v>2357</v>
      </c>
      <c r="D597" s="8" t="s">
        <v>2358</v>
      </c>
      <c r="E597" s="8" t="s">
        <v>165</v>
      </c>
      <c r="F597" s="8" t="s">
        <v>452</v>
      </c>
      <c r="G597" s="8" t="s">
        <v>2359</v>
      </c>
      <c r="H597" s="9" t="s">
        <v>2334</v>
      </c>
      <c r="I597" s="13"/>
      <c r="J597" s="13"/>
    </row>
    <row r="598">
      <c r="A598" s="7">
        <v>7.81011301943E11</v>
      </c>
      <c r="B598" s="8" t="s">
        <v>2360</v>
      </c>
      <c r="C598" s="8" t="s">
        <v>2361</v>
      </c>
      <c r="D598" s="7">
        <v>8.7751765005E10</v>
      </c>
      <c r="E598" s="8" t="s">
        <v>674</v>
      </c>
      <c r="F598" s="8" t="s">
        <v>186</v>
      </c>
      <c r="G598" s="8" t="s">
        <v>2362</v>
      </c>
      <c r="H598" s="9" t="s">
        <v>2363</v>
      </c>
      <c r="I598" s="13"/>
      <c r="J598" s="15"/>
    </row>
    <row r="599">
      <c r="A599" s="7">
        <v>7.8101549901E11</v>
      </c>
      <c r="B599" s="8" t="s">
        <v>2364</v>
      </c>
      <c r="C599" s="8" t="s">
        <v>2365</v>
      </c>
      <c r="D599" s="11" t="s">
        <v>2366</v>
      </c>
      <c r="E599" s="8" t="s">
        <v>225</v>
      </c>
      <c r="F599" s="8" t="s">
        <v>55</v>
      </c>
      <c r="G599" s="8" t="s">
        <v>2367</v>
      </c>
      <c r="H599" s="9" t="s">
        <v>1814</v>
      </c>
      <c r="I599" s="13"/>
      <c r="J599" s="6"/>
    </row>
    <row r="600">
      <c r="A600" s="7">
        <v>7.90302300094E11</v>
      </c>
      <c r="B600" s="8" t="s">
        <v>2368</v>
      </c>
      <c r="C600" s="8" t="s">
        <v>2369</v>
      </c>
      <c r="D600" s="7">
        <v>8.7054545717E10</v>
      </c>
      <c r="E600" s="8" t="s">
        <v>213</v>
      </c>
      <c r="F600" s="8" t="s">
        <v>96</v>
      </c>
      <c r="G600" s="8" t="s">
        <v>1947</v>
      </c>
      <c r="H600" s="9" t="s">
        <v>2370</v>
      </c>
      <c r="I600" s="13"/>
      <c r="J600" s="33"/>
    </row>
    <row r="601">
      <c r="A601" s="7">
        <v>7.9051730114E11</v>
      </c>
      <c r="B601" s="8" t="s">
        <v>2371</v>
      </c>
      <c r="C601" s="8" t="s">
        <v>2372</v>
      </c>
      <c r="D601" s="7">
        <v>8.771414194E10</v>
      </c>
      <c r="E601" s="8" t="s">
        <v>165</v>
      </c>
      <c r="F601" s="8" t="s">
        <v>96</v>
      </c>
      <c r="G601" s="8" t="s">
        <v>1947</v>
      </c>
      <c r="H601" s="9" t="s">
        <v>2373</v>
      </c>
      <c r="I601" s="13"/>
      <c r="J601" s="10"/>
    </row>
    <row r="602">
      <c r="A602" s="7">
        <v>7.90610302868E11</v>
      </c>
      <c r="B602" s="8" t="s">
        <v>2121</v>
      </c>
      <c r="C602" s="8" t="s">
        <v>2374</v>
      </c>
      <c r="D602" s="8" t="s">
        <v>2375</v>
      </c>
      <c r="E602" s="8" t="s">
        <v>165</v>
      </c>
      <c r="F602" s="8" t="s">
        <v>71</v>
      </c>
      <c r="G602" s="8" t="s">
        <v>1864</v>
      </c>
      <c r="H602" s="12" t="s">
        <v>2084</v>
      </c>
      <c r="I602" s="13"/>
      <c r="J602" s="33"/>
    </row>
    <row r="603">
      <c r="A603" s="7">
        <v>7.90618350247E11</v>
      </c>
      <c r="B603" s="8" t="s">
        <v>2376</v>
      </c>
      <c r="C603" s="8" t="s">
        <v>2377</v>
      </c>
      <c r="D603" s="7">
        <v>8.7056231631E10</v>
      </c>
      <c r="E603" s="8" t="s">
        <v>165</v>
      </c>
      <c r="F603" s="8" t="s">
        <v>55</v>
      </c>
      <c r="G603" s="8" t="s">
        <v>2378</v>
      </c>
      <c r="H603" s="9" t="s">
        <v>1962</v>
      </c>
      <c r="I603" s="13"/>
      <c r="J603" s="10"/>
    </row>
    <row r="604">
      <c r="A604" s="7">
        <v>7.90708302741E11</v>
      </c>
      <c r="B604" s="8" t="s">
        <v>2379</v>
      </c>
      <c r="C604" s="8" t="s">
        <v>2380</v>
      </c>
      <c r="D604" s="7">
        <v>8.7051419557E10</v>
      </c>
      <c r="E604" s="8" t="s">
        <v>674</v>
      </c>
      <c r="F604" s="8" t="s">
        <v>201</v>
      </c>
      <c r="G604" s="8" t="s">
        <v>284</v>
      </c>
      <c r="H604" s="9" t="s">
        <v>1874</v>
      </c>
      <c r="I604" s="13"/>
      <c r="J604" s="10"/>
    </row>
    <row r="605">
      <c r="A605" s="7">
        <v>7.91003301634E11</v>
      </c>
      <c r="B605" s="8" t="s">
        <v>2381</v>
      </c>
      <c r="C605" s="8" t="s">
        <v>2382</v>
      </c>
      <c r="D605" s="7">
        <f>+77716054998</f>
        <v>77716054998</v>
      </c>
      <c r="E605" s="8" t="s">
        <v>386</v>
      </c>
      <c r="F605" s="8" t="s">
        <v>22</v>
      </c>
      <c r="G605" s="8" t="s">
        <v>2383</v>
      </c>
      <c r="H605" s="9" t="s">
        <v>2030</v>
      </c>
      <c r="I605" s="13"/>
      <c r="J605" s="10"/>
    </row>
    <row r="606">
      <c r="A606" s="7">
        <v>7.91024300879E11</v>
      </c>
      <c r="B606" s="8" t="s">
        <v>2384</v>
      </c>
      <c r="C606" s="8" t="s">
        <v>2385</v>
      </c>
      <c r="D606" s="7">
        <v>8.7715926747E10</v>
      </c>
      <c r="E606" s="8" t="s">
        <v>173</v>
      </c>
      <c r="F606" s="8" t="s">
        <v>22</v>
      </c>
      <c r="G606" s="8" t="s">
        <v>2386</v>
      </c>
      <c r="H606" s="9" t="s">
        <v>2387</v>
      </c>
      <c r="I606" s="13"/>
      <c r="J606" s="13"/>
    </row>
    <row r="607">
      <c r="A607" s="7">
        <v>7.91028302669E11</v>
      </c>
      <c r="B607" s="8" t="s">
        <v>2388</v>
      </c>
      <c r="C607" s="8" t="s">
        <v>2389</v>
      </c>
      <c r="D607" s="7">
        <v>8.7767805155E10</v>
      </c>
      <c r="E607" s="8" t="s">
        <v>16</v>
      </c>
      <c r="F607" s="8" t="s">
        <v>201</v>
      </c>
      <c r="G607" s="8" t="s">
        <v>2390</v>
      </c>
      <c r="H607" s="9" t="s">
        <v>1874</v>
      </c>
      <c r="I607" s="13"/>
      <c r="J607" s="13"/>
    </row>
    <row r="608">
      <c r="A608" s="7">
        <v>7.91218302255E11</v>
      </c>
      <c r="B608" s="8" t="s">
        <v>2391</v>
      </c>
      <c r="C608" s="8" t="s">
        <v>2392</v>
      </c>
      <c r="D608" s="7">
        <v>8.7054266082E10</v>
      </c>
      <c r="E608" s="8" t="s">
        <v>2393</v>
      </c>
      <c r="F608" s="8" t="s">
        <v>22</v>
      </c>
      <c r="G608" s="8" t="s">
        <v>2394</v>
      </c>
      <c r="H608" s="9" t="s">
        <v>2240</v>
      </c>
      <c r="I608" s="13"/>
      <c r="J608" s="6"/>
    </row>
    <row r="609">
      <c r="A609" s="7">
        <v>7.91219400548E11</v>
      </c>
      <c r="B609" s="8" t="s">
        <v>2395</v>
      </c>
      <c r="C609" s="8" t="s">
        <v>2396</v>
      </c>
      <c r="D609" s="7">
        <f>+77077117009</f>
        <v>77077117009</v>
      </c>
      <c r="E609" s="8" t="s">
        <v>525</v>
      </c>
      <c r="F609" s="8" t="s">
        <v>16</v>
      </c>
      <c r="G609" s="8" t="s">
        <v>2397</v>
      </c>
      <c r="H609" s="12" t="s">
        <v>2055</v>
      </c>
      <c r="I609" s="13"/>
      <c r="J609" s="13"/>
    </row>
    <row r="610">
      <c r="A610" s="7">
        <v>8.00107301443E11</v>
      </c>
      <c r="B610" s="8" t="s">
        <v>2398</v>
      </c>
      <c r="C610" s="8" t="s">
        <v>2399</v>
      </c>
      <c r="D610" s="11" t="s">
        <v>2400</v>
      </c>
      <c r="E610" s="8" t="s">
        <v>165</v>
      </c>
      <c r="F610" s="8" t="s">
        <v>71</v>
      </c>
      <c r="G610" s="8" t="s">
        <v>2401</v>
      </c>
      <c r="H610" s="12" t="s">
        <v>2084</v>
      </c>
      <c r="I610" s="13"/>
      <c r="J610" s="33"/>
    </row>
    <row r="611">
      <c r="A611" s="7">
        <v>8.00131350125E11</v>
      </c>
      <c r="B611" s="8" t="s">
        <v>2402</v>
      </c>
      <c r="C611" s="8" t="s">
        <v>2403</v>
      </c>
      <c r="D611" s="11" t="s">
        <v>2404</v>
      </c>
      <c r="E611" s="8" t="s">
        <v>36</v>
      </c>
      <c r="F611" s="8" t="s">
        <v>22</v>
      </c>
      <c r="G611" s="8" t="s">
        <v>1099</v>
      </c>
      <c r="H611" s="9" t="s">
        <v>2240</v>
      </c>
      <c r="I611" s="13"/>
      <c r="J611" s="10"/>
    </row>
    <row r="612">
      <c r="A612" s="7">
        <v>8.00119302437E11</v>
      </c>
      <c r="B612" s="8" t="s">
        <v>2405</v>
      </c>
      <c r="C612" s="8" t="s">
        <v>2406</v>
      </c>
      <c r="D612" s="11" t="s">
        <v>2407</v>
      </c>
      <c r="E612" s="8" t="s">
        <v>386</v>
      </c>
      <c r="F612" s="8" t="s">
        <v>43</v>
      </c>
      <c r="G612" s="8" t="s">
        <v>1661</v>
      </c>
      <c r="H612" s="9" t="s">
        <v>2408</v>
      </c>
      <c r="I612" s="13"/>
      <c r="J612" s="6"/>
    </row>
    <row r="613">
      <c r="A613" s="7">
        <v>8.00415400199E11</v>
      </c>
      <c r="B613" s="8" t="s">
        <v>2409</v>
      </c>
      <c r="C613" s="8" t="s">
        <v>2410</v>
      </c>
      <c r="D613" s="7">
        <f>+77784614979</f>
        <v>77784614979</v>
      </c>
      <c r="E613" s="8" t="s">
        <v>165</v>
      </c>
      <c r="F613" s="8" t="s">
        <v>22</v>
      </c>
      <c r="G613" s="8" t="s">
        <v>2411</v>
      </c>
      <c r="H613" s="9" t="s">
        <v>2412</v>
      </c>
      <c r="I613" s="13"/>
      <c r="J613" s="33"/>
    </row>
    <row r="614">
      <c r="A614" s="7">
        <v>8.00421301768E11</v>
      </c>
      <c r="B614" s="8" t="s">
        <v>2413</v>
      </c>
      <c r="C614" s="8" t="s">
        <v>2414</v>
      </c>
      <c r="D614" s="7">
        <v>8.7774790133E10</v>
      </c>
      <c r="E614" s="8" t="s">
        <v>674</v>
      </c>
      <c r="F614" s="8" t="s">
        <v>91</v>
      </c>
      <c r="G614" s="8" t="s">
        <v>2415</v>
      </c>
      <c r="H614" s="9" t="s">
        <v>2339</v>
      </c>
      <c r="I614" s="13"/>
      <c r="J614" s="10"/>
    </row>
    <row r="615">
      <c r="A615" s="7">
        <v>8.00513301669E11</v>
      </c>
      <c r="B615" s="8" t="s">
        <v>2416</v>
      </c>
      <c r="C615" s="8" t="s">
        <v>2417</v>
      </c>
      <c r="D615" s="11" t="s">
        <v>2418</v>
      </c>
      <c r="E615" s="8" t="s">
        <v>674</v>
      </c>
      <c r="F615" s="8" t="s">
        <v>22</v>
      </c>
      <c r="G615" s="8" t="s">
        <v>1427</v>
      </c>
      <c r="H615" s="9" t="s">
        <v>2030</v>
      </c>
      <c r="I615" s="13"/>
      <c r="J615" s="6"/>
    </row>
    <row r="616">
      <c r="A616" s="7">
        <v>8.00602300416E11</v>
      </c>
      <c r="B616" s="8" t="s">
        <v>2419</v>
      </c>
      <c r="C616" s="8" t="s">
        <v>2420</v>
      </c>
      <c r="D616" s="7">
        <f>+77014744248</f>
        <v>77014744248</v>
      </c>
      <c r="E616" s="8" t="s">
        <v>117</v>
      </c>
      <c r="F616" s="8" t="s">
        <v>201</v>
      </c>
      <c r="G616" s="8" t="s">
        <v>2421</v>
      </c>
      <c r="H616" s="9" t="s">
        <v>2286</v>
      </c>
      <c r="I616" s="13"/>
      <c r="J616" s="13"/>
    </row>
    <row r="617">
      <c r="A617" s="7">
        <v>8.0073130018E11</v>
      </c>
      <c r="B617" s="8" t="s">
        <v>2422</v>
      </c>
      <c r="C617" s="8" t="s">
        <v>2423</v>
      </c>
      <c r="D617" s="7">
        <v>8.7013396986E10</v>
      </c>
      <c r="E617" s="8" t="s">
        <v>165</v>
      </c>
      <c r="F617" s="8" t="s">
        <v>60</v>
      </c>
      <c r="G617" s="8" t="s">
        <v>2424</v>
      </c>
      <c r="H617" s="9" t="s">
        <v>2425</v>
      </c>
      <c r="I617" s="13"/>
      <c r="J617" s="10"/>
    </row>
    <row r="618">
      <c r="A618" s="7">
        <v>8.00814303601E11</v>
      </c>
      <c r="B618" s="8" t="s">
        <v>2426</v>
      </c>
      <c r="C618" s="8" t="s">
        <v>2427</v>
      </c>
      <c r="D618" s="7">
        <v>8.7056227575E10</v>
      </c>
      <c r="E618" s="8" t="s">
        <v>165</v>
      </c>
      <c r="F618" s="8" t="s">
        <v>71</v>
      </c>
      <c r="G618" s="8" t="s">
        <v>2428</v>
      </c>
      <c r="H618" s="18" t="s">
        <v>2429</v>
      </c>
      <c r="I618" s="13"/>
      <c r="J618" s="10"/>
    </row>
    <row r="619">
      <c r="A619" s="7">
        <v>8.0081740135E11</v>
      </c>
      <c r="B619" s="8" t="s">
        <v>2430</v>
      </c>
      <c r="C619" s="8" t="s">
        <v>2431</v>
      </c>
      <c r="D619" s="8" t="s">
        <v>2432</v>
      </c>
      <c r="E619" s="8" t="s">
        <v>386</v>
      </c>
      <c r="F619" s="8" t="s">
        <v>43</v>
      </c>
      <c r="G619" s="8" t="s">
        <v>2433</v>
      </c>
      <c r="H619" s="9" t="s">
        <v>2434</v>
      </c>
      <c r="I619" s="13"/>
      <c r="J619" s="6"/>
    </row>
    <row r="620">
      <c r="A620" s="7">
        <v>8.00828301631E11</v>
      </c>
      <c r="B620" s="8" t="s">
        <v>2435</v>
      </c>
      <c r="C620" s="8" t="s">
        <v>2436</v>
      </c>
      <c r="D620" s="7">
        <v>8.7772826516E10</v>
      </c>
      <c r="E620" s="8" t="s">
        <v>362</v>
      </c>
      <c r="F620" s="8" t="s">
        <v>55</v>
      </c>
      <c r="G620" s="8" t="s">
        <v>2367</v>
      </c>
      <c r="H620" s="9" t="s">
        <v>1814</v>
      </c>
      <c r="I620" s="13"/>
      <c r="J620" s="20"/>
    </row>
    <row r="621">
      <c r="A621" s="7">
        <v>8.00829301082E11</v>
      </c>
      <c r="B621" s="8" t="s">
        <v>2437</v>
      </c>
      <c r="C621" s="8" t="s">
        <v>2438</v>
      </c>
      <c r="D621" s="7">
        <v>8.7774280545E10</v>
      </c>
      <c r="E621" s="8" t="s">
        <v>21</v>
      </c>
      <c r="F621" s="8" t="s">
        <v>60</v>
      </c>
      <c r="G621" s="8" t="s">
        <v>1041</v>
      </c>
      <c r="H621" s="9" t="s">
        <v>2425</v>
      </c>
      <c r="I621" s="13"/>
      <c r="J621" s="33"/>
    </row>
    <row r="622">
      <c r="A622" s="7">
        <v>8.00906401205E11</v>
      </c>
      <c r="B622" s="8" t="s">
        <v>2439</v>
      </c>
      <c r="C622" s="8" t="s">
        <v>2440</v>
      </c>
      <c r="D622" s="7">
        <v>8.7277843592E10</v>
      </c>
      <c r="E622" s="8" t="s">
        <v>117</v>
      </c>
      <c r="F622" s="8" t="s">
        <v>16</v>
      </c>
      <c r="G622" s="8" t="s">
        <v>1596</v>
      </c>
      <c r="H622" s="9" t="s">
        <v>2441</v>
      </c>
      <c r="I622" s="13"/>
      <c r="J622" s="10"/>
    </row>
    <row r="623">
      <c r="A623" s="7">
        <v>8.01005400093E11</v>
      </c>
      <c r="B623" s="8" t="s">
        <v>2442</v>
      </c>
      <c r="C623" s="8" t="s">
        <v>2443</v>
      </c>
      <c r="D623" s="7">
        <v>8.70130691E10</v>
      </c>
      <c r="E623" s="8" t="s">
        <v>2444</v>
      </c>
      <c r="F623" s="8" t="s">
        <v>71</v>
      </c>
      <c r="G623" s="8" t="s">
        <v>1800</v>
      </c>
      <c r="H623" s="12" t="s">
        <v>2055</v>
      </c>
      <c r="I623" s="13"/>
      <c r="J623" s="10"/>
    </row>
    <row r="624">
      <c r="A624" s="7">
        <v>8.01210302919E11</v>
      </c>
      <c r="B624" s="8" t="s">
        <v>2445</v>
      </c>
      <c r="C624" s="8" t="s">
        <v>2446</v>
      </c>
      <c r="D624" s="7">
        <v>8.7019112777E10</v>
      </c>
      <c r="E624" s="8" t="s">
        <v>213</v>
      </c>
      <c r="F624" s="8" t="s">
        <v>31</v>
      </c>
      <c r="G624" s="8" t="s">
        <v>2447</v>
      </c>
      <c r="H624" s="9" t="s">
        <v>2448</v>
      </c>
      <c r="I624" s="13"/>
      <c r="J624" s="10"/>
    </row>
    <row r="625">
      <c r="A625" s="7">
        <v>8.10129350374E11</v>
      </c>
      <c r="B625" s="8" t="s">
        <v>2449</v>
      </c>
      <c r="C625" s="8" t="s">
        <v>2450</v>
      </c>
      <c r="D625" s="7">
        <v>8.7475333999E10</v>
      </c>
      <c r="E625" s="8" t="s">
        <v>1023</v>
      </c>
      <c r="F625" s="8" t="s">
        <v>22</v>
      </c>
      <c r="G625" s="8" t="s">
        <v>1427</v>
      </c>
      <c r="H625" s="9" t="s">
        <v>2451</v>
      </c>
      <c r="I625" s="13"/>
      <c r="J625" s="6"/>
    </row>
    <row r="626">
      <c r="A626" s="7">
        <v>8.10212350573E11</v>
      </c>
      <c r="B626" s="8" t="s">
        <v>2452</v>
      </c>
      <c r="C626" s="8" t="s">
        <v>2453</v>
      </c>
      <c r="D626" s="7">
        <v>8.7052518811E10</v>
      </c>
      <c r="E626" s="8" t="s">
        <v>36</v>
      </c>
      <c r="F626" s="8" t="s">
        <v>60</v>
      </c>
      <c r="G626" s="8" t="s">
        <v>1041</v>
      </c>
      <c r="H626" s="9" t="s">
        <v>2454</v>
      </c>
      <c r="I626" s="13"/>
      <c r="J626" s="33"/>
    </row>
    <row r="627">
      <c r="A627" s="7">
        <v>8.10319300251E11</v>
      </c>
      <c r="B627" s="8" t="s">
        <v>2455</v>
      </c>
      <c r="C627" s="8" t="s">
        <v>2456</v>
      </c>
      <c r="D627" s="7">
        <f>+77784721597</f>
        <v>77784721597</v>
      </c>
      <c r="E627" s="8" t="s">
        <v>2457</v>
      </c>
      <c r="F627" s="8" t="s">
        <v>2</v>
      </c>
      <c r="G627" s="8" t="s">
        <v>2458</v>
      </c>
      <c r="H627" s="9" t="s">
        <v>2459</v>
      </c>
      <c r="I627" s="13"/>
      <c r="J627" s="10"/>
    </row>
    <row r="628">
      <c r="A628" s="7">
        <v>8.1033030031E11</v>
      </c>
      <c r="B628" s="8" t="s">
        <v>2460</v>
      </c>
      <c r="C628" s="8" t="s">
        <v>2461</v>
      </c>
      <c r="D628" s="7">
        <v>8.7051715826E10</v>
      </c>
      <c r="E628" s="8" t="s">
        <v>117</v>
      </c>
      <c r="F628" s="8" t="s">
        <v>201</v>
      </c>
      <c r="G628" s="8" t="s">
        <v>2462</v>
      </c>
      <c r="H628" s="9" t="s">
        <v>2463</v>
      </c>
      <c r="I628" s="13"/>
      <c r="J628" s="13"/>
    </row>
    <row r="629">
      <c r="A629" s="7">
        <v>8.10421399027E11</v>
      </c>
      <c r="B629" s="8" t="s">
        <v>2464</v>
      </c>
      <c r="C629" s="8" t="s">
        <v>2465</v>
      </c>
      <c r="D629" s="11" t="s">
        <v>2466</v>
      </c>
      <c r="E629" s="8" t="s">
        <v>36</v>
      </c>
      <c r="F629" s="8" t="s">
        <v>22</v>
      </c>
      <c r="G629" s="8" t="s">
        <v>2467</v>
      </c>
      <c r="H629" s="9" t="s">
        <v>2355</v>
      </c>
      <c r="I629" s="13"/>
      <c r="J629" s="6"/>
    </row>
    <row r="630">
      <c r="A630" s="7">
        <v>8.10505300768E11</v>
      </c>
      <c r="B630" s="8" t="s">
        <v>2468</v>
      </c>
      <c r="C630" s="8" t="s">
        <v>2469</v>
      </c>
      <c r="D630" s="7">
        <v>8.7776183675E10</v>
      </c>
      <c r="E630" s="8" t="s">
        <v>584</v>
      </c>
      <c r="F630" s="8" t="s">
        <v>141</v>
      </c>
      <c r="G630" s="8" t="s">
        <v>2066</v>
      </c>
      <c r="H630" s="9" t="s">
        <v>2470</v>
      </c>
      <c r="I630" s="13"/>
      <c r="J630" s="6"/>
    </row>
    <row r="631">
      <c r="A631" s="7">
        <v>8.10601301778E11</v>
      </c>
      <c r="B631" s="8" t="s">
        <v>2471</v>
      </c>
      <c r="C631" s="8" t="s">
        <v>2472</v>
      </c>
      <c r="D631" s="11" t="s">
        <v>2473</v>
      </c>
      <c r="E631" s="8" t="s">
        <v>165</v>
      </c>
      <c r="F631" s="8" t="s">
        <v>91</v>
      </c>
      <c r="G631" s="8" t="s">
        <v>2474</v>
      </c>
      <c r="H631" s="9" t="s">
        <v>2350</v>
      </c>
      <c r="I631" s="13"/>
      <c r="J631" s="20"/>
    </row>
    <row r="632">
      <c r="A632" s="7">
        <v>8.10712301078E11</v>
      </c>
      <c r="B632" s="8" t="s">
        <v>2475</v>
      </c>
      <c r="C632" s="8" t="s">
        <v>2476</v>
      </c>
      <c r="D632" s="7">
        <v>8.7718502434E10</v>
      </c>
      <c r="E632" s="8" t="s">
        <v>21</v>
      </c>
      <c r="F632" s="8" t="s">
        <v>9</v>
      </c>
      <c r="G632" s="8" t="s">
        <v>1121</v>
      </c>
      <c r="H632" s="12" t="s">
        <v>2477</v>
      </c>
      <c r="I632" s="13"/>
      <c r="J632" s="13"/>
    </row>
    <row r="633">
      <c r="A633" s="7">
        <v>8.10730401131E11</v>
      </c>
      <c r="B633" s="8" t="s">
        <v>2478</v>
      </c>
      <c r="C633" s="8" t="s">
        <v>2479</v>
      </c>
      <c r="D633" s="7">
        <v>8.705965155E10</v>
      </c>
      <c r="E633" s="8" t="s">
        <v>674</v>
      </c>
      <c r="F633" s="8" t="s">
        <v>141</v>
      </c>
      <c r="G633" s="8" t="s">
        <v>2480</v>
      </c>
      <c r="H633" s="9" t="s">
        <v>2481</v>
      </c>
      <c r="I633" s="13"/>
      <c r="J633" s="10"/>
    </row>
    <row r="634">
      <c r="A634" s="7">
        <v>8.10806300675E11</v>
      </c>
      <c r="B634" s="8" t="s">
        <v>2482</v>
      </c>
      <c r="C634" s="8" t="s">
        <v>2483</v>
      </c>
      <c r="D634" s="7">
        <v>8.7774852423E10</v>
      </c>
      <c r="E634" s="8" t="s">
        <v>165</v>
      </c>
      <c r="F634" s="8" t="s">
        <v>60</v>
      </c>
      <c r="G634" s="8" t="s">
        <v>2484</v>
      </c>
      <c r="H634" s="9" t="s">
        <v>2485</v>
      </c>
      <c r="I634" s="13"/>
      <c r="J634" s="33"/>
    </row>
    <row r="635">
      <c r="A635" s="7">
        <v>8.11005450219E11</v>
      </c>
      <c r="B635" s="8" t="s">
        <v>2486</v>
      </c>
      <c r="C635" s="8" t="s">
        <v>2487</v>
      </c>
      <c r="D635" s="11" t="s">
        <v>2488</v>
      </c>
      <c r="E635" s="8" t="s">
        <v>2489</v>
      </c>
      <c r="F635" s="8" t="s">
        <v>22</v>
      </c>
      <c r="G635" s="8" t="s">
        <v>1791</v>
      </c>
      <c r="H635" s="9" t="s">
        <v>2490</v>
      </c>
      <c r="I635" s="13"/>
      <c r="J635" s="6"/>
    </row>
    <row r="636">
      <c r="A636" s="7">
        <v>8.11120350635E11</v>
      </c>
      <c r="B636" s="8" t="s">
        <v>2491</v>
      </c>
      <c r="C636" s="8" t="s">
        <v>2492</v>
      </c>
      <c r="D636" s="11" t="s">
        <v>2493</v>
      </c>
      <c r="E636" s="8" t="s">
        <v>379</v>
      </c>
      <c r="F636" s="8" t="s">
        <v>43</v>
      </c>
      <c r="G636" s="8" t="s">
        <v>1589</v>
      </c>
      <c r="H636" s="9" t="s">
        <v>2208</v>
      </c>
      <c r="I636" s="13"/>
      <c r="J636" s="6"/>
    </row>
    <row r="637">
      <c r="A637" s="7">
        <v>8.11210301577E11</v>
      </c>
      <c r="B637" s="8" t="s">
        <v>2494</v>
      </c>
      <c r="C637" s="8" t="s">
        <v>2495</v>
      </c>
      <c r="D637" s="7">
        <v>8.7778074219E10</v>
      </c>
      <c r="E637" s="8" t="s">
        <v>931</v>
      </c>
      <c r="F637" s="8" t="s">
        <v>96</v>
      </c>
      <c r="G637" s="8" t="s">
        <v>2496</v>
      </c>
      <c r="H637" s="9" t="s">
        <v>2497</v>
      </c>
      <c r="I637" s="13"/>
      <c r="J637" s="13"/>
    </row>
    <row r="638">
      <c r="A638" s="7">
        <v>8.11220450784E11</v>
      </c>
      <c r="B638" s="8" t="s">
        <v>2498</v>
      </c>
      <c r="C638" s="8" t="s">
        <v>2499</v>
      </c>
      <c r="D638" s="11" t="s">
        <v>2500</v>
      </c>
      <c r="E638" s="8" t="s">
        <v>151</v>
      </c>
      <c r="F638" s="8" t="s">
        <v>16</v>
      </c>
      <c r="G638" s="8" t="s">
        <v>2501</v>
      </c>
      <c r="H638" s="9" t="s">
        <v>1814</v>
      </c>
      <c r="I638" s="13"/>
      <c r="J638" s="20"/>
    </row>
    <row r="639">
      <c r="A639" s="7">
        <v>8.11227301084E11</v>
      </c>
      <c r="B639" s="8" t="s">
        <v>2502</v>
      </c>
      <c r="C639" s="8" t="s">
        <v>2503</v>
      </c>
      <c r="D639" s="11" t="s">
        <v>2504</v>
      </c>
      <c r="E639" s="8" t="s">
        <v>165</v>
      </c>
      <c r="F639" s="8" t="s">
        <v>186</v>
      </c>
      <c r="G639" s="8" t="s">
        <v>1278</v>
      </c>
      <c r="H639" s="9" t="s">
        <v>2505</v>
      </c>
      <c r="I639" s="13"/>
      <c r="J639" s="6"/>
    </row>
    <row r="640">
      <c r="A640" s="7">
        <v>8.20123301078E11</v>
      </c>
      <c r="B640" s="8" t="s">
        <v>2506</v>
      </c>
      <c r="C640" s="8" t="s">
        <v>2507</v>
      </c>
      <c r="D640" s="7">
        <v>8.7473504844E10</v>
      </c>
      <c r="E640" s="8" t="s">
        <v>225</v>
      </c>
      <c r="F640" s="8" t="s">
        <v>186</v>
      </c>
      <c r="G640" s="8" t="s">
        <v>2508</v>
      </c>
      <c r="H640" s="9" t="s">
        <v>2505</v>
      </c>
      <c r="I640" s="13"/>
      <c r="J640" s="6"/>
    </row>
    <row r="641">
      <c r="A641" s="7">
        <v>8.20125302265E11</v>
      </c>
      <c r="B641" s="8" t="s">
        <v>2509</v>
      </c>
      <c r="C641" s="8" t="s">
        <v>2510</v>
      </c>
      <c r="D641" s="7">
        <v>8.7055007722E10</v>
      </c>
      <c r="E641" s="8" t="s">
        <v>225</v>
      </c>
      <c r="F641" s="8" t="s">
        <v>141</v>
      </c>
      <c r="G641" s="8" t="s">
        <v>2511</v>
      </c>
      <c r="H641" s="9" t="s">
        <v>2512</v>
      </c>
      <c r="I641" s="13"/>
      <c r="J641" s="20"/>
    </row>
    <row r="642">
      <c r="A642" s="7">
        <v>8.20218399065E11</v>
      </c>
      <c r="B642" s="8" t="s">
        <v>2513</v>
      </c>
      <c r="C642" s="8" t="s">
        <v>2514</v>
      </c>
      <c r="D642" s="7">
        <f>+77057670439</f>
        <v>77057670439</v>
      </c>
      <c r="E642" s="8" t="s">
        <v>213</v>
      </c>
      <c r="F642" s="8" t="s">
        <v>71</v>
      </c>
      <c r="G642" s="8" t="s">
        <v>2515</v>
      </c>
      <c r="H642" s="12" t="s">
        <v>2516</v>
      </c>
      <c r="I642" s="13"/>
      <c r="J642" s="13"/>
    </row>
    <row r="643">
      <c r="A643" s="7">
        <v>8.20321450752E11</v>
      </c>
      <c r="B643" s="8" t="s">
        <v>2517</v>
      </c>
      <c r="C643" s="8" t="s">
        <v>2518</v>
      </c>
      <c r="D643" s="8" t="s">
        <v>2519</v>
      </c>
      <c r="E643" s="8" t="s">
        <v>225</v>
      </c>
      <c r="F643" s="8" t="s">
        <v>9</v>
      </c>
      <c r="G643" s="8" t="s">
        <v>2520</v>
      </c>
      <c r="H643" s="12" t="s">
        <v>2521</v>
      </c>
      <c r="I643" s="13"/>
      <c r="J643" s="6"/>
    </row>
    <row r="644">
      <c r="A644" s="7">
        <v>8.20331301079E11</v>
      </c>
      <c r="B644" s="8" t="s">
        <v>2522</v>
      </c>
      <c r="C644" s="8" t="s">
        <v>2523</v>
      </c>
      <c r="D644" s="7">
        <v>8.7019280928E10</v>
      </c>
      <c r="E644" s="8" t="s">
        <v>2524</v>
      </c>
      <c r="F644" s="8" t="s">
        <v>452</v>
      </c>
      <c r="G644" s="8" t="s">
        <v>2525</v>
      </c>
      <c r="H644" s="9" t="s">
        <v>2334</v>
      </c>
      <c r="I644" s="13"/>
      <c r="J644" s="13"/>
    </row>
    <row r="645">
      <c r="A645" s="7">
        <v>8.2033135077E11</v>
      </c>
      <c r="B645" s="8" t="s">
        <v>2526</v>
      </c>
      <c r="C645" s="8" t="s">
        <v>2527</v>
      </c>
      <c r="D645" s="7">
        <f>+77711644375</f>
        <v>77711644375</v>
      </c>
      <c r="E645" s="8" t="s">
        <v>16</v>
      </c>
      <c r="F645" s="8" t="s">
        <v>22</v>
      </c>
      <c r="G645" s="8" t="s">
        <v>2528</v>
      </c>
      <c r="H645" s="9" t="s">
        <v>2529</v>
      </c>
      <c r="I645" s="13"/>
      <c r="J645" s="6"/>
    </row>
    <row r="646">
      <c r="A646" s="7">
        <v>8.20404400251E11</v>
      </c>
      <c r="B646" s="8" t="s">
        <v>2530</v>
      </c>
      <c r="C646" s="8" t="s">
        <v>2531</v>
      </c>
      <c r="D646" s="8" t="s">
        <v>2532</v>
      </c>
      <c r="E646" s="8" t="s">
        <v>2533</v>
      </c>
      <c r="F646" s="8" t="s">
        <v>16</v>
      </c>
      <c r="G646" s="8" t="s">
        <v>2178</v>
      </c>
      <c r="H646" s="9" t="s">
        <v>2534</v>
      </c>
      <c r="I646" s="13"/>
      <c r="J646" s="6"/>
    </row>
    <row r="647">
      <c r="A647" s="7">
        <v>8.20515401927E11</v>
      </c>
      <c r="B647" s="8" t="s">
        <v>2535</v>
      </c>
      <c r="C647" s="8" t="s">
        <v>2536</v>
      </c>
      <c r="D647" s="11" t="s">
        <v>2537</v>
      </c>
      <c r="E647" s="8" t="s">
        <v>379</v>
      </c>
      <c r="F647" s="8" t="s">
        <v>141</v>
      </c>
      <c r="G647" s="8" t="s">
        <v>2538</v>
      </c>
      <c r="H647" s="9" t="s">
        <v>2539</v>
      </c>
      <c r="I647" s="13"/>
      <c r="J647" s="10"/>
    </row>
    <row r="648">
      <c r="A648" s="7">
        <v>8.20627301236E11</v>
      </c>
      <c r="B648" s="8" t="s">
        <v>2540</v>
      </c>
      <c r="C648" s="8" t="s">
        <v>2541</v>
      </c>
      <c r="D648" s="7">
        <v>8.7715760867E10</v>
      </c>
      <c r="E648" s="8" t="s">
        <v>165</v>
      </c>
      <c r="F648" s="8" t="s">
        <v>31</v>
      </c>
      <c r="G648" s="8" t="s">
        <v>2542</v>
      </c>
      <c r="H648" s="9" t="s">
        <v>2543</v>
      </c>
      <c r="I648" s="13"/>
      <c r="J648" s="33"/>
    </row>
    <row r="649">
      <c r="A649" s="7">
        <v>8.2070230155E11</v>
      </c>
      <c r="B649" s="8" t="s">
        <v>2544</v>
      </c>
      <c r="C649" s="8" t="s">
        <v>2545</v>
      </c>
      <c r="D649" s="11" t="s">
        <v>2546</v>
      </c>
      <c r="E649" s="8" t="s">
        <v>165</v>
      </c>
      <c r="F649" s="8" t="s">
        <v>91</v>
      </c>
      <c r="G649" s="8" t="s">
        <v>2547</v>
      </c>
      <c r="H649" s="9" t="s">
        <v>2339</v>
      </c>
      <c r="I649" s="13"/>
      <c r="J649" s="10"/>
    </row>
    <row r="650">
      <c r="A650" s="7">
        <v>8.21013300361E11</v>
      </c>
      <c r="B650" s="8" t="s">
        <v>2548</v>
      </c>
      <c r="C650" s="8" t="s">
        <v>2549</v>
      </c>
      <c r="D650" s="7">
        <v>8.7768982598E10</v>
      </c>
      <c r="E650" s="8" t="s">
        <v>21</v>
      </c>
      <c r="F650" s="8" t="s">
        <v>91</v>
      </c>
      <c r="G650" s="8" t="s">
        <v>2243</v>
      </c>
      <c r="H650" s="9" t="s">
        <v>2350</v>
      </c>
      <c r="I650" s="13"/>
      <c r="J650" s="6"/>
    </row>
    <row r="651">
      <c r="A651" s="7">
        <v>8.21028402871E11</v>
      </c>
      <c r="B651" s="8" t="s">
        <v>2550</v>
      </c>
      <c r="C651" s="8" t="s">
        <v>2551</v>
      </c>
      <c r="D651" s="7">
        <v>8.7472237777E10</v>
      </c>
      <c r="E651" s="8" t="s">
        <v>165</v>
      </c>
      <c r="F651" s="8" t="s">
        <v>31</v>
      </c>
      <c r="G651" s="8" t="s">
        <v>2552</v>
      </c>
      <c r="H651" s="9" t="s">
        <v>2448</v>
      </c>
      <c r="I651" s="13"/>
      <c r="J651" s="14"/>
    </row>
    <row r="652">
      <c r="A652" s="7">
        <v>8.30408450291E11</v>
      </c>
      <c r="B652" s="8" t="s">
        <v>2553</v>
      </c>
      <c r="C652" s="8" t="s">
        <v>2554</v>
      </c>
      <c r="D652" s="7">
        <v>8.7165130589E10</v>
      </c>
      <c r="E652" s="8" t="s">
        <v>213</v>
      </c>
      <c r="F652" s="8" t="s">
        <v>22</v>
      </c>
      <c r="G652" s="8" t="s">
        <v>2555</v>
      </c>
      <c r="H652" s="9" t="s">
        <v>2556</v>
      </c>
      <c r="I652" s="13"/>
      <c r="J652" s="6"/>
    </row>
    <row r="653">
      <c r="A653" s="7">
        <v>8.30601350264E11</v>
      </c>
      <c r="B653" s="8" t="s">
        <v>2557</v>
      </c>
      <c r="C653" s="8" t="s">
        <v>2558</v>
      </c>
      <c r="D653" s="7">
        <v>8.7013852856E10</v>
      </c>
      <c r="E653" s="8" t="s">
        <v>213</v>
      </c>
      <c r="F653" s="8" t="s">
        <v>55</v>
      </c>
      <c r="G653" s="8" t="s">
        <v>2026</v>
      </c>
      <c r="H653" s="9" t="s">
        <v>2559</v>
      </c>
      <c r="I653" s="13"/>
      <c r="J653" s="10"/>
    </row>
    <row r="654">
      <c r="A654" s="7">
        <v>8.30710350386E11</v>
      </c>
      <c r="B654" s="8" t="s">
        <v>2560</v>
      </c>
      <c r="C654" s="8" t="s">
        <v>2561</v>
      </c>
      <c r="D654" s="11" t="s">
        <v>2562</v>
      </c>
      <c r="E654" s="8" t="s">
        <v>165</v>
      </c>
      <c r="F654" s="8" t="s">
        <v>71</v>
      </c>
      <c r="G654" s="8" t="s">
        <v>2563</v>
      </c>
      <c r="H654" s="12" t="s">
        <v>2564</v>
      </c>
      <c r="I654" s="13"/>
      <c r="J654" s="6"/>
    </row>
    <row r="655">
      <c r="A655" s="7">
        <v>8.30705301529E11</v>
      </c>
      <c r="B655" s="8" t="s">
        <v>2565</v>
      </c>
      <c r="C655" s="8" t="s">
        <v>2566</v>
      </c>
      <c r="D655" s="11" t="s">
        <v>2567</v>
      </c>
      <c r="E655" s="8" t="s">
        <v>225</v>
      </c>
      <c r="F655" s="8" t="s">
        <v>91</v>
      </c>
      <c r="G655" s="8" t="s">
        <v>2568</v>
      </c>
      <c r="H655" s="9" t="s">
        <v>2569</v>
      </c>
      <c r="I655" s="13"/>
      <c r="J655" s="13"/>
    </row>
    <row r="656">
      <c r="A656" s="7">
        <v>8.30830300392E11</v>
      </c>
      <c r="B656" s="8" t="s">
        <v>2570</v>
      </c>
      <c r="C656" s="8" t="s">
        <v>2571</v>
      </c>
      <c r="D656" s="7">
        <v>8.7776126303E10</v>
      </c>
      <c r="E656" s="8" t="s">
        <v>151</v>
      </c>
      <c r="F656" s="8" t="s">
        <v>141</v>
      </c>
      <c r="G656" s="8" t="s">
        <v>1443</v>
      </c>
      <c r="H656" s="9" t="s">
        <v>2572</v>
      </c>
      <c r="I656" s="13"/>
      <c r="J656" s="20"/>
    </row>
    <row r="657">
      <c r="A657" s="7">
        <v>8.30903301397E11</v>
      </c>
      <c r="B657" s="8" t="s">
        <v>2573</v>
      </c>
      <c r="C657" s="8" t="s">
        <v>2574</v>
      </c>
      <c r="D657" s="11" t="s">
        <v>2575</v>
      </c>
      <c r="E657" s="8" t="s">
        <v>674</v>
      </c>
      <c r="F657" s="8" t="s">
        <v>96</v>
      </c>
      <c r="G657" s="8" t="s">
        <v>1898</v>
      </c>
      <c r="H657" s="9" t="s">
        <v>2370</v>
      </c>
      <c r="I657" s="13"/>
      <c r="J657" s="6"/>
    </row>
    <row r="658">
      <c r="A658" s="7">
        <v>8.30906300971E11</v>
      </c>
      <c r="B658" s="8" t="s">
        <v>2576</v>
      </c>
      <c r="C658" s="8" t="s">
        <v>2577</v>
      </c>
      <c r="D658" s="7">
        <v>8.7784925777E10</v>
      </c>
      <c r="E658" s="8" t="s">
        <v>2578</v>
      </c>
      <c r="F658" s="8" t="s">
        <v>141</v>
      </c>
      <c r="G658" s="8" t="s">
        <v>1529</v>
      </c>
      <c r="H658" s="9" t="s">
        <v>2579</v>
      </c>
      <c r="I658" s="13"/>
      <c r="J658" s="14"/>
    </row>
    <row r="659">
      <c r="A659" s="7">
        <v>8.3100230221E11</v>
      </c>
      <c r="B659" s="8" t="s">
        <v>2580</v>
      </c>
      <c r="C659" s="8" t="s">
        <v>2581</v>
      </c>
      <c r="D659" s="7">
        <f>+77011888834</f>
        <v>77011888834</v>
      </c>
      <c r="E659" s="8" t="s">
        <v>584</v>
      </c>
      <c r="F659" s="8" t="s">
        <v>96</v>
      </c>
      <c r="G659" s="8" t="s">
        <v>2582</v>
      </c>
      <c r="H659" s="42">
        <v>45581.0</v>
      </c>
      <c r="I659" s="26" t="s">
        <v>2583</v>
      </c>
      <c r="J659" s="20"/>
    </row>
    <row r="660">
      <c r="A660" s="7">
        <v>8.31019350789E11</v>
      </c>
      <c r="B660" s="8" t="s">
        <v>2584</v>
      </c>
      <c r="C660" s="8" t="s">
        <v>2585</v>
      </c>
      <c r="D660" s="7">
        <v>8.7787282955E10</v>
      </c>
      <c r="E660" s="8" t="s">
        <v>165</v>
      </c>
      <c r="F660" s="8" t="s">
        <v>71</v>
      </c>
      <c r="G660" s="8" t="s">
        <v>2586</v>
      </c>
      <c r="H660" s="12" t="s">
        <v>2587</v>
      </c>
      <c r="I660" s="13"/>
      <c r="J660" s="6"/>
    </row>
    <row r="661">
      <c r="A661" s="7">
        <v>8.31106350058E11</v>
      </c>
      <c r="B661" s="8" t="s">
        <v>2588</v>
      </c>
      <c r="C661" s="8" t="s">
        <v>2589</v>
      </c>
      <c r="D661" s="7">
        <v>8.7715594389E10</v>
      </c>
      <c r="E661" s="8" t="s">
        <v>1335</v>
      </c>
      <c r="F661" s="8" t="s">
        <v>9</v>
      </c>
      <c r="G661" s="8" t="s">
        <v>2590</v>
      </c>
      <c r="H661" s="12" t="s">
        <v>2591</v>
      </c>
      <c r="I661" s="13"/>
      <c r="J661" s="10"/>
    </row>
    <row r="662">
      <c r="A662" s="7">
        <v>8.31105300343E11</v>
      </c>
      <c r="B662" s="8" t="s">
        <v>2592</v>
      </c>
      <c r="C662" s="8" t="s">
        <v>2593</v>
      </c>
      <c r="D662" s="7">
        <v>8.7012434763E10</v>
      </c>
      <c r="E662" s="8" t="s">
        <v>165</v>
      </c>
      <c r="F662" s="8" t="s">
        <v>91</v>
      </c>
      <c r="G662" s="8" t="s">
        <v>1440</v>
      </c>
      <c r="H662" s="9" t="s">
        <v>2569</v>
      </c>
      <c r="I662" s="13"/>
      <c r="J662" s="6"/>
    </row>
    <row r="663">
      <c r="A663" s="7">
        <v>8.31108300358E11</v>
      </c>
      <c r="B663" s="8" t="s">
        <v>2594</v>
      </c>
      <c r="C663" s="8" t="s">
        <v>2595</v>
      </c>
      <c r="D663" s="7">
        <v>8.7055917431E10</v>
      </c>
      <c r="E663" s="8" t="s">
        <v>225</v>
      </c>
      <c r="F663" s="8" t="s">
        <v>91</v>
      </c>
      <c r="G663" s="8" t="s">
        <v>1138</v>
      </c>
      <c r="H663" s="9" t="s">
        <v>2569</v>
      </c>
      <c r="I663" s="13"/>
      <c r="J663" s="33"/>
    </row>
    <row r="664">
      <c r="A664" s="7">
        <v>8.31110350911E11</v>
      </c>
      <c r="B664" s="8" t="s">
        <v>2596</v>
      </c>
      <c r="C664" s="8" t="s">
        <v>2597</v>
      </c>
      <c r="D664" s="7">
        <v>8.7024789084E10</v>
      </c>
      <c r="E664" s="8" t="s">
        <v>165</v>
      </c>
      <c r="F664" s="8" t="s">
        <v>71</v>
      </c>
      <c r="G664" s="8" t="s">
        <v>2598</v>
      </c>
      <c r="H664" s="12" t="s">
        <v>2055</v>
      </c>
      <c r="I664" s="13"/>
      <c r="J664" s="10"/>
    </row>
    <row r="665">
      <c r="A665" s="7">
        <v>8.31121350159E11</v>
      </c>
      <c r="B665" s="8" t="s">
        <v>2599</v>
      </c>
      <c r="C665" s="8" t="s">
        <v>2600</v>
      </c>
      <c r="D665" s="11" t="s">
        <v>2601</v>
      </c>
      <c r="E665" s="8" t="s">
        <v>213</v>
      </c>
      <c r="F665" s="8" t="s">
        <v>71</v>
      </c>
      <c r="G665" s="8" t="s">
        <v>2602</v>
      </c>
      <c r="H665" s="12" t="s">
        <v>2084</v>
      </c>
      <c r="I665" s="13"/>
      <c r="J665" s="6"/>
    </row>
    <row r="666">
      <c r="A666" s="7">
        <v>8.31205301325E11</v>
      </c>
      <c r="B666" s="8" t="s">
        <v>2603</v>
      </c>
      <c r="C666" s="8" t="s">
        <v>2604</v>
      </c>
      <c r="D666" s="7">
        <f>+77716207171</f>
        <v>77716207171</v>
      </c>
      <c r="E666" s="8" t="s">
        <v>36</v>
      </c>
      <c r="F666" s="8" t="s">
        <v>37</v>
      </c>
      <c r="G666" s="8" t="s">
        <v>2605</v>
      </c>
      <c r="H666" s="9" t="s">
        <v>2606</v>
      </c>
      <c r="I666" s="13"/>
      <c r="J666" s="20"/>
    </row>
    <row r="667">
      <c r="A667" s="7">
        <v>8.31211350425E11</v>
      </c>
      <c r="B667" s="8" t="s">
        <v>2607</v>
      </c>
      <c r="C667" s="8" t="s">
        <v>2608</v>
      </c>
      <c r="D667" s="8" t="s">
        <v>2609</v>
      </c>
      <c r="E667" s="8" t="s">
        <v>21</v>
      </c>
      <c r="F667" s="8" t="s">
        <v>55</v>
      </c>
      <c r="G667" s="8" t="s">
        <v>2610</v>
      </c>
      <c r="H667" s="9" t="s">
        <v>2282</v>
      </c>
      <c r="I667" s="13"/>
      <c r="J667" s="20"/>
    </row>
    <row r="668">
      <c r="A668" s="7">
        <v>8.40101400951E11</v>
      </c>
      <c r="B668" s="8" t="s">
        <v>2611</v>
      </c>
      <c r="C668" s="8" t="s">
        <v>2611</v>
      </c>
      <c r="D668" s="7">
        <v>8.7779909709E10</v>
      </c>
      <c r="E668" s="8" t="s">
        <v>2239</v>
      </c>
      <c r="F668" s="8" t="s">
        <v>141</v>
      </c>
      <c r="G668" s="8" t="s">
        <v>1828</v>
      </c>
      <c r="H668" s="9" t="s">
        <v>2539</v>
      </c>
      <c r="I668" s="13"/>
      <c r="J668" s="6"/>
    </row>
    <row r="669">
      <c r="A669" s="7">
        <v>8.40116302864E11</v>
      </c>
      <c r="B669" s="8" t="s">
        <v>2612</v>
      </c>
      <c r="C669" s="8" t="s">
        <v>2613</v>
      </c>
      <c r="D669" s="7">
        <v>8.7051431076E10</v>
      </c>
      <c r="E669" s="8" t="s">
        <v>36</v>
      </c>
      <c r="F669" s="8" t="s">
        <v>201</v>
      </c>
      <c r="G669" s="8" t="s">
        <v>2614</v>
      </c>
      <c r="H669" s="9" t="s">
        <v>2615</v>
      </c>
      <c r="I669" s="13"/>
      <c r="J669" s="13"/>
    </row>
    <row r="670">
      <c r="A670" s="7">
        <v>8.40306400014E11</v>
      </c>
      <c r="B670" s="8" t="s">
        <v>2616</v>
      </c>
      <c r="C670" s="8" t="s">
        <v>2617</v>
      </c>
      <c r="D670" s="8" t="s">
        <v>2618</v>
      </c>
      <c r="E670" s="8" t="s">
        <v>213</v>
      </c>
      <c r="F670" s="8" t="s">
        <v>16</v>
      </c>
      <c r="G670" s="8" t="s">
        <v>2619</v>
      </c>
      <c r="H670" s="12" t="s">
        <v>2620</v>
      </c>
      <c r="I670" s="13"/>
      <c r="J670" s="20"/>
    </row>
    <row r="671">
      <c r="A671" s="7">
        <v>8.40404400929E11</v>
      </c>
      <c r="B671" s="8" t="s">
        <v>2621</v>
      </c>
      <c r="C671" s="8" t="s">
        <v>2621</v>
      </c>
      <c r="D671" s="8" t="s">
        <v>2622</v>
      </c>
      <c r="E671" s="8" t="s">
        <v>2623</v>
      </c>
      <c r="F671" s="8" t="s">
        <v>16</v>
      </c>
      <c r="G671" s="8" t="s">
        <v>1617</v>
      </c>
      <c r="H671" s="9" t="s">
        <v>2624</v>
      </c>
      <c r="I671" s="13"/>
      <c r="J671" s="13"/>
    </row>
    <row r="672">
      <c r="A672" s="7">
        <v>8.40416351196E11</v>
      </c>
      <c r="B672" s="8" t="s">
        <v>2625</v>
      </c>
      <c r="C672" s="8" t="s">
        <v>2626</v>
      </c>
      <c r="D672" s="7">
        <v>8.7055036525E10</v>
      </c>
      <c r="E672" s="8" t="s">
        <v>21</v>
      </c>
      <c r="F672" s="8" t="s">
        <v>43</v>
      </c>
      <c r="G672" s="8" t="s">
        <v>2146</v>
      </c>
      <c r="H672" s="9" t="s">
        <v>2627</v>
      </c>
      <c r="I672" s="13"/>
      <c r="J672" s="33"/>
    </row>
    <row r="673">
      <c r="A673" s="7">
        <v>8.4042435067E11</v>
      </c>
      <c r="B673" s="8" t="s">
        <v>2628</v>
      </c>
      <c r="C673" s="8" t="s">
        <v>2629</v>
      </c>
      <c r="D673" s="7">
        <v>8.705626042E10</v>
      </c>
      <c r="E673" s="8" t="s">
        <v>173</v>
      </c>
      <c r="F673" s="8" t="s">
        <v>43</v>
      </c>
      <c r="G673" s="8" t="s">
        <v>2630</v>
      </c>
      <c r="H673" s="9" t="s">
        <v>2434</v>
      </c>
      <c r="I673" s="13"/>
      <c r="J673" s="13"/>
    </row>
    <row r="674">
      <c r="A674" s="7">
        <v>8.406083506E11</v>
      </c>
      <c r="B674" s="8" t="s">
        <v>2631</v>
      </c>
      <c r="C674" s="8" t="s">
        <v>2632</v>
      </c>
      <c r="D674" s="7">
        <v>8.7773355097E10</v>
      </c>
      <c r="E674" s="8" t="s">
        <v>349</v>
      </c>
      <c r="F674" s="8" t="s">
        <v>55</v>
      </c>
      <c r="G674" s="8" t="s">
        <v>2633</v>
      </c>
      <c r="H674" s="9" t="s">
        <v>2634</v>
      </c>
      <c r="I674" s="13"/>
      <c r="J674" s="10"/>
    </row>
    <row r="675">
      <c r="A675" s="7">
        <v>8.40611300264E11</v>
      </c>
      <c r="B675" s="8" t="s">
        <v>2635</v>
      </c>
      <c r="C675" s="8" t="s">
        <v>2636</v>
      </c>
      <c r="D675" s="7">
        <f>+77058174194</f>
        <v>77058174194</v>
      </c>
      <c r="E675" s="8" t="s">
        <v>525</v>
      </c>
      <c r="F675" s="8" t="s">
        <v>201</v>
      </c>
      <c r="G675" s="8" t="s">
        <v>2178</v>
      </c>
      <c r="H675" s="9" t="s">
        <v>2637</v>
      </c>
      <c r="I675" s="13"/>
      <c r="J675" s="6"/>
    </row>
    <row r="676">
      <c r="A676" s="7">
        <v>8.40612300814E11</v>
      </c>
      <c r="B676" s="8" t="s">
        <v>2638</v>
      </c>
      <c r="C676" s="8" t="s">
        <v>2639</v>
      </c>
      <c r="D676" s="7">
        <v>8.7718805964E10</v>
      </c>
      <c r="E676" s="8" t="s">
        <v>1335</v>
      </c>
      <c r="F676" s="8" t="s">
        <v>91</v>
      </c>
      <c r="G676" s="8" t="s">
        <v>1550</v>
      </c>
      <c r="H676" s="9" t="s">
        <v>2640</v>
      </c>
      <c r="I676" s="13"/>
      <c r="J676" s="6"/>
    </row>
    <row r="677">
      <c r="A677" s="7">
        <v>8.4090135093E11</v>
      </c>
      <c r="B677" s="8" t="s">
        <v>2641</v>
      </c>
      <c r="C677" s="8" t="s">
        <v>2642</v>
      </c>
      <c r="D677" s="7">
        <f>+77058614595</f>
        <v>77058614595</v>
      </c>
      <c r="E677" s="8" t="s">
        <v>36</v>
      </c>
      <c r="F677" s="8" t="s">
        <v>71</v>
      </c>
      <c r="G677" s="8" t="s">
        <v>2248</v>
      </c>
      <c r="H677" s="12" t="s">
        <v>2051</v>
      </c>
      <c r="I677" s="13"/>
      <c r="J677" s="6"/>
    </row>
    <row r="678">
      <c r="A678" s="7">
        <v>8.40927351386E11</v>
      </c>
      <c r="B678" s="8" t="s">
        <v>2643</v>
      </c>
      <c r="C678" s="8" t="s">
        <v>2644</v>
      </c>
      <c r="D678" s="7">
        <v>8.7764855672E10</v>
      </c>
      <c r="E678" s="8" t="s">
        <v>21</v>
      </c>
      <c r="F678" s="8" t="s">
        <v>71</v>
      </c>
      <c r="G678" s="8" t="s">
        <v>2645</v>
      </c>
      <c r="H678" s="12" t="s">
        <v>2051</v>
      </c>
      <c r="I678" s="13"/>
      <c r="J678" s="6"/>
    </row>
    <row r="679">
      <c r="A679" s="7">
        <v>8.41110399034E11</v>
      </c>
      <c r="B679" s="8" t="s">
        <v>2646</v>
      </c>
      <c r="C679" s="8" t="s">
        <v>2647</v>
      </c>
      <c r="D679" s="7">
        <v>8.7021831658E10</v>
      </c>
      <c r="E679" s="8" t="s">
        <v>674</v>
      </c>
      <c r="F679" s="8" t="s">
        <v>96</v>
      </c>
      <c r="G679" s="8" t="s">
        <v>1898</v>
      </c>
      <c r="H679" s="9" t="s">
        <v>2441</v>
      </c>
      <c r="I679" s="13"/>
      <c r="J679" s="6"/>
    </row>
    <row r="680">
      <c r="A680" s="7">
        <v>8.50212351102E11</v>
      </c>
      <c r="B680" s="8" t="s">
        <v>2648</v>
      </c>
      <c r="C680" s="8" t="s">
        <v>2649</v>
      </c>
      <c r="D680" s="7">
        <v>8.7003188081E10</v>
      </c>
      <c r="E680" s="8" t="s">
        <v>165</v>
      </c>
      <c r="F680" s="8" t="s">
        <v>60</v>
      </c>
      <c r="G680" s="8" t="s">
        <v>2650</v>
      </c>
      <c r="H680" s="9" t="s">
        <v>2651</v>
      </c>
      <c r="I680" s="13"/>
      <c r="J680" s="13"/>
    </row>
    <row r="681">
      <c r="A681" s="7">
        <v>8.50225302046E11</v>
      </c>
      <c r="B681" s="8" t="s">
        <v>2652</v>
      </c>
      <c r="C681" s="8" t="s">
        <v>2653</v>
      </c>
      <c r="D681" s="8" t="s">
        <v>2654</v>
      </c>
      <c r="E681" s="8" t="s">
        <v>213</v>
      </c>
      <c r="F681" s="8" t="s">
        <v>22</v>
      </c>
      <c r="G681" s="8" t="s">
        <v>2655</v>
      </c>
      <c r="H681" s="9" t="s">
        <v>2656</v>
      </c>
      <c r="I681" s="13"/>
      <c r="J681" s="10"/>
    </row>
    <row r="682">
      <c r="A682" s="7">
        <v>8.50307302844E11</v>
      </c>
      <c r="B682" s="8" t="s">
        <v>1681</v>
      </c>
      <c r="C682" s="8" t="s">
        <v>2657</v>
      </c>
      <c r="D682" s="7">
        <v>8.7055394565E10</v>
      </c>
      <c r="E682" s="8" t="s">
        <v>117</v>
      </c>
      <c r="F682" s="8" t="s">
        <v>201</v>
      </c>
      <c r="G682" s="8" t="s">
        <v>590</v>
      </c>
      <c r="H682" s="9" t="s">
        <v>2615</v>
      </c>
      <c r="I682" s="13"/>
      <c r="J682" s="10"/>
    </row>
    <row r="683">
      <c r="A683" s="7">
        <v>8.50331300482E11</v>
      </c>
      <c r="B683" s="8" t="s">
        <v>2658</v>
      </c>
      <c r="C683" s="8" t="s">
        <v>2659</v>
      </c>
      <c r="D683" s="7">
        <v>8.7775655444E10</v>
      </c>
      <c r="E683" s="8" t="s">
        <v>225</v>
      </c>
      <c r="F683" s="8" t="s">
        <v>16</v>
      </c>
      <c r="G683" s="8" t="s">
        <v>2660</v>
      </c>
      <c r="H683" s="9" t="s">
        <v>2661</v>
      </c>
      <c r="I683" s="13"/>
      <c r="J683" s="6"/>
    </row>
    <row r="684">
      <c r="A684" s="7">
        <v>8.50403350182E11</v>
      </c>
      <c r="B684" s="8" t="s">
        <v>2662</v>
      </c>
      <c r="C684" s="8" t="s">
        <v>2663</v>
      </c>
      <c r="D684" s="7">
        <v>8.7071222128E10</v>
      </c>
      <c r="E684" s="8" t="s">
        <v>117</v>
      </c>
      <c r="F684" s="8" t="s">
        <v>71</v>
      </c>
      <c r="G684" s="8" t="s">
        <v>2173</v>
      </c>
      <c r="H684" s="12" t="s">
        <v>2664</v>
      </c>
      <c r="I684" s="13"/>
      <c r="J684" s="20"/>
    </row>
    <row r="685">
      <c r="A685" s="7">
        <v>8.50512301612E11</v>
      </c>
      <c r="B685" s="8" t="s">
        <v>2665</v>
      </c>
      <c r="C685" s="8" t="s">
        <v>2666</v>
      </c>
      <c r="D685" s="11" t="s">
        <v>2667</v>
      </c>
      <c r="E685" s="8" t="s">
        <v>165</v>
      </c>
      <c r="F685" s="8" t="s">
        <v>186</v>
      </c>
      <c r="G685" s="8" t="s">
        <v>2668</v>
      </c>
      <c r="H685" s="9" t="s">
        <v>2669</v>
      </c>
      <c r="I685" s="13"/>
      <c r="J685" s="10"/>
    </row>
    <row r="686">
      <c r="A686" s="7">
        <v>8.50519350807E11</v>
      </c>
      <c r="B686" s="8" t="s">
        <v>2670</v>
      </c>
      <c r="C686" s="8" t="s">
        <v>2671</v>
      </c>
      <c r="D686" s="7">
        <v>8.7056466961E10</v>
      </c>
      <c r="E686" s="8" t="s">
        <v>117</v>
      </c>
      <c r="F686" s="8" t="s">
        <v>55</v>
      </c>
      <c r="G686" s="8" t="s">
        <v>2672</v>
      </c>
      <c r="H686" s="9" t="s">
        <v>28</v>
      </c>
      <c r="I686" s="13"/>
      <c r="J686" s="6"/>
    </row>
    <row r="687">
      <c r="A687" s="7">
        <v>8.50527450639E11</v>
      </c>
      <c r="B687" s="8" t="s">
        <v>2673</v>
      </c>
      <c r="C687" s="8" t="s">
        <v>2674</v>
      </c>
      <c r="D687" s="7">
        <v>8.7051598905E10</v>
      </c>
      <c r="E687" s="8" t="s">
        <v>674</v>
      </c>
      <c r="F687" s="8" t="s">
        <v>60</v>
      </c>
      <c r="G687" s="8" t="s">
        <v>2330</v>
      </c>
      <c r="H687" s="9" t="s">
        <v>2425</v>
      </c>
      <c r="I687" s="13"/>
      <c r="J687" s="6"/>
    </row>
    <row r="688">
      <c r="A688" s="7">
        <v>8.5052630225E11</v>
      </c>
      <c r="B688" s="8" t="s">
        <v>2675</v>
      </c>
      <c r="C688" s="8" t="s">
        <v>2676</v>
      </c>
      <c r="D688" s="7">
        <v>8.7773936877E10</v>
      </c>
      <c r="E688" s="8" t="s">
        <v>165</v>
      </c>
      <c r="F688" s="8" t="s">
        <v>91</v>
      </c>
      <c r="G688" s="8" t="s">
        <v>2677</v>
      </c>
      <c r="H688" s="9" t="s">
        <v>2678</v>
      </c>
      <c r="I688" s="13"/>
      <c r="J688" s="13"/>
    </row>
    <row r="689">
      <c r="A689" s="7">
        <v>8.5061335143E11</v>
      </c>
      <c r="B689" s="8" t="s">
        <v>2679</v>
      </c>
      <c r="C689" s="8" t="s">
        <v>2680</v>
      </c>
      <c r="D689" s="7">
        <v>8.7773177771E10</v>
      </c>
      <c r="E689" s="8" t="s">
        <v>165</v>
      </c>
      <c r="F689" s="8" t="s">
        <v>9</v>
      </c>
      <c r="G689" s="8" t="s">
        <v>2681</v>
      </c>
      <c r="H689" s="12" t="s">
        <v>2682</v>
      </c>
      <c r="I689" s="13"/>
      <c r="J689" s="10"/>
    </row>
    <row r="690">
      <c r="A690" s="7">
        <v>8.5062235049E11</v>
      </c>
      <c r="B690" s="8" t="s">
        <v>2683</v>
      </c>
      <c r="C690" s="8" t="s">
        <v>2684</v>
      </c>
      <c r="D690" s="11" t="s">
        <v>2685</v>
      </c>
      <c r="E690" s="8" t="s">
        <v>21</v>
      </c>
      <c r="F690" s="8" t="s">
        <v>55</v>
      </c>
      <c r="G690" s="8" t="s">
        <v>2686</v>
      </c>
      <c r="H690" s="9" t="s">
        <v>2687</v>
      </c>
      <c r="I690" s="13"/>
      <c r="J690" s="10"/>
    </row>
    <row r="691">
      <c r="A691" s="7">
        <v>8.50708300729E11</v>
      </c>
      <c r="B691" s="8" t="s">
        <v>2688</v>
      </c>
      <c r="C691" s="8" t="s">
        <v>2689</v>
      </c>
      <c r="D691" s="7">
        <v>8.7012674622E10</v>
      </c>
      <c r="E691" s="8" t="s">
        <v>173</v>
      </c>
      <c r="F691" s="8" t="s">
        <v>71</v>
      </c>
      <c r="G691" s="8" t="s">
        <v>2690</v>
      </c>
      <c r="H691" s="12" t="s">
        <v>2051</v>
      </c>
      <c r="I691" s="13"/>
      <c r="J691" s="13"/>
    </row>
    <row r="692">
      <c r="A692" s="7">
        <v>8.50725301353E11</v>
      </c>
      <c r="B692" s="8" t="s">
        <v>2691</v>
      </c>
      <c r="C692" s="8" t="s">
        <v>2692</v>
      </c>
      <c r="D692" s="11" t="s">
        <v>2693</v>
      </c>
      <c r="E692" s="8" t="s">
        <v>165</v>
      </c>
      <c r="F692" s="8" t="s">
        <v>141</v>
      </c>
      <c r="G692" s="8" t="s">
        <v>1529</v>
      </c>
      <c r="H692" s="9" t="s">
        <v>2694</v>
      </c>
      <c r="I692" s="13"/>
      <c r="J692" s="10"/>
    </row>
    <row r="693">
      <c r="A693" s="7">
        <v>8.50727351221E11</v>
      </c>
      <c r="B693" s="8" t="s">
        <v>2695</v>
      </c>
      <c r="C693" s="8" t="s">
        <v>2696</v>
      </c>
      <c r="D693" s="7">
        <v>8.7776508797E10</v>
      </c>
      <c r="E693" s="8" t="s">
        <v>225</v>
      </c>
      <c r="F693" s="8" t="s">
        <v>43</v>
      </c>
      <c r="G693" s="8" t="s">
        <v>2697</v>
      </c>
      <c r="H693" s="9" t="s">
        <v>2434</v>
      </c>
      <c r="I693" s="13"/>
      <c r="J693" s="6"/>
    </row>
    <row r="694">
      <c r="A694" s="7">
        <v>8.50926350888E11</v>
      </c>
      <c r="B694" s="8" t="s">
        <v>2698</v>
      </c>
      <c r="C694" s="8" t="s">
        <v>2699</v>
      </c>
      <c r="D694" s="11" t="s">
        <v>2700</v>
      </c>
      <c r="E694" s="8" t="s">
        <v>225</v>
      </c>
      <c r="F694" s="8" t="s">
        <v>16</v>
      </c>
      <c r="G694" s="8" t="s">
        <v>1323</v>
      </c>
      <c r="H694" s="9" t="s">
        <v>2434</v>
      </c>
      <c r="I694" s="13"/>
      <c r="J694" s="20"/>
    </row>
    <row r="695">
      <c r="A695" s="7">
        <v>8.5100140271E11</v>
      </c>
      <c r="B695" s="8" t="s">
        <v>2701</v>
      </c>
      <c r="C695" s="8" t="s">
        <v>2702</v>
      </c>
      <c r="D695" s="7">
        <v>8.7479612975E10</v>
      </c>
      <c r="E695" s="8" t="s">
        <v>2703</v>
      </c>
      <c r="F695" s="8" t="s">
        <v>9</v>
      </c>
      <c r="G695" s="8" t="s">
        <v>2704</v>
      </c>
      <c r="H695" s="12" t="s">
        <v>2682</v>
      </c>
      <c r="I695" s="13"/>
      <c r="J695" s="20"/>
    </row>
    <row r="696">
      <c r="A696" s="7">
        <v>8.51007451098E11</v>
      </c>
      <c r="B696" s="8" t="s">
        <v>2705</v>
      </c>
      <c r="C696" s="8" t="s">
        <v>2706</v>
      </c>
      <c r="D696" s="11" t="s">
        <v>2707</v>
      </c>
      <c r="E696" s="8" t="s">
        <v>1187</v>
      </c>
      <c r="F696" s="8" t="s">
        <v>16</v>
      </c>
      <c r="G696" s="8" t="s">
        <v>2708</v>
      </c>
      <c r="H696" s="9" t="s">
        <v>2709</v>
      </c>
      <c r="I696" s="13"/>
      <c r="J696" s="10"/>
    </row>
    <row r="697">
      <c r="A697" s="7">
        <v>8.5111235048E11</v>
      </c>
      <c r="B697" s="8" t="s">
        <v>2710</v>
      </c>
      <c r="C697" s="8" t="s">
        <v>2711</v>
      </c>
      <c r="D697" s="7">
        <f>+77761888182</f>
        <v>77761888182</v>
      </c>
      <c r="E697" s="8" t="s">
        <v>225</v>
      </c>
      <c r="F697" s="8" t="s">
        <v>22</v>
      </c>
      <c r="G697" s="8" t="s">
        <v>2712</v>
      </c>
      <c r="H697" s="9" t="s">
        <v>2713</v>
      </c>
      <c r="I697" s="13"/>
      <c r="J697" s="33"/>
    </row>
    <row r="698">
      <c r="A698" s="7">
        <v>8.51128450454E11</v>
      </c>
      <c r="B698" s="8" t="s">
        <v>2714</v>
      </c>
      <c r="C698" s="8" t="s">
        <v>2715</v>
      </c>
      <c r="D698" s="7">
        <v>8.7772864538E10</v>
      </c>
      <c r="E698" s="8" t="s">
        <v>386</v>
      </c>
      <c r="F698" s="8" t="s">
        <v>60</v>
      </c>
      <c r="G698" s="8" t="s">
        <v>1041</v>
      </c>
      <c r="H698" s="9" t="s">
        <v>2716</v>
      </c>
      <c r="I698" s="13"/>
      <c r="J698" s="10"/>
    </row>
    <row r="699">
      <c r="A699" s="7">
        <v>8.51130350726E11</v>
      </c>
      <c r="B699" s="8" t="s">
        <v>2717</v>
      </c>
      <c r="C699" s="8" t="s">
        <v>2718</v>
      </c>
      <c r="D699" s="7">
        <v>8.70237078E10</v>
      </c>
      <c r="E699" s="8" t="s">
        <v>165</v>
      </c>
      <c r="F699" s="8" t="s">
        <v>60</v>
      </c>
      <c r="G699" s="8" t="s">
        <v>2330</v>
      </c>
      <c r="H699" s="9" t="s">
        <v>2719</v>
      </c>
      <c r="I699" s="13"/>
      <c r="J699" s="33"/>
    </row>
    <row r="700">
      <c r="A700" s="7">
        <v>8.60106351455E11</v>
      </c>
      <c r="B700" s="8" t="s">
        <v>2720</v>
      </c>
      <c r="C700" s="8" t="s">
        <v>2721</v>
      </c>
      <c r="D700" s="11" t="s">
        <v>2722</v>
      </c>
      <c r="E700" s="8" t="s">
        <v>165</v>
      </c>
      <c r="F700" s="8" t="s">
        <v>31</v>
      </c>
      <c r="G700" s="8" t="s">
        <v>2723</v>
      </c>
      <c r="H700" s="9" t="s">
        <v>2724</v>
      </c>
      <c r="I700" s="13"/>
      <c r="J700" s="6"/>
    </row>
    <row r="701">
      <c r="A701" s="7">
        <v>8.6012735058E11</v>
      </c>
      <c r="B701" s="8" t="s">
        <v>2725</v>
      </c>
      <c r="C701" s="8" t="s">
        <v>2726</v>
      </c>
      <c r="D701" s="11" t="s">
        <v>2727</v>
      </c>
      <c r="E701" s="8" t="s">
        <v>225</v>
      </c>
      <c r="F701" s="8" t="s">
        <v>22</v>
      </c>
      <c r="G701" s="8" t="s">
        <v>1427</v>
      </c>
      <c r="H701" s="9" t="s">
        <v>2728</v>
      </c>
      <c r="I701" s="13"/>
      <c r="J701" s="33"/>
    </row>
    <row r="702">
      <c r="A702" s="7">
        <v>8.60216451053E11</v>
      </c>
      <c r="B702" s="8" t="s">
        <v>2729</v>
      </c>
      <c r="C702" s="8" t="s">
        <v>2730</v>
      </c>
      <c r="D702" s="11" t="s">
        <v>2731</v>
      </c>
      <c r="E702" s="8" t="s">
        <v>225</v>
      </c>
      <c r="F702" s="8" t="s">
        <v>71</v>
      </c>
      <c r="G702" s="8" t="s">
        <v>2732</v>
      </c>
      <c r="H702" s="12" t="s">
        <v>2084</v>
      </c>
      <c r="I702" s="13"/>
      <c r="J702" s="33"/>
    </row>
    <row r="703">
      <c r="A703" s="7">
        <v>8.60311351073E11</v>
      </c>
      <c r="B703" s="8" t="s">
        <v>2733</v>
      </c>
      <c r="C703" s="8" t="s">
        <v>2734</v>
      </c>
      <c r="D703" s="7">
        <v>8.7012449674E10</v>
      </c>
      <c r="E703" s="8" t="s">
        <v>117</v>
      </c>
      <c r="F703" s="8" t="s">
        <v>71</v>
      </c>
      <c r="G703" s="8" t="s">
        <v>2735</v>
      </c>
      <c r="H703" s="12" t="s">
        <v>2051</v>
      </c>
      <c r="I703" s="13"/>
      <c r="J703" s="33"/>
    </row>
    <row r="704">
      <c r="A704" s="7">
        <v>8.60313300377E11</v>
      </c>
      <c r="B704" s="8" t="s">
        <v>2736</v>
      </c>
      <c r="C704" s="8" t="s">
        <v>2737</v>
      </c>
      <c r="D704" s="11" t="s">
        <v>2738</v>
      </c>
      <c r="E704" s="8" t="s">
        <v>225</v>
      </c>
      <c r="F704" s="8" t="s">
        <v>91</v>
      </c>
      <c r="G704" s="8" t="s">
        <v>2739</v>
      </c>
      <c r="H704" s="9" t="s">
        <v>2740</v>
      </c>
      <c r="I704" s="13"/>
      <c r="J704" s="6"/>
    </row>
    <row r="705">
      <c r="A705" s="7">
        <v>8.60401300197E11</v>
      </c>
      <c r="B705" s="8" t="s">
        <v>2741</v>
      </c>
      <c r="C705" s="8" t="s">
        <v>2742</v>
      </c>
      <c r="D705" s="7">
        <v>8.771609365E10</v>
      </c>
      <c r="E705" s="8" t="s">
        <v>117</v>
      </c>
      <c r="F705" s="8" t="s">
        <v>201</v>
      </c>
      <c r="G705" s="8" t="s">
        <v>284</v>
      </c>
      <c r="H705" s="9" t="s">
        <v>2743</v>
      </c>
      <c r="I705" s="13"/>
      <c r="J705" s="6"/>
    </row>
    <row r="706">
      <c r="A706" s="7">
        <v>8.60331301254E11</v>
      </c>
      <c r="B706" s="8" t="s">
        <v>2744</v>
      </c>
      <c r="C706" s="8" t="s">
        <v>2745</v>
      </c>
      <c r="D706" s="7">
        <v>8.7714471529E10</v>
      </c>
      <c r="E706" s="8" t="s">
        <v>117</v>
      </c>
      <c r="F706" s="8" t="s">
        <v>186</v>
      </c>
      <c r="G706" s="8" t="s">
        <v>2746</v>
      </c>
      <c r="H706" s="9" t="s">
        <v>2505</v>
      </c>
      <c r="I706" s="13"/>
      <c r="J706" s="10"/>
    </row>
    <row r="707">
      <c r="A707" s="7">
        <v>8.60408302398E11</v>
      </c>
      <c r="B707" s="8" t="s">
        <v>2747</v>
      </c>
      <c r="C707" s="8" t="s">
        <v>2748</v>
      </c>
      <c r="D707" s="7">
        <v>8.7471551847E10</v>
      </c>
      <c r="E707" s="8" t="s">
        <v>2749</v>
      </c>
      <c r="F707" s="8" t="s">
        <v>16</v>
      </c>
      <c r="G707" s="8" t="s">
        <v>2750</v>
      </c>
      <c r="H707" s="9" t="s">
        <v>2751</v>
      </c>
      <c r="I707" s="13"/>
      <c r="J707" s="6"/>
    </row>
    <row r="708">
      <c r="A708" s="7">
        <v>8.60426350164E11</v>
      </c>
      <c r="B708" s="8" t="s">
        <v>2752</v>
      </c>
      <c r="C708" s="8" t="s">
        <v>2753</v>
      </c>
      <c r="D708" s="7">
        <v>8.7769999566E10</v>
      </c>
      <c r="E708" s="8" t="s">
        <v>1023</v>
      </c>
      <c r="F708" s="8" t="s">
        <v>22</v>
      </c>
      <c r="G708" s="8" t="s">
        <v>2754</v>
      </c>
      <c r="H708" s="9" t="s">
        <v>2755</v>
      </c>
      <c r="I708" s="13"/>
      <c r="J708" s="13"/>
    </row>
    <row r="709">
      <c r="A709" s="7">
        <v>8.60528302372E11</v>
      </c>
      <c r="B709" s="8" t="s">
        <v>2756</v>
      </c>
      <c r="C709" s="8" t="s">
        <v>2757</v>
      </c>
      <c r="D709" s="7">
        <f>+77053129990</f>
        <v>77053129990</v>
      </c>
      <c r="E709" s="8" t="s">
        <v>1</v>
      </c>
      <c r="F709" s="8" t="s">
        <v>96</v>
      </c>
      <c r="G709" s="8" t="s">
        <v>2758</v>
      </c>
      <c r="H709" s="9" t="s">
        <v>2370</v>
      </c>
      <c r="I709" s="13"/>
      <c r="J709" s="20"/>
    </row>
    <row r="710">
      <c r="A710" s="7">
        <v>8.60530351004E11</v>
      </c>
      <c r="B710" s="8" t="s">
        <v>2759</v>
      </c>
      <c r="C710" s="8" t="s">
        <v>2760</v>
      </c>
      <c r="D710" s="7">
        <v>8.7710281522E10</v>
      </c>
      <c r="E710" s="8" t="s">
        <v>213</v>
      </c>
      <c r="F710" s="8" t="s">
        <v>43</v>
      </c>
      <c r="G710" s="8" t="s">
        <v>2761</v>
      </c>
      <c r="H710" s="9" t="s">
        <v>2762</v>
      </c>
      <c r="I710" s="13"/>
      <c r="J710" s="10"/>
    </row>
    <row r="711">
      <c r="A711" s="7">
        <v>8.60611350373E11</v>
      </c>
      <c r="B711" s="8" t="s">
        <v>2763</v>
      </c>
      <c r="C711" s="8" t="s">
        <v>2764</v>
      </c>
      <c r="D711" s="7">
        <v>8.7770689075E10</v>
      </c>
      <c r="E711" s="8" t="s">
        <v>621</v>
      </c>
      <c r="F711" s="8" t="s">
        <v>9</v>
      </c>
      <c r="G711" s="8" t="s">
        <v>1620</v>
      </c>
      <c r="H711" s="12" t="s">
        <v>2765</v>
      </c>
      <c r="I711" s="13"/>
      <c r="J711" s="20"/>
    </row>
    <row r="712">
      <c r="A712" s="7">
        <v>8.60611450706E11</v>
      </c>
      <c r="B712" s="8" t="s">
        <v>2766</v>
      </c>
      <c r="C712" s="8" t="s">
        <v>2767</v>
      </c>
      <c r="D712" s="7">
        <v>8.7055818505E10</v>
      </c>
      <c r="E712" s="8" t="s">
        <v>2768</v>
      </c>
      <c r="F712" s="8" t="s">
        <v>22</v>
      </c>
      <c r="G712" s="8" t="s">
        <v>1352</v>
      </c>
      <c r="H712" s="9" t="s">
        <v>2769</v>
      </c>
      <c r="I712" s="13"/>
      <c r="J712" s="6"/>
    </row>
    <row r="713">
      <c r="A713" s="7">
        <v>8.60701350263E11</v>
      </c>
      <c r="B713" s="8" t="s">
        <v>2770</v>
      </c>
      <c r="C713" s="8" t="s">
        <v>2771</v>
      </c>
      <c r="D713" s="11" t="s">
        <v>2772</v>
      </c>
      <c r="E713" s="8" t="s">
        <v>117</v>
      </c>
      <c r="F713" s="8" t="s">
        <v>16</v>
      </c>
      <c r="G713" s="8" t="s">
        <v>2083</v>
      </c>
      <c r="H713" s="12" t="s">
        <v>2084</v>
      </c>
      <c r="I713" s="13"/>
      <c r="J713" s="33"/>
    </row>
    <row r="714">
      <c r="A714" s="7">
        <v>8.60714351222E11</v>
      </c>
      <c r="B714" s="8" t="s">
        <v>2773</v>
      </c>
      <c r="C714" s="8" t="s">
        <v>2774</v>
      </c>
      <c r="D714" s="7">
        <v>8.7026793686E10</v>
      </c>
      <c r="E714" s="8" t="s">
        <v>213</v>
      </c>
      <c r="F714" s="8" t="s">
        <v>43</v>
      </c>
      <c r="G714" s="8" t="s">
        <v>1795</v>
      </c>
      <c r="H714" s="9" t="s">
        <v>2775</v>
      </c>
      <c r="I714" s="13"/>
      <c r="J714" s="33"/>
    </row>
    <row r="715">
      <c r="A715" s="7">
        <v>8.60720300171E11</v>
      </c>
      <c r="B715" s="8" t="s">
        <v>2776</v>
      </c>
      <c r="C715" s="8" t="s">
        <v>2777</v>
      </c>
      <c r="D715" s="7">
        <f>+77025040706</f>
        <v>77025040706</v>
      </c>
      <c r="E715" s="8" t="s">
        <v>173</v>
      </c>
      <c r="F715" s="8" t="s">
        <v>16</v>
      </c>
      <c r="G715" s="8" t="s">
        <v>2178</v>
      </c>
      <c r="H715" s="9" t="s">
        <v>2637</v>
      </c>
      <c r="I715" s="13"/>
      <c r="J715" s="33"/>
    </row>
    <row r="716">
      <c r="A716" s="7">
        <v>8.60804351261E11</v>
      </c>
      <c r="B716" s="8" t="s">
        <v>2778</v>
      </c>
      <c r="C716" s="8" t="s">
        <v>2779</v>
      </c>
      <c r="D716" s="11" t="s">
        <v>2780</v>
      </c>
      <c r="E716" s="8" t="s">
        <v>213</v>
      </c>
      <c r="F716" s="8" t="s">
        <v>71</v>
      </c>
      <c r="G716" s="8" t="s">
        <v>2781</v>
      </c>
      <c r="H716" s="12" t="s">
        <v>2084</v>
      </c>
      <c r="I716" s="13"/>
      <c r="J716" s="10"/>
    </row>
    <row r="717">
      <c r="A717" s="7">
        <v>8.60727302989E11</v>
      </c>
      <c r="B717" s="8" t="s">
        <v>2782</v>
      </c>
      <c r="C717" s="8" t="s">
        <v>2783</v>
      </c>
      <c r="D717" s="7">
        <v>8.705500497E10</v>
      </c>
      <c r="E717" s="8" t="s">
        <v>225</v>
      </c>
      <c r="F717" s="8" t="s">
        <v>186</v>
      </c>
      <c r="G717" s="8" t="s">
        <v>1196</v>
      </c>
      <c r="H717" s="9" t="s">
        <v>2784</v>
      </c>
      <c r="I717" s="13"/>
      <c r="J717" s="33"/>
    </row>
    <row r="718">
      <c r="A718" s="7">
        <v>8.60801450253E11</v>
      </c>
      <c r="B718" s="8" t="s">
        <v>2785</v>
      </c>
      <c r="C718" s="8" t="s">
        <v>2786</v>
      </c>
      <c r="D718" s="7">
        <v>8.7052556565E10</v>
      </c>
      <c r="E718" s="8" t="s">
        <v>442</v>
      </c>
      <c r="F718" s="8" t="s">
        <v>16</v>
      </c>
      <c r="G718" s="8" t="s">
        <v>2367</v>
      </c>
      <c r="H718" s="9" t="s">
        <v>28</v>
      </c>
      <c r="I718" s="13"/>
      <c r="J718" s="6"/>
    </row>
    <row r="719">
      <c r="A719" s="7">
        <v>8.60804351261E11</v>
      </c>
      <c r="B719" s="8" t="s">
        <v>2778</v>
      </c>
      <c r="C719" s="8" t="s">
        <v>2779</v>
      </c>
      <c r="D719" s="11" t="s">
        <v>2780</v>
      </c>
      <c r="E719" s="8" t="s">
        <v>213</v>
      </c>
      <c r="F719" s="8" t="s">
        <v>71</v>
      </c>
      <c r="G719" s="8" t="s">
        <v>2781</v>
      </c>
      <c r="H719" s="12" t="s">
        <v>2787</v>
      </c>
      <c r="I719" s="13"/>
      <c r="J719" s="33"/>
    </row>
    <row r="720">
      <c r="A720" s="7">
        <v>8.6083135108E11</v>
      </c>
      <c r="B720" s="8" t="s">
        <v>2788</v>
      </c>
      <c r="C720" s="8" t="s">
        <v>2789</v>
      </c>
      <c r="D720" s="11" t="s">
        <v>2790</v>
      </c>
      <c r="E720" s="8" t="s">
        <v>165</v>
      </c>
      <c r="F720" s="8" t="s">
        <v>43</v>
      </c>
      <c r="G720" s="8" t="s">
        <v>1323</v>
      </c>
      <c r="H720" s="9" t="s">
        <v>2791</v>
      </c>
      <c r="I720" s="13"/>
      <c r="J720" s="6"/>
    </row>
    <row r="721">
      <c r="A721" s="7">
        <v>8.60910302279E11</v>
      </c>
      <c r="B721" s="8" t="s">
        <v>2792</v>
      </c>
      <c r="C721" s="8" t="s">
        <v>2793</v>
      </c>
      <c r="D721" s="11" t="s">
        <v>2794</v>
      </c>
      <c r="E721" s="8" t="s">
        <v>525</v>
      </c>
      <c r="F721" s="8" t="s">
        <v>201</v>
      </c>
      <c r="G721" s="8" t="s">
        <v>2795</v>
      </c>
      <c r="H721" s="9" t="s">
        <v>2796</v>
      </c>
      <c r="I721" s="13"/>
      <c r="J721" s="10"/>
    </row>
    <row r="722">
      <c r="A722" s="7">
        <v>8.6093040193E11</v>
      </c>
      <c r="B722" s="8" t="s">
        <v>2797</v>
      </c>
      <c r="C722" s="8" t="s">
        <v>2798</v>
      </c>
      <c r="D722" s="7">
        <f>+77053905555</f>
        <v>77053905555</v>
      </c>
      <c r="E722" s="8" t="s">
        <v>15</v>
      </c>
      <c r="F722" s="8" t="s">
        <v>16</v>
      </c>
      <c r="G722" s="8" t="s">
        <v>1834</v>
      </c>
      <c r="H722" s="9" t="s">
        <v>2799</v>
      </c>
      <c r="I722" s="13"/>
      <c r="J722" s="6"/>
    </row>
    <row r="723">
      <c r="A723" s="7">
        <v>8.61013350612E11</v>
      </c>
      <c r="B723" s="8" t="s">
        <v>2800</v>
      </c>
      <c r="C723" s="8" t="s">
        <v>2801</v>
      </c>
      <c r="D723" s="11" t="s">
        <v>2802</v>
      </c>
      <c r="E723" s="8" t="s">
        <v>1335</v>
      </c>
      <c r="F723" s="8" t="s">
        <v>9</v>
      </c>
      <c r="G723" s="8" t="s">
        <v>2803</v>
      </c>
      <c r="H723" s="12" t="s">
        <v>2591</v>
      </c>
      <c r="I723" s="13"/>
      <c r="J723" s="10"/>
    </row>
    <row r="724">
      <c r="A724" s="7">
        <v>8.61110402894E11</v>
      </c>
      <c r="B724" s="8" t="s">
        <v>2804</v>
      </c>
      <c r="C724" s="8" t="s">
        <v>2805</v>
      </c>
      <c r="D724" s="11" t="s">
        <v>2806</v>
      </c>
      <c r="E724" s="8" t="s">
        <v>213</v>
      </c>
      <c r="F724" s="8" t="s">
        <v>91</v>
      </c>
      <c r="G724" s="8" t="s">
        <v>2807</v>
      </c>
      <c r="H724" s="9" t="s">
        <v>2569</v>
      </c>
      <c r="I724" s="13"/>
      <c r="J724" s="6"/>
    </row>
    <row r="725">
      <c r="A725" s="7">
        <v>8.6121035091E11</v>
      </c>
      <c r="B725" s="8" t="s">
        <v>2808</v>
      </c>
      <c r="C725" s="8" t="s">
        <v>2809</v>
      </c>
      <c r="D725" s="7">
        <v>8.777034532E10</v>
      </c>
      <c r="E725" s="8" t="s">
        <v>2810</v>
      </c>
      <c r="F725" s="8" t="s">
        <v>22</v>
      </c>
      <c r="G725" s="8" t="s">
        <v>2811</v>
      </c>
      <c r="H725" s="9" t="s">
        <v>2812</v>
      </c>
      <c r="I725" s="13"/>
      <c r="J725" s="13"/>
    </row>
    <row r="726">
      <c r="A726" s="7">
        <v>8.61213300148E11</v>
      </c>
      <c r="B726" s="8" t="s">
        <v>2813</v>
      </c>
      <c r="C726" s="8" t="s">
        <v>2813</v>
      </c>
      <c r="D726" s="11" t="s">
        <v>2814</v>
      </c>
      <c r="E726" s="8" t="s">
        <v>173</v>
      </c>
      <c r="F726" s="8" t="s">
        <v>201</v>
      </c>
      <c r="G726" s="8" t="s">
        <v>2815</v>
      </c>
      <c r="H726" s="9" t="s">
        <v>2637</v>
      </c>
      <c r="I726" s="13"/>
      <c r="J726" s="6"/>
    </row>
    <row r="727">
      <c r="A727" s="7">
        <v>8.70221450897E11</v>
      </c>
      <c r="B727" s="8" t="s">
        <v>2816</v>
      </c>
      <c r="C727" s="8" t="s">
        <v>2817</v>
      </c>
      <c r="D727" s="11" t="s">
        <v>2818</v>
      </c>
      <c r="E727" s="8" t="s">
        <v>21</v>
      </c>
      <c r="F727" s="8" t="s">
        <v>16</v>
      </c>
      <c r="G727" s="8" t="s">
        <v>2819</v>
      </c>
      <c r="H727" s="9" t="s">
        <v>2820</v>
      </c>
      <c r="I727" s="13"/>
      <c r="J727" s="10"/>
    </row>
    <row r="728">
      <c r="A728" s="7">
        <v>8.70301350341E11</v>
      </c>
      <c r="B728" s="8" t="s">
        <v>2821</v>
      </c>
      <c r="C728" s="8" t="s">
        <v>2822</v>
      </c>
      <c r="D728" s="8" t="s">
        <v>2823</v>
      </c>
      <c r="E728" s="8" t="s">
        <v>165</v>
      </c>
      <c r="F728" s="8" t="s">
        <v>9</v>
      </c>
      <c r="G728" s="8" t="s">
        <v>1536</v>
      </c>
      <c r="H728" s="12" t="s">
        <v>2591</v>
      </c>
      <c r="I728" s="13"/>
      <c r="J728" s="10"/>
    </row>
    <row r="729">
      <c r="A729" s="7">
        <v>8.70304350495E11</v>
      </c>
      <c r="B729" s="8" t="s">
        <v>2824</v>
      </c>
      <c r="C729" s="8" t="s">
        <v>2825</v>
      </c>
      <c r="D729" s="7">
        <v>8.7714259068E10</v>
      </c>
      <c r="E729" s="8" t="s">
        <v>386</v>
      </c>
      <c r="F729" s="8" t="s">
        <v>9</v>
      </c>
      <c r="G729" s="8" t="s">
        <v>1955</v>
      </c>
      <c r="H729" s="12" t="s">
        <v>2826</v>
      </c>
      <c r="I729" s="13"/>
      <c r="J729" s="6"/>
    </row>
    <row r="730">
      <c r="A730" s="7">
        <v>8.70415351164E11</v>
      </c>
      <c r="B730" s="8" t="s">
        <v>2827</v>
      </c>
      <c r="C730" s="8" t="s">
        <v>2828</v>
      </c>
      <c r="D730" s="11" t="s">
        <v>2829</v>
      </c>
      <c r="E730" s="8" t="s">
        <v>165</v>
      </c>
      <c r="F730" s="8" t="s">
        <v>71</v>
      </c>
      <c r="G730" s="8" t="s">
        <v>2830</v>
      </c>
      <c r="H730" s="12" t="s">
        <v>2831</v>
      </c>
      <c r="I730" s="13"/>
      <c r="J730" s="6"/>
    </row>
    <row r="731">
      <c r="A731" s="7">
        <v>8.70519450669E11</v>
      </c>
      <c r="B731" s="8" t="s">
        <v>2832</v>
      </c>
      <c r="C731" s="8" t="s">
        <v>2833</v>
      </c>
      <c r="D731" s="11" t="s">
        <v>2834</v>
      </c>
      <c r="E731" s="8" t="s">
        <v>21</v>
      </c>
      <c r="F731" s="8" t="s">
        <v>43</v>
      </c>
      <c r="G731" s="8" t="s">
        <v>1271</v>
      </c>
      <c r="H731" s="9" t="s">
        <v>2775</v>
      </c>
      <c r="I731" s="13"/>
      <c r="J731" s="10"/>
    </row>
    <row r="732">
      <c r="A732" s="7">
        <v>8.70528451011E11</v>
      </c>
      <c r="B732" s="8" t="s">
        <v>2835</v>
      </c>
      <c r="C732" s="8" t="s">
        <v>2836</v>
      </c>
      <c r="D732" s="7">
        <v>8.7071343465E10</v>
      </c>
      <c r="E732" s="8" t="s">
        <v>1</v>
      </c>
      <c r="F732" s="8" t="s">
        <v>16</v>
      </c>
      <c r="G732" s="8" t="s">
        <v>1536</v>
      </c>
      <c r="H732" s="12" t="s">
        <v>2591</v>
      </c>
      <c r="I732" s="13"/>
      <c r="J732" s="33"/>
    </row>
    <row r="733">
      <c r="A733" s="7">
        <v>8.70528350671E11</v>
      </c>
      <c r="B733" s="8" t="s">
        <v>2837</v>
      </c>
      <c r="C733" s="8" t="s">
        <v>2838</v>
      </c>
      <c r="D733" s="11" t="s">
        <v>2839</v>
      </c>
      <c r="E733" s="8" t="s">
        <v>21</v>
      </c>
      <c r="F733" s="8" t="s">
        <v>16</v>
      </c>
      <c r="G733" s="8" t="s">
        <v>2840</v>
      </c>
      <c r="H733" s="9" t="s">
        <v>2841</v>
      </c>
      <c r="I733" s="13"/>
      <c r="J733" s="33"/>
    </row>
    <row r="734">
      <c r="A734" s="7">
        <v>8.70617301776E11</v>
      </c>
      <c r="B734" s="8" t="s">
        <v>2842</v>
      </c>
      <c r="C734" s="8" t="s">
        <v>2843</v>
      </c>
      <c r="D734" s="7">
        <v>8.7767787777E10</v>
      </c>
      <c r="E734" s="8" t="s">
        <v>674</v>
      </c>
      <c r="F734" s="8" t="s">
        <v>201</v>
      </c>
      <c r="G734" s="8" t="s">
        <v>2844</v>
      </c>
      <c r="H734" s="9" t="s">
        <v>2845</v>
      </c>
      <c r="I734" s="13"/>
      <c r="J734" s="6"/>
    </row>
    <row r="735">
      <c r="A735" s="7">
        <v>8.70827350657E11</v>
      </c>
      <c r="B735" s="8" t="s">
        <v>2846</v>
      </c>
      <c r="C735" s="8" t="s">
        <v>2847</v>
      </c>
      <c r="D735" s="11" t="s">
        <v>2848</v>
      </c>
      <c r="E735" s="8" t="s">
        <v>442</v>
      </c>
      <c r="F735" s="8" t="s">
        <v>71</v>
      </c>
      <c r="G735" s="8" t="s">
        <v>2690</v>
      </c>
      <c r="H735" s="12" t="s">
        <v>2787</v>
      </c>
      <c r="I735" s="13"/>
      <c r="J735" s="6"/>
    </row>
    <row r="736">
      <c r="A736" s="7">
        <v>8.70923350837E11</v>
      </c>
      <c r="B736" s="8" t="s">
        <v>2849</v>
      </c>
      <c r="C736" s="8" t="s">
        <v>2850</v>
      </c>
      <c r="D736" s="11" t="s">
        <v>2851</v>
      </c>
      <c r="E736" s="8" t="s">
        <v>543</v>
      </c>
      <c r="F736" s="8" t="s">
        <v>9</v>
      </c>
      <c r="G736" s="8" t="s">
        <v>2852</v>
      </c>
      <c r="H736" s="12" t="s">
        <v>2853</v>
      </c>
      <c r="I736" s="13"/>
      <c r="J736" s="10"/>
    </row>
    <row r="737">
      <c r="A737" s="7">
        <v>8.71013350565E11</v>
      </c>
      <c r="B737" s="8" t="s">
        <v>2854</v>
      </c>
      <c r="C737" s="8" t="s">
        <v>2855</v>
      </c>
      <c r="D737" s="7">
        <v>8.7789300882E10</v>
      </c>
      <c r="E737" s="8" t="s">
        <v>16</v>
      </c>
      <c r="F737" s="8" t="s">
        <v>71</v>
      </c>
      <c r="G737" s="8" t="s">
        <v>2856</v>
      </c>
      <c r="H737" s="9" t="s">
        <v>2857</v>
      </c>
      <c r="I737" s="13"/>
      <c r="J737" s="6"/>
    </row>
    <row r="738">
      <c r="A738" s="7">
        <v>8.71108301791E11</v>
      </c>
      <c r="B738" s="8" t="s">
        <v>2858</v>
      </c>
      <c r="C738" s="8" t="s">
        <v>2859</v>
      </c>
      <c r="D738" s="7">
        <v>8.7779958676E10</v>
      </c>
      <c r="E738" s="8" t="s">
        <v>21</v>
      </c>
      <c r="F738" s="8" t="s">
        <v>186</v>
      </c>
      <c r="G738" s="8" t="s">
        <v>2860</v>
      </c>
      <c r="H738" s="9" t="s">
        <v>2669</v>
      </c>
      <c r="I738" s="13"/>
      <c r="J738" s="6"/>
    </row>
    <row r="739">
      <c r="A739" s="7">
        <v>8.71118451174E11</v>
      </c>
      <c r="B739" s="8" t="s">
        <v>2861</v>
      </c>
      <c r="C739" s="8" t="s">
        <v>2862</v>
      </c>
      <c r="D739" s="7">
        <v>8.7752813287E10</v>
      </c>
      <c r="E739" s="8" t="s">
        <v>2863</v>
      </c>
      <c r="F739" s="8" t="s">
        <v>71</v>
      </c>
      <c r="G739" s="8" t="s">
        <v>2397</v>
      </c>
      <c r="H739" s="9" t="s">
        <v>2864</v>
      </c>
      <c r="I739" s="13"/>
      <c r="J739" s="6"/>
    </row>
    <row r="740">
      <c r="A740" s="7">
        <v>8.71114301437E11</v>
      </c>
      <c r="B740" s="8" t="s">
        <v>2865</v>
      </c>
      <c r="C740" s="8" t="s">
        <v>2866</v>
      </c>
      <c r="D740" s="7">
        <f>+77010222628</f>
        <v>77010222628</v>
      </c>
      <c r="E740" s="8" t="s">
        <v>16</v>
      </c>
      <c r="F740" s="8" t="s">
        <v>141</v>
      </c>
      <c r="G740" s="8" t="s">
        <v>2867</v>
      </c>
      <c r="H740" s="43">
        <v>0.0</v>
      </c>
      <c r="I740" s="13"/>
      <c r="J740" s="6"/>
    </row>
    <row r="741">
      <c r="A741" s="7">
        <v>8.80115300939E11</v>
      </c>
      <c r="B741" s="8" t="s">
        <v>2868</v>
      </c>
      <c r="C741" s="8" t="s">
        <v>2869</v>
      </c>
      <c r="D741" s="7">
        <v>8.7051046066E10</v>
      </c>
      <c r="E741" s="8" t="s">
        <v>117</v>
      </c>
      <c r="F741" s="8" t="s">
        <v>201</v>
      </c>
      <c r="G741" s="8" t="s">
        <v>2870</v>
      </c>
      <c r="H741" s="9" t="s">
        <v>2637</v>
      </c>
      <c r="I741" s="13"/>
      <c r="J741" s="10"/>
    </row>
    <row r="742">
      <c r="A742" s="7">
        <v>8.80324302238E11</v>
      </c>
      <c r="B742" s="8" t="s">
        <v>2871</v>
      </c>
      <c r="C742" s="8" t="s">
        <v>2872</v>
      </c>
      <c r="D742" s="7">
        <v>8.7777580088E10</v>
      </c>
      <c r="E742" s="8" t="s">
        <v>117</v>
      </c>
      <c r="F742" s="8" t="s">
        <v>186</v>
      </c>
      <c r="G742" s="8" t="s">
        <v>2873</v>
      </c>
      <c r="H742" s="9" t="s">
        <v>2874</v>
      </c>
      <c r="I742" s="13"/>
      <c r="J742" s="10"/>
    </row>
    <row r="743">
      <c r="A743" s="7">
        <v>8.8031830196E11</v>
      </c>
      <c r="B743" s="8" t="s">
        <v>2875</v>
      </c>
      <c r="C743" s="8" t="s">
        <v>2876</v>
      </c>
      <c r="D743" s="11" t="s">
        <v>2877</v>
      </c>
      <c r="E743" s="8" t="s">
        <v>117</v>
      </c>
      <c r="F743" s="8" t="s">
        <v>91</v>
      </c>
      <c r="G743" s="8" t="s">
        <v>1339</v>
      </c>
      <c r="H743" s="9" t="s">
        <v>2878</v>
      </c>
      <c r="I743" s="13"/>
      <c r="J743" s="10"/>
    </row>
    <row r="744">
      <c r="A744" s="7">
        <v>8.80407402889E11</v>
      </c>
      <c r="B744" s="8" t="s">
        <v>2879</v>
      </c>
      <c r="C744" s="8" t="s">
        <v>2880</v>
      </c>
      <c r="D744" s="7">
        <v>8.7074548889E10</v>
      </c>
      <c r="E744" s="8" t="s">
        <v>879</v>
      </c>
      <c r="F744" s="8" t="s">
        <v>16</v>
      </c>
      <c r="G744" s="8" t="s">
        <v>2881</v>
      </c>
      <c r="H744" s="9" t="s">
        <v>2882</v>
      </c>
      <c r="I744" s="13"/>
      <c r="J744" s="10"/>
    </row>
    <row r="745">
      <c r="A745" s="7">
        <v>8.80426300682E11</v>
      </c>
      <c r="B745" s="8" t="s">
        <v>2883</v>
      </c>
      <c r="C745" s="8" t="s">
        <v>2884</v>
      </c>
      <c r="D745" s="11" t="s">
        <v>2885</v>
      </c>
      <c r="E745" s="8" t="s">
        <v>2034</v>
      </c>
      <c r="F745" s="8" t="s">
        <v>186</v>
      </c>
      <c r="G745" s="8" t="s">
        <v>2886</v>
      </c>
      <c r="H745" s="9" t="s">
        <v>2887</v>
      </c>
      <c r="I745" s="13"/>
      <c r="J745" s="10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7">
        <v>8.80512350309E11</v>
      </c>
      <c r="B746" s="8" t="s">
        <v>2888</v>
      </c>
      <c r="C746" s="8" t="s">
        <v>2889</v>
      </c>
      <c r="D746" s="7">
        <v>8.7056073636E10</v>
      </c>
      <c r="E746" s="8" t="s">
        <v>165</v>
      </c>
      <c r="F746" s="8" t="s">
        <v>9</v>
      </c>
      <c r="G746" s="8" t="s">
        <v>2890</v>
      </c>
      <c r="H746" s="12" t="s">
        <v>2891</v>
      </c>
      <c r="I746" s="13"/>
      <c r="J746" s="6"/>
    </row>
    <row r="747">
      <c r="A747" s="7">
        <v>8.80518301765E11</v>
      </c>
      <c r="B747" s="8" t="s">
        <v>2892</v>
      </c>
      <c r="C747" s="8" t="s">
        <v>2893</v>
      </c>
      <c r="D747" s="7">
        <v>8.7775206206E10</v>
      </c>
      <c r="E747" s="8" t="s">
        <v>21</v>
      </c>
      <c r="F747" s="8" t="s">
        <v>91</v>
      </c>
      <c r="G747" s="8" t="s">
        <v>1834</v>
      </c>
      <c r="H747" s="9" t="s">
        <v>2894</v>
      </c>
      <c r="I747" s="13"/>
      <c r="J747" s="10"/>
    </row>
    <row r="748">
      <c r="A748" s="7">
        <v>8.80523351347E11</v>
      </c>
      <c r="B748" s="8" t="s">
        <v>2371</v>
      </c>
      <c r="C748" s="8" t="s">
        <v>2895</v>
      </c>
      <c r="D748" s="7">
        <v>8.7779355888E10</v>
      </c>
      <c r="E748" s="8" t="s">
        <v>165</v>
      </c>
      <c r="F748" s="8" t="s">
        <v>9</v>
      </c>
      <c r="G748" s="8" t="s">
        <v>2681</v>
      </c>
      <c r="H748" s="12" t="s">
        <v>2896</v>
      </c>
      <c r="I748" s="13"/>
      <c r="J748" s="13"/>
    </row>
    <row r="749">
      <c r="A749" s="7">
        <v>8.8052830103E11</v>
      </c>
      <c r="B749" s="8" t="s">
        <v>2897</v>
      </c>
      <c r="C749" s="8" t="s">
        <v>2898</v>
      </c>
      <c r="D749" s="7">
        <v>8.7781919151E10</v>
      </c>
      <c r="E749" s="8" t="s">
        <v>21</v>
      </c>
      <c r="F749" s="8" t="s">
        <v>96</v>
      </c>
      <c r="G749" s="8" t="s">
        <v>2899</v>
      </c>
      <c r="H749" s="9" t="s">
        <v>2900</v>
      </c>
      <c r="I749" s="13"/>
      <c r="J749" s="6"/>
    </row>
    <row r="750">
      <c r="A750" s="7">
        <v>8.80616450717E11</v>
      </c>
      <c r="B750" s="8" t="s">
        <v>2901</v>
      </c>
      <c r="C750" s="8" t="s">
        <v>2902</v>
      </c>
      <c r="D750" s="7">
        <v>8.7081789484E10</v>
      </c>
      <c r="E750" s="8" t="s">
        <v>420</v>
      </c>
      <c r="F750" s="8" t="s">
        <v>22</v>
      </c>
      <c r="G750" s="8" t="s">
        <v>2903</v>
      </c>
      <c r="H750" s="9" t="s">
        <v>2904</v>
      </c>
      <c r="I750" s="13"/>
      <c r="J750" s="10"/>
    </row>
    <row r="751">
      <c r="A751" s="7">
        <v>8.80704302253E11</v>
      </c>
      <c r="B751" s="8" t="s">
        <v>2905</v>
      </c>
      <c r="C751" s="8" t="s">
        <v>2906</v>
      </c>
      <c r="D751" s="7">
        <v>8.7051558787E10</v>
      </c>
      <c r="E751" s="8" t="s">
        <v>165</v>
      </c>
      <c r="F751" s="8" t="s">
        <v>186</v>
      </c>
      <c r="G751" s="8" t="s">
        <v>2907</v>
      </c>
      <c r="H751" s="9" t="s">
        <v>2908</v>
      </c>
      <c r="I751" s="13"/>
      <c r="J751" s="6"/>
    </row>
    <row r="752">
      <c r="A752" s="7">
        <v>8.80712401562E11</v>
      </c>
      <c r="B752" s="8" t="s">
        <v>2909</v>
      </c>
      <c r="C752" s="8" t="s">
        <v>2910</v>
      </c>
      <c r="D752" s="7">
        <v>8.7010876666E10</v>
      </c>
      <c r="E752" s="8" t="s">
        <v>2911</v>
      </c>
      <c r="F752" s="8" t="s">
        <v>91</v>
      </c>
      <c r="G752" s="8" t="s">
        <v>2912</v>
      </c>
      <c r="H752" s="9" t="s">
        <v>2894</v>
      </c>
      <c r="I752" s="13"/>
      <c r="J752" s="10"/>
    </row>
    <row r="753">
      <c r="A753" s="7">
        <v>8.80717350274E11</v>
      </c>
      <c r="B753" s="8" t="s">
        <v>2913</v>
      </c>
      <c r="C753" s="8" t="s">
        <v>2914</v>
      </c>
      <c r="D753" s="7">
        <v>8.7751997675E10</v>
      </c>
      <c r="E753" s="8" t="s">
        <v>225</v>
      </c>
      <c r="F753" s="8" t="s">
        <v>16</v>
      </c>
      <c r="G753" s="8" t="s">
        <v>2915</v>
      </c>
      <c r="H753" s="9" t="s">
        <v>2916</v>
      </c>
      <c r="I753" s="13"/>
      <c r="J753" s="10"/>
    </row>
    <row r="754">
      <c r="A754" s="7">
        <v>8.80726401221E11</v>
      </c>
      <c r="B754" s="8" t="s">
        <v>2917</v>
      </c>
      <c r="C754" s="8" t="s">
        <v>2918</v>
      </c>
      <c r="D754" s="7">
        <f>+77775290259</f>
        <v>77775290259</v>
      </c>
      <c r="E754" s="8" t="s">
        <v>117</v>
      </c>
      <c r="F754" s="8" t="s">
        <v>31</v>
      </c>
      <c r="G754" s="8" t="s">
        <v>2723</v>
      </c>
      <c r="H754" s="9" t="s">
        <v>2919</v>
      </c>
      <c r="I754" s="13"/>
      <c r="J754" s="10"/>
    </row>
    <row r="755">
      <c r="A755" s="7">
        <v>8.80814350251E11</v>
      </c>
      <c r="B755" s="8" t="s">
        <v>2920</v>
      </c>
      <c r="C755" s="8" t="s">
        <v>2921</v>
      </c>
      <c r="D755" s="11" t="s">
        <v>2922</v>
      </c>
      <c r="E755" s="8" t="s">
        <v>21</v>
      </c>
      <c r="F755" s="8" t="s">
        <v>43</v>
      </c>
      <c r="G755" s="8" t="s">
        <v>2923</v>
      </c>
      <c r="H755" s="9" t="s">
        <v>2924</v>
      </c>
      <c r="I755" s="13"/>
      <c r="J755" s="6"/>
    </row>
    <row r="756">
      <c r="A756" s="7">
        <v>8.80831300228E11</v>
      </c>
      <c r="B756" s="8" t="s">
        <v>2925</v>
      </c>
      <c r="C756" s="8" t="s">
        <v>2926</v>
      </c>
      <c r="D756" s="7">
        <v>8.702656265E10</v>
      </c>
      <c r="E756" s="8" t="s">
        <v>117</v>
      </c>
      <c r="F756" s="8" t="s">
        <v>91</v>
      </c>
      <c r="G756" s="8" t="s">
        <v>2927</v>
      </c>
      <c r="H756" s="9" t="s">
        <v>2928</v>
      </c>
      <c r="I756" s="13"/>
      <c r="J756" s="6"/>
    </row>
    <row r="757">
      <c r="A757" s="7">
        <v>8.80831350968E11</v>
      </c>
      <c r="B757" s="8" t="s">
        <v>2929</v>
      </c>
      <c r="C757" s="8" t="s">
        <v>2930</v>
      </c>
      <c r="D757" s="7">
        <v>8.7025555375E10</v>
      </c>
      <c r="E757" s="8" t="s">
        <v>21</v>
      </c>
      <c r="F757" s="8" t="s">
        <v>43</v>
      </c>
      <c r="G757" s="8" t="s">
        <v>2931</v>
      </c>
      <c r="H757" s="9" t="s">
        <v>2932</v>
      </c>
      <c r="I757" s="13"/>
      <c r="J757" s="10"/>
    </row>
    <row r="758">
      <c r="A758" s="7">
        <v>8.81117450539E11</v>
      </c>
      <c r="B758" s="8" t="s">
        <v>2933</v>
      </c>
      <c r="C758" s="8" t="s">
        <v>2934</v>
      </c>
      <c r="D758" s="7">
        <v>8.7077260707E10</v>
      </c>
      <c r="E758" s="8" t="s">
        <v>1206</v>
      </c>
      <c r="F758" s="8" t="s">
        <v>60</v>
      </c>
      <c r="G758" s="8" t="s">
        <v>2935</v>
      </c>
      <c r="H758" s="9" t="s">
        <v>2936</v>
      </c>
      <c r="I758" s="13"/>
      <c r="J758" s="13"/>
    </row>
    <row r="759">
      <c r="A759" s="7">
        <v>8.81223450139E11</v>
      </c>
      <c r="B759" s="8" t="s">
        <v>2937</v>
      </c>
      <c r="C759" s="8" t="s">
        <v>2938</v>
      </c>
      <c r="D759" s="7">
        <f>+77055956335</f>
        <v>77055956335</v>
      </c>
      <c r="E759" s="8" t="s">
        <v>1335</v>
      </c>
      <c r="F759" s="8" t="s">
        <v>22</v>
      </c>
      <c r="G759" s="8" t="s">
        <v>2383</v>
      </c>
      <c r="H759" s="9" t="s">
        <v>2939</v>
      </c>
      <c r="I759" s="13"/>
      <c r="J759" s="6"/>
    </row>
    <row r="760">
      <c r="A760" s="7">
        <v>8.90114451113E11</v>
      </c>
      <c r="B760" s="8" t="s">
        <v>2940</v>
      </c>
      <c r="C760" s="8" t="s">
        <v>2941</v>
      </c>
      <c r="D760" s="7">
        <v>8.7752637771E10</v>
      </c>
      <c r="E760" s="8" t="s">
        <v>213</v>
      </c>
      <c r="F760" s="8" t="s">
        <v>71</v>
      </c>
      <c r="G760" s="8" t="s">
        <v>2602</v>
      </c>
      <c r="H760" s="44">
        <v>45471.0</v>
      </c>
      <c r="I760" s="13"/>
      <c r="J760" s="6"/>
    </row>
    <row r="761">
      <c r="A761" s="7">
        <v>8.90325350116E11</v>
      </c>
      <c r="B761" s="8" t="s">
        <v>2942</v>
      </c>
      <c r="C761" s="8" t="s">
        <v>2943</v>
      </c>
      <c r="D761" s="11" t="s">
        <v>2944</v>
      </c>
      <c r="E761" s="8" t="s">
        <v>173</v>
      </c>
      <c r="F761" s="8" t="s">
        <v>55</v>
      </c>
      <c r="G761" s="8" t="s">
        <v>2945</v>
      </c>
      <c r="H761" s="9" t="s">
        <v>2946</v>
      </c>
      <c r="I761" s="13"/>
      <c r="J761" s="10"/>
    </row>
    <row r="762">
      <c r="A762" s="7">
        <v>8.90425351118E11</v>
      </c>
      <c r="B762" s="8" t="s">
        <v>2947</v>
      </c>
      <c r="C762" s="8" t="s">
        <v>2948</v>
      </c>
      <c r="D762" s="7">
        <v>8.7019990995E10</v>
      </c>
      <c r="E762" s="8" t="s">
        <v>2949</v>
      </c>
      <c r="F762" s="8" t="s">
        <v>22</v>
      </c>
      <c r="G762" s="8" t="s">
        <v>2950</v>
      </c>
      <c r="H762" s="9" t="s">
        <v>2709</v>
      </c>
      <c r="I762" s="13"/>
      <c r="J762" s="10"/>
    </row>
    <row r="763">
      <c r="A763" s="7">
        <v>8.90507450964E11</v>
      </c>
      <c r="B763" s="8" t="s">
        <v>2951</v>
      </c>
      <c r="C763" s="8" t="s">
        <v>2952</v>
      </c>
      <c r="D763" s="7">
        <v>8.7755717181E10</v>
      </c>
      <c r="E763" s="8" t="s">
        <v>16</v>
      </c>
      <c r="F763" s="8" t="s">
        <v>43</v>
      </c>
      <c r="G763" s="8" t="s">
        <v>2953</v>
      </c>
      <c r="H763" s="9" t="s">
        <v>1555</v>
      </c>
      <c r="I763" s="26" t="s">
        <v>2954</v>
      </c>
      <c r="J763" s="10"/>
    </row>
    <row r="764">
      <c r="A764" s="7">
        <v>8.90525350262E11</v>
      </c>
      <c r="B764" s="8" t="s">
        <v>2955</v>
      </c>
      <c r="C764" s="8" t="s">
        <v>2956</v>
      </c>
      <c r="D764" s="7">
        <v>8.7026023664E10</v>
      </c>
      <c r="E764" s="8" t="s">
        <v>525</v>
      </c>
      <c r="F764" s="8" t="s">
        <v>55</v>
      </c>
      <c r="G764" s="8" t="s">
        <v>2957</v>
      </c>
      <c r="H764" s="9" t="s">
        <v>28</v>
      </c>
      <c r="I764" s="13"/>
      <c r="J764" s="6"/>
    </row>
    <row r="765">
      <c r="A765" s="7">
        <v>8.90525351341E11</v>
      </c>
      <c r="B765" s="8" t="s">
        <v>2958</v>
      </c>
      <c r="C765" s="8" t="s">
        <v>2959</v>
      </c>
      <c r="D765" s="7">
        <f>+77058880022</f>
        <v>77058880022</v>
      </c>
      <c r="E765" s="8" t="s">
        <v>21</v>
      </c>
      <c r="F765" s="8" t="s">
        <v>43</v>
      </c>
      <c r="G765" s="8" t="s">
        <v>2960</v>
      </c>
      <c r="H765" s="9" t="s">
        <v>2775</v>
      </c>
      <c r="I765" s="13"/>
      <c r="J765" s="33"/>
    </row>
    <row r="766">
      <c r="A766" s="7">
        <v>8.9071945059E11</v>
      </c>
      <c r="B766" s="8" t="s">
        <v>2961</v>
      </c>
      <c r="C766" s="8" t="s">
        <v>2962</v>
      </c>
      <c r="D766" s="7">
        <v>8.7771142244E10</v>
      </c>
      <c r="E766" s="8" t="s">
        <v>379</v>
      </c>
      <c r="F766" s="8" t="s">
        <v>9</v>
      </c>
      <c r="G766" s="8" t="s">
        <v>238</v>
      </c>
      <c r="H766" s="12" t="s">
        <v>2963</v>
      </c>
      <c r="I766" s="13"/>
      <c r="J766" s="33"/>
    </row>
    <row r="767">
      <c r="A767" s="7">
        <v>8.90723350506E11</v>
      </c>
      <c r="B767" s="8" t="s">
        <v>2964</v>
      </c>
      <c r="C767" s="8" t="s">
        <v>2965</v>
      </c>
      <c r="D767" s="7">
        <v>8.7777703656E10</v>
      </c>
      <c r="E767" s="8" t="s">
        <v>386</v>
      </c>
      <c r="F767" s="8" t="s">
        <v>16</v>
      </c>
      <c r="G767" s="8" t="s">
        <v>2966</v>
      </c>
      <c r="H767" s="9" t="s">
        <v>2967</v>
      </c>
      <c r="I767" s="13"/>
      <c r="J767" s="13"/>
    </row>
    <row r="768">
      <c r="A768" s="7">
        <v>8.90819350697E11</v>
      </c>
      <c r="B768" s="8" t="s">
        <v>2968</v>
      </c>
      <c r="C768" s="8" t="s">
        <v>2969</v>
      </c>
      <c r="D768" s="11" t="s">
        <v>2970</v>
      </c>
      <c r="E768" s="8" t="s">
        <v>1000</v>
      </c>
      <c r="F768" s="8" t="s">
        <v>71</v>
      </c>
      <c r="G768" s="8" t="s">
        <v>2971</v>
      </c>
      <c r="H768" s="9" t="s">
        <v>2972</v>
      </c>
      <c r="I768" s="13"/>
      <c r="J768" s="6"/>
    </row>
    <row r="769">
      <c r="A769" s="7">
        <v>8.90918351831E11</v>
      </c>
      <c r="B769" s="8" t="s">
        <v>2973</v>
      </c>
      <c r="C769" s="8" t="s">
        <v>2974</v>
      </c>
      <c r="D769" s="11" t="s">
        <v>2975</v>
      </c>
      <c r="E769" s="8" t="s">
        <v>213</v>
      </c>
      <c r="F769" s="8" t="s">
        <v>201</v>
      </c>
      <c r="G769" s="8" t="s">
        <v>2976</v>
      </c>
      <c r="H769" s="9" t="s">
        <v>2977</v>
      </c>
      <c r="I769" s="13"/>
      <c r="J769" s="33"/>
    </row>
    <row r="770">
      <c r="A770" s="7">
        <v>8.91201401985E11</v>
      </c>
      <c r="B770" s="8" t="s">
        <v>2978</v>
      </c>
      <c r="C770" s="8" t="s">
        <v>2979</v>
      </c>
      <c r="D770" s="11" t="s">
        <v>2980</v>
      </c>
      <c r="E770" s="8" t="s">
        <v>36</v>
      </c>
      <c r="F770" s="8" t="s">
        <v>55</v>
      </c>
      <c r="G770" s="8" t="s">
        <v>2957</v>
      </c>
      <c r="H770" s="9" t="s">
        <v>28</v>
      </c>
      <c r="I770" s="13"/>
      <c r="J770" s="10"/>
    </row>
    <row r="771">
      <c r="A771" s="7">
        <v>9.00124300072E11</v>
      </c>
      <c r="B771" s="8" t="s">
        <v>2981</v>
      </c>
      <c r="C771" s="8" t="s">
        <v>2982</v>
      </c>
      <c r="D771" s="8" t="s">
        <v>2983</v>
      </c>
      <c r="E771" s="8" t="s">
        <v>36</v>
      </c>
      <c r="F771" s="8" t="s">
        <v>2984</v>
      </c>
      <c r="G771" s="8" t="s">
        <v>2985</v>
      </c>
      <c r="H771" s="9" t="s">
        <v>2986</v>
      </c>
      <c r="I771" s="13"/>
      <c r="J771" s="6"/>
    </row>
    <row r="772">
      <c r="A772" s="7">
        <v>9.00224350885E11</v>
      </c>
      <c r="B772" s="8" t="s">
        <v>2987</v>
      </c>
      <c r="C772" s="8" t="s">
        <v>2988</v>
      </c>
      <c r="D772" s="7">
        <v>8.7002222538E10</v>
      </c>
      <c r="E772" s="8" t="s">
        <v>173</v>
      </c>
      <c r="F772" s="8" t="s">
        <v>71</v>
      </c>
      <c r="G772" s="8" t="s">
        <v>2989</v>
      </c>
      <c r="H772" s="9" t="s">
        <v>2990</v>
      </c>
      <c r="I772" s="13"/>
      <c r="J772" s="33"/>
    </row>
    <row r="773">
      <c r="A773" s="7">
        <v>9.00304451297E11</v>
      </c>
      <c r="B773" s="8" t="s">
        <v>2991</v>
      </c>
      <c r="C773" s="8" t="s">
        <v>2992</v>
      </c>
      <c r="D773" s="7">
        <f>+77075051975</f>
        <v>77075051975</v>
      </c>
      <c r="E773" s="8" t="s">
        <v>225</v>
      </c>
      <c r="F773" s="8" t="s">
        <v>60</v>
      </c>
      <c r="G773" s="8" t="s">
        <v>2993</v>
      </c>
      <c r="H773" s="9" t="s">
        <v>2994</v>
      </c>
      <c r="I773" s="13"/>
      <c r="J773" s="6"/>
    </row>
    <row r="774">
      <c r="A774" s="7">
        <v>9.00316301153E11</v>
      </c>
      <c r="B774" s="8" t="s">
        <v>2995</v>
      </c>
      <c r="C774" s="8" t="s">
        <v>2996</v>
      </c>
      <c r="D774" s="11" t="s">
        <v>2997</v>
      </c>
      <c r="E774" s="8" t="s">
        <v>2998</v>
      </c>
      <c r="F774" s="8" t="s">
        <v>37</v>
      </c>
      <c r="G774" s="8" t="s">
        <v>2999</v>
      </c>
      <c r="H774" s="9" t="s">
        <v>3000</v>
      </c>
      <c r="I774" s="13"/>
      <c r="J774" s="6"/>
    </row>
    <row r="775">
      <c r="A775" s="7">
        <v>8.9102635127E11</v>
      </c>
      <c r="B775" s="8" t="s">
        <v>3001</v>
      </c>
      <c r="C775" s="8" t="s">
        <v>3002</v>
      </c>
      <c r="D775" s="7">
        <v>8.7715862426E10</v>
      </c>
      <c r="E775" s="8" t="s">
        <v>117</v>
      </c>
      <c r="F775" s="8" t="s">
        <v>71</v>
      </c>
      <c r="G775" s="8" t="s">
        <v>1807</v>
      </c>
      <c r="H775" s="9" t="s">
        <v>3003</v>
      </c>
      <c r="I775" s="13"/>
      <c r="J775" s="6"/>
    </row>
    <row r="776">
      <c r="A776" s="7">
        <v>8.91121301072E11</v>
      </c>
      <c r="B776" s="8" t="s">
        <v>3004</v>
      </c>
      <c r="C776" s="8" t="s">
        <v>3005</v>
      </c>
      <c r="D776" s="11" t="s">
        <v>3006</v>
      </c>
      <c r="E776" s="8" t="s">
        <v>674</v>
      </c>
      <c r="F776" s="8" t="s">
        <v>2</v>
      </c>
      <c r="G776" s="8" t="s">
        <v>3007</v>
      </c>
      <c r="H776" s="9" t="s">
        <v>3008</v>
      </c>
      <c r="I776" s="13"/>
      <c r="J776" s="10"/>
    </row>
    <row r="777">
      <c r="A777" s="7">
        <v>8.91217350324E11</v>
      </c>
      <c r="B777" s="8" t="s">
        <v>3009</v>
      </c>
      <c r="C777" s="8" t="s">
        <v>3010</v>
      </c>
      <c r="D777" s="7">
        <v>8.7057777547E10</v>
      </c>
      <c r="E777" s="8" t="s">
        <v>225</v>
      </c>
      <c r="F777" s="8" t="s">
        <v>22</v>
      </c>
      <c r="G777" s="8" t="s">
        <v>2950</v>
      </c>
      <c r="H777" s="9" t="s">
        <v>2713</v>
      </c>
      <c r="I777" s="13"/>
      <c r="J777" s="10"/>
    </row>
    <row r="778">
      <c r="A778" s="7">
        <v>9.00110350359E11</v>
      </c>
      <c r="B778" s="8" t="s">
        <v>3011</v>
      </c>
      <c r="C778" s="8" t="s">
        <v>3012</v>
      </c>
      <c r="D778" s="7">
        <v>8.7081019449E10</v>
      </c>
      <c r="E778" s="8" t="s">
        <v>21</v>
      </c>
      <c r="F778" s="8" t="s">
        <v>16</v>
      </c>
      <c r="G778" s="8" t="s">
        <v>3013</v>
      </c>
      <c r="H778" s="9" t="s">
        <v>3014</v>
      </c>
      <c r="I778" s="13"/>
      <c r="J778" s="33"/>
    </row>
    <row r="779">
      <c r="A779" s="7">
        <v>9.00407350423E11</v>
      </c>
      <c r="B779" s="8" t="s">
        <v>3015</v>
      </c>
      <c r="C779" s="8" t="s">
        <v>3016</v>
      </c>
      <c r="D779" s="7">
        <v>8.7769842266E10</v>
      </c>
      <c r="E779" s="8" t="s">
        <v>931</v>
      </c>
      <c r="F779" s="8" t="s">
        <v>55</v>
      </c>
      <c r="G779" s="8" t="s">
        <v>3017</v>
      </c>
      <c r="H779" s="9" t="s">
        <v>28</v>
      </c>
      <c r="I779" s="13"/>
      <c r="J779" s="15"/>
    </row>
    <row r="780">
      <c r="A780" s="7">
        <v>9.00424351058E11</v>
      </c>
      <c r="B780" s="8" t="s">
        <v>3018</v>
      </c>
      <c r="C780" s="8" t="s">
        <v>3019</v>
      </c>
      <c r="D780" s="7">
        <v>8.7015386102E10</v>
      </c>
      <c r="E780" s="8" t="s">
        <v>165</v>
      </c>
      <c r="F780" s="8" t="s">
        <v>55</v>
      </c>
      <c r="G780" s="8" t="s">
        <v>3020</v>
      </c>
      <c r="H780" s="9" t="s">
        <v>2687</v>
      </c>
      <c r="I780" s="13"/>
      <c r="J780" s="13"/>
    </row>
    <row r="781">
      <c r="A781" s="7">
        <v>9.00510450112E11</v>
      </c>
      <c r="B781" s="8" t="s">
        <v>3021</v>
      </c>
      <c r="C781" s="8" t="s">
        <v>3022</v>
      </c>
      <c r="D781" s="7">
        <v>8.7774745742E10</v>
      </c>
      <c r="E781" s="8" t="s">
        <v>165</v>
      </c>
      <c r="F781" s="8" t="s">
        <v>22</v>
      </c>
      <c r="G781" s="8" t="s">
        <v>3023</v>
      </c>
      <c r="H781" s="9" t="s">
        <v>2755</v>
      </c>
      <c r="I781" s="13"/>
      <c r="J781" s="6"/>
    </row>
    <row r="782">
      <c r="A782" s="7">
        <v>9.00602451399E11</v>
      </c>
      <c r="B782" s="8" t="s">
        <v>3024</v>
      </c>
      <c r="C782" s="8" t="s">
        <v>3025</v>
      </c>
      <c r="D782" s="7">
        <v>8.7768098585E10</v>
      </c>
      <c r="E782" s="8" t="s">
        <v>3026</v>
      </c>
      <c r="F782" s="8" t="s">
        <v>9</v>
      </c>
      <c r="G782" s="8" t="s">
        <v>3027</v>
      </c>
      <c r="H782" s="12" t="s">
        <v>3028</v>
      </c>
      <c r="I782" s="13"/>
      <c r="J782" s="6"/>
    </row>
    <row r="783">
      <c r="A783" s="7">
        <v>9.00606300944E11</v>
      </c>
      <c r="B783" s="8" t="s">
        <v>3029</v>
      </c>
      <c r="C783" s="8" t="s">
        <v>3030</v>
      </c>
      <c r="D783" s="7">
        <f>+77471476604</f>
        <v>77471476604</v>
      </c>
      <c r="E783" s="8" t="s">
        <v>3031</v>
      </c>
      <c r="F783" s="8" t="s">
        <v>141</v>
      </c>
      <c r="G783" s="8" t="s">
        <v>3032</v>
      </c>
      <c r="H783" s="9" t="s">
        <v>3033</v>
      </c>
      <c r="I783" s="13"/>
      <c r="J783" s="20"/>
    </row>
    <row r="784">
      <c r="A784" s="7">
        <v>9.00617350217E11</v>
      </c>
      <c r="B784" s="8" t="s">
        <v>3034</v>
      </c>
      <c r="C784" s="8" t="s">
        <v>3035</v>
      </c>
      <c r="D784" s="7">
        <v>8.7016693525E10</v>
      </c>
      <c r="E784" s="8" t="s">
        <v>165</v>
      </c>
      <c r="F784" s="8" t="s">
        <v>16</v>
      </c>
      <c r="G784" s="8" t="s">
        <v>2026</v>
      </c>
      <c r="H784" s="9" t="s">
        <v>3036</v>
      </c>
      <c r="I784" s="13"/>
      <c r="J784" s="33"/>
    </row>
    <row r="785">
      <c r="A785" s="7">
        <v>9.00615451349E11</v>
      </c>
      <c r="B785" s="8" t="s">
        <v>3037</v>
      </c>
      <c r="C785" s="8" t="s">
        <v>3038</v>
      </c>
      <c r="D785" s="8" t="s">
        <v>3039</v>
      </c>
      <c r="E785" s="8" t="s">
        <v>117</v>
      </c>
      <c r="F785" s="8" t="s">
        <v>201</v>
      </c>
      <c r="G785" s="8" t="s">
        <v>214</v>
      </c>
      <c r="H785" s="9" t="s">
        <v>3040</v>
      </c>
      <c r="I785" s="13"/>
      <c r="J785" s="6"/>
    </row>
    <row r="786">
      <c r="A786" s="7">
        <v>9.00624301336E11</v>
      </c>
      <c r="B786" s="8" t="s">
        <v>3041</v>
      </c>
      <c r="C786" s="8" t="s">
        <v>3042</v>
      </c>
      <c r="D786" s="11" t="s">
        <v>3043</v>
      </c>
      <c r="E786" s="8" t="s">
        <v>3044</v>
      </c>
      <c r="F786" s="8" t="s">
        <v>186</v>
      </c>
      <c r="G786" s="8" t="s">
        <v>3045</v>
      </c>
      <c r="H786" s="9" t="s">
        <v>3046</v>
      </c>
      <c r="I786" s="13"/>
      <c r="J786" s="10"/>
    </row>
    <row r="787">
      <c r="A787" s="7">
        <v>9.00630351325E11</v>
      </c>
      <c r="B787" s="8" t="s">
        <v>3047</v>
      </c>
      <c r="C787" s="8" t="s">
        <v>3048</v>
      </c>
      <c r="D787" s="7">
        <v>8.7773308584E10</v>
      </c>
      <c r="E787" s="8" t="s">
        <v>151</v>
      </c>
      <c r="F787" s="8" t="s">
        <v>43</v>
      </c>
      <c r="G787" s="8" t="s">
        <v>1317</v>
      </c>
      <c r="H787" s="9" t="s">
        <v>2775</v>
      </c>
      <c r="I787" s="13"/>
      <c r="J787" s="6"/>
    </row>
    <row r="788">
      <c r="A788" s="7">
        <v>9.00625401124E11</v>
      </c>
      <c r="B788" s="8" t="s">
        <v>3049</v>
      </c>
      <c r="C788" s="8" t="s">
        <v>3050</v>
      </c>
      <c r="D788" s="7">
        <v>8.7777580088E10</v>
      </c>
      <c r="E788" s="8" t="s">
        <v>165</v>
      </c>
      <c r="F788" s="8" t="s">
        <v>186</v>
      </c>
      <c r="G788" s="8" t="s">
        <v>2873</v>
      </c>
      <c r="H788" s="9" t="s">
        <v>3051</v>
      </c>
      <c r="I788" s="13"/>
      <c r="J788" s="10"/>
    </row>
    <row r="789">
      <c r="A789" s="7">
        <v>9.00719350638E11</v>
      </c>
      <c r="B789" s="8" t="s">
        <v>3052</v>
      </c>
      <c r="C789" s="8" t="s">
        <v>3053</v>
      </c>
      <c r="D789" s="7">
        <v>8.7018697262E10</v>
      </c>
      <c r="E789" s="8" t="s">
        <v>117</v>
      </c>
      <c r="F789" s="8" t="s">
        <v>71</v>
      </c>
      <c r="G789" s="8" t="s">
        <v>671</v>
      </c>
      <c r="H789" s="9" t="s">
        <v>3054</v>
      </c>
      <c r="I789" s="13"/>
      <c r="J789" s="6"/>
    </row>
    <row r="790">
      <c r="A790" s="7">
        <v>9.00723351628E11</v>
      </c>
      <c r="B790" s="8" t="s">
        <v>3055</v>
      </c>
      <c r="C790" s="8" t="s">
        <v>3056</v>
      </c>
      <c r="D790" s="7">
        <v>8.7752446544E10</v>
      </c>
      <c r="E790" s="8" t="s">
        <v>621</v>
      </c>
      <c r="F790" s="8" t="s">
        <v>22</v>
      </c>
      <c r="G790" s="8" t="s">
        <v>1427</v>
      </c>
      <c r="H790" s="9" t="s">
        <v>3057</v>
      </c>
      <c r="I790" s="13"/>
      <c r="J790" s="6"/>
    </row>
    <row r="791">
      <c r="A791" s="7">
        <v>9.01108350738E11</v>
      </c>
      <c r="B791" s="8" t="s">
        <v>3058</v>
      </c>
      <c r="C791" s="8" t="s">
        <v>3059</v>
      </c>
      <c r="D791" s="11" t="s">
        <v>3060</v>
      </c>
      <c r="E791" s="8" t="s">
        <v>21</v>
      </c>
      <c r="F791" s="8" t="s">
        <v>9</v>
      </c>
      <c r="G791" s="8" t="s">
        <v>1584</v>
      </c>
      <c r="H791" s="12" t="s">
        <v>3061</v>
      </c>
      <c r="I791" s="13"/>
      <c r="J791" s="10"/>
    </row>
    <row r="792">
      <c r="A792" s="7">
        <v>9.01205350933E11</v>
      </c>
      <c r="B792" s="8" t="s">
        <v>3062</v>
      </c>
      <c r="C792" s="8" t="s">
        <v>3063</v>
      </c>
      <c r="D792" s="11" t="s">
        <v>3064</v>
      </c>
      <c r="E792" s="8" t="s">
        <v>1</v>
      </c>
      <c r="F792" s="8" t="s">
        <v>91</v>
      </c>
      <c r="G792" s="8" t="s">
        <v>3065</v>
      </c>
      <c r="H792" s="9" t="s">
        <v>2894</v>
      </c>
      <c r="I792" s="13"/>
      <c r="J792" s="10"/>
    </row>
    <row r="793">
      <c r="A793" s="7">
        <v>9.10213301511E11</v>
      </c>
      <c r="B793" s="8" t="s">
        <v>3066</v>
      </c>
      <c r="C793" s="8" t="s">
        <v>3067</v>
      </c>
      <c r="D793" s="11" t="s">
        <v>3068</v>
      </c>
      <c r="E793" s="8" t="s">
        <v>674</v>
      </c>
      <c r="F793" s="8" t="s">
        <v>201</v>
      </c>
      <c r="G793" s="8" t="s">
        <v>3069</v>
      </c>
      <c r="H793" s="9" t="s">
        <v>2977</v>
      </c>
      <c r="I793" s="13"/>
      <c r="J793" s="6"/>
    </row>
    <row r="794">
      <c r="A794" s="7">
        <v>9.10325350063E11</v>
      </c>
      <c r="B794" s="8" t="s">
        <v>3070</v>
      </c>
      <c r="C794" s="8" t="s">
        <v>3071</v>
      </c>
      <c r="D794" s="7">
        <v>8.705760091E10</v>
      </c>
      <c r="E794" s="8" t="s">
        <v>21</v>
      </c>
      <c r="F794" s="8" t="s">
        <v>9</v>
      </c>
      <c r="G794" s="8" t="s">
        <v>1584</v>
      </c>
      <c r="H794" s="12" t="s">
        <v>3072</v>
      </c>
      <c r="I794" s="13"/>
      <c r="J794" s="6"/>
    </row>
    <row r="795">
      <c r="A795" s="7">
        <v>9.10405451499E11</v>
      </c>
      <c r="B795" s="8" t="s">
        <v>3073</v>
      </c>
      <c r="C795" s="8" t="s">
        <v>3074</v>
      </c>
      <c r="D795" s="11" t="s">
        <v>3075</v>
      </c>
      <c r="E795" s="8" t="s">
        <v>16</v>
      </c>
      <c r="F795" s="8" t="s">
        <v>91</v>
      </c>
      <c r="G795" s="8" t="s">
        <v>3076</v>
      </c>
      <c r="H795" s="9" t="s">
        <v>3077</v>
      </c>
      <c r="I795" s="13"/>
      <c r="J795" s="33"/>
    </row>
    <row r="796">
      <c r="A796" s="7">
        <v>9.10406350053E11</v>
      </c>
      <c r="B796" s="8" t="s">
        <v>3078</v>
      </c>
      <c r="C796" s="8" t="s">
        <v>3079</v>
      </c>
      <c r="D796" s="11" t="s">
        <v>3080</v>
      </c>
      <c r="E796" s="8" t="s">
        <v>525</v>
      </c>
      <c r="F796" s="8" t="s">
        <v>9</v>
      </c>
      <c r="G796" s="8" t="s">
        <v>3081</v>
      </c>
      <c r="H796" s="12" t="s">
        <v>3082</v>
      </c>
      <c r="I796" s="13"/>
      <c r="J796" s="10"/>
    </row>
    <row r="797">
      <c r="A797" s="7">
        <v>9.10515401518E11</v>
      </c>
      <c r="B797" s="8" t="s">
        <v>3083</v>
      </c>
      <c r="C797" s="8" t="s">
        <v>3084</v>
      </c>
      <c r="D797" s="7">
        <v>8.7772531571E10</v>
      </c>
      <c r="E797" s="8" t="s">
        <v>16</v>
      </c>
      <c r="F797" s="8" t="s">
        <v>71</v>
      </c>
      <c r="G797" s="8" t="s">
        <v>3085</v>
      </c>
      <c r="H797" s="9" t="s">
        <v>3086</v>
      </c>
      <c r="I797" s="13"/>
      <c r="J797" s="6"/>
    </row>
    <row r="798">
      <c r="A798" s="7">
        <v>9.10523351424E11</v>
      </c>
      <c r="B798" s="8" t="s">
        <v>3087</v>
      </c>
      <c r="C798" s="8" t="s">
        <v>3088</v>
      </c>
      <c r="D798" s="11" t="s">
        <v>3089</v>
      </c>
      <c r="E798" s="8" t="s">
        <v>117</v>
      </c>
      <c r="F798" s="8" t="s">
        <v>71</v>
      </c>
      <c r="G798" s="8" t="s">
        <v>3090</v>
      </c>
      <c r="H798" s="9" t="s">
        <v>3091</v>
      </c>
      <c r="I798" s="13"/>
      <c r="J798" s="10"/>
    </row>
    <row r="799">
      <c r="A799" s="7">
        <v>9.10524300415E11</v>
      </c>
      <c r="B799" s="8" t="s">
        <v>3092</v>
      </c>
      <c r="C799" s="8" t="s">
        <v>3093</v>
      </c>
      <c r="D799" s="8" t="s">
        <v>3094</v>
      </c>
      <c r="E799" s="8" t="s">
        <v>879</v>
      </c>
      <c r="F799" s="8" t="s">
        <v>91</v>
      </c>
      <c r="G799" s="8" t="s">
        <v>1834</v>
      </c>
      <c r="H799" s="9" t="s">
        <v>2894</v>
      </c>
      <c r="I799" s="13"/>
      <c r="J799" s="6"/>
    </row>
    <row r="800">
      <c r="A800" s="7">
        <v>9.10530451528E11</v>
      </c>
      <c r="B800" s="8" t="s">
        <v>3095</v>
      </c>
      <c r="C800" s="8" t="s">
        <v>3096</v>
      </c>
      <c r="D800" s="7">
        <f>+77767050101</f>
        <v>77767050101</v>
      </c>
      <c r="E800" s="8" t="s">
        <v>213</v>
      </c>
      <c r="F800" s="8" t="s">
        <v>9</v>
      </c>
      <c r="G800" s="8" t="s">
        <v>2704</v>
      </c>
      <c r="H800" s="12" t="s">
        <v>3097</v>
      </c>
      <c r="I800" s="13"/>
      <c r="J800" s="6"/>
    </row>
    <row r="801">
      <c r="A801" s="7">
        <v>9.10713350111E11</v>
      </c>
      <c r="B801" s="8" t="s">
        <v>3098</v>
      </c>
      <c r="C801" s="8" t="s">
        <v>3099</v>
      </c>
      <c r="D801" s="7">
        <v>8.7075803053E10</v>
      </c>
      <c r="E801" s="8" t="s">
        <v>225</v>
      </c>
      <c r="F801" s="8" t="s">
        <v>60</v>
      </c>
      <c r="G801" s="8" t="s">
        <v>3100</v>
      </c>
      <c r="H801" s="9" t="s">
        <v>3101</v>
      </c>
      <c r="I801" s="13"/>
      <c r="J801" s="33"/>
    </row>
    <row r="802">
      <c r="A802" s="7">
        <v>9.10811400838E11</v>
      </c>
      <c r="B802" s="8" t="s">
        <v>3102</v>
      </c>
      <c r="C802" s="8" t="s">
        <v>3103</v>
      </c>
      <c r="D802" s="7">
        <v>8.7712475731E10</v>
      </c>
      <c r="E802" s="8" t="s">
        <v>3104</v>
      </c>
      <c r="F802" s="8" t="s">
        <v>22</v>
      </c>
      <c r="G802" s="8" t="s">
        <v>1352</v>
      </c>
      <c r="H802" s="9" t="s">
        <v>2713</v>
      </c>
      <c r="I802" s="13"/>
      <c r="J802" s="33"/>
    </row>
    <row r="803">
      <c r="A803" s="7">
        <v>9.10809350609E11</v>
      </c>
      <c r="B803" s="8" t="s">
        <v>3105</v>
      </c>
      <c r="C803" s="8" t="s">
        <v>3106</v>
      </c>
      <c r="D803" s="7">
        <v>8.7013767625E10</v>
      </c>
      <c r="E803" s="8" t="s">
        <v>165</v>
      </c>
      <c r="F803" s="8" t="s">
        <v>91</v>
      </c>
      <c r="G803" s="8" t="s">
        <v>1834</v>
      </c>
      <c r="H803" s="9" t="s">
        <v>2928</v>
      </c>
      <c r="I803" s="13"/>
      <c r="J803" s="33"/>
    </row>
    <row r="804">
      <c r="A804" s="7">
        <v>9.10824350155E11</v>
      </c>
      <c r="B804" s="8" t="s">
        <v>3107</v>
      </c>
      <c r="C804" s="8" t="s">
        <v>3108</v>
      </c>
      <c r="D804" s="11" t="s">
        <v>3109</v>
      </c>
      <c r="E804" s="8" t="s">
        <v>36</v>
      </c>
      <c r="F804" s="8" t="s">
        <v>71</v>
      </c>
      <c r="G804" s="8" t="s">
        <v>3110</v>
      </c>
      <c r="H804" s="9" t="s">
        <v>3111</v>
      </c>
      <c r="I804" s="13"/>
      <c r="J804" s="33"/>
    </row>
    <row r="805">
      <c r="A805" s="7">
        <v>9.10902300549E11</v>
      </c>
      <c r="B805" s="8" t="s">
        <v>3112</v>
      </c>
      <c r="C805" s="8" t="s">
        <v>3113</v>
      </c>
      <c r="D805" s="7">
        <v>8.7781100754E10</v>
      </c>
      <c r="E805" s="8" t="s">
        <v>225</v>
      </c>
      <c r="F805" s="8" t="s">
        <v>2</v>
      </c>
      <c r="G805" s="8" t="s">
        <v>3114</v>
      </c>
      <c r="H805" s="9" t="s">
        <v>3115</v>
      </c>
      <c r="I805" s="13"/>
      <c r="J805" s="6"/>
    </row>
    <row r="806">
      <c r="A806" s="7">
        <v>9.10923350034E11</v>
      </c>
      <c r="B806" s="8" t="s">
        <v>3116</v>
      </c>
      <c r="C806" s="8" t="s">
        <v>3116</v>
      </c>
      <c r="D806" s="11" t="s">
        <v>3117</v>
      </c>
      <c r="E806" s="8" t="s">
        <v>106</v>
      </c>
      <c r="F806" s="8" t="s">
        <v>71</v>
      </c>
      <c r="G806" s="8" t="s">
        <v>1074</v>
      </c>
      <c r="H806" s="9" t="s">
        <v>3118</v>
      </c>
      <c r="I806" s="13"/>
      <c r="J806" s="6"/>
    </row>
    <row r="807">
      <c r="A807" s="7">
        <v>9.11003451317E11</v>
      </c>
      <c r="B807" s="8" t="s">
        <v>3119</v>
      </c>
      <c r="C807" s="8" t="s">
        <v>3120</v>
      </c>
      <c r="D807" s="7">
        <v>8.7071529004E10</v>
      </c>
      <c r="E807" s="8" t="s">
        <v>3121</v>
      </c>
      <c r="F807" s="8" t="s">
        <v>9</v>
      </c>
      <c r="G807" s="8" t="s">
        <v>3122</v>
      </c>
      <c r="H807" s="12" t="s">
        <v>3123</v>
      </c>
      <c r="I807" s="13"/>
      <c r="J807" s="20"/>
    </row>
    <row r="808">
      <c r="A808" s="7">
        <v>9.11005400254E11</v>
      </c>
      <c r="B808" s="8" t="s">
        <v>3124</v>
      </c>
      <c r="C808" s="8" t="s">
        <v>3125</v>
      </c>
      <c r="D808" s="11" t="s">
        <v>3126</v>
      </c>
      <c r="E808" s="8" t="s">
        <v>173</v>
      </c>
      <c r="F808" s="8" t="s">
        <v>452</v>
      </c>
      <c r="G808" s="8" t="s">
        <v>1332</v>
      </c>
      <c r="H808" s="9" t="s">
        <v>3127</v>
      </c>
      <c r="I808" s="13"/>
      <c r="J808" s="6"/>
    </row>
    <row r="809">
      <c r="A809" s="7">
        <v>9.1120945015E11</v>
      </c>
      <c r="B809" s="8" t="s">
        <v>3128</v>
      </c>
      <c r="C809" s="8" t="s">
        <v>3129</v>
      </c>
      <c r="D809" s="11" t="s">
        <v>3130</v>
      </c>
      <c r="E809" s="8" t="s">
        <v>213</v>
      </c>
      <c r="F809" s="8" t="s">
        <v>60</v>
      </c>
      <c r="G809" s="8" t="s">
        <v>3100</v>
      </c>
      <c r="H809" s="9" t="s">
        <v>3131</v>
      </c>
      <c r="I809" s="13"/>
      <c r="J809" s="10"/>
    </row>
    <row r="810">
      <c r="A810" s="7">
        <v>9.11210350586E11</v>
      </c>
      <c r="B810" s="8" t="s">
        <v>3132</v>
      </c>
      <c r="C810" s="8" t="s">
        <v>3133</v>
      </c>
      <c r="D810" s="7">
        <v>8.7053315191E10</v>
      </c>
      <c r="E810" s="8" t="s">
        <v>117</v>
      </c>
      <c r="F810" s="8" t="s">
        <v>16</v>
      </c>
      <c r="G810" s="8" t="s">
        <v>3134</v>
      </c>
      <c r="H810" s="9" t="s">
        <v>2894</v>
      </c>
      <c r="I810" s="13"/>
      <c r="J810" s="6"/>
    </row>
    <row r="811">
      <c r="A811" s="7">
        <v>9.11212350804E11</v>
      </c>
      <c r="B811" s="8" t="s">
        <v>3135</v>
      </c>
      <c r="C811" s="8" t="s">
        <v>3136</v>
      </c>
      <c r="D811" s="7">
        <f>+77769130648</f>
        <v>77769130648</v>
      </c>
      <c r="E811" s="8" t="s">
        <v>70</v>
      </c>
      <c r="F811" s="8" t="s">
        <v>91</v>
      </c>
      <c r="G811" s="8" t="s">
        <v>1495</v>
      </c>
      <c r="H811" s="9" t="s">
        <v>3137</v>
      </c>
      <c r="I811" s="13"/>
      <c r="J811" s="6"/>
    </row>
    <row r="812">
      <c r="A812" s="7">
        <v>9.20102401497E11</v>
      </c>
      <c r="B812" s="8" t="s">
        <v>3138</v>
      </c>
      <c r="C812" s="8" t="s">
        <v>3139</v>
      </c>
      <c r="D812" s="7">
        <v>8.7775671972E10</v>
      </c>
      <c r="E812" s="8" t="s">
        <v>117</v>
      </c>
      <c r="F812" s="8" t="s">
        <v>91</v>
      </c>
      <c r="G812" s="8" t="s">
        <v>1339</v>
      </c>
      <c r="H812" s="9" t="s">
        <v>2894</v>
      </c>
      <c r="I812" s="13"/>
      <c r="J812" s="10"/>
    </row>
    <row r="813">
      <c r="A813" s="7">
        <v>9.20109351277E11</v>
      </c>
      <c r="B813" s="8" t="s">
        <v>3140</v>
      </c>
      <c r="C813" s="8" t="s">
        <v>3141</v>
      </c>
      <c r="D813" s="11" t="s">
        <v>3142</v>
      </c>
      <c r="E813" s="8" t="s">
        <v>165</v>
      </c>
      <c r="F813" s="8" t="s">
        <v>91</v>
      </c>
      <c r="G813" s="8" t="s">
        <v>3143</v>
      </c>
      <c r="H813" s="9" t="s">
        <v>2928</v>
      </c>
      <c r="I813" s="13"/>
      <c r="J813" s="6"/>
    </row>
    <row r="814">
      <c r="A814" s="7">
        <v>9.203183515E11</v>
      </c>
      <c r="B814" s="8" t="s">
        <v>3144</v>
      </c>
      <c r="C814" s="8" t="s">
        <v>3145</v>
      </c>
      <c r="D814" s="11" t="s">
        <v>3146</v>
      </c>
      <c r="E814" s="8" t="s">
        <v>213</v>
      </c>
      <c r="F814" s="8" t="s">
        <v>22</v>
      </c>
      <c r="G814" s="8" t="s">
        <v>1132</v>
      </c>
      <c r="H814" s="9" t="s">
        <v>2755</v>
      </c>
      <c r="I814" s="13"/>
      <c r="J814" s="6"/>
    </row>
    <row r="815">
      <c r="A815" s="7">
        <v>9.2031745088E11</v>
      </c>
      <c r="B815" s="8" t="s">
        <v>3147</v>
      </c>
      <c r="C815" s="8" t="s">
        <v>3148</v>
      </c>
      <c r="D815" s="7">
        <v>8.7001394251E10</v>
      </c>
      <c r="E815" s="8" t="s">
        <v>674</v>
      </c>
      <c r="F815" s="8" t="s">
        <v>60</v>
      </c>
      <c r="G815" s="8" t="s">
        <v>2993</v>
      </c>
      <c r="H815" s="9" t="s">
        <v>3149</v>
      </c>
      <c r="I815" s="13"/>
      <c r="J815" s="33"/>
    </row>
    <row r="816">
      <c r="A816" s="7">
        <v>9.20325351529E11</v>
      </c>
      <c r="B816" s="8" t="s">
        <v>3150</v>
      </c>
      <c r="C816" s="8" t="s">
        <v>3151</v>
      </c>
      <c r="D816" s="7">
        <v>8.775169008E10</v>
      </c>
      <c r="E816" s="8" t="s">
        <v>165</v>
      </c>
      <c r="F816" s="8" t="s">
        <v>201</v>
      </c>
      <c r="G816" s="8" t="s">
        <v>3152</v>
      </c>
      <c r="H816" s="9" t="s">
        <v>3040</v>
      </c>
      <c r="I816" s="13"/>
      <c r="J816" s="10"/>
    </row>
    <row r="817">
      <c r="A817" s="7">
        <v>9.20407350932E11</v>
      </c>
      <c r="B817" s="8" t="s">
        <v>3153</v>
      </c>
      <c r="C817" s="8" t="s">
        <v>3154</v>
      </c>
      <c r="D817" s="7">
        <v>8.7779944359E10</v>
      </c>
      <c r="E817" s="8" t="s">
        <v>366</v>
      </c>
      <c r="F817" s="8" t="s">
        <v>141</v>
      </c>
      <c r="G817" s="8" t="s">
        <v>2066</v>
      </c>
      <c r="H817" s="9" t="s">
        <v>3155</v>
      </c>
      <c r="I817" s="13"/>
      <c r="J817" s="6"/>
    </row>
    <row r="818">
      <c r="A818" s="7">
        <v>9.20412300201E11</v>
      </c>
      <c r="B818" s="8" t="s">
        <v>3156</v>
      </c>
      <c r="C818" s="8" t="s">
        <v>3156</v>
      </c>
      <c r="D818" s="7">
        <v>8.7076510644E10</v>
      </c>
      <c r="E818" s="8" t="s">
        <v>525</v>
      </c>
      <c r="F818" s="8" t="s">
        <v>201</v>
      </c>
      <c r="G818" s="8" t="s">
        <v>2178</v>
      </c>
      <c r="H818" s="9" t="s">
        <v>2977</v>
      </c>
      <c r="I818" s="13"/>
      <c r="J818" s="33"/>
    </row>
    <row r="819">
      <c r="A819" s="7">
        <v>9.20509350332E11</v>
      </c>
      <c r="B819" s="8" t="s">
        <v>3157</v>
      </c>
      <c r="C819" s="8" t="s">
        <v>3158</v>
      </c>
      <c r="D819" s="11" t="s">
        <v>3159</v>
      </c>
      <c r="E819" s="8" t="s">
        <v>165</v>
      </c>
      <c r="F819" s="8" t="s">
        <v>9</v>
      </c>
      <c r="G819" s="8" t="s">
        <v>3160</v>
      </c>
      <c r="H819" s="12" t="s">
        <v>269</v>
      </c>
      <c r="I819" s="13"/>
      <c r="J819" s="6"/>
    </row>
    <row r="820">
      <c r="A820" s="7">
        <v>9.20525350508E11</v>
      </c>
      <c r="B820" s="8" t="s">
        <v>3161</v>
      </c>
      <c r="C820" s="8" t="s">
        <v>3162</v>
      </c>
      <c r="D820" s="7">
        <v>8.7075264632E10</v>
      </c>
      <c r="E820" s="8" t="s">
        <v>225</v>
      </c>
      <c r="F820" s="8" t="s">
        <v>60</v>
      </c>
      <c r="G820" s="8" t="s">
        <v>3163</v>
      </c>
      <c r="H820" s="9" t="s">
        <v>3164</v>
      </c>
      <c r="I820" s="13"/>
      <c r="J820" s="10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7">
        <v>9.20626350587E11</v>
      </c>
      <c r="B821" s="8" t="s">
        <v>3165</v>
      </c>
      <c r="C821" s="8" t="s">
        <v>3166</v>
      </c>
      <c r="D821" s="7">
        <v>8.7057614061E10</v>
      </c>
      <c r="E821" s="8" t="s">
        <v>165</v>
      </c>
      <c r="F821" s="8" t="s">
        <v>22</v>
      </c>
      <c r="G821" s="8" t="s">
        <v>3167</v>
      </c>
      <c r="H821" s="9" t="s">
        <v>2904</v>
      </c>
      <c r="I821" s="13"/>
      <c r="J821" s="20"/>
    </row>
    <row r="822">
      <c r="A822" s="7">
        <v>9.20702351151E11</v>
      </c>
      <c r="B822" s="8" t="s">
        <v>3168</v>
      </c>
      <c r="C822" s="8" t="s">
        <v>3169</v>
      </c>
      <c r="D822" s="7">
        <v>8.7076078792E10</v>
      </c>
      <c r="E822" s="8" t="s">
        <v>36</v>
      </c>
      <c r="F822" s="8" t="s">
        <v>60</v>
      </c>
      <c r="G822" s="8" t="s">
        <v>3170</v>
      </c>
      <c r="H822" s="9" t="s">
        <v>3171</v>
      </c>
      <c r="I822" s="13"/>
      <c r="J822" s="6"/>
    </row>
    <row r="823">
      <c r="A823" s="7">
        <v>9.20813351195E11</v>
      </c>
      <c r="B823" s="8" t="s">
        <v>3172</v>
      </c>
      <c r="C823" s="8" t="s">
        <v>3173</v>
      </c>
      <c r="D823" s="7">
        <v>8.7018959595E10</v>
      </c>
      <c r="E823" s="8" t="s">
        <v>21</v>
      </c>
      <c r="F823" s="8" t="s">
        <v>71</v>
      </c>
      <c r="G823" s="8" t="s">
        <v>1068</v>
      </c>
      <c r="H823" s="9" t="s">
        <v>3174</v>
      </c>
      <c r="I823" s="13"/>
      <c r="J823" s="10"/>
    </row>
    <row r="824">
      <c r="A824" s="7">
        <v>9.20814351349E11</v>
      </c>
      <c r="B824" s="8" t="s">
        <v>3175</v>
      </c>
      <c r="C824" s="8" t="s">
        <v>3176</v>
      </c>
      <c r="D824" s="7">
        <f>+77014115856</f>
        <v>77014115856</v>
      </c>
      <c r="E824" s="8" t="s">
        <v>165</v>
      </c>
      <c r="F824" s="8" t="s">
        <v>71</v>
      </c>
      <c r="G824" s="8" t="s">
        <v>3177</v>
      </c>
      <c r="H824" s="9" t="s">
        <v>3178</v>
      </c>
      <c r="I824" s="13"/>
      <c r="J824" s="6"/>
    </row>
    <row r="825">
      <c r="A825" s="7">
        <v>9.20821350983E11</v>
      </c>
      <c r="B825" s="8" t="s">
        <v>3179</v>
      </c>
      <c r="C825" s="8" t="s">
        <v>3180</v>
      </c>
      <c r="D825" s="7">
        <f>+77753666403</f>
        <v>77753666403</v>
      </c>
      <c r="E825" s="8" t="s">
        <v>213</v>
      </c>
      <c r="F825" s="8" t="s">
        <v>71</v>
      </c>
      <c r="G825" s="8" t="s">
        <v>2270</v>
      </c>
      <c r="H825" s="9" t="s">
        <v>3174</v>
      </c>
      <c r="I825" s="13"/>
      <c r="J825" s="10"/>
    </row>
    <row r="826">
      <c r="A826" s="7">
        <v>9.20906450654E11</v>
      </c>
      <c r="B826" s="8" t="s">
        <v>3181</v>
      </c>
      <c r="C826" s="8" t="s">
        <v>3182</v>
      </c>
      <c r="D826" s="7">
        <f>+77053328068</f>
        <v>77053328068</v>
      </c>
      <c r="E826" s="8" t="s">
        <v>117</v>
      </c>
      <c r="F826" s="8" t="s">
        <v>71</v>
      </c>
      <c r="G826" s="8" t="s">
        <v>1074</v>
      </c>
      <c r="H826" s="9" t="s">
        <v>3183</v>
      </c>
      <c r="I826" s="13"/>
      <c r="J826" s="33"/>
    </row>
    <row r="827">
      <c r="A827" s="7">
        <v>9.20921350789E11</v>
      </c>
      <c r="B827" s="8" t="s">
        <v>3184</v>
      </c>
      <c r="C827" s="8" t="s">
        <v>3185</v>
      </c>
      <c r="D827" s="7">
        <v>8.7058388878E10</v>
      </c>
      <c r="E827" s="8" t="s">
        <v>36</v>
      </c>
      <c r="F827" s="8" t="s">
        <v>201</v>
      </c>
      <c r="G827" s="8" t="s">
        <v>1207</v>
      </c>
      <c r="H827" s="9" t="s">
        <v>2977</v>
      </c>
      <c r="I827" s="13"/>
      <c r="J827" s="6"/>
    </row>
    <row r="828">
      <c r="A828" s="7">
        <v>9.20919301046E11</v>
      </c>
      <c r="B828" s="8" t="s">
        <v>3186</v>
      </c>
      <c r="C828" s="8" t="s">
        <v>3186</v>
      </c>
      <c r="D828" s="11" t="s">
        <v>3187</v>
      </c>
      <c r="E828" s="8" t="s">
        <v>3188</v>
      </c>
      <c r="F828" s="8" t="s">
        <v>91</v>
      </c>
      <c r="G828" s="8" t="s">
        <v>1787</v>
      </c>
      <c r="H828" s="9" t="s">
        <v>2928</v>
      </c>
      <c r="I828" s="13"/>
      <c r="J828" s="13"/>
    </row>
    <row r="829">
      <c r="A829" s="7">
        <v>9.2092535073E11</v>
      </c>
      <c r="B829" s="8" t="s">
        <v>3189</v>
      </c>
      <c r="C829" s="8" t="s">
        <v>3190</v>
      </c>
      <c r="D829" s="7">
        <f>+77087580309</f>
        <v>77087580309</v>
      </c>
      <c r="E829" s="8" t="s">
        <v>117</v>
      </c>
      <c r="F829" s="8" t="s">
        <v>141</v>
      </c>
      <c r="G829" s="8" t="s">
        <v>3191</v>
      </c>
      <c r="H829" s="9" t="s">
        <v>3192</v>
      </c>
      <c r="I829" s="13"/>
      <c r="J829" s="6"/>
    </row>
    <row r="830">
      <c r="A830" s="7">
        <v>9.2102745124E11</v>
      </c>
      <c r="B830" s="8" t="s">
        <v>3193</v>
      </c>
      <c r="C830" s="8" t="s">
        <v>3194</v>
      </c>
      <c r="D830" s="11" t="s">
        <v>3195</v>
      </c>
      <c r="E830" s="8" t="s">
        <v>762</v>
      </c>
      <c r="F830" s="8" t="s">
        <v>9</v>
      </c>
      <c r="G830" s="8" t="s">
        <v>3196</v>
      </c>
      <c r="H830" s="12" t="s">
        <v>3123</v>
      </c>
      <c r="I830" s="13"/>
      <c r="J830" s="13"/>
    </row>
    <row r="831">
      <c r="A831" s="7">
        <v>9.21109450109E11</v>
      </c>
      <c r="B831" s="8" t="s">
        <v>3197</v>
      </c>
      <c r="C831" s="8" t="s">
        <v>3198</v>
      </c>
      <c r="D831" s="7">
        <v>8.7029809585E10</v>
      </c>
      <c r="E831" s="8" t="s">
        <v>225</v>
      </c>
      <c r="F831" s="8" t="s">
        <v>22</v>
      </c>
      <c r="G831" s="8" t="s">
        <v>3199</v>
      </c>
      <c r="H831" s="9" t="s">
        <v>2713</v>
      </c>
      <c r="I831" s="13"/>
      <c r="J831" s="10"/>
    </row>
    <row r="832">
      <c r="A832" s="7">
        <v>9.21205351132E11</v>
      </c>
      <c r="B832" s="8" t="s">
        <v>3200</v>
      </c>
      <c r="C832" s="8" t="s">
        <v>3201</v>
      </c>
      <c r="D832" s="7">
        <f>+77478597794</f>
        <v>77478597794</v>
      </c>
      <c r="E832" s="8" t="s">
        <v>70</v>
      </c>
      <c r="F832" s="8" t="s">
        <v>55</v>
      </c>
      <c r="G832" s="8" t="s">
        <v>3202</v>
      </c>
      <c r="H832" s="9" t="s">
        <v>28</v>
      </c>
      <c r="I832" s="13"/>
      <c r="J832" s="10"/>
    </row>
    <row r="833">
      <c r="A833" s="7">
        <v>9.30116451184E11</v>
      </c>
      <c r="B833" s="8" t="s">
        <v>3203</v>
      </c>
      <c r="C833" s="8" t="s">
        <v>3204</v>
      </c>
      <c r="D833" s="7">
        <v>8.7754524696E10</v>
      </c>
      <c r="E833" s="8" t="s">
        <v>762</v>
      </c>
      <c r="F833" s="8" t="s">
        <v>71</v>
      </c>
      <c r="G833" s="8" t="s">
        <v>3205</v>
      </c>
      <c r="H833" s="9" t="s">
        <v>2857</v>
      </c>
      <c r="I833" s="13"/>
      <c r="J833" s="10"/>
    </row>
    <row r="834">
      <c r="A834" s="7">
        <v>9.30305301832E11</v>
      </c>
      <c r="B834" s="8" t="s">
        <v>3206</v>
      </c>
      <c r="C834" s="8" t="s">
        <v>3207</v>
      </c>
      <c r="D834" s="7">
        <v>8.777061454E10</v>
      </c>
      <c r="E834" s="8" t="s">
        <v>213</v>
      </c>
      <c r="F834" s="8" t="s">
        <v>91</v>
      </c>
      <c r="G834" s="8" t="s">
        <v>3208</v>
      </c>
      <c r="H834" s="9" t="s">
        <v>3209</v>
      </c>
      <c r="I834" s="13"/>
      <c r="J834" s="6"/>
    </row>
    <row r="835">
      <c r="A835" s="7">
        <v>9.30415451576E11</v>
      </c>
      <c r="B835" s="8" t="s">
        <v>3210</v>
      </c>
      <c r="C835" s="8" t="s">
        <v>3211</v>
      </c>
      <c r="D835" s="7">
        <v>8.7778099192E10</v>
      </c>
      <c r="E835" s="8" t="s">
        <v>117</v>
      </c>
      <c r="F835" s="8" t="s">
        <v>71</v>
      </c>
      <c r="G835" s="8" t="s">
        <v>3212</v>
      </c>
      <c r="H835" s="9" t="s">
        <v>2857</v>
      </c>
      <c r="I835" s="13"/>
      <c r="J835" s="6"/>
    </row>
    <row r="836">
      <c r="A836" s="7">
        <v>9.30521300185E11</v>
      </c>
      <c r="B836" s="8" t="s">
        <v>3213</v>
      </c>
      <c r="C836" s="8" t="s">
        <v>3214</v>
      </c>
      <c r="D836" s="11" t="s">
        <v>3215</v>
      </c>
      <c r="E836" s="8" t="s">
        <v>3216</v>
      </c>
      <c r="F836" s="8" t="s">
        <v>91</v>
      </c>
      <c r="G836" s="8" t="s">
        <v>1495</v>
      </c>
      <c r="H836" s="9" t="s">
        <v>3217</v>
      </c>
      <c r="I836" s="13"/>
      <c r="J836" s="33"/>
    </row>
    <row r="837">
      <c r="A837" s="7">
        <v>9.30601350999E11</v>
      </c>
      <c r="B837" s="8" t="s">
        <v>3218</v>
      </c>
      <c r="C837" s="8" t="s">
        <v>3219</v>
      </c>
      <c r="D837" s="11" t="s">
        <v>3220</v>
      </c>
      <c r="E837" s="8" t="s">
        <v>213</v>
      </c>
      <c r="F837" s="8" t="s">
        <v>43</v>
      </c>
      <c r="G837" s="8" t="s">
        <v>3221</v>
      </c>
      <c r="H837" s="9" t="s">
        <v>3222</v>
      </c>
      <c r="I837" s="13"/>
      <c r="J837" s="6"/>
    </row>
    <row r="838">
      <c r="A838" s="7">
        <v>9.30616302445E11</v>
      </c>
      <c r="B838" s="8" t="s">
        <v>3223</v>
      </c>
      <c r="C838" s="8" t="s">
        <v>3224</v>
      </c>
      <c r="D838" s="7">
        <v>8.777505502E10</v>
      </c>
      <c r="E838" s="8" t="s">
        <v>117</v>
      </c>
      <c r="F838" s="8" t="s">
        <v>201</v>
      </c>
      <c r="G838" s="8" t="s">
        <v>3225</v>
      </c>
      <c r="H838" s="9" t="s">
        <v>3226</v>
      </c>
      <c r="I838" s="13"/>
      <c r="J838" s="6"/>
    </row>
    <row r="839">
      <c r="A839" s="7">
        <v>9.30620451263E11</v>
      </c>
      <c r="B839" s="8" t="s">
        <v>3227</v>
      </c>
      <c r="C839" s="8" t="s">
        <v>3228</v>
      </c>
      <c r="D839" s="7">
        <v>8.7007645977E10</v>
      </c>
      <c r="E839" s="8" t="s">
        <v>117</v>
      </c>
      <c r="F839" s="8" t="s">
        <v>71</v>
      </c>
      <c r="G839" s="8" t="s">
        <v>2397</v>
      </c>
      <c r="H839" s="9" t="s">
        <v>3229</v>
      </c>
      <c r="I839" s="13"/>
      <c r="J839" s="10"/>
    </row>
    <row r="840">
      <c r="A840" s="7">
        <v>9.30720350513E11</v>
      </c>
      <c r="B840" s="8" t="s">
        <v>3230</v>
      </c>
      <c r="C840" s="8" t="s">
        <v>3231</v>
      </c>
      <c r="D840" s="7">
        <v>8.701168775E10</v>
      </c>
      <c r="E840" s="8" t="s">
        <v>173</v>
      </c>
      <c r="F840" s="8" t="s">
        <v>16</v>
      </c>
      <c r="G840" s="8" t="s">
        <v>2270</v>
      </c>
      <c r="H840" s="9" t="s">
        <v>3232</v>
      </c>
      <c r="I840" s="13"/>
      <c r="J840" s="10"/>
    </row>
    <row r="841">
      <c r="A841" s="7">
        <v>9.30808451661E11</v>
      </c>
      <c r="B841" s="8" t="s">
        <v>3233</v>
      </c>
      <c r="C841" s="8" t="s">
        <v>3234</v>
      </c>
      <c r="D841" s="8" t="s">
        <v>3235</v>
      </c>
      <c r="E841" s="8" t="s">
        <v>762</v>
      </c>
      <c r="F841" s="8" t="s">
        <v>22</v>
      </c>
      <c r="G841" s="8" t="s">
        <v>3236</v>
      </c>
      <c r="H841" s="9" t="s">
        <v>2755</v>
      </c>
      <c r="I841" s="13"/>
      <c r="J841" s="33"/>
    </row>
    <row r="842">
      <c r="A842" s="7">
        <v>9.30823450229E11</v>
      </c>
      <c r="B842" s="8" t="s">
        <v>3237</v>
      </c>
      <c r="C842" s="8" t="s">
        <v>3238</v>
      </c>
      <c r="D842" s="7">
        <v>8.7084901214E10</v>
      </c>
      <c r="E842" s="8" t="s">
        <v>225</v>
      </c>
      <c r="F842" s="8" t="s">
        <v>60</v>
      </c>
      <c r="G842" s="8" t="s">
        <v>3100</v>
      </c>
      <c r="H842" s="9" t="s">
        <v>3239</v>
      </c>
      <c r="I842" s="13"/>
      <c r="J842" s="6"/>
    </row>
    <row r="843">
      <c r="A843" s="7">
        <v>9.3092245097E11</v>
      </c>
      <c r="B843" s="8" t="s">
        <v>3240</v>
      </c>
      <c r="C843" s="8" t="s">
        <v>3241</v>
      </c>
      <c r="D843" s="7">
        <v>8.7765957666E10</v>
      </c>
      <c r="E843" s="8" t="s">
        <v>213</v>
      </c>
      <c r="F843" s="8" t="s">
        <v>55</v>
      </c>
      <c r="G843" s="8" t="s">
        <v>3242</v>
      </c>
      <c r="H843" s="9" t="s">
        <v>3243</v>
      </c>
      <c r="I843" s="13"/>
      <c r="J843" s="10"/>
    </row>
    <row r="844">
      <c r="A844" s="7">
        <v>9.30930450667E11</v>
      </c>
      <c r="B844" s="8" t="s">
        <v>3244</v>
      </c>
      <c r="C844" s="8" t="s">
        <v>3245</v>
      </c>
      <c r="D844" s="7">
        <v>8.7026929396E10</v>
      </c>
      <c r="E844" s="8" t="s">
        <v>165</v>
      </c>
      <c r="F844" s="8" t="s">
        <v>43</v>
      </c>
      <c r="G844" s="8" t="s">
        <v>2915</v>
      </c>
      <c r="H844" s="9" t="s">
        <v>3246</v>
      </c>
      <c r="I844" s="13"/>
      <c r="J844" s="10"/>
    </row>
    <row r="845">
      <c r="A845" s="7">
        <v>9.31021401898E11</v>
      </c>
      <c r="B845" s="8" t="s">
        <v>3247</v>
      </c>
      <c r="C845" s="8" t="s">
        <v>3248</v>
      </c>
      <c r="D845" s="7">
        <f>+77753189585</f>
        <v>77753189585</v>
      </c>
      <c r="E845" s="8" t="s">
        <v>674</v>
      </c>
      <c r="F845" s="8" t="s">
        <v>71</v>
      </c>
      <c r="G845" s="8" t="s">
        <v>2201</v>
      </c>
      <c r="H845" s="9" t="s">
        <v>3249</v>
      </c>
      <c r="I845" s="13"/>
      <c r="J845" s="33"/>
    </row>
    <row r="846">
      <c r="A846" s="7">
        <v>9.31025350693E11</v>
      </c>
      <c r="B846" s="8" t="s">
        <v>3250</v>
      </c>
      <c r="C846" s="8" t="s">
        <v>3251</v>
      </c>
      <c r="D846" s="11" t="s">
        <v>3252</v>
      </c>
      <c r="E846" s="8" t="s">
        <v>21</v>
      </c>
      <c r="F846" s="8" t="s">
        <v>22</v>
      </c>
      <c r="G846" s="8" t="s">
        <v>3253</v>
      </c>
      <c r="H846" s="9" t="s">
        <v>3254</v>
      </c>
      <c r="I846" s="13"/>
      <c r="J846" s="6"/>
    </row>
    <row r="847">
      <c r="A847" s="7">
        <v>9.31029300649E11</v>
      </c>
      <c r="B847" s="8" t="s">
        <v>3255</v>
      </c>
      <c r="C847" s="8" t="s">
        <v>3256</v>
      </c>
      <c r="D847" s="7">
        <f>+77472883087</f>
        <v>77472883087</v>
      </c>
      <c r="E847" s="8" t="s">
        <v>36</v>
      </c>
      <c r="F847" s="8" t="s">
        <v>31</v>
      </c>
      <c r="G847" s="8" t="s">
        <v>2447</v>
      </c>
      <c r="H847" s="9" t="s">
        <v>2986</v>
      </c>
      <c r="I847" s="13"/>
      <c r="J847" s="15"/>
    </row>
    <row r="848">
      <c r="A848" s="7">
        <v>9.31031400507E11</v>
      </c>
      <c r="B848" s="8" t="s">
        <v>3257</v>
      </c>
      <c r="C848" s="8" t="s">
        <v>3258</v>
      </c>
      <c r="D848" s="7">
        <f>+77028351254</f>
        <v>77028351254</v>
      </c>
      <c r="E848" s="8" t="s">
        <v>213</v>
      </c>
      <c r="F848" s="8" t="s">
        <v>37</v>
      </c>
      <c r="G848" s="8" t="s">
        <v>3259</v>
      </c>
      <c r="H848" s="9" t="s">
        <v>3260</v>
      </c>
      <c r="I848" s="13"/>
      <c r="J848" s="10"/>
    </row>
    <row r="849">
      <c r="A849" s="7">
        <v>9.31111300268E11</v>
      </c>
      <c r="B849" s="8" t="s">
        <v>3261</v>
      </c>
      <c r="C849" s="8" t="s">
        <v>3262</v>
      </c>
      <c r="D849" s="7">
        <v>8.7711606693E10</v>
      </c>
      <c r="E849" s="8" t="s">
        <v>15</v>
      </c>
      <c r="F849" s="8" t="s">
        <v>201</v>
      </c>
      <c r="G849" s="8" t="s">
        <v>3263</v>
      </c>
      <c r="H849" s="9" t="s">
        <v>3264</v>
      </c>
      <c r="I849" s="13"/>
      <c r="J849" s="20"/>
    </row>
    <row r="850">
      <c r="A850" s="7">
        <v>9.31227351431E11</v>
      </c>
      <c r="B850" s="8" t="s">
        <v>3265</v>
      </c>
      <c r="C850" s="8" t="s">
        <v>661</v>
      </c>
      <c r="D850" s="7">
        <v>8.708530846E10</v>
      </c>
      <c r="E850" s="8" t="s">
        <v>165</v>
      </c>
      <c r="F850" s="8" t="s">
        <v>22</v>
      </c>
      <c r="G850" s="8" t="s">
        <v>3266</v>
      </c>
      <c r="H850" s="9" t="s">
        <v>3267</v>
      </c>
      <c r="I850" s="13"/>
      <c r="J850" s="33"/>
    </row>
    <row r="851">
      <c r="A851" s="7">
        <v>9.31240001358E11</v>
      </c>
      <c r="B851" s="8" t="s">
        <v>3268</v>
      </c>
      <c r="C851" s="8" t="s">
        <v>2523</v>
      </c>
      <c r="D851" s="7">
        <v>8.7019280928E10</v>
      </c>
      <c r="E851" s="8" t="s">
        <v>2239</v>
      </c>
      <c r="F851" s="8" t="s">
        <v>452</v>
      </c>
      <c r="G851" s="8" t="s">
        <v>3269</v>
      </c>
      <c r="H851" s="9" t="s">
        <v>3270</v>
      </c>
      <c r="I851" s="13"/>
      <c r="J851" s="6"/>
    </row>
    <row r="852">
      <c r="A852" s="7">
        <v>9.40103350587E11</v>
      </c>
      <c r="B852" s="8" t="s">
        <v>2720</v>
      </c>
      <c r="C852" s="8" t="s">
        <v>3271</v>
      </c>
      <c r="D852" s="7">
        <v>8.707481572E10</v>
      </c>
      <c r="E852" s="8" t="s">
        <v>1373</v>
      </c>
      <c r="F852" s="8" t="s">
        <v>22</v>
      </c>
      <c r="G852" s="8" t="s">
        <v>3272</v>
      </c>
      <c r="H852" s="9" t="s">
        <v>2755</v>
      </c>
      <c r="I852" s="13"/>
      <c r="J852" s="10"/>
    </row>
    <row r="853">
      <c r="A853" s="7">
        <v>9.40118350668E11</v>
      </c>
      <c r="B853" s="8" t="s">
        <v>2736</v>
      </c>
      <c r="C853" s="8" t="s">
        <v>3273</v>
      </c>
      <c r="D853" s="7">
        <v>8.7028290273E10</v>
      </c>
      <c r="E853" s="8" t="s">
        <v>165</v>
      </c>
      <c r="F853" s="8" t="s">
        <v>201</v>
      </c>
      <c r="G853" s="8" t="s">
        <v>3152</v>
      </c>
      <c r="H853" s="9" t="s">
        <v>3274</v>
      </c>
      <c r="I853" s="13"/>
      <c r="J853" s="33"/>
    </row>
    <row r="854">
      <c r="A854" s="7">
        <v>9.40140000761E11</v>
      </c>
      <c r="B854" s="8" t="s">
        <v>3275</v>
      </c>
      <c r="C854" s="8" t="s">
        <v>3276</v>
      </c>
      <c r="D854" s="7">
        <v>8.7154327401E10</v>
      </c>
      <c r="E854" s="8" t="s">
        <v>21</v>
      </c>
      <c r="F854" s="8" t="s">
        <v>55</v>
      </c>
      <c r="G854" s="8" t="s">
        <v>3277</v>
      </c>
      <c r="H854" s="9" t="s">
        <v>2687</v>
      </c>
      <c r="I854" s="13"/>
      <c r="J854" s="10"/>
    </row>
    <row r="855">
      <c r="A855" s="7">
        <v>9.4020735076E11</v>
      </c>
      <c r="B855" s="8" t="s">
        <v>3278</v>
      </c>
      <c r="C855" s="8" t="s">
        <v>3279</v>
      </c>
      <c r="D855" s="7">
        <v>8.7714334942E10</v>
      </c>
      <c r="E855" s="8" t="s">
        <v>165</v>
      </c>
      <c r="F855" s="8" t="s">
        <v>91</v>
      </c>
      <c r="G855" s="8" t="s">
        <v>3280</v>
      </c>
      <c r="H855" s="9" t="s">
        <v>3281</v>
      </c>
      <c r="I855" s="13"/>
      <c r="J855" s="10"/>
    </row>
    <row r="856">
      <c r="A856" s="7">
        <v>9.4042235154E11</v>
      </c>
      <c r="B856" s="8" t="s">
        <v>3282</v>
      </c>
      <c r="C856" s="8" t="s">
        <v>3282</v>
      </c>
      <c r="D856" s="8" t="s">
        <v>3283</v>
      </c>
      <c r="E856" s="8" t="s">
        <v>106</v>
      </c>
      <c r="F856" s="8" t="s">
        <v>141</v>
      </c>
      <c r="G856" s="8" t="s">
        <v>2066</v>
      </c>
      <c r="H856" s="9" t="s">
        <v>3284</v>
      </c>
      <c r="I856" s="13"/>
      <c r="J856" s="6"/>
    </row>
    <row r="857">
      <c r="A857" s="7">
        <v>9.40517351655E11</v>
      </c>
      <c r="B857" s="8" t="s">
        <v>3285</v>
      </c>
      <c r="C857" s="8" t="s">
        <v>3285</v>
      </c>
      <c r="D857" s="7">
        <f>+77769828353</f>
        <v>77769828353</v>
      </c>
      <c r="E857" s="8" t="s">
        <v>36</v>
      </c>
      <c r="F857" s="8" t="s">
        <v>71</v>
      </c>
      <c r="G857" s="8" t="s">
        <v>3286</v>
      </c>
      <c r="H857" s="9" t="s">
        <v>3287</v>
      </c>
      <c r="I857" s="13"/>
      <c r="J857" s="33"/>
    </row>
    <row r="858">
      <c r="A858" s="7">
        <v>9.40323301367E11</v>
      </c>
      <c r="B858" s="8" t="s">
        <v>3288</v>
      </c>
      <c r="C858" s="8" t="s">
        <v>3289</v>
      </c>
      <c r="D858" s="7">
        <v>8.7078294647E10</v>
      </c>
      <c r="E858" s="8" t="s">
        <v>21</v>
      </c>
      <c r="F858" s="8" t="s">
        <v>9</v>
      </c>
      <c r="G858" s="8" t="s">
        <v>3290</v>
      </c>
      <c r="H858" s="12" t="s">
        <v>3291</v>
      </c>
      <c r="I858" s="13"/>
      <c r="J858" s="6"/>
    </row>
    <row r="859">
      <c r="A859" s="7">
        <v>9.40407351181E11</v>
      </c>
      <c r="B859" s="8" t="s">
        <v>3292</v>
      </c>
      <c r="C859" s="8" t="s">
        <v>3293</v>
      </c>
      <c r="D859" s="7">
        <v>8.7752360903E10</v>
      </c>
      <c r="E859" s="8" t="s">
        <v>16</v>
      </c>
      <c r="F859" s="8" t="s">
        <v>91</v>
      </c>
      <c r="G859" s="8" t="s">
        <v>3294</v>
      </c>
      <c r="H859" s="9" t="s">
        <v>3295</v>
      </c>
      <c r="I859" s="13"/>
      <c r="J859" s="10"/>
    </row>
    <row r="860">
      <c r="A860" s="7">
        <v>9.40526350933E11</v>
      </c>
      <c r="B860" s="8" t="s">
        <v>3296</v>
      </c>
      <c r="C860" s="8" t="s">
        <v>3297</v>
      </c>
      <c r="D860" s="7">
        <v>8.70542115E10</v>
      </c>
      <c r="E860" s="8" t="s">
        <v>165</v>
      </c>
      <c r="F860" s="8" t="s">
        <v>16</v>
      </c>
      <c r="G860" s="8" t="s">
        <v>1791</v>
      </c>
      <c r="H860" s="9" t="s">
        <v>2755</v>
      </c>
      <c r="I860" s="13"/>
      <c r="J860" s="6"/>
    </row>
    <row r="861">
      <c r="A861" s="7">
        <v>9.40617350412E11</v>
      </c>
      <c r="B861" s="8" t="s">
        <v>3298</v>
      </c>
      <c r="C861" s="8" t="s">
        <v>3299</v>
      </c>
      <c r="D861" s="7">
        <v>8.7757799882E10</v>
      </c>
      <c r="E861" s="8" t="s">
        <v>21</v>
      </c>
      <c r="F861" s="8" t="s">
        <v>43</v>
      </c>
      <c r="G861" s="8" t="s">
        <v>3300</v>
      </c>
      <c r="H861" s="9" t="s">
        <v>3301</v>
      </c>
      <c r="I861" s="13"/>
      <c r="J861" s="13"/>
    </row>
    <row r="862">
      <c r="A862" s="7">
        <v>9.4061940154E11</v>
      </c>
      <c r="B862" s="8" t="s">
        <v>3302</v>
      </c>
      <c r="C862" s="8" t="s">
        <v>3303</v>
      </c>
      <c r="D862" s="7">
        <v>8.708198939E10</v>
      </c>
      <c r="E862" s="8" t="s">
        <v>213</v>
      </c>
      <c r="F862" s="8" t="s">
        <v>37</v>
      </c>
      <c r="G862" s="8" t="s">
        <v>3304</v>
      </c>
      <c r="H862" s="9" t="s">
        <v>3305</v>
      </c>
      <c r="I862" s="13"/>
      <c r="J862" s="13"/>
    </row>
    <row r="863">
      <c r="A863" s="7">
        <v>9.40640000125E11</v>
      </c>
      <c r="B863" s="8" t="s">
        <v>3306</v>
      </c>
      <c r="C863" s="8" t="s">
        <v>3307</v>
      </c>
      <c r="D863" s="8" t="s">
        <v>3308</v>
      </c>
      <c r="E863" s="8" t="s">
        <v>8</v>
      </c>
      <c r="F863" s="8" t="s">
        <v>43</v>
      </c>
      <c r="G863" s="8" t="s">
        <v>3309</v>
      </c>
      <c r="H863" s="9" t="s">
        <v>3310</v>
      </c>
      <c r="I863" s="13"/>
      <c r="J863" s="33"/>
    </row>
    <row r="864">
      <c r="A864" s="7">
        <v>9.40702301585E11</v>
      </c>
      <c r="B864" s="8" t="s">
        <v>3311</v>
      </c>
      <c r="C864" s="8" t="s">
        <v>3312</v>
      </c>
      <c r="D864" s="7">
        <v>8.7752010414E10</v>
      </c>
      <c r="E864" s="8" t="s">
        <v>442</v>
      </c>
      <c r="F864" s="8" t="s">
        <v>2</v>
      </c>
      <c r="G864" s="8" t="s">
        <v>3313</v>
      </c>
      <c r="H864" s="9" t="s">
        <v>3314</v>
      </c>
      <c r="I864" s="13"/>
      <c r="J864" s="10"/>
    </row>
    <row r="865">
      <c r="A865" s="7">
        <v>9.40729450537E11</v>
      </c>
      <c r="B865" s="8" t="s">
        <v>3315</v>
      </c>
      <c r="C865" s="8" t="s">
        <v>3316</v>
      </c>
      <c r="D865" s="7">
        <v>8.7755125984E10</v>
      </c>
      <c r="E865" s="8" t="s">
        <v>117</v>
      </c>
      <c r="F865" s="8" t="s">
        <v>71</v>
      </c>
      <c r="G865" s="8" t="s">
        <v>3317</v>
      </c>
      <c r="H865" s="9" t="s">
        <v>3318</v>
      </c>
      <c r="I865" s="13"/>
      <c r="J865" s="33"/>
    </row>
    <row r="866">
      <c r="A866" s="7">
        <v>9.40814351134E11</v>
      </c>
      <c r="B866" s="8" t="s">
        <v>3319</v>
      </c>
      <c r="C866" s="8" t="s">
        <v>3320</v>
      </c>
      <c r="D866" s="7">
        <f>+77718443311</f>
        <v>77718443311</v>
      </c>
      <c r="E866" s="8" t="s">
        <v>625</v>
      </c>
      <c r="F866" s="8" t="s">
        <v>201</v>
      </c>
      <c r="G866" s="8" t="s">
        <v>1207</v>
      </c>
      <c r="H866" s="9" t="s">
        <v>3321</v>
      </c>
      <c r="I866" s="13"/>
      <c r="J866" s="33"/>
    </row>
    <row r="867">
      <c r="A867" s="7">
        <v>9.40802350399E11</v>
      </c>
      <c r="B867" s="8" t="s">
        <v>3322</v>
      </c>
      <c r="C867" s="8" t="s">
        <v>3323</v>
      </c>
      <c r="D867" s="7">
        <v>8.7759177047E10</v>
      </c>
      <c r="E867" s="8" t="s">
        <v>165</v>
      </c>
      <c r="F867" s="8" t="s">
        <v>16</v>
      </c>
      <c r="G867" s="8" t="s">
        <v>3324</v>
      </c>
      <c r="H867" s="9" t="s">
        <v>3325</v>
      </c>
      <c r="I867" s="13"/>
      <c r="J867" s="6"/>
    </row>
    <row r="868">
      <c r="A868" s="7">
        <v>9.40806302053E11</v>
      </c>
      <c r="B868" s="8" t="s">
        <v>3326</v>
      </c>
      <c r="C868" s="8" t="s">
        <v>3327</v>
      </c>
      <c r="D868" s="11" t="s">
        <v>3328</v>
      </c>
      <c r="E868" s="8" t="s">
        <v>165</v>
      </c>
      <c r="F868" s="8" t="s">
        <v>37</v>
      </c>
      <c r="G868" s="8" t="s">
        <v>1181</v>
      </c>
      <c r="H868" s="9" t="s">
        <v>3329</v>
      </c>
      <c r="I868" s="13"/>
      <c r="J868" s="6"/>
    </row>
    <row r="869">
      <c r="A869" s="7">
        <v>9.41011300948E11</v>
      </c>
      <c r="B869" s="8" t="s">
        <v>3330</v>
      </c>
      <c r="C869" s="8" t="s">
        <v>3331</v>
      </c>
      <c r="D869" s="11" t="s">
        <v>3332</v>
      </c>
      <c r="E869" s="8" t="s">
        <v>3333</v>
      </c>
      <c r="F869" s="8" t="s">
        <v>452</v>
      </c>
      <c r="G869" s="8" t="s">
        <v>3334</v>
      </c>
      <c r="H869" s="9" t="s">
        <v>3335</v>
      </c>
      <c r="I869" s="13"/>
      <c r="J869" s="6"/>
    </row>
    <row r="870">
      <c r="A870" s="7">
        <v>9.41117350982E11</v>
      </c>
      <c r="B870" s="8" t="s">
        <v>3336</v>
      </c>
      <c r="C870" s="8" t="s">
        <v>3337</v>
      </c>
      <c r="D870" s="11" t="s">
        <v>3338</v>
      </c>
      <c r="E870" s="8" t="s">
        <v>165</v>
      </c>
      <c r="F870" s="8" t="s">
        <v>186</v>
      </c>
      <c r="G870" s="8" t="s">
        <v>2746</v>
      </c>
      <c r="H870" s="9" t="s">
        <v>3339</v>
      </c>
      <c r="I870" s="13"/>
      <c r="J870" s="10"/>
    </row>
    <row r="871">
      <c r="A871" s="7">
        <v>9.50129450616E11</v>
      </c>
      <c r="B871" s="8" t="s">
        <v>3340</v>
      </c>
      <c r="C871" s="8" t="s">
        <v>3341</v>
      </c>
      <c r="D871" s="7">
        <v>8.7779757962E10</v>
      </c>
      <c r="E871" s="8" t="s">
        <v>165</v>
      </c>
      <c r="F871" s="8" t="s">
        <v>9</v>
      </c>
      <c r="G871" s="8" t="s">
        <v>3342</v>
      </c>
      <c r="H871" s="12" t="s">
        <v>3343</v>
      </c>
      <c r="I871" s="13"/>
      <c r="J871" s="14"/>
    </row>
    <row r="872">
      <c r="A872" s="7">
        <v>9.50140001672E11</v>
      </c>
      <c r="B872" s="8" t="s">
        <v>3344</v>
      </c>
      <c r="C872" s="8" t="s">
        <v>3345</v>
      </c>
      <c r="D872" s="7">
        <v>8.7154335633E10</v>
      </c>
      <c r="E872" s="8" t="s">
        <v>21</v>
      </c>
      <c r="F872" s="8" t="s">
        <v>55</v>
      </c>
      <c r="G872" s="8" t="s">
        <v>3346</v>
      </c>
      <c r="H872" s="9" t="s">
        <v>28</v>
      </c>
      <c r="I872" s="13"/>
      <c r="J872" s="33"/>
    </row>
    <row r="873">
      <c r="A873" s="7">
        <v>9.50305350765E11</v>
      </c>
      <c r="B873" s="8" t="s">
        <v>3347</v>
      </c>
      <c r="C873" s="8" t="s">
        <v>3348</v>
      </c>
      <c r="D873" s="11" t="s">
        <v>3349</v>
      </c>
      <c r="E873" s="8" t="s">
        <v>173</v>
      </c>
      <c r="F873" s="8" t="s">
        <v>201</v>
      </c>
      <c r="G873" s="8" t="s">
        <v>202</v>
      </c>
      <c r="H873" s="9" t="s">
        <v>3226</v>
      </c>
      <c r="I873" s="13"/>
      <c r="J873" s="33"/>
    </row>
    <row r="874">
      <c r="A874" s="7">
        <v>9.50417451332E11</v>
      </c>
      <c r="B874" s="8" t="s">
        <v>3350</v>
      </c>
      <c r="C874" s="8" t="s">
        <v>3351</v>
      </c>
      <c r="D874" s="7">
        <v>8.7025255572E10</v>
      </c>
      <c r="E874" s="8" t="s">
        <v>213</v>
      </c>
      <c r="F874" s="8" t="s">
        <v>186</v>
      </c>
      <c r="G874" s="8" t="s">
        <v>3352</v>
      </c>
      <c r="H874" s="9" t="s">
        <v>3353</v>
      </c>
      <c r="I874" s="13"/>
      <c r="J874" s="33"/>
    </row>
    <row r="875">
      <c r="A875" s="7">
        <v>9.50423000137E11</v>
      </c>
      <c r="B875" s="8" t="s">
        <v>3354</v>
      </c>
      <c r="C875" s="8" t="s">
        <v>3355</v>
      </c>
      <c r="D875" s="7">
        <v>8.7056167054E10</v>
      </c>
      <c r="E875" s="8" t="s">
        <v>2533</v>
      </c>
      <c r="F875" s="8" t="s">
        <v>96</v>
      </c>
      <c r="G875" s="8" t="s">
        <v>3356</v>
      </c>
      <c r="H875" s="9" t="s">
        <v>3357</v>
      </c>
      <c r="I875" s="13"/>
      <c r="J875" s="33"/>
    </row>
    <row r="876">
      <c r="A876" s="7">
        <v>9.50518400664E11</v>
      </c>
      <c r="B876" s="8" t="s">
        <v>3358</v>
      </c>
      <c r="C876" s="8" t="s">
        <v>3359</v>
      </c>
      <c r="D876" s="7">
        <v>8.7478680501E10</v>
      </c>
      <c r="E876" s="8" t="s">
        <v>165</v>
      </c>
      <c r="F876" s="8" t="s">
        <v>2</v>
      </c>
      <c r="G876" s="8" t="s">
        <v>3360</v>
      </c>
      <c r="H876" s="9" t="s">
        <v>3361</v>
      </c>
      <c r="I876" s="13"/>
      <c r="J876" s="6"/>
    </row>
    <row r="877">
      <c r="A877" s="7">
        <v>9.50640000137E11</v>
      </c>
      <c r="B877" s="8" t="s">
        <v>3362</v>
      </c>
      <c r="C877" s="8" t="s">
        <v>3363</v>
      </c>
      <c r="D877" s="8" t="s">
        <v>3364</v>
      </c>
      <c r="E877" s="8" t="s">
        <v>21</v>
      </c>
      <c r="F877" s="8" t="s">
        <v>43</v>
      </c>
      <c r="G877" s="8" t="s">
        <v>3365</v>
      </c>
      <c r="H877" s="9" t="s">
        <v>3366</v>
      </c>
      <c r="I877" s="13"/>
      <c r="J877" s="6"/>
    </row>
    <row r="878">
      <c r="A878" s="7">
        <v>9.50708350796E11</v>
      </c>
      <c r="B878" s="8" t="s">
        <v>3367</v>
      </c>
      <c r="C878" s="8" t="s">
        <v>3368</v>
      </c>
      <c r="D878" s="7">
        <f>+77474831445</f>
        <v>77474831445</v>
      </c>
      <c r="E878" s="8" t="s">
        <v>213</v>
      </c>
      <c r="F878" s="8" t="s">
        <v>43</v>
      </c>
      <c r="G878" s="8" t="s">
        <v>3369</v>
      </c>
      <c r="H878" s="9" t="s">
        <v>3370</v>
      </c>
      <c r="I878" s="13"/>
      <c r="J878" s="10"/>
    </row>
    <row r="879">
      <c r="A879" s="7">
        <v>9.50723351578E11</v>
      </c>
      <c r="B879" s="8" t="s">
        <v>2849</v>
      </c>
      <c r="C879" s="8" t="s">
        <v>3371</v>
      </c>
      <c r="D879" s="7">
        <v>8.7713695599E10</v>
      </c>
      <c r="E879" s="8" t="s">
        <v>15</v>
      </c>
      <c r="F879" s="8" t="s">
        <v>141</v>
      </c>
      <c r="G879" s="8" t="s">
        <v>2066</v>
      </c>
      <c r="H879" s="9" t="s">
        <v>3372</v>
      </c>
      <c r="I879" s="13"/>
      <c r="J879" s="33"/>
    </row>
    <row r="880">
      <c r="A880" s="7">
        <v>9.50809450117E11</v>
      </c>
      <c r="B880" s="8" t="s">
        <v>3373</v>
      </c>
      <c r="C880" s="8" t="s">
        <v>3374</v>
      </c>
      <c r="D880" s="7">
        <v>8.7028182803E10</v>
      </c>
      <c r="E880" s="8" t="s">
        <v>21</v>
      </c>
      <c r="F880" s="8" t="s">
        <v>43</v>
      </c>
      <c r="G880" s="8" t="s">
        <v>1323</v>
      </c>
      <c r="H880" s="9" t="s">
        <v>3310</v>
      </c>
      <c r="I880" s="13"/>
      <c r="J880" s="6"/>
    </row>
    <row r="881">
      <c r="A881" s="7">
        <v>9.50926450173E11</v>
      </c>
      <c r="B881" s="8" t="s">
        <v>3375</v>
      </c>
      <c r="C881" s="8" t="s">
        <v>3376</v>
      </c>
      <c r="D881" s="7">
        <v>8.7051701141E10</v>
      </c>
      <c r="E881" s="8" t="s">
        <v>165</v>
      </c>
      <c r="F881" s="8" t="s">
        <v>201</v>
      </c>
      <c r="G881" s="8" t="s">
        <v>1207</v>
      </c>
      <c r="H881" s="9" t="s">
        <v>3377</v>
      </c>
      <c r="I881" s="13"/>
      <c r="J881" s="10"/>
    </row>
    <row r="882">
      <c r="A882" s="7">
        <v>9.51040000623E11</v>
      </c>
      <c r="B882" s="8" t="s">
        <v>3378</v>
      </c>
      <c r="C882" s="8" t="s">
        <v>3379</v>
      </c>
      <c r="D882" s="7">
        <v>8.7144223666E10</v>
      </c>
      <c r="E882" s="8" t="s">
        <v>21</v>
      </c>
      <c r="F882" s="8" t="s">
        <v>43</v>
      </c>
      <c r="G882" s="8" t="s">
        <v>3380</v>
      </c>
      <c r="H882" s="9" t="s">
        <v>3381</v>
      </c>
      <c r="I882" s="13"/>
      <c r="J882" s="6"/>
    </row>
    <row r="883">
      <c r="A883" s="7">
        <v>9.51107350375E11</v>
      </c>
      <c r="B883" s="8" t="s">
        <v>3382</v>
      </c>
      <c r="C883" s="8" t="s">
        <v>3383</v>
      </c>
      <c r="D883" s="7">
        <v>8.7757782228E10</v>
      </c>
      <c r="E883" s="8" t="s">
        <v>165</v>
      </c>
      <c r="F883" s="8" t="s">
        <v>91</v>
      </c>
      <c r="G883" s="8" t="s">
        <v>3134</v>
      </c>
      <c r="H883" s="9" t="s">
        <v>3384</v>
      </c>
      <c r="I883" s="13"/>
      <c r="J883" s="6"/>
    </row>
    <row r="884">
      <c r="A884" s="7">
        <v>9.51121351331E11</v>
      </c>
      <c r="B884" s="8" t="s">
        <v>3385</v>
      </c>
      <c r="C884" s="8" t="s">
        <v>3386</v>
      </c>
      <c r="D884" s="7">
        <v>8.7476356329E10</v>
      </c>
      <c r="E884" s="8" t="s">
        <v>36</v>
      </c>
      <c r="F884" s="8" t="s">
        <v>43</v>
      </c>
      <c r="G884" s="8" t="s">
        <v>3387</v>
      </c>
      <c r="H884" s="9" t="s">
        <v>3388</v>
      </c>
      <c r="I884" s="13"/>
      <c r="J884" s="13"/>
    </row>
    <row r="885">
      <c r="A885" s="7">
        <v>9.60101352112E11</v>
      </c>
      <c r="B885" s="8" t="s">
        <v>3389</v>
      </c>
      <c r="C885" s="8" t="s">
        <v>3390</v>
      </c>
      <c r="D885" s="7">
        <v>8.7013679096E10</v>
      </c>
      <c r="E885" s="8" t="s">
        <v>1335</v>
      </c>
      <c r="F885" s="8" t="s">
        <v>60</v>
      </c>
      <c r="G885" s="8" t="s">
        <v>3100</v>
      </c>
      <c r="H885" s="9" t="s">
        <v>3391</v>
      </c>
      <c r="I885" s="13"/>
      <c r="J885" s="10"/>
    </row>
    <row r="886">
      <c r="A886" s="7">
        <v>9.60140001466E11</v>
      </c>
      <c r="B886" s="8" t="s">
        <v>3392</v>
      </c>
      <c r="C886" s="8" t="s">
        <v>3393</v>
      </c>
      <c r="D886" s="7">
        <v>8.707340388E10</v>
      </c>
      <c r="E886" s="8" t="s">
        <v>21</v>
      </c>
      <c r="F886" s="8" t="s">
        <v>91</v>
      </c>
      <c r="G886" s="8" t="s">
        <v>3394</v>
      </c>
      <c r="H886" s="9" t="s">
        <v>3384</v>
      </c>
      <c r="I886" s="13"/>
      <c r="J886" s="10"/>
    </row>
    <row r="887">
      <c r="A887" s="7">
        <v>9.60223351746E11</v>
      </c>
      <c r="B887" s="8" t="s">
        <v>3395</v>
      </c>
      <c r="C887" s="8" t="s">
        <v>3396</v>
      </c>
      <c r="D887" s="7">
        <v>8.7009774909E10</v>
      </c>
      <c r="E887" s="8" t="s">
        <v>21</v>
      </c>
      <c r="F887" s="8" t="s">
        <v>16</v>
      </c>
      <c r="G887" s="8" t="s">
        <v>1456</v>
      </c>
      <c r="H887" s="9" t="s">
        <v>3318</v>
      </c>
      <c r="I887" s="13"/>
      <c r="J887" s="10"/>
    </row>
    <row r="888">
      <c r="A888" s="7">
        <v>9.60240000283E11</v>
      </c>
      <c r="B888" s="8" t="s">
        <v>3397</v>
      </c>
      <c r="C888" s="8" t="s">
        <v>3398</v>
      </c>
      <c r="D888" s="7">
        <v>8.7143494538E10</v>
      </c>
      <c r="E888" s="8" t="s">
        <v>21</v>
      </c>
      <c r="F888" s="8" t="s">
        <v>43</v>
      </c>
      <c r="G888" s="8" t="s">
        <v>3399</v>
      </c>
      <c r="H888" s="9" t="s">
        <v>3400</v>
      </c>
      <c r="I888" s="13"/>
      <c r="J888" s="10"/>
    </row>
    <row r="889">
      <c r="A889" s="7">
        <v>9.60319351692E11</v>
      </c>
      <c r="B889" s="8" t="s">
        <v>3401</v>
      </c>
      <c r="C889" s="8" t="s">
        <v>3402</v>
      </c>
      <c r="D889" s="8" t="s">
        <v>3403</v>
      </c>
      <c r="E889" s="8" t="s">
        <v>1335</v>
      </c>
      <c r="F889" s="8" t="s">
        <v>16</v>
      </c>
      <c r="G889" s="8" t="s">
        <v>3404</v>
      </c>
      <c r="H889" s="9" t="s">
        <v>3405</v>
      </c>
      <c r="I889" s="13"/>
      <c r="J889" s="6"/>
    </row>
    <row r="890">
      <c r="A890" s="7">
        <v>9.60429351214E11</v>
      </c>
      <c r="B890" s="8" t="s">
        <v>3406</v>
      </c>
      <c r="C890" s="8" t="s">
        <v>3407</v>
      </c>
      <c r="D890" s="11" t="s">
        <v>3408</v>
      </c>
      <c r="E890" s="8" t="s">
        <v>151</v>
      </c>
      <c r="F890" s="8" t="s">
        <v>186</v>
      </c>
      <c r="G890" s="8" t="s">
        <v>1196</v>
      </c>
      <c r="H890" s="9" t="s">
        <v>3409</v>
      </c>
      <c r="I890" s="13"/>
      <c r="J890" s="6"/>
    </row>
    <row r="891">
      <c r="A891" s="7">
        <v>9.60507351066E11</v>
      </c>
      <c r="B891" s="8" t="s">
        <v>3410</v>
      </c>
      <c r="C891" s="8" t="s">
        <v>3411</v>
      </c>
      <c r="D891" s="7">
        <v>8.7474178996E10</v>
      </c>
      <c r="E891" s="8" t="s">
        <v>674</v>
      </c>
      <c r="F891" s="8" t="s">
        <v>16</v>
      </c>
      <c r="G891" s="8" t="s">
        <v>3412</v>
      </c>
      <c r="H891" s="9" t="s">
        <v>3413</v>
      </c>
      <c r="I891" s="13"/>
      <c r="J891" s="6"/>
    </row>
    <row r="892">
      <c r="A892" s="7">
        <v>9.60529350943E11</v>
      </c>
      <c r="B892" s="8" t="s">
        <v>3414</v>
      </c>
      <c r="C892" s="8" t="s">
        <v>3415</v>
      </c>
      <c r="D892" s="7">
        <v>8.7082244337E10</v>
      </c>
      <c r="E892" s="8" t="s">
        <v>525</v>
      </c>
      <c r="F892" s="8" t="s">
        <v>55</v>
      </c>
      <c r="G892" s="8" t="s">
        <v>3416</v>
      </c>
      <c r="H892" s="9" t="s">
        <v>3417</v>
      </c>
      <c r="I892" s="13"/>
      <c r="J892" s="6"/>
    </row>
    <row r="893">
      <c r="A893" s="7">
        <v>9.60705351373E11</v>
      </c>
      <c r="B893" s="8" t="s">
        <v>3418</v>
      </c>
      <c r="C893" s="8" t="s">
        <v>3419</v>
      </c>
      <c r="D893" s="7">
        <v>8.7472524769E10</v>
      </c>
      <c r="E893" s="8" t="s">
        <v>213</v>
      </c>
      <c r="F893" s="8" t="s">
        <v>43</v>
      </c>
      <c r="G893" s="8" t="s">
        <v>3420</v>
      </c>
      <c r="H893" s="9" t="s">
        <v>3421</v>
      </c>
      <c r="I893" s="13"/>
      <c r="J893" s="13"/>
    </row>
    <row r="894">
      <c r="A894" s="7">
        <v>9.60764015598E11</v>
      </c>
      <c r="B894" s="8" t="s">
        <v>3422</v>
      </c>
      <c r="C894" s="8" t="s">
        <v>3423</v>
      </c>
      <c r="D894" s="7">
        <v>8.7771943598E10</v>
      </c>
      <c r="E894" s="8" t="s">
        <v>21</v>
      </c>
      <c r="F894" s="8" t="s">
        <v>141</v>
      </c>
      <c r="G894" s="8" t="s">
        <v>3424</v>
      </c>
      <c r="H894" s="9" t="s">
        <v>3284</v>
      </c>
      <c r="I894" s="13"/>
      <c r="J894" s="6"/>
    </row>
    <row r="895">
      <c r="A895" s="7">
        <v>9.60911450351E11</v>
      </c>
      <c r="B895" s="8" t="s">
        <v>3425</v>
      </c>
      <c r="C895" s="8" t="s">
        <v>3426</v>
      </c>
      <c r="D895" s="7">
        <v>8.7758824825E10</v>
      </c>
      <c r="E895" s="8" t="s">
        <v>165</v>
      </c>
      <c r="F895" s="8" t="s">
        <v>16</v>
      </c>
      <c r="G895" s="8" t="s">
        <v>3427</v>
      </c>
      <c r="H895" s="9" t="s">
        <v>3036</v>
      </c>
      <c r="I895" s="13"/>
      <c r="J895" s="6"/>
    </row>
    <row r="896">
      <c r="A896" s="7">
        <v>9.61009350443E11</v>
      </c>
      <c r="B896" s="8" t="s">
        <v>3428</v>
      </c>
      <c r="C896" s="8" t="s">
        <v>3429</v>
      </c>
      <c r="D896" s="8" t="s">
        <v>3430</v>
      </c>
      <c r="E896" s="8" t="s">
        <v>165</v>
      </c>
      <c r="F896" s="8" t="s">
        <v>201</v>
      </c>
      <c r="G896" s="8" t="s">
        <v>1207</v>
      </c>
      <c r="H896" s="9" t="s">
        <v>3226</v>
      </c>
      <c r="I896" s="13"/>
      <c r="J896" s="33"/>
    </row>
    <row r="897">
      <c r="A897" s="7">
        <v>9.61028450275E11</v>
      </c>
      <c r="B897" s="8" t="s">
        <v>3431</v>
      </c>
      <c r="C897" s="8" t="s">
        <v>3432</v>
      </c>
      <c r="D897" s="7">
        <v>8.7014278885E10</v>
      </c>
      <c r="E897" s="8" t="s">
        <v>1206</v>
      </c>
      <c r="F897" s="8" t="s">
        <v>16</v>
      </c>
      <c r="G897" s="8" t="s">
        <v>1795</v>
      </c>
      <c r="H897" s="9" t="s">
        <v>3433</v>
      </c>
      <c r="I897" s="13"/>
      <c r="J897" s="13"/>
    </row>
    <row r="898">
      <c r="A898" s="7">
        <v>9.611144504E11</v>
      </c>
      <c r="B898" s="8" t="s">
        <v>3434</v>
      </c>
      <c r="C898" s="8" t="s">
        <v>3435</v>
      </c>
      <c r="D898" s="7">
        <v>8.70798095E10</v>
      </c>
      <c r="E898" s="8" t="s">
        <v>213</v>
      </c>
      <c r="F898" s="8" t="s">
        <v>71</v>
      </c>
      <c r="G898" s="8" t="s">
        <v>1142</v>
      </c>
      <c r="H898" s="9" t="s">
        <v>3318</v>
      </c>
      <c r="I898" s="13"/>
      <c r="J898" s="6"/>
    </row>
    <row r="899">
      <c r="A899" s="7">
        <v>9.70208350553E11</v>
      </c>
      <c r="B899" s="8" t="s">
        <v>3436</v>
      </c>
      <c r="C899" s="8" t="s">
        <v>3437</v>
      </c>
      <c r="D899" s="7">
        <f>+77071670504</f>
        <v>77071670504</v>
      </c>
      <c r="E899" s="8" t="s">
        <v>213</v>
      </c>
      <c r="F899" s="8" t="s">
        <v>16</v>
      </c>
      <c r="G899" s="8" t="s">
        <v>3122</v>
      </c>
      <c r="H899" s="12" t="s">
        <v>3123</v>
      </c>
      <c r="I899" s="13"/>
      <c r="J899" s="6"/>
    </row>
    <row r="900">
      <c r="A900" s="7">
        <v>9.70224400637E11</v>
      </c>
      <c r="B900" s="8" t="s">
        <v>3438</v>
      </c>
      <c r="C900" s="8" t="s">
        <v>3439</v>
      </c>
      <c r="D900" s="7">
        <v>8.7072174174E10</v>
      </c>
      <c r="E900" s="8" t="s">
        <v>117</v>
      </c>
      <c r="F900" s="8" t="s">
        <v>96</v>
      </c>
      <c r="G900" s="8" t="s">
        <v>3440</v>
      </c>
      <c r="H900" s="9" t="s">
        <v>3441</v>
      </c>
      <c r="I900" s="13"/>
      <c r="J900" s="6"/>
    </row>
    <row r="901">
      <c r="A901" s="7">
        <v>9.70327300237E11</v>
      </c>
      <c r="B901" s="8" t="s">
        <v>3442</v>
      </c>
      <c r="C901" s="8" t="s">
        <v>3443</v>
      </c>
      <c r="D901" s="7">
        <v>8.7789458008E10</v>
      </c>
      <c r="E901" s="8" t="s">
        <v>674</v>
      </c>
      <c r="F901" s="8" t="s">
        <v>37</v>
      </c>
      <c r="G901" s="8" t="s">
        <v>3444</v>
      </c>
      <c r="H901" s="9" t="s">
        <v>3445</v>
      </c>
      <c r="I901" s="13"/>
      <c r="J901" s="20"/>
    </row>
    <row r="902">
      <c r="A902" s="7">
        <v>9.7042435022E11</v>
      </c>
      <c r="B902" s="8" t="s">
        <v>3446</v>
      </c>
      <c r="C902" s="8" t="s">
        <v>3447</v>
      </c>
      <c r="D902" s="7">
        <v>8.7783828483E10</v>
      </c>
      <c r="E902" s="8" t="s">
        <v>165</v>
      </c>
      <c r="F902" s="8" t="s">
        <v>71</v>
      </c>
      <c r="G902" s="8" t="s">
        <v>1142</v>
      </c>
      <c r="H902" s="13"/>
      <c r="I902" s="13"/>
      <c r="J902" s="10"/>
    </row>
    <row r="903">
      <c r="A903" s="7">
        <v>9.70626350655E11</v>
      </c>
      <c r="B903" s="8" t="s">
        <v>3448</v>
      </c>
      <c r="C903" s="8" t="s">
        <v>3449</v>
      </c>
      <c r="D903" s="7">
        <v>8.7759399715E10</v>
      </c>
      <c r="E903" s="8" t="s">
        <v>165</v>
      </c>
      <c r="F903" s="8" t="s">
        <v>71</v>
      </c>
      <c r="G903" s="8" t="s">
        <v>3205</v>
      </c>
      <c r="H903" s="9" t="s">
        <v>3450</v>
      </c>
      <c r="I903" s="13"/>
      <c r="J903" s="33"/>
    </row>
    <row r="904">
      <c r="A904" s="7">
        <v>9.7073145082E11</v>
      </c>
      <c r="B904" s="8" t="s">
        <v>3451</v>
      </c>
      <c r="C904" s="8" t="s">
        <v>3452</v>
      </c>
      <c r="D904" s="7">
        <v>8.7711073954E10</v>
      </c>
      <c r="E904" s="8" t="s">
        <v>272</v>
      </c>
      <c r="F904" s="8" t="s">
        <v>55</v>
      </c>
      <c r="G904" s="8" t="s">
        <v>1905</v>
      </c>
      <c r="H904" s="9" t="s">
        <v>3453</v>
      </c>
      <c r="I904" s="13"/>
      <c r="J904" s="20"/>
    </row>
    <row r="905">
      <c r="A905" s="7">
        <v>9.70740000907E11</v>
      </c>
      <c r="B905" s="8" t="s">
        <v>3454</v>
      </c>
      <c r="C905" s="8" t="s">
        <v>3455</v>
      </c>
      <c r="D905" s="7">
        <v>8.7144296672E10</v>
      </c>
      <c r="E905" s="8" t="s">
        <v>21</v>
      </c>
      <c r="F905" s="8" t="s">
        <v>43</v>
      </c>
      <c r="G905" s="8" t="s">
        <v>3456</v>
      </c>
      <c r="H905" s="9" t="s">
        <v>3310</v>
      </c>
      <c r="I905" s="13"/>
      <c r="J905" s="6"/>
    </row>
    <row r="906">
      <c r="A906" s="7">
        <v>9.70819351098E11</v>
      </c>
      <c r="B906" s="8" t="s">
        <v>3457</v>
      </c>
      <c r="C906" s="8" t="s">
        <v>3458</v>
      </c>
      <c r="D906" s="11" t="s">
        <v>3459</v>
      </c>
      <c r="E906" s="8" t="s">
        <v>225</v>
      </c>
      <c r="F906" s="8" t="s">
        <v>22</v>
      </c>
      <c r="G906" s="8" t="s">
        <v>1723</v>
      </c>
      <c r="H906" s="9" t="s">
        <v>153</v>
      </c>
      <c r="I906" s="13"/>
      <c r="J906" s="6"/>
    </row>
    <row r="907">
      <c r="A907" s="7">
        <v>9.70804350276E11</v>
      </c>
      <c r="B907" s="8" t="s">
        <v>3460</v>
      </c>
      <c r="C907" s="8" t="s">
        <v>3461</v>
      </c>
      <c r="D907" s="11" t="s">
        <v>3462</v>
      </c>
      <c r="E907" s="8" t="s">
        <v>165</v>
      </c>
      <c r="F907" s="8" t="s">
        <v>71</v>
      </c>
      <c r="G907" s="8" t="s">
        <v>2586</v>
      </c>
      <c r="H907" s="9" t="s">
        <v>3463</v>
      </c>
      <c r="I907" s="13"/>
      <c r="J907" s="33"/>
    </row>
    <row r="908">
      <c r="A908" s="7">
        <v>9.7094000375E11</v>
      </c>
      <c r="B908" s="8" t="s">
        <v>3464</v>
      </c>
      <c r="C908" s="8" t="s">
        <v>3465</v>
      </c>
      <c r="D908" s="7">
        <v>8.7153828052E10</v>
      </c>
      <c r="E908" s="8" t="s">
        <v>762</v>
      </c>
      <c r="F908" s="8" t="s">
        <v>55</v>
      </c>
      <c r="G908" s="8" t="s">
        <v>3466</v>
      </c>
      <c r="H908" s="9" t="s">
        <v>2687</v>
      </c>
      <c r="I908" s="13"/>
      <c r="J908" s="6"/>
    </row>
    <row r="909">
      <c r="A909" s="7">
        <v>9.70940001615E11</v>
      </c>
      <c r="B909" s="8" t="s">
        <v>3467</v>
      </c>
      <c r="C909" s="8" t="s">
        <v>3468</v>
      </c>
      <c r="D909" s="7">
        <v>8.7144332024E10</v>
      </c>
      <c r="E909" s="8" t="s">
        <v>21</v>
      </c>
      <c r="F909" s="8" t="s">
        <v>43</v>
      </c>
      <c r="G909" s="8" t="s">
        <v>3469</v>
      </c>
      <c r="H909" s="9" t="s">
        <v>3310</v>
      </c>
      <c r="I909" s="13"/>
      <c r="J909" s="10"/>
    </row>
    <row r="910">
      <c r="A910" s="7">
        <v>9.71117300931E11</v>
      </c>
      <c r="B910" s="8" t="s">
        <v>3470</v>
      </c>
      <c r="C910" s="8" t="s">
        <v>3471</v>
      </c>
      <c r="D910" s="7">
        <v>8.7475420339E10</v>
      </c>
      <c r="E910" s="8" t="s">
        <v>225</v>
      </c>
      <c r="F910" s="8" t="s">
        <v>31</v>
      </c>
      <c r="G910" s="8" t="s">
        <v>3472</v>
      </c>
      <c r="H910" s="9" t="s">
        <v>3473</v>
      </c>
      <c r="I910" s="13"/>
      <c r="J910" s="33"/>
    </row>
    <row r="911">
      <c r="A911" s="7">
        <v>9.71240000228E11</v>
      </c>
      <c r="B911" s="8" t="s">
        <v>3474</v>
      </c>
      <c r="C911" s="8" t="s">
        <v>3475</v>
      </c>
      <c r="D911" s="11" t="s">
        <v>3476</v>
      </c>
      <c r="E911" s="8" t="s">
        <v>21</v>
      </c>
      <c r="F911" s="8" t="s">
        <v>43</v>
      </c>
      <c r="G911" s="8" t="s">
        <v>3477</v>
      </c>
      <c r="H911" s="9" t="s">
        <v>3478</v>
      </c>
      <c r="I911" s="13"/>
      <c r="J911" s="6"/>
    </row>
    <row r="912">
      <c r="A912" s="7">
        <v>9.80240001037E11</v>
      </c>
      <c r="B912" s="8" t="s">
        <v>3479</v>
      </c>
      <c r="C912" s="8" t="s">
        <v>3480</v>
      </c>
      <c r="D912" s="7">
        <v>8.7144131396E10</v>
      </c>
      <c r="E912" s="8" t="s">
        <v>21</v>
      </c>
      <c r="F912" s="8" t="s">
        <v>43</v>
      </c>
      <c r="G912" s="8" t="s">
        <v>44</v>
      </c>
      <c r="H912" s="9" t="s">
        <v>3481</v>
      </c>
      <c r="I912" s="13"/>
      <c r="J912" s="6"/>
    </row>
    <row r="913">
      <c r="A913" s="7">
        <v>9.80322450531E11</v>
      </c>
      <c r="B913" s="8" t="s">
        <v>3482</v>
      </c>
      <c r="C913" s="8" t="s">
        <v>3483</v>
      </c>
      <c r="D913" s="11" t="s">
        <v>3484</v>
      </c>
      <c r="E913" s="8" t="s">
        <v>173</v>
      </c>
      <c r="F913" s="8" t="s">
        <v>60</v>
      </c>
      <c r="G913" s="8" t="s">
        <v>1768</v>
      </c>
      <c r="H913" s="9" t="s">
        <v>3485</v>
      </c>
      <c r="I913" s="13"/>
      <c r="J913" s="20"/>
    </row>
    <row r="914">
      <c r="A914" s="7">
        <v>9.80340000191E11</v>
      </c>
      <c r="B914" s="8" t="s">
        <v>3486</v>
      </c>
      <c r="C914" s="8" t="s">
        <v>3487</v>
      </c>
      <c r="D914" s="8" t="s">
        <v>3488</v>
      </c>
      <c r="E914" s="8" t="s">
        <v>106</v>
      </c>
      <c r="F914" s="8" t="s">
        <v>96</v>
      </c>
      <c r="G914" s="8" t="s">
        <v>3489</v>
      </c>
      <c r="H914" s="9" t="s">
        <v>3490</v>
      </c>
      <c r="I914" s="13"/>
      <c r="J914" s="10"/>
    </row>
    <row r="915">
      <c r="A915" s="7">
        <v>9.80340001704E11</v>
      </c>
      <c r="B915" s="8" t="s">
        <v>3491</v>
      </c>
      <c r="C915" s="8" t="s">
        <v>3492</v>
      </c>
      <c r="D915" s="11" t="s">
        <v>3493</v>
      </c>
      <c r="E915" s="8" t="s">
        <v>21</v>
      </c>
      <c r="F915" s="8" t="s">
        <v>55</v>
      </c>
      <c r="G915" s="8" t="s">
        <v>3494</v>
      </c>
      <c r="H915" s="9" t="s">
        <v>28</v>
      </c>
      <c r="I915" s="13"/>
      <c r="J915" s="33"/>
    </row>
    <row r="916">
      <c r="A916" s="7">
        <v>9.80340002188E11</v>
      </c>
      <c r="B916" s="8" t="s">
        <v>3495</v>
      </c>
      <c r="C916" s="8" t="s">
        <v>3496</v>
      </c>
      <c r="D916" s="8" t="s">
        <v>3497</v>
      </c>
      <c r="E916" s="8" t="s">
        <v>21</v>
      </c>
      <c r="F916" s="8" t="s">
        <v>55</v>
      </c>
      <c r="G916" s="8" t="s">
        <v>3498</v>
      </c>
      <c r="H916" s="9" t="s">
        <v>2687</v>
      </c>
      <c r="I916" s="13"/>
      <c r="J916" s="6"/>
    </row>
    <row r="917">
      <c r="A917" s="7">
        <v>9.80340003037E11</v>
      </c>
      <c r="B917" s="8" t="s">
        <v>3499</v>
      </c>
      <c r="C917" s="8" t="s">
        <v>3500</v>
      </c>
      <c r="D917" s="11" t="s">
        <v>3501</v>
      </c>
      <c r="E917" s="8" t="s">
        <v>21</v>
      </c>
      <c r="F917" s="8" t="s">
        <v>55</v>
      </c>
      <c r="G917" s="8" t="s">
        <v>3502</v>
      </c>
      <c r="H917" s="9" t="s">
        <v>3036</v>
      </c>
      <c r="I917" s="13"/>
      <c r="J917" s="33"/>
    </row>
    <row r="918">
      <c r="A918" s="7">
        <v>9.80340003463E11</v>
      </c>
      <c r="B918" s="8" t="s">
        <v>3503</v>
      </c>
      <c r="C918" s="8" t="s">
        <v>3504</v>
      </c>
      <c r="D918" s="8" t="s">
        <v>3505</v>
      </c>
      <c r="E918" s="8" t="s">
        <v>21</v>
      </c>
      <c r="F918" s="8" t="s">
        <v>55</v>
      </c>
      <c r="G918" s="8" t="s">
        <v>3506</v>
      </c>
      <c r="H918" s="9" t="s">
        <v>28</v>
      </c>
      <c r="I918" s="13"/>
      <c r="J918" s="6"/>
    </row>
    <row r="919">
      <c r="A919" s="7">
        <v>9.80440002082E11</v>
      </c>
      <c r="B919" s="8" t="s">
        <v>3507</v>
      </c>
      <c r="C919" s="8" t="s">
        <v>3508</v>
      </c>
      <c r="D919" s="8" t="s">
        <v>3509</v>
      </c>
      <c r="E919" s="8" t="s">
        <v>21</v>
      </c>
      <c r="F919" s="8" t="s">
        <v>43</v>
      </c>
      <c r="G919" s="8" t="s">
        <v>3510</v>
      </c>
      <c r="H919" s="9" t="s">
        <v>3310</v>
      </c>
      <c r="I919" s="45">
        <v>3.0</v>
      </c>
      <c r="J919" s="13"/>
    </row>
    <row r="920">
      <c r="A920" s="7">
        <v>9.80440000571E11</v>
      </c>
      <c r="B920" s="8" t="s">
        <v>3511</v>
      </c>
      <c r="C920" s="8" t="s">
        <v>3512</v>
      </c>
      <c r="D920" s="7">
        <v>8.714372513E10</v>
      </c>
      <c r="E920" s="8" t="s">
        <v>21</v>
      </c>
      <c r="F920" s="8" t="s">
        <v>43</v>
      </c>
      <c r="G920" s="8" t="s">
        <v>3513</v>
      </c>
      <c r="H920" s="9" t="s">
        <v>3514</v>
      </c>
      <c r="I920" s="13"/>
      <c r="J920" s="10"/>
    </row>
    <row r="921">
      <c r="A921" s="7">
        <v>9.80440001518E11</v>
      </c>
      <c r="B921" s="8" t="s">
        <v>3515</v>
      </c>
      <c r="C921" s="8" t="s">
        <v>3516</v>
      </c>
      <c r="D921" s="11" t="s">
        <v>3517</v>
      </c>
      <c r="E921" s="8" t="s">
        <v>21</v>
      </c>
      <c r="F921" s="8" t="s">
        <v>22</v>
      </c>
      <c r="G921" s="8" t="s">
        <v>3518</v>
      </c>
      <c r="H921" s="9" t="s">
        <v>2755</v>
      </c>
      <c r="I921" s="13"/>
      <c r="J921" s="6"/>
    </row>
    <row r="922">
      <c r="A922" s="7">
        <v>9.80440002151E11</v>
      </c>
      <c r="B922" s="8" t="s">
        <v>3519</v>
      </c>
      <c r="C922" s="8" t="s">
        <v>3520</v>
      </c>
      <c r="D922" s="8" t="s">
        <v>3521</v>
      </c>
      <c r="E922" s="8" t="s">
        <v>21</v>
      </c>
      <c r="F922" s="8" t="s">
        <v>55</v>
      </c>
      <c r="G922" s="8" t="s">
        <v>3522</v>
      </c>
      <c r="H922" s="9" t="s">
        <v>2687</v>
      </c>
      <c r="I922" s="13"/>
      <c r="J922" s="6"/>
    </row>
    <row r="923">
      <c r="A923" s="7">
        <v>9.80440003199E11</v>
      </c>
      <c r="B923" s="8" t="s">
        <v>3523</v>
      </c>
      <c r="C923" s="8" t="s">
        <v>3524</v>
      </c>
      <c r="D923" s="8" t="s">
        <v>3525</v>
      </c>
      <c r="E923" s="8" t="s">
        <v>21</v>
      </c>
      <c r="F923" s="8" t="s">
        <v>55</v>
      </c>
      <c r="G923" s="8" t="s">
        <v>3526</v>
      </c>
      <c r="H923" s="9" t="s">
        <v>28</v>
      </c>
      <c r="I923" s="13"/>
      <c r="J923" s="10"/>
    </row>
    <row r="924">
      <c r="A924" s="7">
        <v>9.80540000694E11</v>
      </c>
      <c r="B924" s="8" t="s">
        <v>3527</v>
      </c>
      <c r="C924" s="8" t="s">
        <v>3528</v>
      </c>
      <c r="D924" s="7">
        <v>8.7759420115E10</v>
      </c>
      <c r="E924" s="8" t="s">
        <v>21</v>
      </c>
      <c r="F924" s="8" t="s">
        <v>55</v>
      </c>
      <c r="G924" s="8" t="s">
        <v>3529</v>
      </c>
      <c r="H924" s="9" t="s">
        <v>3530</v>
      </c>
      <c r="I924" s="26" t="s">
        <v>3531</v>
      </c>
      <c r="J924" s="33"/>
    </row>
    <row r="925">
      <c r="A925" s="7">
        <v>9.80540000981E11</v>
      </c>
      <c r="B925" s="8" t="s">
        <v>3532</v>
      </c>
      <c r="C925" s="8" t="s">
        <v>3533</v>
      </c>
      <c r="D925" s="7">
        <v>8.7163593368E10</v>
      </c>
      <c r="E925" s="8" t="s">
        <v>21</v>
      </c>
      <c r="F925" s="8" t="s">
        <v>22</v>
      </c>
      <c r="G925" s="8" t="s">
        <v>3534</v>
      </c>
      <c r="H925" s="9" t="s">
        <v>3535</v>
      </c>
      <c r="I925" s="13"/>
      <c r="J925" s="33"/>
    </row>
    <row r="926">
      <c r="A926" s="7">
        <v>9.80540000743E11</v>
      </c>
      <c r="B926" s="8" t="s">
        <v>3536</v>
      </c>
      <c r="C926" s="8" t="s">
        <v>3537</v>
      </c>
      <c r="D926" s="8" t="s">
        <v>3538</v>
      </c>
      <c r="E926" s="8" t="s">
        <v>21</v>
      </c>
      <c r="F926" s="8" t="s">
        <v>22</v>
      </c>
      <c r="G926" s="8" t="s">
        <v>3539</v>
      </c>
      <c r="H926" s="9" t="s">
        <v>3540</v>
      </c>
      <c r="I926" s="13"/>
      <c r="J926" s="10"/>
    </row>
    <row r="927">
      <c r="A927" s="7">
        <v>9.80540000753E11</v>
      </c>
      <c r="B927" s="8" t="s">
        <v>3541</v>
      </c>
      <c r="C927" s="8" t="s">
        <v>3542</v>
      </c>
      <c r="D927" s="7">
        <v>8.7163594347E10</v>
      </c>
      <c r="E927" s="8" t="s">
        <v>21</v>
      </c>
      <c r="F927" s="8" t="s">
        <v>22</v>
      </c>
      <c r="G927" s="8" t="s">
        <v>3543</v>
      </c>
      <c r="H927" s="9" t="s">
        <v>3544</v>
      </c>
      <c r="I927" s="13"/>
      <c r="J927" s="6"/>
    </row>
    <row r="928">
      <c r="A928" s="7">
        <v>9.80640001289E11</v>
      </c>
      <c r="B928" s="8" t="s">
        <v>3545</v>
      </c>
      <c r="C928" s="8" t="s">
        <v>3546</v>
      </c>
      <c r="D928" s="8" t="s">
        <v>3547</v>
      </c>
      <c r="E928" s="8" t="s">
        <v>200</v>
      </c>
      <c r="F928" s="8" t="s">
        <v>71</v>
      </c>
      <c r="G928" s="8" t="s">
        <v>3548</v>
      </c>
      <c r="H928" s="13"/>
      <c r="I928" s="13"/>
      <c r="J928" s="46"/>
    </row>
    <row r="929">
      <c r="A929" s="7">
        <v>9.80731451533E11</v>
      </c>
      <c r="B929" s="8" t="s">
        <v>3549</v>
      </c>
      <c r="C929" s="8" t="s">
        <v>3550</v>
      </c>
      <c r="D929" s="7">
        <v>8.7073337077E10</v>
      </c>
      <c r="E929" s="8" t="s">
        <v>16</v>
      </c>
      <c r="F929" s="8" t="s">
        <v>201</v>
      </c>
      <c r="G929" s="8" t="s">
        <v>3551</v>
      </c>
      <c r="H929" s="9" t="s">
        <v>3552</v>
      </c>
      <c r="I929" s="13"/>
      <c r="J929" s="13"/>
    </row>
    <row r="930">
      <c r="A930" s="7">
        <v>9.80923451319E11</v>
      </c>
      <c r="B930" s="8" t="s">
        <v>3553</v>
      </c>
      <c r="C930" s="8" t="s">
        <v>3554</v>
      </c>
      <c r="D930" s="7">
        <v>8.7055589902E10</v>
      </c>
      <c r="E930" s="8" t="s">
        <v>253</v>
      </c>
      <c r="F930" s="8" t="s">
        <v>43</v>
      </c>
      <c r="G930" s="8" t="s">
        <v>2314</v>
      </c>
      <c r="H930" s="9" t="s">
        <v>3555</v>
      </c>
      <c r="I930" s="13"/>
      <c r="J930" s="33"/>
    </row>
    <row r="931">
      <c r="A931" s="7">
        <v>9.80940004017E11</v>
      </c>
      <c r="B931" s="8" t="s">
        <v>3556</v>
      </c>
      <c r="C931" s="8" t="s">
        <v>3557</v>
      </c>
      <c r="D931" s="7">
        <v>8.7768126604E10</v>
      </c>
      <c r="E931" s="8" t="s">
        <v>21</v>
      </c>
      <c r="F931" s="8" t="s">
        <v>9</v>
      </c>
      <c r="G931" s="8" t="s">
        <v>3558</v>
      </c>
      <c r="H931" s="12" t="s">
        <v>269</v>
      </c>
      <c r="I931" s="13"/>
      <c r="J931" s="6"/>
    </row>
    <row r="932">
      <c r="A932" s="7">
        <v>9.81105300809E11</v>
      </c>
      <c r="B932" s="8" t="s">
        <v>3559</v>
      </c>
      <c r="C932" s="8" t="s">
        <v>3560</v>
      </c>
      <c r="D932" s="7">
        <v>8.7072250798E10</v>
      </c>
      <c r="E932" s="8" t="s">
        <v>117</v>
      </c>
      <c r="F932" s="8" t="s">
        <v>31</v>
      </c>
      <c r="G932" s="8" t="s">
        <v>3561</v>
      </c>
      <c r="H932" s="9" t="s">
        <v>3562</v>
      </c>
      <c r="I932" s="13"/>
      <c r="J932" s="10"/>
    </row>
    <row r="933">
      <c r="A933" s="7">
        <v>9.81118300324E11</v>
      </c>
      <c r="B933" s="8" t="s">
        <v>3563</v>
      </c>
      <c r="C933" s="8" t="s">
        <v>3564</v>
      </c>
      <c r="D933" s="7">
        <v>8.7073579733E10</v>
      </c>
      <c r="E933" s="8" t="s">
        <v>3565</v>
      </c>
      <c r="F933" s="8" t="s">
        <v>37</v>
      </c>
      <c r="G933" s="8" t="s">
        <v>3566</v>
      </c>
      <c r="H933" s="9" t="s">
        <v>3567</v>
      </c>
      <c r="I933" s="13"/>
      <c r="J933" s="13"/>
    </row>
    <row r="934">
      <c r="A934" s="7">
        <v>9.81140000226E11</v>
      </c>
      <c r="B934" s="8" t="s">
        <v>3568</v>
      </c>
      <c r="C934" s="8" t="s">
        <v>3569</v>
      </c>
      <c r="D934" s="8" t="s">
        <v>3570</v>
      </c>
      <c r="E934" s="8" t="s">
        <v>21</v>
      </c>
      <c r="F934" s="8" t="s">
        <v>22</v>
      </c>
      <c r="G934" s="8" t="s">
        <v>3571</v>
      </c>
      <c r="H934" s="9" t="s">
        <v>2755</v>
      </c>
      <c r="I934" s="13"/>
      <c r="J934" s="10"/>
    </row>
    <row r="935">
      <c r="A935" s="7">
        <v>9.81204400625E11</v>
      </c>
      <c r="B935" s="8" t="s">
        <v>3572</v>
      </c>
      <c r="C935" s="8" t="s">
        <v>3573</v>
      </c>
      <c r="D935" s="11" t="s">
        <v>3574</v>
      </c>
      <c r="E935" s="8" t="s">
        <v>36</v>
      </c>
      <c r="F935" s="8" t="s">
        <v>37</v>
      </c>
      <c r="G935" s="8" t="s">
        <v>3575</v>
      </c>
      <c r="H935" s="9" t="s">
        <v>3576</v>
      </c>
      <c r="I935" s="13"/>
      <c r="J935" s="10"/>
    </row>
    <row r="936">
      <c r="A936" s="7">
        <v>9.81202351058E11</v>
      </c>
      <c r="B936" s="8" t="s">
        <v>3577</v>
      </c>
      <c r="C936" s="8" t="s">
        <v>3577</v>
      </c>
      <c r="D936" s="8" t="s">
        <v>3578</v>
      </c>
      <c r="E936" s="8" t="s">
        <v>584</v>
      </c>
      <c r="F936" s="8" t="s">
        <v>141</v>
      </c>
      <c r="G936" s="8" t="s">
        <v>3579</v>
      </c>
      <c r="H936" s="9" t="s">
        <v>3580</v>
      </c>
      <c r="I936" s="13"/>
      <c r="J936" s="10"/>
    </row>
    <row r="937">
      <c r="A937" s="7">
        <v>9.81240001307E11</v>
      </c>
      <c r="B937" s="8" t="s">
        <v>3581</v>
      </c>
      <c r="C937" s="8" t="s">
        <v>3582</v>
      </c>
      <c r="D937" s="8" t="s">
        <v>3583</v>
      </c>
      <c r="E937" s="8" t="s">
        <v>21</v>
      </c>
      <c r="F937" s="8" t="s">
        <v>43</v>
      </c>
      <c r="G937" s="8" t="s">
        <v>3584</v>
      </c>
      <c r="H937" s="9" t="s">
        <v>3514</v>
      </c>
      <c r="I937" s="13"/>
      <c r="J937" s="6"/>
    </row>
    <row r="938">
      <c r="A938" s="7">
        <v>9.81240002098E11</v>
      </c>
      <c r="B938" s="8" t="s">
        <v>3585</v>
      </c>
      <c r="C938" s="8" t="s">
        <v>3586</v>
      </c>
      <c r="D938" s="7">
        <v>8.7143591345E10</v>
      </c>
      <c r="E938" s="8" t="s">
        <v>21</v>
      </c>
      <c r="F938" s="8" t="s">
        <v>43</v>
      </c>
      <c r="G938" s="8" t="s">
        <v>3587</v>
      </c>
      <c r="H938" s="9" t="s">
        <v>3514</v>
      </c>
      <c r="I938" s="13"/>
      <c r="J938" s="10"/>
    </row>
    <row r="939">
      <c r="A939" s="7">
        <v>9.8124000375E11</v>
      </c>
      <c r="B939" s="8" t="s">
        <v>3588</v>
      </c>
      <c r="C939" s="8" t="s">
        <v>3589</v>
      </c>
      <c r="D939" s="8" t="s">
        <v>3590</v>
      </c>
      <c r="E939" s="8" t="s">
        <v>21</v>
      </c>
      <c r="F939" s="8" t="s">
        <v>43</v>
      </c>
      <c r="G939" s="8" t="s">
        <v>3591</v>
      </c>
      <c r="H939" s="9" t="s">
        <v>3400</v>
      </c>
      <c r="I939" s="13"/>
      <c r="J939" s="6"/>
    </row>
    <row r="940">
      <c r="A940" s="7">
        <v>9.90140006717E11</v>
      </c>
      <c r="B940" s="8" t="s">
        <v>3592</v>
      </c>
      <c r="C940" s="8" t="s">
        <v>3593</v>
      </c>
      <c r="D940" s="7">
        <v>8.771468889E10</v>
      </c>
      <c r="E940" s="8" t="s">
        <v>36</v>
      </c>
      <c r="F940" s="8" t="s">
        <v>71</v>
      </c>
      <c r="G940" s="8" t="s">
        <v>3594</v>
      </c>
      <c r="H940" s="13"/>
      <c r="I940" s="13"/>
      <c r="J940" s="33"/>
    </row>
    <row r="941">
      <c r="A941" s="7">
        <v>9.90140006125E11</v>
      </c>
      <c r="B941" s="8" t="s">
        <v>3595</v>
      </c>
      <c r="C941" s="8" t="s">
        <v>3596</v>
      </c>
      <c r="D941" s="7">
        <v>8.7775648896E10</v>
      </c>
      <c r="E941" s="8" t="s">
        <v>21</v>
      </c>
      <c r="F941" s="8" t="s">
        <v>91</v>
      </c>
      <c r="G941" s="8" t="s">
        <v>3597</v>
      </c>
      <c r="H941" s="9" t="s">
        <v>3217</v>
      </c>
      <c r="I941" s="13"/>
      <c r="J941" s="33"/>
    </row>
    <row r="942">
      <c r="A942" s="7">
        <v>9.90164015036E11</v>
      </c>
      <c r="B942" s="8" t="s">
        <v>3598</v>
      </c>
      <c r="C942" s="8" t="s">
        <v>3599</v>
      </c>
      <c r="D942" s="8" t="s">
        <v>3600</v>
      </c>
      <c r="E942" s="8" t="s">
        <v>151</v>
      </c>
      <c r="F942" s="8" t="s">
        <v>186</v>
      </c>
      <c r="G942" s="8" t="s">
        <v>3601</v>
      </c>
      <c r="H942" s="9" t="s">
        <v>3046</v>
      </c>
      <c r="I942" s="13"/>
      <c r="J942" s="10"/>
    </row>
    <row r="943">
      <c r="A943" s="7">
        <v>9.90240003194E11</v>
      </c>
      <c r="B943" s="8" t="s">
        <v>3602</v>
      </c>
      <c r="C943" s="8" t="s">
        <v>3603</v>
      </c>
      <c r="D943" s="7">
        <v>8.7143596396E10</v>
      </c>
      <c r="E943" s="8" t="s">
        <v>21</v>
      </c>
      <c r="F943" s="8" t="s">
        <v>43</v>
      </c>
      <c r="G943" s="8" t="s">
        <v>3604</v>
      </c>
      <c r="H943" s="9" t="s">
        <v>3605</v>
      </c>
      <c r="I943" s="13"/>
      <c r="J943" s="33"/>
    </row>
    <row r="944">
      <c r="A944" s="7">
        <v>9.90240007444E11</v>
      </c>
      <c r="B944" s="8" t="s">
        <v>3606</v>
      </c>
      <c r="C944" s="8" t="s">
        <v>3607</v>
      </c>
      <c r="D944" s="7">
        <v>8.714539873E10</v>
      </c>
      <c r="E944" s="8" t="s">
        <v>21</v>
      </c>
      <c r="F944" s="8" t="s">
        <v>43</v>
      </c>
      <c r="G944" s="8" t="s">
        <v>3608</v>
      </c>
      <c r="H944" s="9" t="s">
        <v>3609</v>
      </c>
      <c r="I944" s="13"/>
      <c r="J944" s="33"/>
    </row>
    <row r="945">
      <c r="A945" s="7">
        <v>9.90240005626E11</v>
      </c>
      <c r="B945" s="8" t="s">
        <v>3610</v>
      </c>
      <c r="C945" s="8" t="s">
        <v>3611</v>
      </c>
      <c r="D945" s="7">
        <v>8.7144893762E10</v>
      </c>
      <c r="E945" s="8" t="s">
        <v>21</v>
      </c>
      <c r="F945" s="8" t="s">
        <v>43</v>
      </c>
      <c r="G945" s="8" t="s">
        <v>3612</v>
      </c>
      <c r="H945" s="9" t="s">
        <v>3514</v>
      </c>
      <c r="I945" s="13"/>
      <c r="J945" s="33"/>
    </row>
    <row r="946">
      <c r="A946" s="7">
        <v>9.90240004856E11</v>
      </c>
      <c r="B946" s="8" t="s">
        <v>3613</v>
      </c>
      <c r="C946" s="8" t="s">
        <v>3614</v>
      </c>
      <c r="D946" s="8" t="s">
        <v>3615</v>
      </c>
      <c r="E946" s="8" t="s">
        <v>165</v>
      </c>
      <c r="F946" s="8" t="s">
        <v>43</v>
      </c>
      <c r="G946" s="8" t="s">
        <v>3616</v>
      </c>
      <c r="H946" s="9" t="s">
        <v>3310</v>
      </c>
      <c r="I946" s="13"/>
      <c r="J946" s="6"/>
    </row>
    <row r="947">
      <c r="A947" s="7">
        <v>9.90240004925E11</v>
      </c>
      <c r="B947" s="8" t="s">
        <v>3617</v>
      </c>
      <c r="C947" s="8" t="s">
        <v>3618</v>
      </c>
      <c r="D947" s="7">
        <v>8.7163554402E10</v>
      </c>
      <c r="E947" s="8" t="s">
        <v>21</v>
      </c>
      <c r="F947" s="8" t="s">
        <v>22</v>
      </c>
      <c r="G947" s="8" t="s">
        <v>3619</v>
      </c>
      <c r="H947" s="9" t="s">
        <v>3620</v>
      </c>
      <c r="I947" s="13"/>
      <c r="J947" s="10"/>
    </row>
    <row r="948">
      <c r="A948" s="7">
        <v>9.9024000941E11</v>
      </c>
      <c r="B948" s="8" t="s">
        <v>3454</v>
      </c>
      <c r="C948" s="8" t="s">
        <v>3621</v>
      </c>
      <c r="D948" s="7">
        <v>8.7152374533E10</v>
      </c>
      <c r="E948" s="8" t="s">
        <v>21</v>
      </c>
      <c r="F948" s="8" t="s">
        <v>55</v>
      </c>
      <c r="G948" s="8" t="s">
        <v>3622</v>
      </c>
      <c r="H948" s="9" t="s">
        <v>28</v>
      </c>
      <c r="I948" s="13"/>
      <c r="J948" s="10"/>
    </row>
    <row r="949">
      <c r="A949" s="7">
        <v>9.90340000123E11</v>
      </c>
      <c r="B949" s="8" t="s">
        <v>3623</v>
      </c>
      <c r="C949" s="8" t="s">
        <v>3624</v>
      </c>
      <c r="D949" s="8" t="s">
        <v>3625</v>
      </c>
      <c r="E949" s="8" t="s">
        <v>21</v>
      </c>
      <c r="F949" s="8" t="s">
        <v>43</v>
      </c>
      <c r="G949" s="8" t="s">
        <v>3626</v>
      </c>
      <c r="H949" s="9" t="s">
        <v>3310</v>
      </c>
      <c r="I949" s="18" t="s">
        <v>3627</v>
      </c>
      <c r="J949" s="20"/>
    </row>
    <row r="950">
      <c r="A950" s="7">
        <v>9.90311351397E11</v>
      </c>
      <c r="B950" s="8" t="s">
        <v>3628</v>
      </c>
      <c r="C950" s="8" t="s">
        <v>3629</v>
      </c>
      <c r="D950" s="11" t="s">
        <v>3630</v>
      </c>
      <c r="E950" s="8" t="s">
        <v>117</v>
      </c>
      <c r="F950" s="8" t="s">
        <v>71</v>
      </c>
      <c r="G950" s="8" t="s">
        <v>3631</v>
      </c>
      <c r="H950" s="9" t="s">
        <v>3632</v>
      </c>
      <c r="I950" s="13"/>
      <c r="J950" s="13"/>
    </row>
    <row r="951">
      <c r="A951" s="7">
        <v>9.90340001082E11</v>
      </c>
      <c r="B951" s="8" t="s">
        <v>3633</v>
      </c>
      <c r="C951" s="8" t="s">
        <v>3634</v>
      </c>
      <c r="D951" s="8" t="s">
        <v>3635</v>
      </c>
      <c r="E951" s="8" t="s">
        <v>21</v>
      </c>
      <c r="F951" s="8" t="s">
        <v>55</v>
      </c>
      <c r="G951" s="8" t="s">
        <v>3636</v>
      </c>
      <c r="H951" s="9" t="s">
        <v>28</v>
      </c>
      <c r="I951" s="13"/>
      <c r="J951" s="10"/>
    </row>
    <row r="952">
      <c r="A952" s="7">
        <v>9.9034000204E11</v>
      </c>
      <c r="B952" s="8" t="s">
        <v>3637</v>
      </c>
      <c r="C952" s="8" t="s">
        <v>3638</v>
      </c>
      <c r="D952" s="7">
        <v>8.7143495541E10</v>
      </c>
      <c r="E952" s="8" t="s">
        <v>21</v>
      </c>
      <c r="F952" s="8" t="s">
        <v>43</v>
      </c>
      <c r="G952" s="8" t="s">
        <v>3639</v>
      </c>
      <c r="H952" s="9" t="s">
        <v>3640</v>
      </c>
      <c r="I952" s="13"/>
      <c r="J952" s="6"/>
    </row>
    <row r="953">
      <c r="A953" s="7">
        <v>9.90340005065E11</v>
      </c>
      <c r="B953" s="8" t="s">
        <v>3641</v>
      </c>
      <c r="C953" s="8" t="s">
        <v>3642</v>
      </c>
      <c r="D953" s="7">
        <v>8.7144892651E10</v>
      </c>
      <c r="E953" s="8" t="s">
        <v>21</v>
      </c>
      <c r="F953" s="8" t="s">
        <v>43</v>
      </c>
      <c r="G953" s="8" t="s">
        <v>3643</v>
      </c>
      <c r="H953" s="9" t="s">
        <v>3478</v>
      </c>
      <c r="I953" s="13"/>
      <c r="J953" s="10"/>
    </row>
    <row r="954">
      <c r="A954" s="7">
        <v>9.90340005114E11</v>
      </c>
      <c r="B954" s="8" t="s">
        <v>3644</v>
      </c>
      <c r="C954" s="8" t="s">
        <v>3642</v>
      </c>
      <c r="D954" s="7">
        <v>8.7144892508E10</v>
      </c>
      <c r="E954" s="8" t="s">
        <v>21</v>
      </c>
      <c r="F954" s="8" t="s">
        <v>43</v>
      </c>
      <c r="G954" s="8" t="s">
        <v>3643</v>
      </c>
      <c r="H954" s="9" t="s">
        <v>3478</v>
      </c>
      <c r="I954" s="13"/>
      <c r="J954" s="6"/>
    </row>
    <row r="955">
      <c r="A955" s="7">
        <v>9.90340006162E11</v>
      </c>
      <c r="B955" s="8" t="s">
        <v>3645</v>
      </c>
      <c r="C955" s="8" t="s">
        <v>3646</v>
      </c>
      <c r="D955" s="8" t="s">
        <v>3647</v>
      </c>
      <c r="E955" s="8" t="s">
        <v>117</v>
      </c>
      <c r="F955" s="8" t="s">
        <v>55</v>
      </c>
      <c r="G955" s="8" t="s">
        <v>3648</v>
      </c>
      <c r="H955" s="9" t="s">
        <v>28</v>
      </c>
      <c r="I955" s="13"/>
      <c r="J955" s="10"/>
    </row>
    <row r="956">
      <c r="A956" s="7">
        <v>9.9044000164E11</v>
      </c>
      <c r="B956" s="8" t="s">
        <v>3649</v>
      </c>
      <c r="C956" s="8" t="s">
        <v>3650</v>
      </c>
      <c r="D956" s="11" t="s">
        <v>3651</v>
      </c>
      <c r="E956" s="8" t="s">
        <v>21</v>
      </c>
      <c r="F956" s="8" t="s">
        <v>43</v>
      </c>
      <c r="G956" s="8" t="s">
        <v>3652</v>
      </c>
      <c r="H956" s="9" t="s">
        <v>3653</v>
      </c>
      <c r="I956" s="18" t="s">
        <v>3654</v>
      </c>
      <c r="J956" s="6"/>
    </row>
    <row r="957">
      <c r="A957" s="7">
        <v>9.90440006601E11</v>
      </c>
      <c r="B957" s="8" t="s">
        <v>3655</v>
      </c>
      <c r="C957" s="8" t="s">
        <v>3656</v>
      </c>
      <c r="D957" s="7">
        <v>8.7145226822E10</v>
      </c>
      <c r="E957" s="8" t="s">
        <v>21</v>
      </c>
      <c r="F957" s="8" t="s">
        <v>43</v>
      </c>
      <c r="G957" s="8" t="s">
        <v>3657</v>
      </c>
      <c r="H957" s="9" t="s">
        <v>3658</v>
      </c>
      <c r="I957" s="13"/>
      <c r="J957" s="10"/>
    </row>
    <row r="958">
      <c r="A958" s="7">
        <v>9.90440006661E11</v>
      </c>
      <c r="B958" s="8" t="s">
        <v>3659</v>
      </c>
      <c r="C958" s="8" t="s">
        <v>3660</v>
      </c>
      <c r="D958" s="7">
        <v>8.777634003E10</v>
      </c>
      <c r="E958" s="8" t="s">
        <v>21</v>
      </c>
      <c r="F958" s="8" t="s">
        <v>43</v>
      </c>
      <c r="G958" s="8" t="s">
        <v>3661</v>
      </c>
      <c r="H958" s="9" t="s">
        <v>3400</v>
      </c>
      <c r="I958" s="13"/>
      <c r="J958" s="6"/>
    </row>
    <row r="959">
      <c r="A959" s="7">
        <v>9.90440008495E11</v>
      </c>
      <c r="B959" s="8" t="s">
        <v>3662</v>
      </c>
      <c r="C959" s="8" t="s">
        <v>3663</v>
      </c>
      <c r="D959" s="7">
        <v>8.7153534136E10</v>
      </c>
      <c r="E959" s="8" t="s">
        <v>21</v>
      </c>
      <c r="F959" s="8" t="s">
        <v>55</v>
      </c>
      <c r="G959" s="8" t="s">
        <v>3664</v>
      </c>
      <c r="H959" s="9" t="s">
        <v>3665</v>
      </c>
      <c r="I959" s="13"/>
      <c r="J959" s="10"/>
    </row>
    <row r="960">
      <c r="A960" s="7">
        <v>9.90505350422E11</v>
      </c>
      <c r="B960" s="8" t="s">
        <v>3666</v>
      </c>
      <c r="C960" s="8" t="s">
        <v>3667</v>
      </c>
      <c r="D960" s="7">
        <v>8.7711345271E10</v>
      </c>
      <c r="E960" s="8" t="s">
        <v>386</v>
      </c>
      <c r="F960" s="8" t="s">
        <v>16</v>
      </c>
      <c r="G960" s="8" t="s">
        <v>1584</v>
      </c>
      <c r="H960" s="12" t="s">
        <v>269</v>
      </c>
      <c r="I960" s="13"/>
      <c r="J960" s="6"/>
    </row>
    <row r="961">
      <c r="A961" s="7">
        <v>9.90540000844E11</v>
      </c>
      <c r="B961" s="8" t="s">
        <v>3668</v>
      </c>
      <c r="C961" s="8" t="s">
        <v>3669</v>
      </c>
      <c r="D961" s="7">
        <v>8.7163551605E10</v>
      </c>
      <c r="E961" s="8" t="s">
        <v>21</v>
      </c>
      <c r="F961" s="8" t="s">
        <v>22</v>
      </c>
      <c r="G961" s="8" t="s">
        <v>3670</v>
      </c>
      <c r="H961" s="9" t="s">
        <v>3671</v>
      </c>
      <c r="I961" s="13"/>
      <c r="J961" s="20"/>
    </row>
    <row r="962">
      <c r="A962" s="7">
        <v>9.90617351211E11</v>
      </c>
      <c r="B962" s="8" t="s">
        <v>3672</v>
      </c>
      <c r="C962" s="8" t="s">
        <v>3673</v>
      </c>
      <c r="D962" s="7">
        <v>8.7077061799E10</v>
      </c>
      <c r="E962" s="8" t="s">
        <v>36</v>
      </c>
      <c r="F962" s="8" t="s">
        <v>186</v>
      </c>
      <c r="G962" s="8" t="s">
        <v>1196</v>
      </c>
      <c r="H962" s="9" t="s">
        <v>3046</v>
      </c>
      <c r="I962" s="13"/>
      <c r="J962" s="6"/>
    </row>
    <row r="963">
      <c r="A963" s="7">
        <v>9.90626350262E11</v>
      </c>
      <c r="B963" s="8" t="s">
        <v>3674</v>
      </c>
      <c r="C963" s="8" t="s">
        <v>3675</v>
      </c>
      <c r="D963" s="7">
        <v>8.7757620458E10</v>
      </c>
      <c r="E963" s="8" t="s">
        <v>165</v>
      </c>
      <c r="F963" s="8" t="s">
        <v>43</v>
      </c>
      <c r="G963" s="8" t="s">
        <v>3676</v>
      </c>
      <c r="H963" s="9" t="s">
        <v>3310</v>
      </c>
      <c r="I963" s="13"/>
      <c r="J963" s="13"/>
    </row>
    <row r="964">
      <c r="A964" s="7">
        <v>9.90840003403E11</v>
      </c>
      <c r="B964" s="8" t="s">
        <v>3677</v>
      </c>
      <c r="C964" s="8" t="s">
        <v>324</v>
      </c>
      <c r="D964" s="7">
        <v>8.7154321538E10</v>
      </c>
      <c r="E964" s="8" t="s">
        <v>21</v>
      </c>
      <c r="F964" s="8" t="s">
        <v>55</v>
      </c>
      <c r="G964" s="8" t="s">
        <v>325</v>
      </c>
      <c r="H964" s="9" t="s">
        <v>3678</v>
      </c>
      <c r="I964" s="13"/>
      <c r="J964" s="33"/>
    </row>
    <row r="965">
      <c r="A965" s="7">
        <v>9.90940001669E11</v>
      </c>
      <c r="B965" s="8" t="s">
        <v>3679</v>
      </c>
      <c r="C965" s="8" t="s">
        <v>3680</v>
      </c>
      <c r="D965" s="7">
        <v>8.7143530631E10</v>
      </c>
      <c r="E965" s="8" t="s">
        <v>21</v>
      </c>
      <c r="F965" s="8" t="s">
        <v>43</v>
      </c>
      <c r="G965" s="8" t="s">
        <v>3681</v>
      </c>
      <c r="H965" s="9" t="s">
        <v>3682</v>
      </c>
      <c r="I965" s="13"/>
      <c r="J965" s="6"/>
    </row>
    <row r="966">
      <c r="A966" s="7">
        <v>9.91140006653E11</v>
      </c>
      <c r="B966" s="8" t="s">
        <v>3683</v>
      </c>
      <c r="C966" s="8" t="s">
        <v>3684</v>
      </c>
      <c r="D966" s="7">
        <v>8.7182659295E10</v>
      </c>
      <c r="E966" s="8" t="s">
        <v>225</v>
      </c>
      <c r="F966" s="8" t="s">
        <v>9</v>
      </c>
      <c r="G966" s="8" t="s">
        <v>3685</v>
      </c>
      <c r="H966" s="12" t="s">
        <v>3686</v>
      </c>
      <c r="I966" s="13"/>
      <c r="J966" s="13"/>
    </row>
    <row r="967">
      <c r="A967" s="7">
        <v>9.91140003074E11</v>
      </c>
      <c r="B967" s="8" t="s">
        <v>3687</v>
      </c>
      <c r="C967" s="8" t="s">
        <v>3688</v>
      </c>
      <c r="D967" s="7">
        <v>8.7143146737E10</v>
      </c>
      <c r="E967" s="8" t="s">
        <v>21</v>
      </c>
      <c r="F967" s="8" t="s">
        <v>43</v>
      </c>
      <c r="G967" s="8" t="s">
        <v>3689</v>
      </c>
      <c r="H967" s="9" t="s">
        <v>3690</v>
      </c>
      <c r="I967" s="13"/>
      <c r="J967" s="33"/>
    </row>
    <row r="968">
      <c r="A968" s="21">
        <v>1.21550265E8</v>
      </c>
      <c r="B968" s="22" t="s">
        <v>3691</v>
      </c>
      <c r="C968" s="22" t="s">
        <v>3692</v>
      </c>
      <c r="D968" s="37" t="s">
        <v>3693</v>
      </c>
      <c r="E968" s="22" t="s">
        <v>21</v>
      </c>
      <c r="F968" s="22" t="s">
        <v>22</v>
      </c>
      <c r="G968" s="22" t="s">
        <v>3694</v>
      </c>
      <c r="H968" s="23" t="s">
        <v>3695</v>
      </c>
      <c r="I968" s="5"/>
      <c r="J968" s="6"/>
    </row>
    <row r="969">
      <c r="A969" s="21">
        <v>2.125502E8</v>
      </c>
      <c r="B969" s="22" t="s">
        <v>3696</v>
      </c>
      <c r="C969" s="22" t="s">
        <v>3697</v>
      </c>
      <c r="D969" s="21">
        <v>8.7782454541E10</v>
      </c>
      <c r="E969" s="22" t="s">
        <v>117</v>
      </c>
      <c r="F969" s="22" t="s">
        <v>452</v>
      </c>
      <c r="G969" s="22" t="s">
        <v>1332</v>
      </c>
      <c r="H969" s="23" t="s">
        <v>3698</v>
      </c>
      <c r="I969" s="47" t="s">
        <v>3699</v>
      </c>
      <c r="J969" s="10"/>
    </row>
    <row r="970">
      <c r="A970" s="21">
        <v>2.40002964E8</v>
      </c>
      <c r="B970" s="22" t="s">
        <v>3700</v>
      </c>
      <c r="C970" s="22" t="s">
        <v>3701</v>
      </c>
      <c r="D970" s="22" t="s">
        <v>3702</v>
      </c>
      <c r="E970" s="22" t="s">
        <v>21</v>
      </c>
      <c r="F970" s="22" t="s">
        <v>22</v>
      </c>
      <c r="G970" s="22" t="s">
        <v>3703</v>
      </c>
      <c r="H970" s="23" t="s">
        <v>3704</v>
      </c>
      <c r="I970" s="20"/>
      <c r="J970" s="6"/>
    </row>
    <row r="971">
      <c r="A971" s="21">
        <v>3.40013953E8</v>
      </c>
      <c r="B971" s="22" t="s">
        <v>3705</v>
      </c>
      <c r="C971" s="22" t="s">
        <v>3706</v>
      </c>
      <c r="D971" s="37" t="s">
        <v>3707</v>
      </c>
      <c r="E971" s="22" t="s">
        <v>200</v>
      </c>
      <c r="F971" s="22" t="s">
        <v>37</v>
      </c>
      <c r="G971" s="22" t="s">
        <v>3708</v>
      </c>
      <c r="H971" s="23" t="s">
        <v>3709</v>
      </c>
      <c r="I971" s="20"/>
      <c r="J971" s="10"/>
    </row>
    <row r="972">
      <c r="A972" s="28">
        <v>4.16501072E8</v>
      </c>
      <c r="B972" s="29" t="s">
        <v>3710</v>
      </c>
      <c r="C972" s="29" t="s">
        <v>3711</v>
      </c>
      <c r="D972" s="28">
        <f>+77475550954</f>
        <v>77475550954</v>
      </c>
      <c r="E972" s="29" t="s">
        <v>762</v>
      </c>
      <c r="F972" s="29" t="s">
        <v>96</v>
      </c>
      <c r="G972" s="29" t="s">
        <v>1613</v>
      </c>
      <c r="H972" s="30" t="s">
        <v>3712</v>
      </c>
      <c r="I972" s="6"/>
      <c r="J972" s="33"/>
    </row>
    <row r="973">
      <c r="A973" s="21">
        <v>1.0140002388E10</v>
      </c>
      <c r="B973" s="22" t="s">
        <v>3713</v>
      </c>
      <c r="C973" s="22" t="s">
        <v>3714</v>
      </c>
      <c r="D973" s="21">
        <v>8.7775442505E10</v>
      </c>
      <c r="E973" s="22" t="s">
        <v>21</v>
      </c>
      <c r="F973" s="22" t="s">
        <v>43</v>
      </c>
      <c r="G973" s="22" t="s">
        <v>3715</v>
      </c>
      <c r="H973" s="23" t="s">
        <v>3716</v>
      </c>
      <c r="I973" s="24" t="s">
        <v>3717</v>
      </c>
      <c r="J973" s="33"/>
    </row>
    <row r="974">
      <c r="A974" s="21">
        <v>1.0140002922E10</v>
      </c>
      <c r="B974" s="22" t="s">
        <v>3718</v>
      </c>
      <c r="C974" s="22" t="s">
        <v>3719</v>
      </c>
      <c r="D974" s="37" t="s">
        <v>3720</v>
      </c>
      <c r="E974" s="22" t="s">
        <v>386</v>
      </c>
      <c r="F974" s="22" t="s">
        <v>9</v>
      </c>
      <c r="G974" s="22" t="s">
        <v>3721</v>
      </c>
      <c r="H974" s="23" t="s">
        <v>3722</v>
      </c>
      <c r="I974" s="47" t="s">
        <v>3723</v>
      </c>
      <c r="J974" s="6"/>
    </row>
    <row r="975">
      <c r="A975" s="21">
        <v>1.0340003363E10</v>
      </c>
      <c r="B975" s="22" t="s">
        <v>3724</v>
      </c>
      <c r="C975" s="22" t="s">
        <v>3725</v>
      </c>
      <c r="D975" s="37" t="s">
        <v>3726</v>
      </c>
      <c r="E975" s="22" t="s">
        <v>442</v>
      </c>
      <c r="F975" s="22" t="s">
        <v>91</v>
      </c>
      <c r="G975" s="22" t="s">
        <v>3727</v>
      </c>
      <c r="H975" s="23" t="s">
        <v>3704</v>
      </c>
      <c r="I975" s="20"/>
      <c r="J975" s="33"/>
    </row>
    <row r="976">
      <c r="A976" s="21">
        <v>1.0440004573E10</v>
      </c>
      <c r="B976" s="22" t="s">
        <v>3728</v>
      </c>
      <c r="C976" s="22" t="s">
        <v>3729</v>
      </c>
      <c r="D976" s="21">
        <v>8.7777066667E10</v>
      </c>
      <c r="E976" s="22" t="s">
        <v>21</v>
      </c>
      <c r="F976" s="22" t="s">
        <v>96</v>
      </c>
      <c r="G976" s="22" t="s">
        <v>3730</v>
      </c>
      <c r="H976" s="23" t="s">
        <v>3704</v>
      </c>
      <c r="I976" s="20"/>
      <c r="J976" s="10"/>
    </row>
    <row r="977">
      <c r="A977" s="21">
        <v>1.0613551349E10</v>
      </c>
      <c r="B977" s="22" t="s">
        <v>3731</v>
      </c>
      <c r="C977" s="22" t="s">
        <v>3732</v>
      </c>
      <c r="D977" s="37" t="s">
        <v>3733</v>
      </c>
      <c r="E977" s="22" t="s">
        <v>173</v>
      </c>
      <c r="F977" s="22" t="s">
        <v>71</v>
      </c>
      <c r="G977" s="22" t="s">
        <v>1731</v>
      </c>
      <c r="H977" s="23" t="s">
        <v>3734</v>
      </c>
      <c r="I977" s="20"/>
      <c r="J977" s="33"/>
    </row>
    <row r="978">
      <c r="A978" s="21">
        <v>1.1240001851E10</v>
      </c>
      <c r="B978" s="22" t="s">
        <v>3735</v>
      </c>
      <c r="C978" s="22" t="s">
        <v>3736</v>
      </c>
      <c r="D978" s="21">
        <v>8.7154379115E10</v>
      </c>
      <c r="E978" s="22" t="s">
        <v>21</v>
      </c>
      <c r="F978" s="22" t="s">
        <v>55</v>
      </c>
      <c r="G978" s="22" t="s">
        <v>3737</v>
      </c>
      <c r="H978" s="48" t="s">
        <v>3738</v>
      </c>
      <c r="I978" s="20"/>
      <c r="J978" s="33"/>
    </row>
    <row r="979">
      <c r="A979" s="21">
        <v>1.1240008749E10</v>
      </c>
      <c r="B979" s="22" t="s">
        <v>3739</v>
      </c>
      <c r="C979" s="22" t="s">
        <v>3740</v>
      </c>
      <c r="D979" s="22" t="s">
        <v>3741</v>
      </c>
      <c r="E979" s="22" t="s">
        <v>36</v>
      </c>
      <c r="F979" s="22" t="s">
        <v>71</v>
      </c>
      <c r="G979" s="22" t="s">
        <v>3742</v>
      </c>
      <c r="H979" s="23" t="s">
        <v>3743</v>
      </c>
      <c r="I979" s="47" t="s">
        <v>3744</v>
      </c>
      <c r="J979" s="6"/>
    </row>
    <row r="980">
      <c r="A980" s="21">
        <v>2.0240019269E10</v>
      </c>
      <c r="B980" s="22" t="s">
        <v>3745</v>
      </c>
      <c r="C980" s="22" t="s">
        <v>3746</v>
      </c>
      <c r="D980" s="21">
        <v>8.7023778568E10</v>
      </c>
      <c r="E980" s="22" t="s">
        <v>21</v>
      </c>
      <c r="F980" s="22" t="s">
        <v>37</v>
      </c>
      <c r="G980" s="22" t="s">
        <v>3747</v>
      </c>
      <c r="H980" s="23" t="s">
        <v>3748</v>
      </c>
      <c r="I980" s="20"/>
      <c r="J980" s="6"/>
    </row>
    <row r="981">
      <c r="A981" s="21">
        <v>2.0309550528E10</v>
      </c>
      <c r="B981" s="22" t="s">
        <v>3749</v>
      </c>
      <c r="C981" s="22" t="s">
        <v>3750</v>
      </c>
      <c r="D981" s="21">
        <v>8.7719693333E10</v>
      </c>
      <c r="E981" s="22" t="s">
        <v>151</v>
      </c>
      <c r="F981" s="22" t="s">
        <v>428</v>
      </c>
      <c r="G981" s="22" t="s">
        <v>3751</v>
      </c>
      <c r="H981" s="23" t="s">
        <v>3704</v>
      </c>
      <c r="I981" s="20"/>
      <c r="J981" s="33"/>
    </row>
    <row r="982">
      <c r="A982" s="21">
        <v>2.0340006338E10</v>
      </c>
      <c r="B982" s="22" t="s">
        <v>3752</v>
      </c>
      <c r="C982" s="22" t="s">
        <v>3753</v>
      </c>
      <c r="D982" s="21">
        <v>8.777425331E10</v>
      </c>
      <c r="E982" s="22" t="s">
        <v>36</v>
      </c>
      <c r="F982" s="22" t="s">
        <v>37</v>
      </c>
      <c r="G982" s="22" t="s">
        <v>3754</v>
      </c>
      <c r="H982" s="23" t="s">
        <v>3704</v>
      </c>
      <c r="I982" s="20"/>
      <c r="J982" s="10"/>
    </row>
    <row r="983">
      <c r="A983" s="21">
        <v>2.0340007328E10</v>
      </c>
      <c r="B983" s="22" t="s">
        <v>3755</v>
      </c>
      <c r="C983" s="22" t="s">
        <v>3756</v>
      </c>
      <c r="D983" s="21">
        <v>8.7773539534E10</v>
      </c>
      <c r="E983" s="22" t="s">
        <v>525</v>
      </c>
      <c r="F983" s="22" t="s">
        <v>71</v>
      </c>
      <c r="G983" s="22" t="s">
        <v>3757</v>
      </c>
      <c r="H983" s="23" t="s">
        <v>3758</v>
      </c>
      <c r="I983" s="20"/>
      <c r="J983" s="6"/>
    </row>
    <row r="984">
      <c r="A984" s="21">
        <v>2.0540001792E10</v>
      </c>
      <c r="B984" s="22" t="s">
        <v>3759</v>
      </c>
      <c r="C984" s="22" t="s">
        <v>3760</v>
      </c>
      <c r="D984" s="22" t="s">
        <v>3761</v>
      </c>
      <c r="E984" s="22" t="s">
        <v>21</v>
      </c>
      <c r="F984" s="22" t="s">
        <v>22</v>
      </c>
      <c r="G984" s="22" t="s">
        <v>3762</v>
      </c>
      <c r="H984" s="23" t="s">
        <v>3763</v>
      </c>
      <c r="I984" s="20"/>
      <c r="J984" s="33"/>
    </row>
    <row r="985">
      <c r="A985" s="21">
        <v>2.0640004077E10</v>
      </c>
      <c r="B985" s="22" t="s">
        <v>3764</v>
      </c>
      <c r="C985" s="22" t="s">
        <v>3765</v>
      </c>
      <c r="D985" s="22" t="s">
        <v>3766</v>
      </c>
      <c r="E985" s="22" t="s">
        <v>21</v>
      </c>
      <c r="F985" s="22" t="s">
        <v>141</v>
      </c>
      <c r="G985" s="22" t="s">
        <v>3767</v>
      </c>
      <c r="H985" s="23" t="s">
        <v>3748</v>
      </c>
      <c r="I985" s="20"/>
      <c r="J985" s="6"/>
    </row>
    <row r="986">
      <c r="A986" s="21">
        <v>2.1040005373E10</v>
      </c>
      <c r="B986" s="22" t="s">
        <v>3768</v>
      </c>
      <c r="C986" s="22" t="s">
        <v>3769</v>
      </c>
      <c r="D986" s="21">
        <v>8.7016435722E10</v>
      </c>
      <c r="E986" s="22" t="s">
        <v>106</v>
      </c>
      <c r="F986" s="22" t="s">
        <v>91</v>
      </c>
      <c r="G986" s="22" t="s">
        <v>3770</v>
      </c>
      <c r="H986" s="48" t="s">
        <v>3771</v>
      </c>
      <c r="I986" s="20"/>
      <c r="J986" s="33"/>
    </row>
    <row r="987">
      <c r="A987" s="21">
        <v>3.0140002916E10</v>
      </c>
      <c r="B987" s="22" t="s">
        <v>3772</v>
      </c>
      <c r="C987" s="22" t="s">
        <v>3773</v>
      </c>
      <c r="D987" s="22" t="s">
        <v>3774</v>
      </c>
      <c r="E987" s="22" t="s">
        <v>21</v>
      </c>
      <c r="F987" s="22" t="s">
        <v>55</v>
      </c>
      <c r="G987" s="22" t="s">
        <v>3775</v>
      </c>
      <c r="H987" s="48" t="s">
        <v>3776</v>
      </c>
      <c r="I987" s="20"/>
      <c r="J987" s="6"/>
    </row>
    <row r="988">
      <c r="A988" s="21">
        <v>3.0240010138E10</v>
      </c>
      <c r="B988" s="22" t="s">
        <v>3777</v>
      </c>
      <c r="C988" s="22" t="s">
        <v>3778</v>
      </c>
      <c r="D988" s="22" t="s">
        <v>3779</v>
      </c>
      <c r="E988" s="22" t="s">
        <v>3780</v>
      </c>
      <c r="F988" s="22" t="s">
        <v>22</v>
      </c>
      <c r="G988" s="22" t="s">
        <v>3781</v>
      </c>
      <c r="H988" s="48" t="s">
        <v>3782</v>
      </c>
      <c r="I988" s="20"/>
      <c r="J988" s="33"/>
    </row>
    <row r="989">
      <c r="A989" s="21">
        <v>3.0264020572E10</v>
      </c>
      <c r="B989" s="22" t="s">
        <v>3783</v>
      </c>
      <c r="C989" s="22" t="s">
        <v>3784</v>
      </c>
      <c r="D989" s="21">
        <v>8.7019127915E10</v>
      </c>
      <c r="E989" s="22" t="s">
        <v>302</v>
      </c>
      <c r="F989" s="22" t="s">
        <v>205</v>
      </c>
      <c r="G989" s="22" t="s">
        <v>3785</v>
      </c>
      <c r="H989" s="23" t="s">
        <v>3786</v>
      </c>
      <c r="I989" s="20"/>
      <c r="J989" s="10"/>
    </row>
    <row r="990">
      <c r="A990" s="21">
        <v>3.0764023753E10</v>
      </c>
      <c r="B990" s="22" t="s">
        <v>3787</v>
      </c>
      <c r="C990" s="22" t="s">
        <v>3788</v>
      </c>
      <c r="D990" s="21">
        <v>8.7012998999E10</v>
      </c>
      <c r="E990" s="22" t="s">
        <v>165</v>
      </c>
      <c r="F990" s="22" t="s">
        <v>205</v>
      </c>
      <c r="G990" s="22" t="s">
        <v>1634</v>
      </c>
      <c r="H990" s="23" t="s">
        <v>3789</v>
      </c>
      <c r="I990" s="20"/>
      <c r="J990" s="33"/>
    </row>
    <row r="991">
      <c r="A991" s="21">
        <v>3.1040007758E10</v>
      </c>
      <c r="B991" s="22" t="s">
        <v>3790</v>
      </c>
      <c r="C991" s="22" t="s">
        <v>3791</v>
      </c>
      <c r="D991" s="21">
        <v>8.7143727371E10</v>
      </c>
      <c r="E991" s="22" t="s">
        <v>21</v>
      </c>
      <c r="F991" s="22" t="s">
        <v>43</v>
      </c>
      <c r="G991" s="22" t="s">
        <v>3792</v>
      </c>
      <c r="H991" s="23" t="s">
        <v>3793</v>
      </c>
      <c r="I991" s="20"/>
      <c r="J991" s="6"/>
    </row>
    <row r="992">
      <c r="A992" s="21">
        <v>4.0140003301E10</v>
      </c>
      <c r="B992" s="22" t="s">
        <v>3794</v>
      </c>
      <c r="C992" s="22" t="s">
        <v>3795</v>
      </c>
      <c r="D992" s="21">
        <v>8.7153723368E10</v>
      </c>
      <c r="E992" s="22" t="s">
        <v>21</v>
      </c>
      <c r="F992" s="22" t="s">
        <v>55</v>
      </c>
      <c r="G992" s="22" t="s">
        <v>3796</v>
      </c>
      <c r="H992" s="23" t="s">
        <v>3797</v>
      </c>
      <c r="I992" s="20"/>
      <c r="J992" s="33"/>
    </row>
    <row r="993">
      <c r="A993" s="21">
        <v>4.0340030009E10</v>
      </c>
      <c r="B993" s="22" t="s">
        <v>3798</v>
      </c>
      <c r="C993" s="22" t="s">
        <v>3799</v>
      </c>
      <c r="D993" s="21">
        <v>8.7779166681E10</v>
      </c>
      <c r="E993" s="22" t="s">
        <v>117</v>
      </c>
      <c r="F993" s="22" t="s">
        <v>37</v>
      </c>
      <c r="G993" s="22" t="s">
        <v>3800</v>
      </c>
      <c r="H993" s="23" t="s">
        <v>3797</v>
      </c>
      <c r="I993" s="20"/>
      <c r="J993" s="10"/>
    </row>
    <row r="994">
      <c r="A994" s="21">
        <v>4.0440008224E10</v>
      </c>
      <c r="B994" s="22" t="s">
        <v>3801</v>
      </c>
      <c r="C994" s="22" t="s">
        <v>3802</v>
      </c>
      <c r="D994" s="21">
        <f>+77153541113</f>
        <v>77153541113</v>
      </c>
      <c r="E994" s="22" t="s">
        <v>21</v>
      </c>
      <c r="F994" s="22" t="s">
        <v>55</v>
      </c>
      <c r="G994" s="22" t="s">
        <v>3803</v>
      </c>
      <c r="H994" s="23" t="s">
        <v>3797</v>
      </c>
      <c r="I994" s="20"/>
      <c r="J994" s="33"/>
    </row>
    <row r="995">
      <c r="A995" s="21">
        <v>4.0940002828E10</v>
      </c>
      <c r="B995" s="22" t="s">
        <v>3804</v>
      </c>
      <c r="C995" s="22" t="s">
        <v>3805</v>
      </c>
      <c r="D995" s="21">
        <v>8.7771924412E10</v>
      </c>
      <c r="E995" s="22" t="s">
        <v>21</v>
      </c>
      <c r="F995" s="22" t="s">
        <v>55</v>
      </c>
      <c r="G995" s="22" t="s">
        <v>3806</v>
      </c>
      <c r="H995" s="23" t="s">
        <v>3807</v>
      </c>
      <c r="I995" s="20"/>
      <c r="J995" s="13"/>
    </row>
    <row r="996">
      <c r="A996" s="21">
        <v>4.1040007393E10</v>
      </c>
      <c r="B996" s="22" t="s">
        <v>3808</v>
      </c>
      <c r="C996" s="22" t="s">
        <v>3809</v>
      </c>
      <c r="D996" s="37" t="s">
        <v>3810</v>
      </c>
      <c r="E996" s="22" t="s">
        <v>21</v>
      </c>
      <c r="F996" s="22" t="s">
        <v>55</v>
      </c>
      <c r="G996" s="22" t="s">
        <v>3811</v>
      </c>
      <c r="H996" s="23" t="s">
        <v>3812</v>
      </c>
      <c r="I996" s="47" t="s">
        <v>3813</v>
      </c>
      <c r="J996" s="10"/>
    </row>
    <row r="997">
      <c r="A997" s="21">
        <v>4.1040010224E10</v>
      </c>
      <c r="B997" s="22" t="s">
        <v>3814</v>
      </c>
      <c r="C997" s="22" t="s">
        <v>3815</v>
      </c>
      <c r="D997" s="21">
        <v>8.7770146952E10</v>
      </c>
      <c r="E997" s="22" t="s">
        <v>21</v>
      </c>
      <c r="F997" s="22" t="s">
        <v>55</v>
      </c>
      <c r="G997" s="22" t="s">
        <v>3816</v>
      </c>
      <c r="H997" s="23" t="s">
        <v>3797</v>
      </c>
      <c r="I997" s="20"/>
      <c r="J997" s="10"/>
    </row>
    <row r="998">
      <c r="A998" s="21">
        <v>4.1140002405E10</v>
      </c>
      <c r="B998" s="22" t="s">
        <v>3817</v>
      </c>
      <c r="C998" s="22" t="s">
        <v>3818</v>
      </c>
      <c r="D998" s="21">
        <v>8.7056530812E10</v>
      </c>
      <c r="E998" s="22" t="s">
        <v>21</v>
      </c>
      <c r="F998" s="22" t="s">
        <v>55</v>
      </c>
      <c r="G998" s="22" t="s">
        <v>3819</v>
      </c>
      <c r="H998" s="23" t="s">
        <v>3820</v>
      </c>
      <c r="I998" s="20"/>
      <c r="J998" s="6"/>
    </row>
    <row r="999">
      <c r="A999" s="21">
        <v>4.1240000373E10</v>
      </c>
      <c r="B999" s="22" t="s">
        <v>3821</v>
      </c>
      <c r="C999" s="22" t="s">
        <v>3822</v>
      </c>
      <c r="D999" s="21">
        <v>8.7233277244E10</v>
      </c>
      <c r="E999" s="22" t="s">
        <v>21</v>
      </c>
      <c r="F999" s="22" t="s">
        <v>141</v>
      </c>
      <c r="G999" s="22" t="s">
        <v>3823</v>
      </c>
      <c r="H999" s="23" t="s">
        <v>3824</v>
      </c>
      <c r="I999" s="20"/>
      <c r="J999" s="10"/>
    </row>
    <row r="1000">
      <c r="A1000" s="21">
        <v>4.1164023756E10</v>
      </c>
      <c r="B1000" s="22" t="s">
        <v>3825</v>
      </c>
      <c r="C1000" s="22" t="s">
        <v>3826</v>
      </c>
      <c r="D1000" s="21">
        <v>8.7782885628E10</v>
      </c>
      <c r="E1000" s="22" t="s">
        <v>213</v>
      </c>
      <c r="F1000" s="22" t="s">
        <v>201</v>
      </c>
      <c r="G1000" s="22" t="s">
        <v>3827</v>
      </c>
      <c r="H1000" s="23" t="s">
        <v>3807</v>
      </c>
      <c r="I1000" s="47" t="s">
        <v>3828</v>
      </c>
      <c r="J1000" s="6"/>
    </row>
    <row r="1001">
      <c r="A1001" s="21">
        <v>4.1240003833E10</v>
      </c>
      <c r="B1001" s="22" t="s">
        <v>3829</v>
      </c>
      <c r="C1001" s="22" t="s">
        <v>3830</v>
      </c>
      <c r="D1001" s="21">
        <v>8.7153525591E10</v>
      </c>
      <c r="E1001" s="22" t="s">
        <v>117</v>
      </c>
      <c r="F1001" s="22" t="s">
        <v>55</v>
      </c>
      <c r="G1001" s="22" t="s">
        <v>3831</v>
      </c>
      <c r="H1001" s="23" t="s">
        <v>3797</v>
      </c>
      <c r="I1001" s="20"/>
      <c r="J1001" s="6"/>
    </row>
    <row r="1002">
      <c r="A1002" s="21">
        <v>4.1240003144E10</v>
      </c>
      <c r="B1002" s="22" t="s">
        <v>3832</v>
      </c>
      <c r="C1002" s="22" t="s">
        <v>3833</v>
      </c>
      <c r="D1002" s="21">
        <v>8.7773249939E10</v>
      </c>
      <c r="E1002" s="22" t="s">
        <v>21</v>
      </c>
      <c r="F1002" s="22" t="s">
        <v>55</v>
      </c>
      <c r="G1002" s="22" t="s">
        <v>3834</v>
      </c>
      <c r="H1002" s="23" t="s">
        <v>3835</v>
      </c>
      <c r="I1002" s="20"/>
      <c r="J1002" s="10"/>
    </row>
    <row r="1003">
      <c r="A1003" s="21">
        <v>4.1240004405E10</v>
      </c>
      <c r="B1003" s="22" t="s">
        <v>3836</v>
      </c>
      <c r="C1003" s="22" t="s">
        <v>3837</v>
      </c>
      <c r="D1003" s="22" t="s">
        <v>3838</v>
      </c>
      <c r="E1003" s="22" t="s">
        <v>21</v>
      </c>
      <c r="F1003" s="22" t="s">
        <v>55</v>
      </c>
      <c r="G1003" s="22" t="s">
        <v>3839</v>
      </c>
      <c r="H1003" s="23" t="s">
        <v>3840</v>
      </c>
      <c r="I1003" s="20"/>
      <c r="J1003" s="10"/>
    </row>
    <row r="1004">
      <c r="A1004" s="21">
        <v>4.1240011824E10</v>
      </c>
      <c r="B1004" s="22" t="s">
        <v>3841</v>
      </c>
      <c r="C1004" s="22" t="s">
        <v>3842</v>
      </c>
      <c r="D1004" s="21">
        <v>8.715432313E10</v>
      </c>
      <c r="E1004" s="22" t="s">
        <v>21</v>
      </c>
      <c r="F1004" s="22" t="s">
        <v>55</v>
      </c>
      <c r="G1004" s="22" t="s">
        <v>3843</v>
      </c>
      <c r="H1004" s="23" t="s">
        <v>3844</v>
      </c>
      <c r="I1004" s="20"/>
      <c r="J1004" s="33"/>
    </row>
    <row r="1005">
      <c r="A1005" s="21">
        <v>4.1240013216E10</v>
      </c>
      <c r="B1005" s="22" t="s">
        <v>3845</v>
      </c>
      <c r="C1005" s="22" t="s">
        <v>3846</v>
      </c>
      <c r="D1005" s="21">
        <v>8.7779772001E10</v>
      </c>
      <c r="E1005" s="22" t="s">
        <v>21</v>
      </c>
      <c r="F1005" s="22" t="s">
        <v>22</v>
      </c>
      <c r="G1005" s="22" t="s">
        <v>3847</v>
      </c>
      <c r="H1005" s="48" t="s">
        <v>3848</v>
      </c>
      <c r="I1005" s="20"/>
      <c r="J1005" s="33"/>
    </row>
    <row r="1006">
      <c r="A1006" s="21">
        <v>5.0140000804E10</v>
      </c>
      <c r="B1006" s="22" t="s">
        <v>3849</v>
      </c>
      <c r="C1006" s="22" t="s">
        <v>3850</v>
      </c>
      <c r="D1006" s="37" t="s">
        <v>3851</v>
      </c>
      <c r="E1006" s="22" t="s">
        <v>21</v>
      </c>
      <c r="F1006" s="22" t="s">
        <v>22</v>
      </c>
      <c r="G1006" s="22" t="s">
        <v>3852</v>
      </c>
      <c r="H1006" s="23" t="s">
        <v>3853</v>
      </c>
      <c r="I1006" s="47" t="s">
        <v>3854</v>
      </c>
      <c r="J1006" s="33"/>
    </row>
    <row r="1007">
      <c r="A1007" s="21">
        <v>5.0160016087E10</v>
      </c>
      <c r="B1007" s="22" t="s">
        <v>3855</v>
      </c>
      <c r="C1007" s="22" t="s">
        <v>3856</v>
      </c>
      <c r="D1007" s="21">
        <v>8.7005237665E10</v>
      </c>
      <c r="E1007" s="22" t="s">
        <v>225</v>
      </c>
      <c r="F1007" s="22" t="s">
        <v>9</v>
      </c>
      <c r="G1007" s="22" t="s">
        <v>3857</v>
      </c>
      <c r="H1007" s="23" t="s">
        <v>3858</v>
      </c>
      <c r="I1007" s="20"/>
      <c r="J1007" s="33"/>
    </row>
    <row r="1008">
      <c r="A1008" s="21">
        <v>5.0240007062E10</v>
      </c>
      <c r="B1008" s="22" t="s">
        <v>3859</v>
      </c>
      <c r="C1008" s="22" t="s">
        <v>3860</v>
      </c>
      <c r="D1008" s="21">
        <v>8.7089232113E10</v>
      </c>
      <c r="E1008" s="22" t="s">
        <v>213</v>
      </c>
      <c r="F1008" s="22" t="s">
        <v>43</v>
      </c>
      <c r="G1008" s="22" t="s">
        <v>3861</v>
      </c>
      <c r="H1008" s="23" t="s">
        <v>3797</v>
      </c>
      <c r="I1008" s="47" t="s">
        <v>3862</v>
      </c>
      <c r="J1008" s="6"/>
    </row>
    <row r="1009">
      <c r="A1009" s="21">
        <v>5.1240002788E10</v>
      </c>
      <c r="B1009" s="22" t="s">
        <v>3863</v>
      </c>
      <c r="C1009" s="22" t="s">
        <v>3864</v>
      </c>
      <c r="D1009" s="22" t="s">
        <v>3865</v>
      </c>
      <c r="E1009" s="22" t="s">
        <v>21</v>
      </c>
      <c r="F1009" s="22" t="s">
        <v>22</v>
      </c>
      <c r="G1009" s="22" t="s">
        <v>3866</v>
      </c>
      <c r="H1009" s="23" t="s">
        <v>3867</v>
      </c>
      <c r="I1009" s="20"/>
      <c r="J1009" s="13"/>
    </row>
    <row r="1010">
      <c r="A1010" s="21">
        <v>6.0340014645E10</v>
      </c>
      <c r="B1010" s="22" t="s">
        <v>3868</v>
      </c>
      <c r="C1010" s="22" t="s">
        <v>3869</v>
      </c>
      <c r="D1010" s="21">
        <v>8.7024558903E10</v>
      </c>
      <c r="E1010" s="22" t="s">
        <v>21</v>
      </c>
      <c r="F1010" s="22" t="s">
        <v>22</v>
      </c>
      <c r="G1010" s="22" t="s">
        <v>3870</v>
      </c>
      <c r="H1010" s="23" t="s">
        <v>3871</v>
      </c>
      <c r="I1010" s="20"/>
      <c r="J1010" s="33"/>
    </row>
    <row r="1011">
      <c r="A1011" s="21">
        <v>6.0540026636E10</v>
      </c>
      <c r="B1011" s="22" t="s">
        <v>3872</v>
      </c>
      <c r="C1011" s="22" t="s">
        <v>3873</v>
      </c>
      <c r="D1011" s="21">
        <v>8.7751971975E10</v>
      </c>
      <c r="E1011" s="22" t="s">
        <v>21</v>
      </c>
      <c r="F1011" s="22" t="s">
        <v>55</v>
      </c>
      <c r="G1011" s="22" t="s">
        <v>3874</v>
      </c>
      <c r="H1011" s="48" t="s">
        <v>510</v>
      </c>
      <c r="I1011" s="20"/>
      <c r="J1011" s="10"/>
    </row>
    <row r="1012">
      <c r="A1012" s="21">
        <v>6.0940005261E10</v>
      </c>
      <c r="B1012" s="22" t="s">
        <v>3875</v>
      </c>
      <c r="C1012" s="22" t="s">
        <v>3876</v>
      </c>
      <c r="D1012" s="21">
        <v>8.77739082E10</v>
      </c>
      <c r="E1012" s="22" t="s">
        <v>21</v>
      </c>
      <c r="F1012" s="22" t="s">
        <v>71</v>
      </c>
      <c r="G1012" s="22" t="s">
        <v>3877</v>
      </c>
      <c r="H1012" s="23" t="s">
        <v>3878</v>
      </c>
      <c r="I1012" s="20"/>
      <c r="J1012" s="33"/>
    </row>
    <row r="1013">
      <c r="A1013" s="21">
        <v>7.0840002502E10</v>
      </c>
      <c r="B1013" s="22" t="s">
        <v>3879</v>
      </c>
      <c r="C1013" s="22" t="s">
        <v>3880</v>
      </c>
      <c r="D1013" s="21">
        <v>8.7144123908E10</v>
      </c>
      <c r="E1013" s="22" t="s">
        <v>21</v>
      </c>
      <c r="F1013" s="22" t="s">
        <v>43</v>
      </c>
      <c r="G1013" s="22" t="s">
        <v>3881</v>
      </c>
      <c r="H1013" s="23" t="s">
        <v>3882</v>
      </c>
      <c r="I1013" s="20"/>
      <c r="J1013" s="33"/>
    </row>
    <row r="1014">
      <c r="A1014" s="21">
        <v>7.0840000516E10</v>
      </c>
      <c r="B1014" s="22" t="s">
        <v>3883</v>
      </c>
      <c r="C1014" s="22" t="s">
        <v>3884</v>
      </c>
      <c r="D1014" s="21">
        <v>8.7776084221E10</v>
      </c>
      <c r="E1014" s="22" t="s">
        <v>21</v>
      </c>
      <c r="F1014" s="22" t="s">
        <v>55</v>
      </c>
      <c r="G1014" s="22" t="s">
        <v>3885</v>
      </c>
      <c r="H1014" s="48" t="s">
        <v>3886</v>
      </c>
      <c r="I1014" s="47" t="s">
        <v>3887</v>
      </c>
      <c r="J1014" s="10"/>
    </row>
    <row r="1015">
      <c r="A1015" s="21">
        <v>7.0864011433E10</v>
      </c>
      <c r="B1015" s="22" t="s">
        <v>3888</v>
      </c>
      <c r="C1015" s="22" t="s">
        <v>3889</v>
      </c>
      <c r="D1015" s="21">
        <v>8.7056111313E10</v>
      </c>
      <c r="E1015" s="22" t="s">
        <v>21</v>
      </c>
      <c r="F1015" s="22" t="s">
        <v>9</v>
      </c>
      <c r="G1015" s="22" t="s">
        <v>3290</v>
      </c>
      <c r="H1015" s="23" t="s">
        <v>3890</v>
      </c>
      <c r="I1015" s="20"/>
      <c r="J1015" s="33"/>
    </row>
    <row r="1016">
      <c r="A1016" s="21">
        <v>8.0264024287E10</v>
      </c>
      <c r="B1016" s="22" t="s">
        <v>3891</v>
      </c>
      <c r="C1016" s="22" t="s">
        <v>3892</v>
      </c>
      <c r="D1016" s="37" t="s">
        <v>3893</v>
      </c>
      <c r="E1016" s="22" t="s">
        <v>213</v>
      </c>
      <c r="F1016" s="22" t="s">
        <v>201</v>
      </c>
      <c r="G1016" s="22" t="s">
        <v>3894</v>
      </c>
      <c r="H1016" s="23" t="s">
        <v>3895</v>
      </c>
      <c r="I1016" s="47" t="s">
        <v>3896</v>
      </c>
      <c r="J1016" s="13"/>
    </row>
    <row r="1017">
      <c r="A1017" s="21">
        <v>8.044001722E10</v>
      </c>
      <c r="B1017" s="22" t="s">
        <v>3897</v>
      </c>
      <c r="C1017" s="22" t="s">
        <v>3898</v>
      </c>
      <c r="D1017" s="22" t="s">
        <v>3899</v>
      </c>
      <c r="E1017" s="22" t="s">
        <v>1023</v>
      </c>
      <c r="F1017" s="22" t="s">
        <v>141</v>
      </c>
      <c r="G1017" s="22" t="s">
        <v>3900</v>
      </c>
      <c r="H1017" s="23" t="s">
        <v>3797</v>
      </c>
      <c r="I1017" s="20"/>
      <c r="J1017" s="10"/>
    </row>
    <row r="1018">
      <c r="A1018" s="21">
        <v>9.1040018784E10</v>
      </c>
      <c r="B1018" s="22" t="s">
        <v>3901</v>
      </c>
      <c r="C1018" s="22" t="s">
        <v>3902</v>
      </c>
      <c r="D1018" s="21">
        <v>8.7772432695E10</v>
      </c>
      <c r="E1018" s="22" t="s">
        <v>117</v>
      </c>
      <c r="F1018" s="22" t="s">
        <v>141</v>
      </c>
      <c r="G1018" s="22" t="s">
        <v>3903</v>
      </c>
      <c r="H1018" s="23" t="s">
        <v>3904</v>
      </c>
      <c r="I1018" s="20"/>
      <c r="J1018" s="6"/>
    </row>
    <row r="1019">
      <c r="A1019" s="21">
        <v>1.10264021687E11</v>
      </c>
      <c r="B1019" s="22" t="s">
        <v>3905</v>
      </c>
      <c r="C1019" s="22" t="s">
        <v>3906</v>
      </c>
      <c r="D1019" s="37" t="s">
        <v>3907</v>
      </c>
      <c r="E1019" s="22" t="s">
        <v>117</v>
      </c>
      <c r="F1019" s="22" t="s">
        <v>201</v>
      </c>
      <c r="G1019" s="22" t="s">
        <v>3908</v>
      </c>
      <c r="H1019" s="23" t="s">
        <v>3807</v>
      </c>
      <c r="I1019" s="47" t="s">
        <v>3909</v>
      </c>
      <c r="J1019" s="33"/>
    </row>
    <row r="1020">
      <c r="A1020" s="21">
        <v>1.10940010339E11</v>
      </c>
      <c r="B1020" s="22" t="s">
        <v>3910</v>
      </c>
      <c r="C1020" s="22" t="s">
        <v>276</v>
      </c>
      <c r="D1020" s="37" t="s">
        <v>3911</v>
      </c>
      <c r="E1020" s="22" t="s">
        <v>21</v>
      </c>
      <c r="F1020" s="22" t="s">
        <v>55</v>
      </c>
      <c r="G1020" s="22" t="s">
        <v>3912</v>
      </c>
      <c r="H1020" s="48" t="s">
        <v>829</v>
      </c>
      <c r="I1020" s="20"/>
      <c r="J1020" s="10"/>
    </row>
    <row r="1021">
      <c r="A1021" s="21">
        <v>1.11240016157E11</v>
      </c>
      <c r="B1021" s="22" t="s">
        <v>3913</v>
      </c>
      <c r="C1021" s="22" t="s">
        <v>3914</v>
      </c>
      <c r="D1021" s="22" t="s">
        <v>3915</v>
      </c>
      <c r="E1021" s="22" t="s">
        <v>21</v>
      </c>
      <c r="F1021" s="22" t="s">
        <v>22</v>
      </c>
      <c r="G1021" s="22" t="s">
        <v>3916</v>
      </c>
      <c r="H1021" s="48" t="s">
        <v>3917</v>
      </c>
      <c r="I1021" s="20"/>
      <c r="J1021" s="10"/>
    </row>
    <row r="1022">
      <c r="A1022" s="21">
        <v>1.2044001801E11</v>
      </c>
      <c r="B1022" s="22" t="s">
        <v>3918</v>
      </c>
      <c r="C1022" s="22" t="s">
        <v>3919</v>
      </c>
      <c r="D1022" s="21">
        <v>8.7022344443E10</v>
      </c>
      <c r="E1022" s="22" t="s">
        <v>21</v>
      </c>
      <c r="F1022" s="22" t="s">
        <v>22</v>
      </c>
      <c r="G1022" s="22" t="s">
        <v>3920</v>
      </c>
      <c r="H1022" s="23" t="s">
        <v>3921</v>
      </c>
      <c r="I1022" s="20"/>
      <c r="J1022" s="10"/>
    </row>
    <row r="1023">
      <c r="A1023" s="21">
        <v>1.20540009749E11</v>
      </c>
      <c r="B1023" s="22" t="s">
        <v>3922</v>
      </c>
      <c r="C1023" s="22" t="s">
        <v>3923</v>
      </c>
      <c r="D1023" s="22" t="s">
        <v>3924</v>
      </c>
      <c r="E1023" s="22" t="s">
        <v>2034</v>
      </c>
      <c r="F1023" s="22" t="s">
        <v>22</v>
      </c>
      <c r="G1023" s="22" t="s">
        <v>3925</v>
      </c>
      <c r="H1023" s="23" t="s">
        <v>3926</v>
      </c>
      <c r="I1023" s="20"/>
      <c r="J1023" s="33"/>
    </row>
    <row r="1024">
      <c r="A1024" s="21">
        <v>1.21240013481E11</v>
      </c>
      <c r="B1024" s="22" t="s">
        <v>3927</v>
      </c>
      <c r="C1024" s="22" t="s">
        <v>3928</v>
      </c>
      <c r="D1024" s="37" t="s">
        <v>3929</v>
      </c>
      <c r="E1024" s="22" t="s">
        <v>151</v>
      </c>
      <c r="F1024" s="22" t="s">
        <v>9</v>
      </c>
      <c r="G1024" s="22" t="s">
        <v>3930</v>
      </c>
      <c r="H1024" s="23" t="s">
        <v>3797</v>
      </c>
      <c r="I1024" s="20"/>
      <c r="J1024" s="6"/>
    </row>
    <row r="1025">
      <c r="A1025" s="21">
        <v>1.30240029516E11</v>
      </c>
      <c r="B1025" s="22" t="s">
        <v>3931</v>
      </c>
      <c r="C1025" s="22" t="s">
        <v>3932</v>
      </c>
      <c r="D1025" s="21">
        <v>8.7024558903E10</v>
      </c>
      <c r="E1025" s="22" t="s">
        <v>21</v>
      </c>
      <c r="F1025" s="22" t="s">
        <v>22</v>
      </c>
      <c r="G1025" s="22" t="s">
        <v>3933</v>
      </c>
      <c r="H1025" s="23" t="s">
        <v>3934</v>
      </c>
      <c r="I1025" s="20"/>
      <c r="J1025" s="13"/>
    </row>
    <row r="1026">
      <c r="A1026" s="21">
        <v>1.30364018081E11</v>
      </c>
      <c r="B1026" s="22" t="s">
        <v>3935</v>
      </c>
      <c r="C1026" s="22" t="s">
        <v>3936</v>
      </c>
      <c r="D1026" s="21">
        <v>8.7776460319E10</v>
      </c>
      <c r="E1026" s="22" t="s">
        <v>302</v>
      </c>
      <c r="F1026" s="22" t="s">
        <v>9</v>
      </c>
      <c r="G1026" s="22" t="s">
        <v>238</v>
      </c>
      <c r="H1026" s="23" t="s">
        <v>3937</v>
      </c>
      <c r="I1026" s="20"/>
      <c r="J1026" s="33"/>
    </row>
    <row r="1027">
      <c r="A1027" s="21">
        <v>1.30740023684E11</v>
      </c>
      <c r="B1027" s="22" t="s">
        <v>3938</v>
      </c>
      <c r="C1027" s="22" t="s">
        <v>3939</v>
      </c>
      <c r="D1027" s="37" t="s">
        <v>3940</v>
      </c>
      <c r="E1027" s="22" t="s">
        <v>1023</v>
      </c>
      <c r="F1027" s="22" t="s">
        <v>71</v>
      </c>
      <c r="G1027" s="22" t="s">
        <v>3941</v>
      </c>
      <c r="H1027" s="23" t="s">
        <v>3807</v>
      </c>
      <c r="I1027" s="20"/>
      <c r="J1027" s="6"/>
    </row>
    <row r="1028">
      <c r="A1028" s="21">
        <v>1.31064003826E11</v>
      </c>
      <c r="B1028" s="22" t="s">
        <v>3942</v>
      </c>
      <c r="C1028" s="22" t="s">
        <v>3943</v>
      </c>
      <c r="D1028" s="21">
        <v>8.7153422083E10</v>
      </c>
      <c r="E1028" s="22" t="s">
        <v>21</v>
      </c>
      <c r="F1028" s="22" t="s">
        <v>55</v>
      </c>
      <c r="G1028" s="22" t="s">
        <v>3944</v>
      </c>
      <c r="H1028" s="23" t="s">
        <v>3807</v>
      </c>
      <c r="I1028" s="20"/>
      <c r="J1028" s="6"/>
    </row>
    <row r="1029">
      <c r="A1029" s="21">
        <v>1.4034000676E11</v>
      </c>
      <c r="B1029" s="22" t="s">
        <v>3945</v>
      </c>
      <c r="C1029" s="22" t="s">
        <v>3946</v>
      </c>
      <c r="D1029" s="21">
        <v>8.7012576876E10</v>
      </c>
      <c r="E1029" s="22" t="s">
        <v>117</v>
      </c>
      <c r="F1029" s="22" t="s">
        <v>22</v>
      </c>
      <c r="G1029" s="22" t="s">
        <v>3947</v>
      </c>
      <c r="H1029" s="23" t="s">
        <v>3807</v>
      </c>
      <c r="I1029" s="20"/>
      <c r="J1029" s="10"/>
    </row>
    <row r="1030">
      <c r="A1030" s="21">
        <v>1.40464017582E11</v>
      </c>
      <c r="B1030" s="22" t="s">
        <v>3948</v>
      </c>
      <c r="C1030" s="22" t="s">
        <v>3949</v>
      </c>
      <c r="D1030" s="21">
        <v>8.7712167393E10</v>
      </c>
      <c r="E1030" s="22" t="s">
        <v>21</v>
      </c>
      <c r="F1030" s="22" t="s">
        <v>9</v>
      </c>
      <c r="G1030" s="22" t="s">
        <v>3950</v>
      </c>
      <c r="H1030" s="23" t="s">
        <v>3951</v>
      </c>
      <c r="I1030" s="20"/>
      <c r="J1030" s="10"/>
    </row>
    <row r="1031">
      <c r="A1031" s="21">
        <v>1.50140026442E11</v>
      </c>
      <c r="B1031" s="22" t="s">
        <v>3952</v>
      </c>
      <c r="C1031" s="22" t="s">
        <v>3953</v>
      </c>
      <c r="D1031" s="21">
        <v>8.714442451E10</v>
      </c>
      <c r="E1031" s="22" t="s">
        <v>253</v>
      </c>
      <c r="F1031" s="22" t="s">
        <v>43</v>
      </c>
      <c r="G1031" s="22" t="s">
        <v>3954</v>
      </c>
      <c r="H1031" s="23" t="s">
        <v>3807</v>
      </c>
      <c r="I1031" s="20"/>
      <c r="J1031" s="13"/>
    </row>
    <row r="1032">
      <c r="A1032" s="21">
        <v>1.50840000593E11</v>
      </c>
      <c r="B1032" s="22" t="s">
        <v>3955</v>
      </c>
      <c r="C1032" s="22" t="s">
        <v>3956</v>
      </c>
      <c r="D1032" s="21">
        <v>8.7017770812E10</v>
      </c>
      <c r="E1032" s="22" t="s">
        <v>225</v>
      </c>
      <c r="F1032" s="22" t="s">
        <v>22</v>
      </c>
      <c r="G1032" s="22" t="s">
        <v>3957</v>
      </c>
      <c r="H1032" s="23" t="s">
        <v>3807</v>
      </c>
      <c r="I1032" s="20"/>
      <c r="J1032" s="6"/>
    </row>
    <row r="1033">
      <c r="A1033" s="21">
        <v>1.51140006034E11</v>
      </c>
      <c r="B1033" s="22" t="s">
        <v>3958</v>
      </c>
      <c r="C1033" s="22" t="s">
        <v>3959</v>
      </c>
      <c r="D1033" s="21">
        <v>8.7769997309E10</v>
      </c>
      <c r="E1033" s="22" t="s">
        <v>1</v>
      </c>
      <c r="F1033" s="22" t="s">
        <v>71</v>
      </c>
      <c r="G1033" s="22" t="s">
        <v>3960</v>
      </c>
      <c r="H1033" s="23" t="s">
        <v>3844</v>
      </c>
      <c r="I1033" s="20"/>
      <c r="J1033" s="10"/>
    </row>
    <row r="1034">
      <c r="A1034" s="21">
        <v>1.51140022561E11</v>
      </c>
      <c r="B1034" s="22" t="s">
        <v>3961</v>
      </c>
      <c r="C1034" s="22" t="s">
        <v>3962</v>
      </c>
      <c r="D1034" s="21">
        <f>+77076695053</f>
        <v>77076695053</v>
      </c>
      <c r="E1034" s="22" t="s">
        <v>21</v>
      </c>
      <c r="F1034" s="22" t="s">
        <v>22</v>
      </c>
      <c r="G1034" s="22" t="s">
        <v>3963</v>
      </c>
      <c r="H1034" s="23" t="s">
        <v>3807</v>
      </c>
      <c r="I1034" s="20"/>
      <c r="J1034" s="6"/>
    </row>
    <row r="1035">
      <c r="A1035" s="21">
        <v>1.51140013156E11</v>
      </c>
      <c r="B1035" s="22" t="s">
        <v>3964</v>
      </c>
      <c r="C1035" s="22" t="s">
        <v>3965</v>
      </c>
      <c r="D1035" s="21">
        <v>8.7712446036E10</v>
      </c>
      <c r="E1035" s="22" t="s">
        <v>21</v>
      </c>
      <c r="F1035" s="22" t="s">
        <v>22</v>
      </c>
      <c r="G1035" s="22" t="s">
        <v>3966</v>
      </c>
      <c r="H1035" s="23" t="s">
        <v>3797</v>
      </c>
      <c r="I1035" s="20"/>
      <c r="J1035" s="13"/>
    </row>
    <row r="1036">
      <c r="A1036" s="21">
        <v>1.60140021562E11</v>
      </c>
      <c r="B1036" s="22" t="s">
        <v>3967</v>
      </c>
      <c r="C1036" s="22" t="s">
        <v>3968</v>
      </c>
      <c r="D1036" s="37" t="s">
        <v>3969</v>
      </c>
      <c r="E1036" s="22" t="s">
        <v>386</v>
      </c>
      <c r="F1036" s="22" t="s">
        <v>43</v>
      </c>
      <c r="G1036" s="22" t="s">
        <v>3970</v>
      </c>
      <c r="H1036" s="23" t="s">
        <v>3844</v>
      </c>
      <c r="I1036" s="20"/>
      <c r="J1036" s="6"/>
    </row>
    <row r="1037">
      <c r="A1037" s="21">
        <v>1.60240022049E11</v>
      </c>
      <c r="B1037" s="22" t="s">
        <v>3971</v>
      </c>
      <c r="C1037" s="22" t="s">
        <v>3972</v>
      </c>
      <c r="D1037" s="21">
        <v>8.7012202082E10</v>
      </c>
      <c r="E1037" s="22" t="s">
        <v>117</v>
      </c>
      <c r="F1037" s="22" t="s">
        <v>22</v>
      </c>
      <c r="G1037" s="22" t="s">
        <v>3973</v>
      </c>
      <c r="H1037" s="23" t="s">
        <v>3807</v>
      </c>
      <c r="I1037" s="20"/>
      <c r="J1037" s="33"/>
    </row>
    <row r="1038">
      <c r="A1038" s="21">
        <v>1.60340005756E11</v>
      </c>
      <c r="B1038" s="22" t="s">
        <v>3974</v>
      </c>
      <c r="C1038" s="22" t="s">
        <v>3975</v>
      </c>
      <c r="D1038" s="21">
        <v>8.7773307248E10</v>
      </c>
      <c r="E1038" s="22" t="s">
        <v>165</v>
      </c>
      <c r="F1038" s="22" t="s">
        <v>43</v>
      </c>
      <c r="G1038" s="22" t="s">
        <v>3976</v>
      </c>
      <c r="H1038" s="23" t="s">
        <v>3878</v>
      </c>
      <c r="I1038" s="47" t="s">
        <v>3977</v>
      </c>
      <c r="J1038" s="33"/>
    </row>
    <row r="1039">
      <c r="A1039" s="21">
        <v>1.60364021342E11</v>
      </c>
      <c r="B1039" s="22" t="s">
        <v>3978</v>
      </c>
      <c r="C1039" s="22" t="s">
        <v>3979</v>
      </c>
      <c r="D1039" s="37" t="s">
        <v>3980</v>
      </c>
      <c r="E1039" s="22" t="s">
        <v>213</v>
      </c>
      <c r="F1039" s="22" t="s">
        <v>205</v>
      </c>
      <c r="G1039" s="22" t="s">
        <v>3981</v>
      </c>
      <c r="H1039" s="23" t="s">
        <v>3982</v>
      </c>
      <c r="I1039" s="20"/>
      <c r="J1039" s="10"/>
    </row>
    <row r="1040">
      <c r="A1040" s="21">
        <v>1.60440028421E11</v>
      </c>
      <c r="B1040" s="22" t="s">
        <v>3983</v>
      </c>
      <c r="C1040" s="22" t="s">
        <v>3984</v>
      </c>
      <c r="D1040" s="37" t="s">
        <v>3985</v>
      </c>
      <c r="E1040" s="22" t="s">
        <v>165</v>
      </c>
      <c r="F1040" s="22" t="s">
        <v>43</v>
      </c>
      <c r="G1040" s="22" t="s">
        <v>3986</v>
      </c>
      <c r="H1040" s="23" t="s">
        <v>3987</v>
      </c>
      <c r="I1040" s="20"/>
      <c r="J1040" s="13"/>
    </row>
    <row r="1041">
      <c r="A1041" s="21">
        <v>1.60464010112E11</v>
      </c>
      <c r="B1041" s="22" t="s">
        <v>3988</v>
      </c>
      <c r="C1041" s="22" t="s">
        <v>3989</v>
      </c>
      <c r="D1041" s="21">
        <v>7.7771586917E10</v>
      </c>
      <c r="E1041" s="22" t="s">
        <v>21</v>
      </c>
      <c r="F1041" s="22" t="s">
        <v>201</v>
      </c>
      <c r="G1041" s="22" t="s">
        <v>2325</v>
      </c>
      <c r="H1041" s="23" t="s">
        <v>3882</v>
      </c>
      <c r="I1041" s="47" t="s">
        <v>3990</v>
      </c>
      <c r="J1041" s="10"/>
    </row>
    <row r="1042">
      <c r="A1042" s="21">
        <v>1.60740013355E11</v>
      </c>
      <c r="B1042" s="22" t="s">
        <v>3991</v>
      </c>
      <c r="C1042" s="22" t="s">
        <v>3992</v>
      </c>
      <c r="D1042" s="21">
        <v>8.7013234175E10</v>
      </c>
      <c r="E1042" s="22" t="s">
        <v>1187</v>
      </c>
      <c r="F1042" s="22" t="s">
        <v>22</v>
      </c>
      <c r="G1042" s="22" t="s">
        <v>3993</v>
      </c>
      <c r="H1042" s="23" t="s">
        <v>3882</v>
      </c>
      <c r="I1042" s="20"/>
      <c r="J1042" s="6"/>
    </row>
    <row r="1043">
      <c r="A1043" s="21">
        <v>1.60740009288E11</v>
      </c>
      <c r="B1043" s="22" t="s">
        <v>3994</v>
      </c>
      <c r="C1043" s="22" t="s">
        <v>3995</v>
      </c>
      <c r="D1043" s="21">
        <v>8.7775781892E10</v>
      </c>
      <c r="E1043" s="22" t="s">
        <v>165</v>
      </c>
      <c r="F1043" s="22" t="s">
        <v>186</v>
      </c>
      <c r="G1043" s="22" t="s">
        <v>3996</v>
      </c>
      <c r="H1043" s="23" t="s">
        <v>3997</v>
      </c>
      <c r="I1043" s="20"/>
      <c r="J1043" s="6"/>
    </row>
    <row r="1044">
      <c r="A1044" s="21">
        <v>1.6084002208E11</v>
      </c>
      <c r="B1044" s="22" t="s">
        <v>3998</v>
      </c>
      <c r="C1044" s="22" t="s">
        <v>3999</v>
      </c>
      <c r="D1044" s="21">
        <v>8.775451188E10</v>
      </c>
      <c r="E1044" s="22" t="s">
        <v>1</v>
      </c>
      <c r="F1044" s="22" t="s">
        <v>452</v>
      </c>
      <c r="G1044" s="22" t="s">
        <v>4000</v>
      </c>
      <c r="H1044" s="23" t="s">
        <v>3797</v>
      </c>
      <c r="I1044" s="47" t="s">
        <v>4001</v>
      </c>
      <c r="J1044" s="33"/>
    </row>
    <row r="1045">
      <c r="A1045" s="21">
        <v>1.61240017085E11</v>
      </c>
      <c r="B1045" s="22" t="s">
        <v>4002</v>
      </c>
      <c r="C1045" s="22" t="s">
        <v>4003</v>
      </c>
      <c r="D1045" s="21">
        <v>8.70890509E10</v>
      </c>
      <c r="E1045" s="22" t="s">
        <v>117</v>
      </c>
      <c r="F1045" s="22" t="s">
        <v>71</v>
      </c>
      <c r="G1045" s="22" t="s">
        <v>4004</v>
      </c>
      <c r="H1045" s="23" t="s">
        <v>3797</v>
      </c>
      <c r="I1045" s="20"/>
      <c r="J1045" s="6"/>
    </row>
    <row r="1046">
      <c r="A1046" s="21">
        <v>1.70140007261E11</v>
      </c>
      <c r="B1046" s="22" t="s">
        <v>4005</v>
      </c>
      <c r="C1046" s="22" t="s">
        <v>4006</v>
      </c>
      <c r="D1046" s="21">
        <v>8.7776443333E10</v>
      </c>
      <c r="E1046" s="22" t="s">
        <v>21</v>
      </c>
      <c r="F1046" s="22" t="s">
        <v>9</v>
      </c>
      <c r="G1046" s="22" t="s">
        <v>4007</v>
      </c>
      <c r="H1046" s="23" t="s">
        <v>3807</v>
      </c>
      <c r="I1046" s="20"/>
      <c r="J1046" s="33"/>
    </row>
    <row r="1047">
      <c r="A1047" s="21">
        <v>1.70140001807E11</v>
      </c>
      <c r="B1047" s="22" t="s">
        <v>4008</v>
      </c>
      <c r="C1047" s="22" t="s">
        <v>4009</v>
      </c>
      <c r="D1047" s="21">
        <v>8.7770326667E10</v>
      </c>
      <c r="E1047" s="22" t="s">
        <v>165</v>
      </c>
      <c r="F1047" s="22" t="s">
        <v>201</v>
      </c>
      <c r="G1047" s="22" t="s">
        <v>4010</v>
      </c>
      <c r="H1047" s="23" t="s">
        <v>4011</v>
      </c>
      <c r="I1047" s="47" t="s">
        <v>4012</v>
      </c>
      <c r="J1047" s="13"/>
    </row>
    <row r="1048">
      <c r="A1048" s="21">
        <v>1.70140008448E11</v>
      </c>
      <c r="B1048" s="22" t="s">
        <v>4013</v>
      </c>
      <c r="C1048" s="22" t="s">
        <v>2385</v>
      </c>
      <c r="D1048" s="37" t="s">
        <v>4014</v>
      </c>
      <c r="E1048" s="22" t="s">
        <v>993</v>
      </c>
      <c r="F1048" s="22" t="s">
        <v>22</v>
      </c>
      <c r="G1048" s="22" t="s">
        <v>4015</v>
      </c>
      <c r="H1048" s="23" t="s">
        <v>4016</v>
      </c>
      <c r="I1048" s="20"/>
      <c r="J1048" s="10"/>
    </row>
    <row r="1049">
      <c r="A1049" s="21">
        <v>1.70140012034E11</v>
      </c>
      <c r="B1049" s="22" t="s">
        <v>4017</v>
      </c>
      <c r="C1049" s="22" t="s">
        <v>4018</v>
      </c>
      <c r="D1049" s="37" t="s">
        <v>4019</v>
      </c>
      <c r="E1049" s="22" t="s">
        <v>4020</v>
      </c>
      <c r="F1049" s="22" t="s">
        <v>9</v>
      </c>
      <c r="G1049" s="22" t="s">
        <v>4021</v>
      </c>
      <c r="H1049" s="23" t="s">
        <v>4022</v>
      </c>
      <c r="I1049" s="20"/>
      <c r="J1049" s="10"/>
    </row>
    <row r="1050">
      <c r="A1050" s="21">
        <v>1.7034003213E11</v>
      </c>
      <c r="B1050" s="22" t="s">
        <v>4023</v>
      </c>
      <c r="C1050" s="22" t="s">
        <v>4024</v>
      </c>
      <c r="D1050" s="21">
        <v>8.7775460232E10</v>
      </c>
      <c r="E1050" s="22" t="s">
        <v>21</v>
      </c>
      <c r="F1050" s="22" t="s">
        <v>55</v>
      </c>
      <c r="G1050" s="22" t="s">
        <v>4025</v>
      </c>
      <c r="H1050" s="23" t="s">
        <v>3882</v>
      </c>
      <c r="I1050" s="47" t="s">
        <v>4026</v>
      </c>
      <c r="J1050" s="10"/>
    </row>
    <row r="1051">
      <c r="A1051" s="21">
        <v>1.70364021929E11</v>
      </c>
      <c r="B1051" s="22" t="s">
        <v>4027</v>
      </c>
      <c r="C1051" s="22" t="s">
        <v>4028</v>
      </c>
      <c r="D1051" s="21">
        <v>8.7051716342E10</v>
      </c>
      <c r="E1051" s="22" t="s">
        <v>21</v>
      </c>
      <c r="F1051" s="22" t="s">
        <v>43</v>
      </c>
      <c r="G1051" s="22" t="s">
        <v>4029</v>
      </c>
      <c r="H1051" s="23" t="s">
        <v>4030</v>
      </c>
      <c r="I1051" s="47" t="s">
        <v>4031</v>
      </c>
      <c r="J1051" s="6"/>
    </row>
    <row r="1052">
      <c r="A1052" s="21">
        <v>1.70440024946E11</v>
      </c>
      <c r="B1052" s="22" t="s">
        <v>4032</v>
      </c>
      <c r="C1052" s="22" t="s">
        <v>4033</v>
      </c>
      <c r="D1052" s="21">
        <v>8.7079075155E10</v>
      </c>
      <c r="E1052" s="22" t="s">
        <v>213</v>
      </c>
      <c r="F1052" s="22" t="s">
        <v>22</v>
      </c>
      <c r="G1052" s="22" t="s">
        <v>4034</v>
      </c>
      <c r="H1052" s="23" t="s">
        <v>3934</v>
      </c>
      <c r="I1052" s="20"/>
      <c r="J1052" s="6"/>
    </row>
    <row r="1053">
      <c r="A1053" s="21">
        <v>1.70440030475E11</v>
      </c>
      <c r="B1053" s="22" t="s">
        <v>4035</v>
      </c>
      <c r="C1053" s="22" t="s">
        <v>4036</v>
      </c>
      <c r="D1053" s="21">
        <v>8.7163321368E10</v>
      </c>
      <c r="E1053" s="22" t="s">
        <v>21</v>
      </c>
      <c r="F1053" s="22" t="s">
        <v>22</v>
      </c>
      <c r="G1053" s="22" t="s">
        <v>4037</v>
      </c>
      <c r="H1053" s="23" t="s">
        <v>3807</v>
      </c>
      <c r="I1053" s="20"/>
      <c r="J1053" s="6"/>
    </row>
    <row r="1054">
      <c r="A1054" s="21">
        <v>1.7044003254E11</v>
      </c>
      <c r="B1054" s="22" t="s">
        <v>4038</v>
      </c>
      <c r="C1054" s="22" t="s">
        <v>4039</v>
      </c>
      <c r="D1054" s="22" t="s">
        <v>4040</v>
      </c>
      <c r="E1054" s="22" t="s">
        <v>165</v>
      </c>
      <c r="F1054" s="22" t="s">
        <v>9</v>
      </c>
      <c r="G1054" s="22" t="s">
        <v>4041</v>
      </c>
      <c r="H1054" s="23" t="s">
        <v>4042</v>
      </c>
      <c r="I1054" s="20"/>
      <c r="J1054" s="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r="1055">
      <c r="A1055" s="21">
        <v>1.70540004073E11</v>
      </c>
      <c r="B1055" s="22" t="s">
        <v>4043</v>
      </c>
      <c r="C1055" s="22" t="s">
        <v>4044</v>
      </c>
      <c r="D1055" s="22" t="s">
        <v>4045</v>
      </c>
      <c r="E1055" s="22" t="s">
        <v>21</v>
      </c>
      <c r="F1055" s="22" t="s">
        <v>55</v>
      </c>
      <c r="G1055" s="22" t="s">
        <v>4046</v>
      </c>
      <c r="H1055" s="48" t="s">
        <v>318</v>
      </c>
      <c r="I1055" s="20"/>
      <c r="J1055" s="10"/>
    </row>
    <row r="1056">
      <c r="A1056" s="21">
        <v>1.7054002804E11</v>
      </c>
      <c r="B1056" s="22" t="s">
        <v>4047</v>
      </c>
      <c r="C1056" s="22" t="s">
        <v>4048</v>
      </c>
      <c r="D1056" s="37" t="s">
        <v>4049</v>
      </c>
      <c r="E1056" s="22" t="s">
        <v>225</v>
      </c>
      <c r="F1056" s="22" t="s">
        <v>9</v>
      </c>
      <c r="G1056" s="22" t="s">
        <v>4050</v>
      </c>
      <c r="H1056" s="23" t="s">
        <v>3807</v>
      </c>
      <c r="I1056" s="20"/>
      <c r="J1056" s="10"/>
    </row>
    <row r="1057">
      <c r="A1057" s="21">
        <v>1.70540029574E11</v>
      </c>
      <c r="B1057" s="22" t="s">
        <v>4051</v>
      </c>
      <c r="C1057" s="22" t="s">
        <v>4052</v>
      </c>
      <c r="D1057" s="37" t="s">
        <v>4053</v>
      </c>
      <c r="E1057" s="22" t="s">
        <v>165</v>
      </c>
      <c r="F1057" s="22" t="s">
        <v>141</v>
      </c>
      <c r="G1057" s="22" t="s">
        <v>4054</v>
      </c>
      <c r="H1057" s="23" t="s">
        <v>4055</v>
      </c>
      <c r="I1057" s="20"/>
      <c r="J1057" s="20"/>
    </row>
    <row r="1058">
      <c r="A1058" s="21">
        <v>1.70640003564E11</v>
      </c>
      <c r="B1058" s="22" t="s">
        <v>4056</v>
      </c>
      <c r="C1058" s="22" t="s">
        <v>4057</v>
      </c>
      <c r="D1058" s="21">
        <v>8.7769241076E10</v>
      </c>
      <c r="E1058" s="22" t="s">
        <v>4058</v>
      </c>
      <c r="F1058" s="22" t="s">
        <v>91</v>
      </c>
      <c r="G1058" s="22" t="s">
        <v>4059</v>
      </c>
      <c r="H1058" s="23" t="s">
        <v>4060</v>
      </c>
      <c r="I1058" s="20"/>
      <c r="J1058" s="33"/>
    </row>
    <row r="1059">
      <c r="A1059" s="21">
        <v>1.70664022393E11</v>
      </c>
      <c r="B1059" s="22" t="s">
        <v>4061</v>
      </c>
      <c r="C1059" s="22" t="s">
        <v>4062</v>
      </c>
      <c r="D1059" s="21">
        <v>8.7475652625E10</v>
      </c>
      <c r="E1059" s="22" t="s">
        <v>165</v>
      </c>
      <c r="F1059" s="22" t="s">
        <v>71</v>
      </c>
      <c r="G1059" s="22" t="s">
        <v>4063</v>
      </c>
      <c r="H1059" s="23" t="s">
        <v>4064</v>
      </c>
      <c r="I1059" s="20"/>
      <c r="J1059" s="6"/>
    </row>
    <row r="1060">
      <c r="A1060" s="21">
        <v>1.70740024907E11</v>
      </c>
      <c r="B1060" s="22" t="s">
        <v>4065</v>
      </c>
      <c r="C1060" s="22" t="s">
        <v>4066</v>
      </c>
      <c r="D1060" s="37" t="s">
        <v>4067</v>
      </c>
      <c r="E1060" s="22" t="s">
        <v>213</v>
      </c>
      <c r="F1060" s="22" t="s">
        <v>141</v>
      </c>
      <c r="G1060" s="22" t="s">
        <v>4068</v>
      </c>
      <c r="H1060" s="23" t="s">
        <v>3797</v>
      </c>
      <c r="I1060" s="20"/>
      <c r="J1060" s="6"/>
    </row>
    <row r="1061">
      <c r="A1061" s="21">
        <v>1.70740034375E11</v>
      </c>
      <c r="B1061" s="22" t="s">
        <v>4069</v>
      </c>
      <c r="C1061" s="22" t="s">
        <v>4070</v>
      </c>
      <c r="D1061" s="21">
        <v>8.7056079532E10</v>
      </c>
      <c r="E1061" s="22" t="s">
        <v>993</v>
      </c>
      <c r="F1061" s="22" t="s">
        <v>9</v>
      </c>
      <c r="G1061" s="22" t="s">
        <v>4071</v>
      </c>
      <c r="H1061" s="23" t="s">
        <v>3807</v>
      </c>
      <c r="I1061" s="49">
        <v>5.0</v>
      </c>
      <c r="J1061" s="10"/>
    </row>
    <row r="1062">
      <c r="A1062" s="28">
        <v>1.70940020268E11</v>
      </c>
      <c r="B1062" s="29" t="s">
        <v>4072</v>
      </c>
      <c r="C1062" s="29" t="s">
        <v>4073</v>
      </c>
      <c r="D1062" s="39" t="s">
        <v>4074</v>
      </c>
      <c r="E1062" s="29" t="s">
        <v>879</v>
      </c>
      <c r="F1062" s="29" t="s">
        <v>22</v>
      </c>
      <c r="G1062" s="29" t="s">
        <v>4075</v>
      </c>
      <c r="H1062" s="30" t="s">
        <v>4076</v>
      </c>
      <c r="I1062" s="6"/>
      <c r="J1062" s="33"/>
    </row>
    <row r="1063">
      <c r="A1063" s="21">
        <v>1.71040017862E11</v>
      </c>
      <c r="B1063" s="22" t="s">
        <v>4077</v>
      </c>
      <c r="C1063" s="22" t="s">
        <v>4078</v>
      </c>
      <c r="D1063" s="37" t="s">
        <v>4079</v>
      </c>
      <c r="E1063" s="22" t="s">
        <v>21</v>
      </c>
      <c r="F1063" s="22" t="s">
        <v>55</v>
      </c>
      <c r="G1063" s="22" t="s">
        <v>4080</v>
      </c>
      <c r="H1063" s="48" t="s">
        <v>4081</v>
      </c>
      <c r="I1063" s="47" t="s">
        <v>4082</v>
      </c>
      <c r="J1063" s="10"/>
    </row>
    <row r="1064">
      <c r="A1064" s="21">
        <v>1.80240011146E11</v>
      </c>
      <c r="B1064" s="22" t="s">
        <v>4083</v>
      </c>
      <c r="C1064" s="22" t="s">
        <v>4084</v>
      </c>
      <c r="D1064" s="37" t="s">
        <v>4085</v>
      </c>
      <c r="E1064" s="22" t="s">
        <v>21</v>
      </c>
      <c r="F1064" s="22" t="s">
        <v>22</v>
      </c>
      <c r="G1064" s="22" t="s">
        <v>4086</v>
      </c>
      <c r="H1064" s="23" t="s">
        <v>3797</v>
      </c>
      <c r="I1064" s="47" t="s">
        <v>4087</v>
      </c>
      <c r="J1064" s="33"/>
    </row>
    <row r="1065">
      <c r="A1065" s="21">
        <v>1.80540035283E11</v>
      </c>
      <c r="B1065" s="22" t="s">
        <v>4088</v>
      </c>
      <c r="C1065" s="22" t="s">
        <v>4089</v>
      </c>
      <c r="D1065" s="21">
        <v>8.7781530189E10</v>
      </c>
      <c r="E1065" s="22" t="s">
        <v>165</v>
      </c>
      <c r="F1065" s="22" t="s">
        <v>186</v>
      </c>
      <c r="G1065" s="22" t="s">
        <v>4090</v>
      </c>
      <c r="H1065" s="23" t="s">
        <v>3789</v>
      </c>
      <c r="I1065" s="47" t="s">
        <v>4091</v>
      </c>
      <c r="J1065" s="10"/>
    </row>
    <row r="1066">
      <c r="A1066" s="21">
        <v>1.8074000851E11</v>
      </c>
      <c r="B1066" s="22" t="s">
        <v>4092</v>
      </c>
      <c r="C1066" s="22" t="s">
        <v>4093</v>
      </c>
      <c r="D1066" s="37" t="s">
        <v>4094</v>
      </c>
      <c r="E1066" s="22" t="s">
        <v>106</v>
      </c>
      <c r="F1066" s="22" t="s">
        <v>22</v>
      </c>
      <c r="G1066" s="22" t="s">
        <v>4095</v>
      </c>
      <c r="H1066" s="23" t="s">
        <v>3807</v>
      </c>
      <c r="I1066" s="50">
        <v>46269.0</v>
      </c>
      <c r="J1066" s="6"/>
    </row>
    <row r="1067">
      <c r="A1067" s="21">
        <v>1.80940000245E11</v>
      </c>
      <c r="B1067" s="22" t="s">
        <v>4096</v>
      </c>
      <c r="C1067" s="22" t="s">
        <v>4097</v>
      </c>
      <c r="D1067" s="21">
        <v>8.7013457575E10</v>
      </c>
      <c r="E1067" s="22" t="s">
        <v>2749</v>
      </c>
      <c r="F1067" s="22" t="s">
        <v>91</v>
      </c>
      <c r="G1067" s="22" t="s">
        <v>4098</v>
      </c>
      <c r="H1067" s="23" t="s">
        <v>3797</v>
      </c>
      <c r="I1067" s="20"/>
      <c r="J1067" s="10"/>
    </row>
    <row r="1068">
      <c r="A1068" s="28">
        <v>1.80940026546E11</v>
      </c>
      <c r="B1068" s="29" t="s">
        <v>4099</v>
      </c>
      <c r="C1068" s="29" t="s">
        <v>4100</v>
      </c>
      <c r="D1068" s="28">
        <v>8.7750001008E10</v>
      </c>
      <c r="E1068" s="29" t="s">
        <v>213</v>
      </c>
      <c r="F1068" s="29" t="s">
        <v>9</v>
      </c>
      <c r="G1068" s="29" t="s">
        <v>4101</v>
      </c>
      <c r="H1068" s="51" t="s">
        <v>4102</v>
      </c>
      <c r="I1068" s="6"/>
      <c r="J1068" s="13"/>
    </row>
    <row r="1069">
      <c r="A1069" s="28">
        <v>1.81240024676E11</v>
      </c>
      <c r="B1069" s="29" t="s">
        <v>4103</v>
      </c>
      <c r="C1069" s="29" t="s">
        <v>4104</v>
      </c>
      <c r="D1069" s="39" t="s">
        <v>4105</v>
      </c>
      <c r="E1069" s="29" t="s">
        <v>21</v>
      </c>
      <c r="F1069" s="29" t="s">
        <v>22</v>
      </c>
      <c r="G1069" s="29" t="s">
        <v>4106</v>
      </c>
      <c r="H1069" s="30" t="s">
        <v>4107</v>
      </c>
      <c r="I1069" s="6"/>
      <c r="J1069" s="6"/>
    </row>
    <row r="1070">
      <c r="A1070" s="21">
        <v>1.90440001693E11</v>
      </c>
      <c r="B1070" s="22" t="s">
        <v>897</v>
      </c>
      <c r="C1070" s="22" t="s">
        <v>898</v>
      </c>
      <c r="D1070" s="21">
        <v>8.7777631187E10</v>
      </c>
      <c r="E1070" s="22" t="s">
        <v>21</v>
      </c>
      <c r="F1070" s="22" t="s">
        <v>55</v>
      </c>
      <c r="G1070" s="22" t="s">
        <v>899</v>
      </c>
      <c r="H1070" s="48" t="s">
        <v>4108</v>
      </c>
      <c r="I1070" s="47" t="s">
        <v>4109</v>
      </c>
      <c r="J1070" s="6"/>
    </row>
    <row r="1071">
      <c r="A1071" s="21">
        <v>1.90540010715E11</v>
      </c>
      <c r="B1071" s="22" t="s">
        <v>4110</v>
      </c>
      <c r="C1071" s="22" t="s">
        <v>4111</v>
      </c>
      <c r="D1071" s="37" t="s">
        <v>4112</v>
      </c>
      <c r="E1071" s="22" t="s">
        <v>584</v>
      </c>
      <c r="F1071" s="22" t="s">
        <v>428</v>
      </c>
      <c r="G1071" s="22" t="s">
        <v>4113</v>
      </c>
      <c r="H1071" s="23" t="s">
        <v>3882</v>
      </c>
      <c r="I1071" s="20"/>
      <c r="J1071" s="13"/>
    </row>
    <row r="1072">
      <c r="A1072" s="21">
        <v>1.90940027497E11</v>
      </c>
      <c r="B1072" s="22" t="s">
        <v>4114</v>
      </c>
      <c r="C1072" s="22" t="s">
        <v>4115</v>
      </c>
      <c r="D1072" s="37" t="s">
        <v>4116</v>
      </c>
      <c r="E1072" s="22" t="s">
        <v>117</v>
      </c>
      <c r="F1072" s="22" t="s">
        <v>22</v>
      </c>
      <c r="G1072" s="22" t="s">
        <v>4117</v>
      </c>
      <c r="H1072" s="23" t="s">
        <v>3934</v>
      </c>
      <c r="I1072" s="20"/>
      <c r="J1072" s="13"/>
    </row>
    <row r="1073">
      <c r="A1073" s="21">
        <v>1.91140030827E11</v>
      </c>
      <c r="B1073" s="22" t="s">
        <v>4118</v>
      </c>
      <c r="C1073" s="22" t="s">
        <v>4119</v>
      </c>
      <c r="D1073" s="37" t="s">
        <v>4120</v>
      </c>
      <c r="E1073" s="22" t="s">
        <v>117</v>
      </c>
      <c r="F1073" s="22" t="s">
        <v>55</v>
      </c>
      <c r="G1073" s="22" t="s">
        <v>4121</v>
      </c>
      <c r="H1073" s="48" t="s">
        <v>4122</v>
      </c>
      <c r="I1073" s="20"/>
      <c r="J1073" s="10"/>
    </row>
    <row r="1074">
      <c r="A1074" s="21">
        <v>1.91140019182E11</v>
      </c>
      <c r="B1074" s="22" t="s">
        <v>4123</v>
      </c>
      <c r="C1074" s="22" t="s">
        <v>4124</v>
      </c>
      <c r="D1074" s="21">
        <v>8.714539614E10</v>
      </c>
      <c r="E1074" s="22" t="s">
        <v>21</v>
      </c>
      <c r="F1074" s="22" t="s">
        <v>43</v>
      </c>
      <c r="G1074" s="22" t="s">
        <v>4125</v>
      </c>
      <c r="H1074" s="23" t="s">
        <v>4126</v>
      </c>
      <c r="I1074" s="20"/>
      <c r="J1074" s="6"/>
    </row>
    <row r="1075">
      <c r="A1075" s="21">
        <v>2.00140012177E11</v>
      </c>
      <c r="B1075" s="22" t="s">
        <v>4127</v>
      </c>
      <c r="C1075" s="22" t="s">
        <v>4128</v>
      </c>
      <c r="D1075" s="21">
        <v>8.7787085559E10</v>
      </c>
      <c r="E1075" s="22" t="s">
        <v>21</v>
      </c>
      <c r="F1075" s="22" t="s">
        <v>141</v>
      </c>
      <c r="G1075" s="22" t="s">
        <v>4129</v>
      </c>
      <c r="H1075" s="23" t="s">
        <v>3807</v>
      </c>
      <c r="I1075" s="20"/>
      <c r="J1075" s="10"/>
    </row>
    <row r="1076">
      <c r="A1076" s="21">
        <v>2.00340009709E11</v>
      </c>
      <c r="B1076" s="22" t="s">
        <v>4130</v>
      </c>
      <c r="C1076" s="22" t="s">
        <v>4131</v>
      </c>
      <c r="D1076" s="37" t="s">
        <v>4132</v>
      </c>
      <c r="E1076" s="22" t="s">
        <v>36</v>
      </c>
      <c r="F1076" s="22" t="s">
        <v>201</v>
      </c>
      <c r="G1076" s="22" t="s">
        <v>4133</v>
      </c>
      <c r="H1076" s="23" t="s">
        <v>3797</v>
      </c>
      <c r="I1076" s="20"/>
      <c r="J1076" s="13"/>
    </row>
    <row r="1077">
      <c r="A1077" s="21">
        <v>2.00340017561E11</v>
      </c>
      <c r="B1077" s="22" t="s">
        <v>4134</v>
      </c>
      <c r="C1077" s="22" t="s">
        <v>4135</v>
      </c>
      <c r="D1077" s="21">
        <v>8.7756807642E10</v>
      </c>
      <c r="E1077" s="22" t="s">
        <v>225</v>
      </c>
      <c r="F1077" s="22" t="s">
        <v>22</v>
      </c>
      <c r="G1077" s="22" t="s">
        <v>4136</v>
      </c>
      <c r="H1077" s="23" t="s">
        <v>3797</v>
      </c>
      <c r="I1077" s="20"/>
      <c r="J1077" s="10"/>
    </row>
    <row r="1078">
      <c r="A1078" s="21">
        <v>2.00440003189E11</v>
      </c>
      <c r="B1078" s="22" t="s">
        <v>4137</v>
      </c>
      <c r="C1078" s="22" t="s">
        <v>4138</v>
      </c>
      <c r="D1078" s="37" t="s">
        <v>4139</v>
      </c>
      <c r="E1078" s="22" t="s">
        <v>21</v>
      </c>
      <c r="F1078" s="22" t="s">
        <v>43</v>
      </c>
      <c r="G1078" s="22" t="s">
        <v>4140</v>
      </c>
      <c r="H1078" s="23" t="s">
        <v>3797</v>
      </c>
      <c r="I1078" s="47" t="s">
        <v>4141</v>
      </c>
      <c r="J1078" s="10"/>
    </row>
    <row r="1079">
      <c r="A1079" s="21">
        <v>2.00340023605E11</v>
      </c>
      <c r="B1079" s="22" t="s">
        <v>4142</v>
      </c>
      <c r="C1079" s="22" t="s">
        <v>4143</v>
      </c>
      <c r="D1079" s="21">
        <v>8.7011050373E10</v>
      </c>
      <c r="E1079" s="22" t="s">
        <v>117</v>
      </c>
      <c r="F1079" s="22" t="s">
        <v>55</v>
      </c>
      <c r="G1079" s="22" t="s">
        <v>4144</v>
      </c>
      <c r="H1079" s="23" t="s">
        <v>4145</v>
      </c>
      <c r="I1079" s="20"/>
      <c r="J1079" s="10"/>
    </row>
    <row r="1080">
      <c r="A1080" s="21">
        <v>2.00540010988E11</v>
      </c>
      <c r="B1080" s="22" t="s">
        <v>4146</v>
      </c>
      <c r="C1080" s="22" t="s">
        <v>4147</v>
      </c>
      <c r="D1080" s="21">
        <v>8.7759839666E10</v>
      </c>
      <c r="E1080" s="22" t="s">
        <v>2393</v>
      </c>
      <c r="F1080" s="22" t="s">
        <v>91</v>
      </c>
      <c r="G1080" s="22" t="s">
        <v>4148</v>
      </c>
      <c r="H1080" s="23" t="s">
        <v>4149</v>
      </c>
      <c r="I1080" s="47" t="s">
        <v>4150</v>
      </c>
      <c r="J1080" s="6"/>
    </row>
    <row r="1081">
      <c r="A1081" s="21">
        <v>2.00740018792E11</v>
      </c>
      <c r="B1081" s="22" t="s">
        <v>4151</v>
      </c>
      <c r="C1081" s="22" t="s">
        <v>4152</v>
      </c>
      <c r="D1081" s="21">
        <v>8.7052139993E10</v>
      </c>
      <c r="E1081" s="22" t="s">
        <v>225</v>
      </c>
      <c r="F1081" s="22" t="s">
        <v>141</v>
      </c>
      <c r="G1081" s="22" t="s">
        <v>4153</v>
      </c>
      <c r="H1081" s="23" t="s">
        <v>3882</v>
      </c>
      <c r="I1081" s="20"/>
      <c r="J1081" s="10"/>
    </row>
    <row r="1082">
      <c r="A1082" s="21">
        <v>2.00864022616E11</v>
      </c>
      <c r="B1082" s="22" t="s">
        <v>4154</v>
      </c>
      <c r="C1082" s="22" t="s">
        <v>4155</v>
      </c>
      <c r="D1082" s="21">
        <f>+77715224128</f>
        <v>77715224128</v>
      </c>
      <c r="E1082" s="22" t="s">
        <v>165</v>
      </c>
      <c r="F1082" s="22" t="s">
        <v>71</v>
      </c>
      <c r="G1082" s="22" t="s">
        <v>4156</v>
      </c>
      <c r="H1082" s="23" t="s">
        <v>3926</v>
      </c>
      <c r="I1082" s="20"/>
      <c r="J1082" s="13"/>
    </row>
    <row r="1083">
      <c r="A1083" s="21">
        <v>2.01264024297E11</v>
      </c>
      <c r="B1083" s="22" t="s">
        <v>4157</v>
      </c>
      <c r="C1083" s="22" t="s">
        <v>4158</v>
      </c>
      <c r="D1083" s="21">
        <v>8.70517005E10</v>
      </c>
      <c r="E1083" s="22" t="s">
        <v>1023</v>
      </c>
      <c r="F1083" s="22" t="s">
        <v>201</v>
      </c>
      <c r="G1083" s="22" t="s">
        <v>667</v>
      </c>
      <c r="H1083" s="23" t="s">
        <v>4159</v>
      </c>
      <c r="I1083" s="47" t="s">
        <v>4160</v>
      </c>
      <c r="J1083" s="6"/>
    </row>
    <row r="1084">
      <c r="A1084" s="21">
        <v>2.10140011547E11</v>
      </c>
      <c r="B1084" s="22" t="s">
        <v>4161</v>
      </c>
      <c r="C1084" s="22" t="s">
        <v>4162</v>
      </c>
      <c r="D1084" s="21">
        <f>+77775642325</f>
        <v>77775642325</v>
      </c>
      <c r="E1084" s="22" t="s">
        <v>165</v>
      </c>
      <c r="F1084" s="22" t="s">
        <v>91</v>
      </c>
      <c r="G1084" s="22" t="s">
        <v>4163</v>
      </c>
      <c r="H1084" s="48" t="s">
        <v>4164</v>
      </c>
      <c r="I1084" s="47" t="s">
        <v>4165</v>
      </c>
      <c r="J1084" s="33"/>
    </row>
    <row r="1085">
      <c r="A1085" s="21">
        <v>2.10240030973E11</v>
      </c>
      <c r="B1085" s="22" t="s">
        <v>4166</v>
      </c>
      <c r="C1085" s="22" t="s">
        <v>4167</v>
      </c>
      <c r="D1085" s="21">
        <v>8.7057397767E10</v>
      </c>
      <c r="E1085" s="22" t="s">
        <v>225</v>
      </c>
      <c r="F1085" s="22" t="s">
        <v>201</v>
      </c>
      <c r="G1085" s="22" t="s">
        <v>4168</v>
      </c>
      <c r="H1085" s="48" t="s">
        <v>4169</v>
      </c>
      <c r="I1085" s="20"/>
      <c r="J1085" s="10"/>
    </row>
    <row r="1086">
      <c r="A1086" s="21">
        <v>2.1054000278E11</v>
      </c>
      <c r="B1086" s="22" t="s">
        <v>4170</v>
      </c>
      <c r="C1086" s="22" t="s">
        <v>4171</v>
      </c>
      <c r="D1086" s="21">
        <v>8.7055444017E10</v>
      </c>
      <c r="E1086" s="22" t="s">
        <v>117</v>
      </c>
      <c r="F1086" s="22" t="s">
        <v>55</v>
      </c>
      <c r="G1086" s="22" t="s">
        <v>4172</v>
      </c>
      <c r="H1086" s="23" t="s">
        <v>3797</v>
      </c>
      <c r="I1086" s="20"/>
      <c r="J1086" s="10"/>
    </row>
    <row r="1087">
      <c r="A1087" s="21">
        <v>2.10864029E11</v>
      </c>
      <c r="B1087" s="22" t="s">
        <v>4173</v>
      </c>
      <c r="C1087" s="22" t="s">
        <v>4174</v>
      </c>
      <c r="D1087" s="21">
        <v>8.7051292747E10</v>
      </c>
      <c r="E1087" s="22" t="s">
        <v>213</v>
      </c>
      <c r="F1087" s="22" t="s">
        <v>60</v>
      </c>
      <c r="G1087" s="22" t="s">
        <v>4175</v>
      </c>
      <c r="H1087" s="23" t="s">
        <v>3807</v>
      </c>
      <c r="I1087" s="20"/>
      <c r="J1087" s="6"/>
    </row>
    <row r="1088">
      <c r="A1088" s="21">
        <v>2.2024003542E11</v>
      </c>
      <c r="B1088" s="22" t="s">
        <v>4176</v>
      </c>
      <c r="C1088" s="22" t="s">
        <v>4177</v>
      </c>
      <c r="D1088" s="21">
        <f>+77051809977</f>
        <v>77051809977</v>
      </c>
      <c r="E1088" s="22" t="s">
        <v>117</v>
      </c>
      <c r="F1088" s="22" t="s">
        <v>71</v>
      </c>
      <c r="G1088" s="22" t="s">
        <v>4178</v>
      </c>
      <c r="H1088" s="23" t="s">
        <v>4179</v>
      </c>
      <c r="I1088" s="20"/>
      <c r="J1088" s="6"/>
    </row>
    <row r="1089">
      <c r="A1089" s="21">
        <v>2.20740040277E11</v>
      </c>
      <c r="B1089" s="22" t="s">
        <v>4180</v>
      </c>
      <c r="C1089" s="22" t="s">
        <v>4181</v>
      </c>
      <c r="D1089" s="21">
        <f>+77774777743</f>
        <v>77774777743</v>
      </c>
      <c r="E1089" s="22" t="s">
        <v>386</v>
      </c>
      <c r="F1089" s="22" t="s">
        <v>141</v>
      </c>
      <c r="G1089" s="22" t="s">
        <v>4182</v>
      </c>
      <c r="H1089" s="23" t="s">
        <v>3807</v>
      </c>
      <c r="I1089" s="20"/>
      <c r="J1089" s="6"/>
    </row>
    <row r="1090">
      <c r="A1090" s="21">
        <v>3.60625300389E11</v>
      </c>
      <c r="B1090" s="22" t="s">
        <v>4183</v>
      </c>
      <c r="C1090" s="22" t="s">
        <v>4184</v>
      </c>
      <c r="D1090" s="37" t="s">
        <v>4185</v>
      </c>
      <c r="E1090" s="22" t="s">
        <v>21</v>
      </c>
      <c r="F1090" s="22" t="s">
        <v>91</v>
      </c>
      <c r="G1090" s="22" t="s">
        <v>4186</v>
      </c>
      <c r="H1090" s="23" t="s">
        <v>3797</v>
      </c>
      <c r="I1090" s="20"/>
      <c r="J1090" s="6"/>
    </row>
    <row r="1091">
      <c r="A1091" s="21">
        <v>2.30540000649E11</v>
      </c>
      <c r="B1091" s="22" t="s">
        <v>4187</v>
      </c>
      <c r="C1091" s="22" t="s">
        <v>4188</v>
      </c>
      <c r="D1091" s="21">
        <f>+77016291236</f>
        <v>77016291236</v>
      </c>
      <c r="E1091" s="22" t="s">
        <v>117</v>
      </c>
      <c r="F1091" s="22" t="s">
        <v>91</v>
      </c>
      <c r="G1091" s="22" t="s">
        <v>4189</v>
      </c>
      <c r="H1091" s="23" t="s">
        <v>3789</v>
      </c>
      <c r="I1091" s="20"/>
      <c r="J1091" s="6"/>
    </row>
    <row r="1092">
      <c r="A1092" s="21">
        <v>4.50615301242E11</v>
      </c>
      <c r="B1092" s="22" t="s">
        <v>4190</v>
      </c>
      <c r="C1092" s="22" t="s">
        <v>4191</v>
      </c>
      <c r="D1092" s="37" t="s">
        <v>4192</v>
      </c>
      <c r="E1092" s="22" t="s">
        <v>165</v>
      </c>
      <c r="F1092" s="22" t="s">
        <v>71</v>
      </c>
      <c r="G1092" s="22" t="s">
        <v>2039</v>
      </c>
      <c r="H1092" s="23" t="s">
        <v>4193</v>
      </c>
      <c r="I1092" s="20"/>
      <c r="J1092" s="10"/>
    </row>
    <row r="1093">
      <c r="A1093" s="21">
        <v>4.71111350019E11</v>
      </c>
      <c r="B1093" s="22" t="s">
        <v>4194</v>
      </c>
      <c r="C1093" s="22" t="s">
        <v>4194</v>
      </c>
      <c r="D1093" s="21">
        <v>8.7027277956E10</v>
      </c>
      <c r="E1093" s="22" t="s">
        <v>165</v>
      </c>
      <c r="F1093" s="22" t="s">
        <v>71</v>
      </c>
      <c r="G1093" s="22" t="s">
        <v>4195</v>
      </c>
      <c r="H1093" s="23" t="s">
        <v>4196</v>
      </c>
      <c r="I1093" s="20"/>
      <c r="J1093" s="6"/>
    </row>
    <row r="1094">
      <c r="A1094" s="21">
        <v>4.80905300038E11</v>
      </c>
      <c r="B1094" s="22" t="s">
        <v>4197</v>
      </c>
      <c r="C1094" s="22" t="s">
        <v>4198</v>
      </c>
      <c r="D1094" s="37" t="s">
        <v>4199</v>
      </c>
      <c r="E1094" s="22" t="s">
        <v>21</v>
      </c>
      <c r="F1094" s="22" t="s">
        <v>16</v>
      </c>
      <c r="G1094" s="22" t="s">
        <v>4200</v>
      </c>
      <c r="H1094" s="23" t="s">
        <v>4201</v>
      </c>
      <c r="I1094" s="20"/>
      <c r="J1094" s="6"/>
    </row>
    <row r="1095">
      <c r="A1095" s="21">
        <v>4.90115301905E11</v>
      </c>
      <c r="B1095" s="22" t="s">
        <v>4202</v>
      </c>
      <c r="C1095" s="22" t="s">
        <v>4203</v>
      </c>
      <c r="D1095" s="22" t="s">
        <v>4204</v>
      </c>
      <c r="E1095" s="22" t="s">
        <v>117</v>
      </c>
      <c r="F1095" s="22" t="s">
        <v>186</v>
      </c>
      <c r="G1095" s="22" t="s">
        <v>2873</v>
      </c>
      <c r="H1095" s="23" t="s">
        <v>3797</v>
      </c>
      <c r="I1095" s="20"/>
      <c r="J1095" s="33"/>
    </row>
    <row r="1096">
      <c r="A1096" s="21">
        <v>4.90207350389E11</v>
      </c>
      <c r="B1096" s="22" t="s">
        <v>4205</v>
      </c>
      <c r="C1096" s="22" t="s">
        <v>4206</v>
      </c>
      <c r="D1096" s="21">
        <v>8.7056592448E10</v>
      </c>
      <c r="E1096" s="22" t="s">
        <v>21</v>
      </c>
      <c r="F1096" s="22" t="s">
        <v>22</v>
      </c>
      <c r="G1096" s="22" t="s">
        <v>4207</v>
      </c>
      <c r="H1096" s="23" t="s">
        <v>3797</v>
      </c>
      <c r="I1096" s="20"/>
      <c r="J1096" s="6"/>
    </row>
    <row r="1097">
      <c r="A1097" s="21">
        <v>4.90502401426E11</v>
      </c>
      <c r="B1097" s="22" t="s">
        <v>4208</v>
      </c>
      <c r="C1097" s="22" t="s">
        <v>4209</v>
      </c>
      <c r="D1097" s="21">
        <v>8.775360265E10</v>
      </c>
      <c r="E1097" s="22" t="s">
        <v>117</v>
      </c>
      <c r="F1097" s="22" t="s">
        <v>201</v>
      </c>
      <c r="G1097" s="22" t="s">
        <v>4210</v>
      </c>
      <c r="H1097" s="23" t="s">
        <v>3807</v>
      </c>
      <c r="I1097" s="47" t="s">
        <v>4211</v>
      </c>
      <c r="J1097" s="10"/>
    </row>
    <row r="1098">
      <c r="A1098" s="21">
        <v>5.00417300211E11</v>
      </c>
      <c r="B1098" s="22" t="s">
        <v>4212</v>
      </c>
      <c r="C1098" s="22" t="s">
        <v>4213</v>
      </c>
      <c r="D1098" s="21">
        <v>8.7775430113E10</v>
      </c>
      <c r="E1098" s="22" t="s">
        <v>36</v>
      </c>
      <c r="F1098" s="22" t="s">
        <v>186</v>
      </c>
      <c r="G1098" s="22" t="s">
        <v>4214</v>
      </c>
      <c r="H1098" s="23" t="s">
        <v>3797</v>
      </c>
      <c r="I1098" s="20"/>
      <c r="J1098" s="6"/>
    </row>
    <row r="1099">
      <c r="A1099" s="21">
        <v>5.10319400512E11</v>
      </c>
      <c r="B1099" s="22" t="s">
        <v>4215</v>
      </c>
      <c r="C1099" s="22" t="s">
        <v>4216</v>
      </c>
      <c r="D1099" s="21">
        <v>8.7014918201E10</v>
      </c>
      <c r="E1099" s="22" t="s">
        <v>165</v>
      </c>
      <c r="F1099" s="22" t="s">
        <v>43</v>
      </c>
      <c r="G1099" s="22" t="s">
        <v>1795</v>
      </c>
      <c r="H1099" s="23" t="s">
        <v>3797</v>
      </c>
      <c r="I1099" s="20"/>
      <c r="J1099" s="10"/>
    </row>
    <row r="1100">
      <c r="A1100" s="21">
        <v>5.10418300851E11</v>
      </c>
      <c r="B1100" s="22" t="s">
        <v>4217</v>
      </c>
      <c r="C1100" s="22" t="s">
        <v>4033</v>
      </c>
      <c r="D1100" s="22" t="s">
        <v>4218</v>
      </c>
      <c r="E1100" s="22" t="s">
        <v>16</v>
      </c>
      <c r="F1100" s="22" t="s">
        <v>22</v>
      </c>
      <c r="G1100" s="22" t="s">
        <v>4219</v>
      </c>
      <c r="H1100" s="48" t="s">
        <v>4220</v>
      </c>
      <c r="I1100" s="47" t="s">
        <v>4221</v>
      </c>
      <c r="J1100" s="6"/>
    </row>
    <row r="1101">
      <c r="A1101" s="21">
        <v>5.10510300623E11</v>
      </c>
      <c r="B1101" s="22" t="s">
        <v>4222</v>
      </c>
      <c r="C1101" s="22" t="s">
        <v>4223</v>
      </c>
      <c r="D1101" s="21">
        <v>8.7715320749E10</v>
      </c>
      <c r="E1101" s="22" t="s">
        <v>165</v>
      </c>
      <c r="F1101" s="22" t="s">
        <v>9</v>
      </c>
      <c r="G1101" s="22" t="s">
        <v>4224</v>
      </c>
      <c r="H1101" s="23" t="s">
        <v>4225</v>
      </c>
      <c r="I1101" s="20"/>
      <c r="J1101" s="10"/>
    </row>
    <row r="1102">
      <c r="A1102" s="21">
        <v>5.10815301342E11</v>
      </c>
      <c r="B1102" s="22" t="s">
        <v>4226</v>
      </c>
      <c r="C1102" s="22" t="s">
        <v>4227</v>
      </c>
      <c r="D1102" s="21">
        <v>8.7027908098E10</v>
      </c>
      <c r="E1102" s="22" t="s">
        <v>16</v>
      </c>
      <c r="F1102" s="22" t="s">
        <v>141</v>
      </c>
      <c r="G1102" s="22" t="s">
        <v>4228</v>
      </c>
      <c r="H1102" s="23" t="s">
        <v>4229</v>
      </c>
      <c r="I1102" s="20"/>
      <c r="J1102" s="6"/>
    </row>
    <row r="1103">
      <c r="A1103" s="21">
        <v>5.20304300843E11</v>
      </c>
      <c r="B1103" s="22" t="s">
        <v>4230</v>
      </c>
      <c r="C1103" s="22" t="s">
        <v>4230</v>
      </c>
      <c r="D1103" s="21">
        <v>8.7233277283E10</v>
      </c>
      <c r="E1103" s="22" t="s">
        <v>21</v>
      </c>
      <c r="F1103" s="22" t="s">
        <v>141</v>
      </c>
      <c r="G1103" s="22" t="s">
        <v>4231</v>
      </c>
      <c r="H1103" s="23" t="s">
        <v>4232</v>
      </c>
      <c r="I1103" s="20"/>
      <c r="J1103" s="10"/>
    </row>
    <row r="1104">
      <c r="A1104" s="21">
        <v>5.20509301211E11</v>
      </c>
      <c r="B1104" s="22" t="s">
        <v>4233</v>
      </c>
      <c r="C1104" s="22" t="s">
        <v>4234</v>
      </c>
      <c r="D1104" s="21">
        <v>8.775369258E10</v>
      </c>
      <c r="E1104" s="22" t="s">
        <v>674</v>
      </c>
      <c r="F1104" s="22" t="s">
        <v>186</v>
      </c>
      <c r="G1104" s="22" t="s">
        <v>4235</v>
      </c>
      <c r="H1104" s="23" t="s">
        <v>4236</v>
      </c>
      <c r="I1104" s="20"/>
      <c r="J1104" s="33"/>
    </row>
    <row r="1105">
      <c r="A1105" s="21">
        <v>5.20804300772E11</v>
      </c>
      <c r="B1105" s="22" t="s">
        <v>4237</v>
      </c>
      <c r="C1105" s="22" t="s">
        <v>4238</v>
      </c>
      <c r="D1105" s="21">
        <v>8.7053295349E10</v>
      </c>
      <c r="E1105" s="22" t="s">
        <v>2034</v>
      </c>
      <c r="F1105" s="22" t="s">
        <v>96</v>
      </c>
      <c r="G1105" s="22" t="s">
        <v>4239</v>
      </c>
      <c r="H1105" s="23" t="s">
        <v>3797</v>
      </c>
      <c r="I1105" s="20"/>
      <c r="J1105" s="6"/>
    </row>
    <row r="1106">
      <c r="A1106" s="21">
        <v>5.30508300021E11</v>
      </c>
      <c r="B1106" s="22" t="s">
        <v>4240</v>
      </c>
      <c r="C1106" s="22" t="s">
        <v>4241</v>
      </c>
      <c r="D1106" s="21">
        <v>8.7002435162E10</v>
      </c>
      <c r="E1106" s="22" t="s">
        <v>213</v>
      </c>
      <c r="F1106" s="22" t="s">
        <v>141</v>
      </c>
      <c r="G1106" s="22" t="s">
        <v>1462</v>
      </c>
      <c r="H1106" s="23" t="s">
        <v>4242</v>
      </c>
      <c r="I1106" s="20"/>
      <c r="J1106" s="10"/>
    </row>
    <row r="1107">
      <c r="A1107" s="21">
        <v>5.30530350276E11</v>
      </c>
      <c r="B1107" s="22" t="s">
        <v>4243</v>
      </c>
      <c r="C1107" s="22" t="s">
        <v>4244</v>
      </c>
      <c r="D1107" s="21">
        <v>8.7023903963E10</v>
      </c>
      <c r="E1107" s="22" t="s">
        <v>21</v>
      </c>
      <c r="F1107" s="22" t="s">
        <v>55</v>
      </c>
      <c r="G1107" s="22" t="s">
        <v>3944</v>
      </c>
      <c r="H1107" s="23" t="s">
        <v>4245</v>
      </c>
      <c r="I1107" s="20"/>
      <c r="J1107" s="6"/>
    </row>
    <row r="1108">
      <c r="A1108" s="21">
        <v>5.30911300062E11</v>
      </c>
      <c r="B1108" s="22" t="s">
        <v>4246</v>
      </c>
      <c r="C1108" s="22" t="s">
        <v>3765</v>
      </c>
      <c r="D1108" s="21">
        <v>8.7233273522E10</v>
      </c>
      <c r="E1108" s="22" t="s">
        <v>21</v>
      </c>
      <c r="F1108" s="22" t="s">
        <v>16</v>
      </c>
      <c r="G1108" s="22" t="s">
        <v>4247</v>
      </c>
      <c r="H1108" s="23" t="s">
        <v>3807</v>
      </c>
      <c r="I1108" s="20"/>
      <c r="J1108" s="6"/>
    </row>
    <row r="1109">
      <c r="A1109" s="21">
        <v>5.31025300702E11</v>
      </c>
      <c r="B1109" s="22" t="s">
        <v>4248</v>
      </c>
      <c r="C1109" s="22" t="s">
        <v>4249</v>
      </c>
      <c r="D1109" s="21">
        <v>8.7164355596E10</v>
      </c>
      <c r="E1109" s="22" t="s">
        <v>21</v>
      </c>
      <c r="F1109" s="22" t="s">
        <v>16</v>
      </c>
      <c r="G1109" s="22" t="s">
        <v>4250</v>
      </c>
      <c r="H1109" s="23" t="s">
        <v>4251</v>
      </c>
      <c r="I1109" s="47" t="s">
        <v>4252</v>
      </c>
      <c r="J1109" s="6"/>
    </row>
    <row r="1110">
      <c r="A1110" s="21">
        <v>5.31103401067E11</v>
      </c>
      <c r="B1110" s="22" t="s">
        <v>4253</v>
      </c>
      <c r="C1110" s="22" t="s">
        <v>4254</v>
      </c>
      <c r="D1110" s="37" t="s">
        <v>4255</v>
      </c>
      <c r="E1110" s="22" t="s">
        <v>1206</v>
      </c>
      <c r="F1110" s="22" t="s">
        <v>91</v>
      </c>
      <c r="G1110" s="22" t="s">
        <v>1550</v>
      </c>
      <c r="H1110" s="23" t="s">
        <v>4256</v>
      </c>
      <c r="I1110" s="20"/>
      <c r="J1110" s="10"/>
    </row>
    <row r="1111">
      <c r="A1111" s="21">
        <v>5.40305301414E11</v>
      </c>
      <c r="B1111" s="22" t="s">
        <v>4257</v>
      </c>
      <c r="C1111" s="22" t="s">
        <v>4258</v>
      </c>
      <c r="D1111" s="21">
        <v>8.7052443183E10</v>
      </c>
      <c r="E1111" s="22" t="s">
        <v>584</v>
      </c>
      <c r="F1111" s="22" t="s">
        <v>141</v>
      </c>
      <c r="G1111" s="22" t="s">
        <v>4259</v>
      </c>
      <c r="H1111" s="23" t="s">
        <v>4260</v>
      </c>
      <c r="I1111" s="20"/>
      <c r="J1111" s="10"/>
    </row>
    <row r="1112">
      <c r="A1112" s="21">
        <v>5.40904300889E11</v>
      </c>
      <c r="B1112" s="22" t="s">
        <v>4261</v>
      </c>
      <c r="C1112" s="22" t="s">
        <v>4262</v>
      </c>
      <c r="D1112" s="37" t="s">
        <v>4263</v>
      </c>
      <c r="E1112" s="22" t="s">
        <v>420</v>
      </c>
      <c r="F1112" s="22" t="s">
        <v>9</v>
      </c>
      <c r="G1112" s="22" t="s">
        <v>2704</v>
      </c>
      <c r="H1112" s="23" t="s">
        <v>4264</v>
      </c>
      <c r="I1112" s="20"/>
      <c r="J1112" s="15"/>
    </row>
    <row r="1113">
      <c r="A1113" s="21">
        <v>5.51110300202E11</v>
      </c>
      <c r="B1113" s="22" t="s">
        <v>4265</v>
      </c>
      <c r="C1113" s="22" t="s">
        <v>4266</v>
      </c>
      <c r="D1113" s="21">
        <v>8.77136949E10</v>
      </c>
      <c r="E1113" s="22" t="s">
        <v>165</v>
      </c>
      <c r="F1113" s="22" t="s">
        <v>186</v>
      </c>
      <c r="G1113" s="22" t="s">
        <v>4267</v>
      </c>
      <c r="H1113" s="23" t="s">
        <v>4268</v>
      </c>
      <c r="I1113" s="47" t="s">
        <v>4269</v>
      </c>
      <c r="J1113" s="6"/>
    </row>
    <row r="1114">
      <c r="A1114" s="21">
        <v>5.61001350248E11</v>
      </c>
      <c r="B1114" s="22" t="s">
        <v>4270</v>
      </c>
      <c r="C1114" s="22" t="s">
        <v>4271</v>
      </c>
      <c r="D1114" s="37" t="s">
        <v>4272</v>
      </c>
      <c r="E1114" s="22" t="s">
        <v>21</v>
      </c>
      <c r="F1114" s="22" t="s">
        <v>55</v>
      </c>
      <c r="G1114" s="22" t="s">
        <v>4273</v>
      </c>
      <c r="H1114" s="23" t="s">
        <v>4264</v>
      </c>
      <c r="I1114" s="20"/>
      <c r="J1114" s="33"/>
    </row>
    <row r="1115">
      <c r="A1115" s="21">
        <v>5.70110303317E11</v>
      </c>
      <c r="B1115" s="22" t="s">
        <v>4274</v>
      </c>
      <c r="C1115" s="22" t="s">
        <v>4275</v>
      </c>
      <c r="D1115" s="21">
        <v>8.7027999968E10</v>
      </c>
      <c r="E1115" s="22" t="s">
        <v>165</v>
      </c>
      <c r="F1115" s="22" t="s">
        <v>91</v>
      </c>
      <c r="G1115" s="22" t="s">
        <v>4276</v>
      </c>
      <c r="H1115" s="23" t="s">
        <v>4251</v>
      </c>
      <c r="I1115" s="20"/>
      <c r="J1115" s="14"/>
    </row>
    <row r="1116">
      <c r="A1116" s="21">
        <v>5.70110400903E11</v>
      </c>
      <c r="B1116" s="22" t="s">
        <v>4277</v>
      </c>
      <c r="C1116" s="22" t="s">
        <v>4278</v>
      </c>
      <c r="D1116" s="21">
        <v>8.7712640841E10</v>
      </c>
      <c r="E1116" s="22" t="s">
        <v>21</v>
      </c>
      <c r="F1116" s="22" t="s">
        <v>22</v>
      </c>
      <c r="G1116" s="22" t="s">
        <v>4279</v>
      </c>
      <c r="H1116" s="23" t="s">
        <v>4280</v>
      </c>
      <c r="I1116" s="20"/>
      <c r="J1116" s="13"/>
    </row>
    <row r="1117">
      <c r="A1117" s="21">
        <v>5.70311300068E11</v>
      </c>
      <c r="B1117" s="22" t="s">
        <v>4281</v>
      </c>
      <c r="C1117" s="22" t="s">
        <v>4282</v>
      </c>
      <c r="D1117" s="21">
        <v>8.7776118195E10</v>
      </c>
      <c r="E1117" s="22" t="s">
        <v>302</v>
      </c>
      <c r="F1117" s="22" t="s">
        <v>141</v>
      </c>
      <c r="G1117" s="22" t="s">
        <v>4283</v>
      </c>
      <c r="H1117" s="23" t="s">
        <v>4251</v>
      </c>
      <c r="I1117" s="20"/>
      <c r="J1117" s="10"/>
    </row>
    <row r="1118">
      <c r="A1118" s="21">
        <v>5.70424350514E11</v>
      </c>
      <c r="B1118" s="22" t="s">
        <v>4284</v>
      </c>
      <c r="C1118" s="22" t="s">
        <v>4285</v>
      </c>
      <c r="D1118" s="21">
        <f>+77770819586</f>
        <v>77770819586</v>
      </c>
      <c r="E1118" s="22" t="s">
        <v>213</v>
      </c>
      <c r="F1118" s="22" t="s">
        <v>9</v>
      </c>
      <c r="G1118" s="22" t="s">
        <v>1374</v>
      </c>
      <c r="H1118" s="48" t="s">
        <v>4286</v>
      </c>
      <c r="I1118" s="20"/>
      <c r="J1118" s="10"/>
    </row>
    <row r="1119">
      <c r="A1119" s="21">
        <v>5.70922300248E11</v>
      </c>
      <c r="B1119" s="22" t="s">
        <v>4287</v>
      </c>
      <c r="C1119" s="22" t="s">
        <v>4288</v>
      </c>
      <c r="D1119" s="21">
        <v>8.7712866899E10</v>
      </c>
      <c r="E1119" s="22" t="s">
        <v>213</v>
      </c>
      <c r="F1119" s="22" t="s">
        <v>9</v>
      </c>
      <c r="G1119" s="22" t="s">
        <v>4289</v>
      </c>
      <c r="H1119" s="23" t="s">
        <v>4290</v>
      </c>
      <c r="I1119" s="20"/>
      <c r="J1119" s="6"/>
    </row>
    <row r="1120">
      <c r="A1120" s="21">
        <v>5.71123350015E11</v>
      </c>
      <c r="B1120" s="22" t="s">
        <v>4291</v>
      </c>
      <c r="C1120" s="22" t="s">
        <v>4292</v>
      </c>
      <c r="D1120" s="37" t="s">
        <v>4293</v>
      </c>
      <c r="E1120" s="22" t="s">
        <v>674</v>
      </c>
      <c r="F1120" s="22" t="s">
        <v>22</v>
      </c>
      <c r="G1120" s="22" t="s">
        <v>4294</v>
      </c>
      <c r="H1120" s="23" t="s">
        <v>4295</v>
      </c>
      <c r="I1120" s="20"/>
      <c r="J1120" s="10"/>
    </row>
    <row r="1121">
      <c r="A1121" s="21">
        <v>5.80327450456E11</v>
      </c>
      <c r="B1121" s="22" t="s">
        <v>4296</v>
      </c>
      <c r="C1121" s="22" t="s">
        <v>4297</v>
      </c>
      <c r="D1121" s="22" t="s">
        <v>4298</v>
      </c>
      <c r="E1121" s="22" t="s">
        <v>21</v>
      </c>
      <c r="F1121" s="22" t="s">
        <v>22</v>
      </c>
      <c r="G1121" s="22" t="s">
        <v>4299</v>
      </c>
      <c r="H1121" s="23" t="s">
        <v>4264</v>
      </c>
      <c r="I1121" s="20"/>
      <c r="J1121" s="10"/>
    </row>
    <row r="1122">
      <c r="A1122" s="21">
        <v>5.80510301585E11</v>
      </c>
      <c r="B1122" s="22" t="s">
        <v>4300</v>
      </c>
      <c r="C1122" s="22" t="s">
        <v>4301</v>
      </c>
      <c r="D1122" s="37" t="s">
        <v>4302</v>
      </c>
      <c r="E1122" s="22" t="s">
        <v>165</v>
      </c>
      <c r="F1122" s="22" t="s">
        <v>9</v>
      </c>
      <c r="G1122" s="22" t="s">
        <v>4303</v>
      </c>
      <c r="H1122" s="23" t="s">
        <v>4295</v>
      </c>
      <c r="I1122" s="47" t="s">
        <v>4304</v>
      </c>
      <c r="J1122" s="6"/>
    </row>
    <row r="1123">
      <c r="A1123" s="21">
        <v>5.80422301953E11</v>
      </c>
      <c r="B1123" s="22" t="s">
        <v>4305</v>
      </c>
      <c r="C1123" s="22" t="s">
        <v>4306</v>
      </c>
      <c r="D1123" s="21">
        <v>8.7051154884E10</v>
      </c>
      <c r="E1123" s="22" t="s">
        <v>165</v>
      </c>
      <c r="F1123" s="22" t="s">
        <v>91</v>
      </c>
      <c r="G1123" s="22" t="s">
        <v>4307</v>
      </c>
      <c r="H1123" s="23" t="s">
        <v>4295</v>
      </c>
      <c r="I1123" s="20"/>
      <c r="J1123" s="6"/>
    </row>
    <row r="1124">
      <c r="A1124" s="21">
        <v>5.80517300317E11</v>
      </c>
      <c r="B1124" s="22" t="s">
        <v>4308</v>
      </c>
      <c r="C1124" s="22" t="s">
        <v>4309</v>
      </c>
      <c r="D1124" s="21">
        <v>8.777941467E10</v>
      </c>
      <c r="E1124" s="22" t="s">
        <v>247</v>
      </c>
      <c r="F1124" s="22" t="s">
        <v>96</v>
      </c>
      <c r="G1124" s="22" t="s">
        <v>4310</v>
      </c>
      <c r="H1124" s="23" t="s">
        <v>4311</v>
      </c>
      <c r="I1124" s="20"/>
      <c r="J1124" s="13"/>
    </row>
    <row r="1125">
      <c r="A1125" s="21">
        <v>5.80809400261E11</v>
      </c>
      <c r="B1125" s="22" t="s">
        <v>4312</v>
      </c>
      <c r="C1125" s="22" t="s">
        <v>4313</v>
      </c>
      <c r="D1125" s="37" t="s">
        <v>4314</v>
      </c>
      <c r="E1125" s="22" t="s">
        <v>213</v>
      </c>
      <c r="F1125" s="22" t="s">
        <v>71</v>
      </c>
      <c r="G1125" s="22" t="s">
        <v>4315</v>
      </c>
      <c r="H1125" s="23" t="s">
        <v>4295</v>
      </c>
      <c r="I1125" s="20"/>
      <c r="J1125" s="10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</row>
    <row r="1126">
      <c r="A1126" s="21">
        <v>5.81109300508E11</v>
      </c>
      <c r="B1126" s="22" t="s">
        <v>4316</v>
      </c>
      <c r="C1126" s="22" t="s">
        <v>3943</v>
      </c>
      <c r="D1126" s="21">
        <v>8.7153422083E10</v>
      </c>
      <c r="E1126" s="22" t="s">
        <v>21</v>
      </c>
      <c r="F1126" s="22" t="s">
        <v>55</v>
      </c>
      <c r="G1126" s="22" t="s">
        <v>3944</v>
      </c>
      <c r="H1126" s="23" t="s">
        <v>4251</v>
      </c>
      <c r="I1126" s="20"/>
      <c r="J1126" s="10"/>
    </row>
    <row r="1127">
      <c r="A1127" s="21">
        <v>5.90121301394E11</v>
      </c>
      <c r="B1127" s="22" t="s">
        <v>4317</v>
      </c>
      <c r="C1127" s="22" t="s">
        <v>4318</v>
      </c>
      <c r="D1127" s="21">
        <v>8.7055000505E10</v>
      </c>
      <c r="E1127" s="22" t="s">
        <v>213</v>
      </c>
      <c r="F1127" s="22" t="s">
        <v>141</v>
      </c>
      <c r="G1127" s="22" t="s">
        <v>4319</v>
      </c>
      <c r="H1127" s="23" t="s">
        <v>4295</v>
      </c>
      <c r="I1127" s="20"/>
      <c r="J1127" s="20"/>
    </row>
    <row r="1128">
      <c r="A1128" s="21">
        <v>5.90227350676E11</v>
      </c>
      <c r="B1128" s="22" t="s">
        <v>4320</v>
      </c>
      <c r="C1128" s="22" t="s">
        <v>4321</v>
      </c>
      <c r="D1128" s="21">
        <v>8.7773347512E10</v>
      </c>
      <c r="E1128" s="22" t="s">
        <v>762</v>
      </c>
      <c r="F1128" s="22" t="s">
        <v>9</v>
      </c>
      <c r="G1128" s="22" t="s">
        <v>238</v>
      </c>
      <c r="H1128" s="23" t="s">
        <v>4322</v>
      </c>
      <c r="I1128" s="20"/>
      <c r="J1128" s="33"/>
    </row>
    <row r="1129">
      <c r="A1129" s="21">
        <v>5.91229350095E11</v>
      </c>
      <c r="B1129" s="22" t="s">
        <v>4323</v>
      </c>
      <c r="C1129" s="22" t="s">
        <v>4324</v>
      </c>
      <c r="D1129" s="21">
        <v>8.7025968008E10</v>
      </c>
      <c r="E1129" s="22" t="s">
        <v>442</v>
      </c>
      <c r="F1129" s="22" t="s">
        <v>22</v>
      </c>
      <c r="G1129" s="22" t="s">
        <v>4325</v>
      </c>
      <c r="H1129" s="48" t="s">
        <v>963</v>
      </c>
      <c r="I1129" s="20"/>
      <c r="J1129" s="33"/>
    </row>
    <row r="1130">
      <c r="A1130" s="21">
        <v>6.00101353164E11</v>
      </c>
      <c r="B1130" s="22" t="s">
        <v>4326</v>
      </c>
      <c r="C1130" s="22" t="s">
        <v>4327</v>
      </c>
      <c r="D1130" s="21">
        <f>+77711232423</f>
        <v>77711232423</v>
      </c>
      <c r="E1130" s="22" t="s">
        <v>21</v>
      </c>
      <c r="F1130" s="22" t="s">
        <v>22</v>
      </c>
      <c r="G1130" s="22" t="s">
        <v>4328</v>
      </c>
      <c r="H1130" s="23" t="s">
        <v>4329</v>
      </c>
      <c r="I1130" s="20"/>
      <c r="J1130" s="6"/>
    </row>
    <row r="1131">
      <c r="A1131" s="21">
        <v>6.00303301982E11</v>
      </c>
      <c r="B1131" s="22" t="s">
        <v>4330</v>
      </c>
      <c r="C1131" s="22" t="s">
        <v>4331</v>
      </c>
      <c r="D1131" s="21">
        <v>8.7026557836E10</v>
      </c>
      <c r="E1131" s="22" t="s">
        <v>117</v>
      </c>
      <c r="F1131" s="22" t="s">
        <v>452</v>
      </c>
      <c r="G1131" s="22" t="s">
        <v>4332</v>
      </c>
      <c r="H1131" s="23" t="s">
        <v>4251</v>
      </c>
      <c r="I1131" s="47" t="s">
        <v>4333</v>
      </c>
      <c r="J1131" s="6"/>
    </row>
    <row r="1132">
      <c r="A1132" s="21">
        <v>6.00323450272E11</v>
      </c>
      <c r="B1132" s="22" t="s">
        <v>4334</v>
      </c>
      <c r="C1132" s="22" t="s">
        <v>4335</v>
      </c>
      <c r="D1132" s="21">
        <f>+77051995686</f>
        <v>77051995686</v>
      </c>
      <c r="E1132" s="22" t="s">
        <v>4336</v>
      </c>
      <c r="F1132" s="22" t="s">
        <v>55</v>
      </c>
      <c r="G1132" s="22" t="s">
        <v>4337</v>
      </c>
      <c r="H1132" s="23" t="s">
        <v>4251</v>
      </c>
      <c r="I1132" s="47" t="s">
        <v>4338</v>
      </c>
      <c r="J1132" s="6"/>
    </row>
    <row r="1133">
      <c r="A1133" s="21">
        <v>6.00319450042E11</v>
      </c>
      <c r="B1133" s="22" t="s">
        <v>4339</v>
      </c>
      <c r="C1133" s="22" t="s">
        <v>4340</v>
      </c>
      <c r="D1133" s="21">
        <v>8.7774153262E10</v>
      </c>
      <c r="E1133" s="22" t="s">
        <v>173</v>
      </c>
      <c r="F1133" s="22" t="s">
        <v>55</v>
      </c>
      <c r="G1133" s="22" t="s">
        <v>4341</v>
      </c>
      <c r="H1133" s="23" t="s">
        <v>4295</v>
      </c>
      <c r="I1133" s="20"/>
      <c r="J1133" s="6"/>
    </row>
    <row r="1134">
      <c r="A1134" s="21">
        <v>6.00426401869E11</v>
      </c>
      <c r="B1134" s="22" t="s">
        <v>4342</v>
      </c>
      <c r="C1134" s="22" t="s">
        <v>4343</v>
      </c>
      <c r="D1134" s="21">
        <v>8.7052125858E10</v>
      </c>
      <c r="E1134" s="22" t="s">
        <v>117</v>
      </c>
      <c r="F1134" s="22" t="s">
        <v>91</v>
      </c>
      <c r="G1134" s="22" t="s">
        <v>4307</v>
      </c>
      <c r="H1134" s="23" t="s">
        <v>4295</v>
      </c>
      <c r="I1134" s="20"/>
      <c r="J1134" s="10"/>
    </row>
    <row r="1135">
      <c r="A1135" s="21">
        <v>6.0060435057E11</v>
      </c>
      <c r="B1135" s="22" t="s">
        <v>4344</v>
      </c>
      <c r="C1135" s="22" t="s">
        <v>4345</v>
      </c>
      <c r="D1135" s="37" t="s">
        <v>4346</v>
      </c>
      <c r="E1135" s="22" t="s">
        <v>21</v>
      </c>
      <c r="F1135" s="22" t="s">
        <v>22</v>
      </c>
      <c r="G1135" s="22" t="s">
        <v>4347</v>
      </c>
      <c r="H1135" s="23" t="s">
        <v>4329</v>
      </c>
      <c r="I1135" s="20"/>
      <c r="J1135" s="33"/>
    </row>
    <row r="1136">
      <c r="A1136" s="21">
        <v>6.00622300176E11</v>
      </c>
      <c r="B1136" s="22" t="s">
        <v>4348</v>
      </c>
      <c r="C1136" s="22" t="s">
        <v>4349</v>
      </c>
      <c r="D1136" s="21">
        <v>8.7235321736E10</v>
      </c>
      <c r="E1136" s="22" t="s">
        <v>21</v>
      </c>
      <c r="F1136" s="22" t="s">
        <v>186</v>
      </c>
      <c r="G1136" s="22" t="s">
        <v>4350</v>
      </c>
      <c r="H1136" s="23" t="s">
        <v>4351</v>
      </c>
      <c r="I1136" s="20"/>
      <c r="J1136" s="6"/>
    </row>
    <row r="1137">
      <c r="A1137" s="21">
        <v>6.00703350261E11</v>
      </c>
      <c r="B1137" s="22" t="s">
        <v>4352</v>
      </c>
      <c r="C1137" s="22" t="s">
        <v>4353</v>
      </c>
      <c r="D1137" s="21">
        <v>8.7018699557E10</v>
      </c>
      <c r="E1137" s="22" t="s">
        <v>165</v>
      </c>
      <c r="F1137" s="22" t="s">
        <v>71</v>
      </c>
      <c r="G1137" s="22" t="s">
        <v>2781</v>
      </c>
      <c r="H1137" s="23" t="s">
        <v>4264</v>
      </c>
      <c r="I1137" s="20"/>
      <c r="J1137" s="6"/>
    </row>
    <row r="1138">
      <c r="A1138" s="21">
        <v>6.01126401355E11</v>
      </c>
      <c r="B1138" s="22" t="s">
        <v>4354</v>
      </c>
      <c r="C1138" s="22" t="s">
        <v>4355</v>
      </c>
      <c r="D1138" s="21">
        <v>8.7773895922E10</v>
      </c>
      <c r="E1138" s="22" t="s">
        <v>165</v>
      </c>
      <c r="F1138" s="22" t="s">
        <v>91</v>
      </c>
      <c r="G1138" s="22" t="s">
        <v>1138</v>
      </c>
      <c r="H1138" s="23" t="s">
        <v>4264</v>
      </c>
      <c r="I1138" s="20"/>
      <c r="J1138" s="6"/>
    </row>
    <row r="1139">
      <c r="A1139" s="21">
        <v>6.01210350105E11</v>
      </c>
      <c r="B1139" s="22" t="s">
        <v>4356</v>
      </c>
      <c r="C1139" s="22" t="s">
        <v>4357</v>
      </c>
      <c r="D1139" s="21">
        <v>8.7013110405E10</v>
      </c>
      <c r="E1139" s="22" t="s">
        <v>21</v>
      </c>
      <c r="F1139" s="22" t="s">
        <v>22</v>
      </c>
      <c r="G1139" s="22" t="s">
        <v>4358</v>
      </c>
      <c r="H1139" s="23" t="s">
        <v>4311</v>
      </c>
      <c r="I1139" s="47" t="s">
        <v>4359</v>
      </c>
      <c r="J1139" s="6"/>
    </row>
    <row r="1140">
      <c r="A1140" s="21">
        <v>6.01222300312E11</v>
      </c>
      <c r="B1140" s="22" t="s">
        <v>4360</v>
      </c>
      <c r="C1140" s="22" t="s">
        <v>4361</v>
      </c>
      <c r="D1140" s="37" t="s">
        <v>4362</v>
      </c>
      <c r="E1140" s="22" t="s">
        <v>21</v>
      </c>
      <c r="F1140" s="22" t="s">
        <v>22</v>
      </c>
      <c r="G1140" s="22" t="s">
        <v>4363</v>
      </c>
      <c r="H1140" s="23" t="s">
        <v>4364</v>
      </c>
      <c r="I1140" s="49">
        <v>234.0</v>
      </c>
      <c r="J1140" s="10"/>
    </row>
    <row r="1141">
      <c r="A1141" s="21">
        <v>6.10326350551E11</v>
      </c>
      <c r="B1141" s="22" t="s">
        <v>4365</v>
      </c>
      <c r="C1141" s="22" t="s">
        <v>4366</v>
      </c>
      <c r="D1141" s="21">
        <v>8.7774628963E10</v>
      </c>
      <c r="E1141" s="22" t="s">
        <v>21</v>
      </c>
      <c r="F1141" s="22" t="s">
        <v>9</v>
      </c>
      <c r="G1141" s="22" t="s">
        <v>3342</v>
      </c>
      <c r="H1141" s="23" t="s">
        <v>4295</v>
      </c>
      <c r="I1141" s="20"/>
      <c r="J1141" s="6"/>
    </row>
    <row r="1142">
      <c r="A1142" s="21">
        <v>6.10502301202E11</v>
      </c>
      <c r="B1142" s="22" t="s">
        <v>4367</v>
      </c>
      <c r="C1142" s="22" t="s">
        <v>4368</v>
      </c>
      <c r="D1142" s="21">
        <v>8.7051540705E10</v>
      </c>
      <c r="E1142" s="22" t="s">
        <v>386</v>
      </c>
      <c r="F1142" s="22" t="s">
        <v>9</v>
      </c>
      <c r="G1142" s="22" t="s">
        <v>4369</v>
      </c>
      <c r="H1142" s="48" t="s">
        <v>1286</v>
      </c>
      <c r="I1142" s="47" t="s">
        <v>4370</v>
      </c>
      <c r="J1142" s="10"/>
    </row>
    <row r="1143">
      <c r="A1143" s="21">
        <v>6.10525450511E11</v>
      </c>
      <c r="B1143" s="22" t="s">
        <v>4371</v>
      </c>
      <c r="C1143" s="22" t="s">
        <v>4372</v>
      </c>
      <c r="D1143" s="22" t="s">
        <v>4373</v>
      </c>
      <c r="E1143" s="22" t="s">
        <v>442</v>
      </c>
      <c r="F1143" s="22" t="s">
        <v>71</v>
      </c>
      <c r="G1143" s="22" t="s">
        <v>2270</v>
      </c>
      <c r="H1143" s="23" t="s">
        <v>4311</v>
      </c>
      <c r="I1143" s="20"/>
      <c r="J1143" s="6"/>
    </row>
    <row r="1144">
      <c r="A1144" s="21">
        <v>6.10615350097E11</v>
      </c>
      <c r="B1144" s="22" t="s">
        <v>4374</v>
      </c>
      <c r="C1144" s="22" t="s">
        <v>4375</v>
      </c>
      <c r="D1144" s="21">
        <v>8.7057023631E10</v>
      </c>
      <c r="E1144" s="22" t="s">
        <v>21</v>
      </c>
      <c r="F1144" s="22" t="s">
        <v>16</v>
      </c>
      <c r="G1144" s="22" t="s">
        <v>4376</v>
      </c>
      <c r="H1144" s="23" t="s">
        <v>4377</v>
      </c>
      <c r="I1144" s="47" t="s">
        <v>4378</v>
      </c>
      <c r="J1144" s="10"/>
    </row>
    <row r="1145">
      <c r="A1145" s="21">
        <v>6.10621400043E11</v>
      </c>
      <c r="B1145" s="22" t="s">
        <v>4379</v>
      </c>
      <c r="C1145" s="22" t="s">
        <v>4380</v>
      </c>
      <c r="D1145" s="21">
        <v>8.7056460918E10</v>
      </c>
      <c r="E1145" s="22" t="s">
        <v>165</v>
      </c>
      <c r="F1145" s="22" t="s">
        <v>9</v>
      </c>
      <c r="G1145" s="22" t="s">
        <v>4381</v>
      </c>
      <c r="H1145" s="48" t="s">
        <v>1286</v>
      </c>
      <c r="I1145" s="20"/>
      <c r="J1145" s="10"/>
    </row>
    <row r="1146">
      <c r="A1146" s="21">
        <v>6.10701301472E11</v>
      </c>
      <c r="B1146" s="22" t="s">
        <v>4382</v>
      </c>
      <c r="C1146" s="22" t="s">
        <v>4383</v>
      </c>
      <c r="D1146" s="21">
        <v>8.7029455842E10</v>
      </c>
      <c r="E1146" s="22" t="s">
        <v>165</v>
      </c>
      <c r="F1146" s="22" t="s">
        <v>186</v>
      </c>
      <c r="G1146" s="22" t="s">
        <v>4384</v>
      </c>
      <c r="H1146" s="23" t="s">
        <v>4385</v>
      </c>
      <c r="I1146" s="47" t="s">
        <v>4386</v>
      </c>
      <c r="J1146" s="10"/>
    </row>
    <row r="1147">
      <c r="A1147" s="21">
        <v>6.10801302147E11</v>
      </c>
      <c r="B1147" s="22" t="s">
        <v>4387</v>
      </c>
      <c r="C1147" s="22" t="s">
        <v>4388</v>
      </c>
      <c r="D1147" s="21">
        <v>8.7028667103E10</v>
      </c>
      <c r="E1147" s="22" t="s">
        <v>302</v>
      </c>
      <c r="F1147" s="22" t="s">
        <v>9</v>
      </c>
      <c r="G1147" s="22" t="s">
        <v>4389</v>
      </c>
      <c r="H1147" s="23" t="s">
        <v>4390</v>
      </c>
      <c r="I1147" s="20"/>
      <c r="J1147" s="13"/>
    </row>
    <row r="1148">
      <c r="A1148" s="21">
        <v>6.10831400041E11</v>
      </c>
      <c r="B1148" s="22" t="s">
        <v>4391</v>
      </c>
      <c r="C1148" s="22" t="s">
        <v>4392</v>
      </c>
      <c r="D1148" s="21">
        <v>8.7719866363E10</v>
      </c>
      <c r="E1148" s="22" t="s">
        <v>225</v>
      </c>
      <c r="F1148" s="22" t="s">
        <v>91</v>
      </c>
      <c r="G1148" s="22" t="s">
        <v>4393</v>
      </c>
      <c r="H1148" s="23" t="s">
        <v>4295</v>
      </c>
      <c r="I1148" s="20"/>
      <c r="J1148" s="6"/>
    </row>
    <row r="1149">
      <c r="A1149" s="21">
        <v>6.10917301566E11</v>
      </c>
      <c r="B1149" s="22" t="s">
        <v>4394</v>
      </c>
      <c r="C1149" s="22" t="s">
        <v>4395</v>
      </c>
      <c r="D1149" s="21">
        <v>8.7771513398E10</v>
      </c>
      <c r="E1149" s="22" t="s">
        <v>584</v>
      </c>
      <c r="F1149" s="22" t="s">
        <v>141</v>
      </c>
      <c r="G1149" s="22" t="s">
        <v>4396</v>
      </c>
      <c r="H1149" s="23" t="s">
        <v>4251</v>
      </c>
      <c r="I1149" s="20"/>
      <c r="J1149" s="6"/>
    </row>
    <row r="1150">
      <c r="A1150" s="21">
        <v>6.11105350295E11</v>
      </c>
      <c r="B1150" s="22" t="s">
        <v>4397</v>
      </c>
      <c r="C1150" s="22" t="s">
        <v>4398</v>
      </c>
      <c r="D1150" s="21">
        <v>8.7770546879E10</v>
      </c>
      <c r="E1150" s="22" t="s">
        <v>21</v>
      </c>
      <c r="F1150" s="22" t="s">
        <v>43</v>
      </c>
      <c r="G1150" s="22" t="s">
        <v>4399</v>
      </c>
      <c r="H1150" s="23" t="s">
        <v>4400</v>
      </c>
      <c r="I1150" s="47" t="s">
        <v>4401</v>
      </c>
      <c r="J1150" s="33"/>
    </row>
    <row r="1151">
      <c r="A1151" s="21">
        <v>6.11106350307E11</v>
      </c>
      <c r="B1151" s="22" t="s">
        <v>2360</v>
      </c>
      <c r="C1151" s="22" t="s">
        <v>4402</v>
      </c>
      <c r="D1151" s="21">
        <v>8.7054002855E10</v>
      </c>
      <c r="E1151" s="22" t="s">
        <v>21</v>
      </c>
      <c r="F1151" s="22" t="s">
        <v>16</v>
      </c>
      <c r="G1151" s="22" t="s">
        <v>4403</v>
      </c>
      <c r="H1151" s="23" t="s">
        <v>4311</v>
      </c>
      <c r="I1151" s="20"/>
      <c r="J1151" s="10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</row>
    <row r="1152">
      <c r="A1152" s="21">
        <v>6.11205350328E11</v>
      </c>
      <c r="B1152" s="22" t="s">
        <v>4404</v>
      </c>
      <c r="C1152" s="22" t="s">
        <v>4405</v>
      </c>
      <c r="D1152" s="37" t="s">
        <v>4406</v>
      </c>
      <c r="E1152" s="22" t="s">
        <v>21</v>
      </c>
      <c r="F1152" s="22" t="s">
        <v>71</v>
      </c>
      <c r="G1152" s="22" t="s">
        <v>2830</v>
      </c>
      <c r="H1152" s="23" t="s">
        <v>4407</v>
      </c>
      <c r="I1152" s="20"/>
      <c r="J1152" s="33"/>
    </row>
    <row r="1153">
      <c r="A1153" s="21">
        <v>6.11227400982E11</v>
      </c>
      <c r="B1153" s="22" t="s">
        <v>4408</v>
      </c>
      <c r="C1153" s="22" t="s">
        <v>4409</v>
      </c>
      <c r="D1153" s="21">
        <v>8.7773906538E10</v>
      </c>
      <c r="E1153" s="22" t="s">
        <v>213</v>
      </c>
      <c r="F1153" s="22" t="s">
        <v>141</v>
      </c>
      <c r="G1153" s="22" t="s">
        <v>1106</v>
      </c>
      <c r="H1153" s="23" t="s">
        <v>4410</v>
      </c>
      <c r="I1153" s="20"/>
      <c r="J1153" s="33"/>
    </row>
    <row r="1154">
      <c r="A1154" s="21">
        <v>6.20112300404E11</v>
      </c>
      <c r="B1154" s="22" t="s">
        <v>4411</v>
      </c>
      <c r="C1154" s="22" t="s">
        <v>4412</v>
      </c>
      <c r="D1154" s="21">
        <v>8.7056056735E10</v>
      </c>
      <c r="E1154" s="22" t="s">
        <v>302</v>
      </c>
      <c r="F1154" s="22" t="s">
        <v>201</v>
      </c>
      <c r="G1154" s="22" t="s">
        <v>1738</v>
      </c>
      <c r="H1154" s="23" t="s">
        <v>4264</v>
      </c>
      <c r="I1154" s="20"/>
      <c r="J1154" s="33"/>
    </row>
    <row r="1155">
      <c r="A1155" s="21">
        <v>6.20122302821E11</v>
      </c>
      <c r="B1155" s="22" t="s">
        <v>4413</v>
      </c>
      <c r="C1155" s="22" t="s">
        <v>4414</v>
      </c>
      <c r="D1155" s="21">
        <v>8.7058141158E10</v>
      </c>
      <c r="E1155" s="22" t="s">
        <v>525</v>
      </c>
      <c r="F1155" s="22" t="s">
        <v>91</v>
      </c>
      <c r="G1155" s="22" t="s">
        <v>4415</v>
      </c>
      <c r="H1155" s="23" t="s">
        <v>4264</v>
      </c>
      <c r="I1155" s="20"/>
      <c r="J1155" s="10"/>
    </row>
    <row r="1156">
      <c r="A1156" s="21">
        <v>6.20125300168E11</v>
      </c>
      <c r="B1156" s="22" t="s">
        <v>4416</v>
      </c>
      <c r="C1156" s="22" t="s">
        <v>4417</v>
      </c>
      <c r="D1156" s="37" t="s">
        <v>4418</v>
      </c>
      <c r="E1156" s="22" t="s">
        <v>117</v>
      </c>
      <c r="F1156" s="22" t="s">
        <v>96</v>
      </c>
      <c r="G1156" s="22" t="s">
        <v>3356</v>
      </c>
      <c r="H1156" s="23" t="s">
        <v>4264</v>
      </c>
      <c r="I1156" s="20"/>
      <c r="J1156" s="13"/>
    </row>
    <row r="1157">
      <c r="A1157" s="21">
        <v>6.20301302557E11</v>
      </c>
      <c r="B1157" s="22" t="s">
        <v>4419</v>
      </c>
      <c r="C1157" s="22" t="s">
        <v>4420</v>
      </c>
      <c r="D1157" s="22" t="s">
        <v>4421</v>
      </c>
      <c r="E1157" s="22" t="s">
        <v>21</v>
      </c>
      <c r="F1157" s="22" t="s">
        <v>186</v>
      </c>
      <c r="G1157" s="22" t="s">
        <v>4422</v>
      </c>
      <c r="H1157" s="23" t="s">
        <v>4423</v>
      </c>
      <c r="I1157" s="47" t="s">
        <v>4424</v>
      </c>
      <c r="J1157" s="10"/>
    </row>
    <row r="1158">
      <c r="A1158" s="21">
        <v>6.20405301069E11</v>
      </c>
      <c r="B1158" s="22" t="s">
        <v>4425</v>
      </c>
      <c r="C1158" s="22" t="s">
        <v>4426</v>
      </c>
      <c r="D1158" s="21">
        <v>8.707695508E10</v>
      </c>
      <c r="E1158" s="22" t="s">
        <v>21</v>
      </c>
      <c r="F1158" s="22" t="s">
        <v>186</v>
      </c>
      <c r="G1158" s="22" t="s">
        <v>1278</v>
      </c>
      <c r="H1158" s="23" t="s">
        <v>4311</v>
      </c>
      <c r="I1158" s="20"/>
      <c r="J1158" s="20"/>
    </row>
    <row r="1159">
      <c r="A1159" s="21">
        <v>6.20502350202E11</v>
      </c>
      <c r="B1159" s="22" t="s">
        <v>4427</v>
      </c>
      <c r="C1159" s="22" t="s">
        <v>4428</v>
      </c>
      <c r="D1159" s="21">
        <v>8.7711270408E10</v>
      </c>
      <c r="E1159" s="22" t="s">
        <v>21</v>
      </c>
      <c r="F1159" s="22" t="s">
        <v>22</v>
      </c>
      <c r="G1159" s="22" t="s">
        <v>4429</v>
      </c>
      <c r="H1159" s="48" t="s">
        <v>4430</v>
      </c>
      <c r="I1159" s="20"/>
      <c r="J1159" s="33"/>
    </row>
    <row r="1160">
      <c r="A1160" s="21">
        <v>6.20625300027E11</v>
      </c>
      <c r="B1160" s="22" t="s">
        <v>4431</v>
      </c>
      <c r="C1160" s="22" t="s">
        <v>4432</v>
      </c>
      <c r="D1160" s="21">
        <v>8.7183774242E10</v>
      </c>
      <c r="E1160" s="22" t="s">
        <v>165</v>
      </c>
      <c r="F1160" s="22" t="s">
        <v>9</v>
      </c>
      <c r="G1160" s="22" t="s">
        <v>4433</v>
      </c>
      <c r="H1160" s="23" t="s">
        <v>4434</v>
      </c>
      <c r="I1160" s="20"/>
      <c r="J1160" s="33"/>
    </row>
    <row r="1161">
      <c r="A1161" s="21">
        <v>6.20812300053E11</v>
      </c>
      <c r="B1161" s="22" t="s">
        <v>4435</v>
      </c>
      <c r="C1161" s="22" t="s">
        <v>4436</v>
      </c>
      <c r="D1161" s="37" t="s">
        <v>4437</v>
      </c>
      <c r="E1161" s="22" t="s">
        <v>117</v>
      </c>
      <c r="F1161" s="22" t="s">
        <v>96</v>
      </c>
      <c r="G1161" s="22" t="s">
        <v>4438</v>
      </c>
      <c r="H1161" s="23" t="s">
        <v>4295</v>
      </c>
      <c r="I1161" s="20"/>
      <c r="J1161" s="33"/>
    </row>
    <row r="1162">
      <c r="A1162" s="21">
        <v>6.2092135024E11</v>
      </c>
      <c r="B1162" s="22" t="s">
        <v>4439</v>
      </c>
      <c r="C1162" s="22" t="s">
        <v>4440</v>
      </c>
      <c r="D1162" s="21">
        <v>8.7754331151E10</v>
      </c>
      <c r="E1162" s="22" t="s">
        <v>21</v>
      </c>
      <c r="F1162" s="22" t="s">
        <v>55</v>
      </c>
      <c r="G1162" s="22" t="s">
        <v>1905</v>
      </c>
      <c r="H1162" s="23" t="s">
        <v>4441</v>
      </c>
      <c r="I1162" s="47" t="s">
        <v>4442</v>
      </c>
      <c r="J1162" s="33"/>
    </row>
    <row r="1163">
      <c r="A1163" s="21">
        <v>6.20927300356E11</v>
      </c>
      <c r="B1163" s="22" t="s">
        <v>4443</v>
      </c>
      <c r="C1163" s="22" t="s">
        <v>4444</v>
      </c>
      <c r="D1163" s="37" t="s">
        <v>4445</v>
      </c>
      <c r="E1163" s="22" t="s">
        <v>4446</v>
      </c>
      <c r="F1163" s="22" t="s">
        <v>91</v>
      </c>
      <c r="G1163" s="22" t="s">
        <v>1834</v>
      </c>
      <c r="H1163" s="23" t="s">
        <v>4447</v>
      </c>
      <c r="I1163" s="20"/>
      <c r="J1163" s="33"/>
    </row>
    <row r="1164">
      <c r="A1164" s="21">
        <v>6.21012301769E11</v>
      </c>
      <c r="B1164" s="22" t="s">
        <v>4448</v>
      </c>
      <c r="C1164" s="22" t="s">
        <v>4448</v>
      </c>
      <c r="D1164" s="21">
        <v>8.778300002E10</v>
      </c>
      <c r="E1164" s="22" t="s">
        <v>21</v>
      </c>
      <c r="F1164" s="22" t="s">
        <v>141</v>
      </c>
      <c r="G1164" s="22" t="s">
        <v>4449</v>
      </c>
      <c r="H1164" s="23" t="s">
        <v>4450</v>
      </c>
      <c r="I1164" s="20"/>
      <c r="J1164" s="33"/>
    </row>
    <row r="1165">
      <c r="A1165" s="21">
        <v>6.21128300365E11</v>
      </c>
      <c r="B1165" s="22" t="s">
        <v>4451</v>
      </c>
      <c r="C1165" s="22" t="s">
        <v>4452</v>
      </c>
      <c r="D1165" s="21">
        <v>8.7055473525E10</v>
      </c>
      <c r="E1165" s="22" t="s">
        <v>36</v>
      </c>
      <c r="F1165" s="22" t="s">
        <v>9</v>
      </c>
      <c r="G1165" s="22" t="s">
        <v>4453</v>
      </c>
      <c r="H1165" s="23" t="s">
        <v>4264</v>
      </c>
      <c r="I1165" s="47" t="s">
        <v>4454</v>
      </c>
      <c r="J1165" s="33"/>
    </row>
    <row r="1166">
      <c r="A1166" s="21">
        <v>6.21205300284E11</v>
      </c>
      <c r="B1166" s="22" t="s">
        <v>4455</v>
      </c>
      <c r="C1166" s="22" t="s">
        <v>4456</v>
      </c>
      <c r="D1166" s="21">
        <v>8.7143072426E10</v>
      </c>
      <c r="E1166" s="22" t="s">
        <v>2136</v>
      </c>
      <c r="F1166" s="22" t="s">
        <v>43</v>
      </c>
      <c r="G1166" s="22" t="s">
        <v>4457</v>
      </c>
      <c r="H1166" s="23" t="s">
        <v>4458</v>
      </c>
      <c r="I1166" s="20"/>
      <c r="J1166" s="33"/>
    </row>
    <row r="1167">
      <c r="A1167" s="21">
        <v>6.30312301605E11</v>
      </c>
      <c r="B1167" s="22" t="s">
        <v>4459</v>
      </c>
      <c r="C1167" s="22" t="s">
        <v>4460</v>
      </c>
      <c r="D1167" s="21">
        <v>8.7051778181E10</v>
      </c>
      <c r="E1167" s="22" t="s">
        <v>117</v>
      </c>
      <c r="F1167" s="22" t="s">
        <v>91</v>
      </c>
      <c r="G1167" s="22" t="s">
        <v>4461</v>
      </c>
      <c r="H1167" s="23" t="s">
        <v>4295</v>
      </c>
      <c r="I1167" s="20"/>
      <c r="J1167" s="10"/>
    </row>
    <row r="1168">
      <c r="A1168" s="21">
        <v>6.30324301358E11</v>
      </c>
      <c r="B1168" s="22" t="s">
        <v>4462</v>
      </c>
      <c r="C1168" s="22" t="s">
        <v>4463</v>
      </c>
      <c r="D1168" s="37" t="s">
        <v>4464</v>
      </c>
      <c r="E1168" s="22" t="s">
        <v>36</v>
      </c>
      <c r="F1168" s="22" t="s">
        <v>201</v>
      </c>
      <c r="G1168" s="22" t="s">
        <v>3404</v>
      </c>
      <c r="H1168" s="23" t="s">
        <v>4295</v>
      </c>
      <c r="I1168" s="20"/>
      <c r="J1168" s="33"/>
    </row>
    <row r="1169">
      <c r="A1169" s="21">
        <v>6.30425301268E11</v>
      </c>
      <c r="B1169" s="22" t="s">
        <v>4465</v>
      </c>
      <c r="C1169" s="22" t="s">
        <v>4466</v>
      </c>
      <c r="D1169" s="37" t="s">
        <v>4467</v>
      </c>
      <c r="E1169" s="22" t="s">
        <v>1335</v>
      </c>
      <c r="F1169" s="22" t="s">
        <v>452</v>
      </c>
      <c r="G1169" s="22" t="s">
        <v>4468</v>
      </c>
      <c r="H1169" s="23" t="s">
        <v>4469</v>
      </c>
      <c r="I1169" s="47" t="s">
        <v>4470</v>
      </c>
      <c r="J1169" s="33"/>
    </row>
    <row r="1170">
      <c r="A1170" s="21">
        <v>6.30722300998E11</v>
      </c>
      <c r="B1170" s="22" t="s">
        <v>4471</v>
      </c>
      <c r="C1170" s="22" t="s">
        <v>4472</v>
      </c>
      <c r="D1170" s="21">
        <v>8.7013320711E10</v>
      </c>
      <c r="E1170" s="22" t="s">
        <v>16</v>
      </c>
      <c r="F1170" s="22" t="s">
        <v>452</v>
      </c>
      <c r="G1170" s="22" t="s">
        <v>4473</v>
      </c>
      <c r="H1170" s="23" t="s">
        <v>4469</v>
      </c>
      <c r="I1170" s="47" t="s">
        <v>4474</v>
      </c>
      <c r="J1170" s="6"/>
    </row>
    <row r="1171">
      <c r="A1171" s="21">
        <v>6.31018302345E11</v>
      </c>
      <c r="B1171" s="22" t="s">
        <v>4475</v>
      </c>
      <c r="C1171" s="22" t="s">
        <v>4476</v>
      </c>
      <c r="D1171" s="22" t="s">
        <v>4477</v>
      </c>
      <c r="E1171" s="22" t="s">
        <v>302</v>
      </c>
      <c r="F1171" s="22" t="s">
        <v>16</v>
      </c>
      <c r="G1171" s="22" t="s">
        <v>4478</v>
      </c>
      <c r="H1171" s="23" t="s">
        <v>4251</v>
      </c>
      <c r="I1171" s="20"/>
      <c r="J1171" s="10"/>
    </row>
    <row r="1172">
      <c r="A1172" s="21">
        <v>6.31104300118E11</v>
      </c>
      <c r="B1172" s="22" t="s">
        <v>4479</v>
      </c>
      <c r="C1172" s="22" t="s">
        <v>4480</v>
      </c>
      <c r="D1172" s="22" t="s">
        <v>4481</v>
      </c>
      <c r="E1172" s="22" t="s">
        <v>213</v>
      </c>
      <c r="F1172" s="22" t="s">
        <v>9</v>
      </c>
      <c r="G1172" s="22" t="s">
        <v>4482</v>
      </c>
      <c r="H1172" s="23" t="s">
        <v>4483</v>
      </c>
      <c r="I1172" s="47" t="s">
        <v>4484</v>
      </c>
      <c r="J1172" s="6"/>
    </row>
    <row r="1173">
      <c r="A1173" s="21">
        <v>6.31125302258E11</v>
      </c>
      <c r="B1173" s="22" t="s">
        <v>4485</v>
      </c>
      <c r="C1173" s="22" t="s">
        <v>4486</v>
      </c>
      <c r="D1173" s="37" t="s">
        <v>4487</v>
      </c>
      <c r="E1173" s="22" t="s">
        <v>117</v>
      </c>
      <c r="F1173" s="22" t="s">
        <v>201</v>
      </c>
      <c r="G1173" s="22" t="s">
        <v>4488</v>
      </c>
      <c r="H1173" s="23" t="s">
        <v>4295</v>
      </c>
      <c r="I1173" s="20"/>
      <c r="J1173" s="13"/>
    </row>
    <row r="1174">
      <c r="A1174" s="21">
        <v>6.40201399014E11</v>
      </c>
      <c r="B1174" s="22" t="s">
        <v>4489</v>
      </c>
      <c r="C1174" s="22" t="s">
        <v>4490</v>
      </c>
      <c r="D1174" s="37" t="s">
        <v>4491</v>
      </c>
      <c r="E1174" s="22" t="s">
        <v>21</v>
      </c>
      <c r="F1174" s="22" t="s">
        <v>16</v>
      </c>
      <c r="G1174" s="22" t="s">
        <v>2633</v>
      </c>
      <c r="H1174" s="48" t="s">
        <v>4492</v>
      </c>
      <c r="I1174" s="20"/>
      <c r="J1174" s="10"/>
    </row>
    <row r="1175">
      <c r="A1175" s="21">
        <v>6.40123402857E11</v>
      </c>
      <c r="B1175" s="22" t="s">
        <v>4493</v>
      </c>
      <c r="C1175" s="22" t="s">
        <v>4494</v>
      </c>
      <c r="D1175" s="37" t="s">
        <v>4495</v>
      </c>
      <c r="E1175" s="22" t="s">
        <v>165</v>
      </c>
      <c r="F1175" s="22" t="s">
        <v>91</v>
      </c>
      <c r="G1175" s="22" t="s">
        <v>4496</v>
      </c>
      <c r="H1175" s="23" t="s">
        <v>4295</v>
      </c>
      <c r="I1175" s="20"/>
      <c r="J1175" s="6"/>
    </row>
    <row r="1176">
      <c r="A1176" s="21">
        <v>6.40704401629E11</v>
      </c>
      <c r="B1176" s="22" t="s">
        <v>4497</v>
      </c>
      <c r="C1176" s="22" t="s">
        <v>4498</v>
      </c>
      <c r="D1176" s="21">
        <v>8.7752674627E10</v>
      </c>
      <c r="E1176" s="22" t="s">
        <v>117</v>
      </c>
      <c r="F1176" s="22" t="s">
        <v>452</v>
      </c>
      <c r="G1176" s="22" t="s">
        <v>4499</v>
      </c>
      <c r="H1176" s="23" t="s">
        <v>4295</v>
      </c>
      <c r="I1176" s="47" t="s">
        <v>4500</v>
      </c>
      <c r="J1176" s="6"/>
    </row>
    <row r="1177">
      <c r="A1177" s="21">
        <v>6.40708350424E11</v>
      </c>
      <c r="B1177" s="22" t="s">
        <v>4501</v>
      </c>
      <c r="C1177" s="22" t="s">
        <v>4502</v>
      </c>
      <c r="D1177" s="37" t="s">
        <v>4503</v>
      </c>
      <c r="E1177" s="22" t="s">
        <v>4504</v>
      </c>
      <c r="F1177" s="22" t="s">
        <v>43</v>
      </c>
      <c r="G1177" s="22" t="s">
        <v>4505</v>
      </c>
      <c r="H1177" s="23" t="s">
        <v>4423</v>
      </c>
      <c r="I1177" s="20"/>
      <c r="J1177" s="33"/>
    </row>
    <row r="1178">
      <c r="A1178" s="21">
        <v>6.40719301018E11</v>
      </c>
      <c r="B1178" s="22" t="s">
        <v>4506</v>
      </c>
      <c r="C1178" s="22" t="s">
        <v>4506</v>
      </c>
      <c r="D1178" s="21">
        <v>8.7770098029E10</v>
      </c>
      <c r="E1178" s="22" t="s">
        <v>584</v>
      </c>
      <c r="F1178" s="22" t="s">
        <v>96</v>
      </c>
      <c r="G1178" s="22" t="s">
        <v>2582</v>
      </c>
      <c r="H1178" s="23" t="s">
        <v>4423</v>
      </c>
      <c r="I1178" s="20"/>
      <c r="J1178" s="10"/>
    </row>
    <row r="1179">
      <c r="A1179" s="21">
        <v>6.40804300475E11</v>
      </c>
      <c r="B1179" s="22" t="s">
        <v>4507</v>
      </c>
      <c r="C1179" s="22" t="s">
        <v>4508</v>
      </c>
      <c r="D1179" s="37" t="s">
        <v>4509</v>
      </c>
      <c r="E1179" s="22" t="s">
        <v>362</v>
      </c>
      <c r="F1179" s="22" t="s">
        <v>55</v>
      </c>
      <c r="G1179" s="22" t="s">
        <v>4510</v>
      </c>
      <c r="H1179" s="23" t="s">
        <v>4511</v>
      </c>
      <c r="I1179" s="20"/>
      <c r="J1179" s="10"/>
    </row>
    <row r="1180">
      <c r="A1180" s="21">
        <v>6.40912300883E11</v>
      </c>
      <c r="B1180" s="22" t="s">
        <v>4512</v>
      </c>
      <c r="C1180" s="22" t="s">
        <v>4513</v>
      </c>
      <c r="D1180" s="22" t="s">
        <v>4514</v>
      </c>
      <c r="E1180" s="22" t="s">
        <v>165</v>
      </c>
      <c r="F1180" s="22" t="s">
        <v>186</v>
      </c>
      <c r="G1180" s="22" t="s">
        <v>1278</v>
      </c>
      <c r="H1180" s="23" t="s">
        <v>4515</v>
      </c>
      <c r="I1180" s="47" t="s">
        <v>4516</v>
      </c>
      <c r="J1180" s="6"/>
    </row>
    <row r="1181">
      <c r="A1181" s="21">
        <v>6.41024350151E11</v>
      </c>
      <c r="B1181" s="22" t="s">
        <v>4517</v>
      </c>
      <c r="C1181" s="22" t="s">
        <v>4518</v>
      </c>
      <c r="D1181" s="37" t="s">
        <v>4519</v>
      </c>
      <c r="E1181" s="22" t="s">
        <v>16</v>
      </c>
      <c r="F1181" s="22" t="s">
        <v>22</v>
      </c>
      <c r="G1181" s="22" t="s">
        <v>4520</v>
      </c>
      <c r="H1181" s="23" t="s">
        <v>4295</v>
      </c>
      <c r="I1181" s="47" t="s">
        <v>4521</v>
      </c>
      <c r="J1181" s="10"/>
    </row>
    <row r="1182">
      <c r="A1182" s="21">
        <v>6.41027350168E11</v>
      </c>
      <c r="B1182" s="22" t="s">
        <v>4522</v>
      </c>
      <c r="C1182" s="22" t="s">
        <v>4523</v>
      </c>
      <c r="D1182" s="37" t="s">
        <v>4524</v>
      </c>
      <c r="E1182" s="22" t="s">
        <v>16</v>
      </c>
      <c r="F1182" s="22" t="s">
        <v>22</v>
      </c>
      <c r="G1182" s="22" t="s">
        <v>4525</v>
      </c>
      <c r="H1182" s="23" t="s">
        <v>4526</v>
      </c>
      <c r="I1182" s="20"/>
      <c r="J1182" s="10"/>
    </row>
    <row r="1183">
      <c r="A1183" s="21">
        <v>6.41124450588E11</v>
      </c>
      <c r="B1183" s="22" t="s">
        <v>4527</v>
      </c>
      <c r="C1183" s="22" t="s">
        <v>4528</v>
      </c>
      <c r="D1183" s="21">
        <v>8.7712982032E10</v>
      </c>
      <c r="E1183" s="22" t="s">
        <v>21</v>
      </c>
      <c r="F1183" s="22" t="s">
        <v>22</v>
      </c>
      <c r="G1183" s="22" t="s">
        <v>4529</v>
      </c>
      <c r="H1183" s="23" t="s">
        <v>4251</v>
      </c>
      <c r="I1183" s="47" t="s">
        <v>4530</v>
      </c>
      <c r="J1183" s="20"/>
    </row>
    <row r="1184">
      <c r="A1184" s="21">
        <v>6.50326301719E11</v>
      </c>
      <c r="B1184" s="22" t="s">
        <v>4531</v>
      </c>
      <c r="C1184" s="22" t="s">
        <v>4532</v>
      </c>
      <c r="D1184" s="21">
        <v>8.7054110237E10</v>
      </c>
      <c r="E1184" s="22" t="s">
        <v>21</v>
      </c>
      <c r="F1184" s="22" t="s">
        <v>43</v>
      </c>
      <c r="G1184" s="22" t="s">
        <v>4533</v>
      </c>
      <c r="H1184" s="23" t="s">
        <v>4264</v>
      </c>
      <c r="I1184" s="20"/>
      <c r="J1184" s="6"/>
    </row>
    <row r="1185">
      <c r="A1185" s="21">
        <v>6.50421350149E11</v>
      </c>
      <c r="B1185" s="22" t="s">
        <v>4534</v>
      </c>
      <c r="C1185" s="22" t="s">
        <v>4535</v>
      </c>
      <c r="D1185" s="37" t="s">
        <v>4536</v>
      </c>
      <c r="E1185" s="22" t="s">
        <v>21</v>
      </c>
      <c r="F1185" s="22" t="s">
        <v>22</v>
      </c>
      <c r="G1185" s="22" t="s">
        <v>4537</v>
      </c>
      <c r="H1185" s="48" t="s">
        <v>4538</v>
      </c>
      <c r="I1185" s="47" t="s">
        <v>4539</v>
      </c>
      <c r="J1185" s="6"/>
    </row>
    <row r="1186">
      <c r="A1186" s="21">
        <v>6.50504301697E11</v>
      </c>
      <c r="B1186" s="22" t="s">
        <v>4540</v>
      </c>
      <c r="C1186" s="22" t="s">
        <v>4541</v>
      </c>
      <c r="D1186" s="21">
        <v>8.705499303E10</v>
      </c>
      <c r="E1186" s="22" t="s">
        <v>117</v>
      </c>
      <c r="F1186" s="22" t="s">
        <v>186</v>
      </c>
      <c r="G1186" s="22" t="s">
        <v>1196</v>
      </c>
      <c r="H1186" s="48" t="s">
        <v>4542</v>
      </c>
      <c r="I1186" s="20"/>
      <c r="J1186" s="6"/>
    </row>
    <row r="1187">
      <c r="A1187" s="21">
        <v>6.50509350117E11</v>
      </c>
      <c r="B1187" s="22" t="s">
        <v>4543</v>
      </c>
      <c r="C1187" s="22" t="s">
        <v>4544</v>
      </c>
      <c r="D1187" s="21">
        <v>8.7051656091E10</v>
      </c>
      <c r="E1187" s="22" t="s">
        <v>165</v>
      </c>
      <c r="F1187" s="22" t="s">
        <v>9</v>
      </c>
      <c r="G1187" s="22" t="s">
        <v>4545</v>
      </c>
      <c r="H1187" s="23" t="s">
        <v>4546</v>
      </c>
      <c r="I1187" s="20"/>
      <c r="J1187" s="6"/>
    </row>
    <row r="1188">
      <c r="A1188" s="21">
        <v>6.50703300036E11</v>
      </c>
      <c r="B1188" s="22" t="s">
        <v>4547</v>
      </c>
      <c r="C1188" s="22" t="s">
        <v>4548</v>
      </c>
      <c r="D1188" s="37" t="s">
        <v>4549</v>
      </c>
      <c r="E1188" s="22" t="s">
        <v>16</v>
      </c>
      <c r="F1188" s="22" t="s">
        <v>91</v>
      </c>
      <c r="G1188" s="22" t="s">
        <v>4550</v>
      </c>
      <c r="H1188" s="23" t="s">
        <v>4423</v>
      </c>
      <c r="I1188" s="20"/>
      <c r="J1188" s="10"/>
    </row>
    <row r="1189">
      <c r="A1189" s="21">
        <v>6.50715300923E11</v>
      </c>
      <c r="B1189" s="22" t="s">
        <v>4551</v>
      </c>
      <c r="C1189" s="22" t="s">
        <v>4552</v>
      </c>
      <c r="D1189" s="21">
        <v>8.7776533313E10</v>
      </c>
      <c r="E1189" s="22" t="s">
        <v>36</v>
      </c>
      <c r="F1189" s="22" t="s">
        <v>43</v>
      </c>
      <c r="G1189" s="22" t="s">
        <v>4553</v>
      </c>
      <c r="H1189" s="23" t="s">
        <v>4554</v>
      </c>
      <c r="I1189" s="20"/>
      <c r="J1189" s="10"/>
    </row>
    <row r="1190">
      <c r="A1190" s="21">
        <v>6.50716300621E11</v>
      </c>
      <c r="B1190" s="22" t="s">
        <v>4555</v>
      </c>
      <c r="C1190" s="22" t="s">
        <v>4556</v>
      </c>
      <c r="D1190" s="21">
        <v>8.77757909E10</v>
      </c>
      <c r="E1190" s="22" t="s">
        <v>165</v>
      </c>
      <c r="F1190" s="22" t="s">
        <v>186</v>
      </c>
      <c r="G1190" s="22" t="s">
        <v>4557</v>
      </c>
      <c r="H1190" s="23" t="s">
        <v>4295</v>
      </c>
      <c r="I1190" s="47" t="s">
        <v>4558</v>
      </c>
      <c r="J1190" s="33"/>
    </row>
    <row r="1191">
      <c r="A1191" s="21">
        <v>6.51002300553E11</v>
      </c>
      <c r="B1191" s="22" t="s">
        <v>4559</v>
      </c>
      <c r="C1191" s="22" t="s">
        <v>4560</v>
      </c>
      <c r="D1191" s="21">
        <v>8.7055659428E10</v>
      </c>
      <c r="E1191" s="22" t="s">
        <v>4561</v>
      </c>
      <c r="F1191" s="22" t="s">
        <v>91</v>
      </c>
      <c r="G1191" s="22" t="s">
        <v>1550</v>
      </c>
      <c r="H1191" s="23" t="s">
        <v>4562</v>
      </c>
      <c r="I1191" s="47" t="s">
        <v>4563</v>
      </c>
      <c r="J1191" s="13"/>
    </row>
    <row r="1192">
      <c r="A1192" s="21">
        <v>6.51002302252E11</v>
      </c>
      <c r="B1192" s="22" t="s">
        <v>4564</v>
      </c>
      <c r="C1192" s="22" t="s">
        <v>4565</v>
      </c>
      <c r="D1192" s="37" t="s">
        <v>4566</v>
      </c>
      <c r="E1192" s="22" t="s">
        <v>117</v>
      </c>
      <c r="F1192" s="22" t="s">
        <v>96</v>
      </c>
      <c r="G1192" s="22" t="s">
        <v>4310</v>
      </c>
      <c r="H1192" s="23" t="s">
        <v>4295</v>
      </c>
      <c r="I1192" s="20"/>
      <c r="J1192" s="10"/>
    </row>
    <row r="1193">
      <c r="A1193" s="21">
        <v>6.51005450087E11</v>
      </c>
      <c r="B1193" s="22" t="s">
        <v>4567</v>
      </c>
      <c r="C1193" s="22" t="s">
        <v>4568</v>
      </c>
      <c r="D1193" s="22" t="s">
        <v>4569</v>
      </c>
      <c r="E1193" s="22" t="s">
        <v>584</v>
      </c>
      <c r="F1193" s="22" t="s">
        <v>22</v>
      </c>
      <c r="G1193" s="22" t="s">
        <v>4570</v>
      </c>
      <c r="H1193" s="48" t="s">
        <v>4571</v>
      </c>
      <c r="I1193" s="20"/>
      <c r="J1193" s="33"/>
    </row>
    <row r="1194">
      <c r="A1194" s="21">
        <v>6.51110300312E11</v>
      </c>
      <c r="B1194" s="22" t="s">
        <v>4572</v>
      </c>
      <c r="C1194" s="22" t="s">
        <v>4573</v>
      </c>
      <c r="D1194" s="21">
        <v>8.7773807888E10</v>
      </c>
      <c r="E1194" s="22" t="s">
        <v>165</v>
      </c>
      <c r="F1194" s="22" t="s">
        <v>9</v>
      </c>
      <c r="G1194" s="22" t="s">
        <v>2520</v>
      </c>
      <c r="H1194" s="23" t="s">
        <v>4574</v>
      </c>
      <c r="I1194" s="20"/>
      <c r="J1194" s="6"/>
    </row>
    <row r="1195">
      <c r="A1195" s="21">
        <v>6.6010535038E11</v>
      </c>
      <c r="B1195" s="22" t="s">
        <v>4575</v>
      </c>
      <c r="C1195" s="22" t="s">
        <v>4576</v>
      </c>
      <c r="D1195" s="37" t="s">
        <v>4577</v>
      </c>
      <c r="E1195" s="22" t="s">
        <v>21</v>
      </c>
      <c r="F1195" s="22" t="s">
        <v>43</v>
      </c>
      <c r="G1195" s="22" t="s">
        <v>4578</v>
      </c>
      <c r="H1195" s="23" t="s">
        <v>4579</v>
      </c>
      <c r="I1195" s="20"/>
      <c r="J1195" s="6"/>
    </row>
    <row r="1196">
      <c r="A1196" s="21">
        <v>6.60111300327E11</v>
      </c>
      <c r="B1196" s="22" t="s">
        <v>4580</v>
      </c>
      <c r="C1196" s="22" t="s">
        <v>4581</v>
      </c>
      <c r="D1196" s="22" t="s">
        <v>4582</v>
      </c>
      <c r="E1196" s="22" t="s">
        <v>21</v>
      </c>
      <c r="F1196" s="22" t="s">
        <v>9</v>
      </c>
      <c r="G1196" s="22" t="s">
        <v>4583</v>
      </c>
      <c r="H1196" s="23" t="s">
        <v>4295</v>
      </c>
      <c r="I1196" s="47" t="s">
        <v>4584</v>
      </c>
      <c r="J1196" s="10"/>
    </row>
    <row r="1197">
      <c r="A1197" s="21">
        <v>6.60302300187E11</v>
      </c>
      <c r="B1197" s="22" t="s">
        <v>4585</v>
      </c>
      <c r="C1197" s="22" t="s">
        <v>4586</v>
      </c>
      <c r="D1197" s="21">
        <v>8.7012103848E10</v>
      </c>
      <c r="E1197" s="22" t="s">
        <v>379</v>
      </c>
      <c r="F1197" s="22" t="s">
        <v>201</v>
      </c>
      <c r="G1197" s="22" t="s">
        <v>4587</v>
      </c>
      <c r="H1197" s="23" t="s">
        <v>4588</v>
      </c>
      <c r="I1197" s="47" t="s">
        <v>4589</v>
      </c>
      <c r="J1197" s="6"/>
    </row>
    <row r="1198">
      <c r="A1198" s="21">
        <v>6.60307301599E11</v>
      </c>
      <c r="B1198" s="22" t="s">
        <v>4590</v>
      </c>
      <c r="C1198" s="22" t="s">
        <v>4591</v>
      </c>
      <c r="D1198" s="21">
        <v>8.7051510328E10</v>
      </c>
      <c r="E1198" s="22" t="s">
        <v>21</v>
      </c>
      <c r="F1198" s="22" t="s">
        <v>43</v>
      </c>
      <c r="G1198" s="22" t="s">
        <v>4592</v>
      </c>
      <c r="H1198" s="23" t="s">
        <v>4593</v>
      </c>
      <c r="I1198" s="20"/>
      <c r="J1198" s="10"/>
    </row>
    <row r="1199">
      <c r="A1199" s="21">
        <v>6.60313302718E11</v>
      </c>
      <c r="B1199" s="22" t="s">
        <v>4594</v>
      </c>
      <c r="C1199" s="22" t="s">
        <v>4595</v>
      </c>
      <c r="D1199" s="22" t="s">
        <v>4596</v>
      </c>
      <c r="E1199" s="22" t="s">
        <v>165</v>
      </c>
      <c r="F1199" s="22" t="s">
        <v>91</v>
      </c>
      <c r="G1199" s="22" t="s">
        <v>4597</v>
      </c>
      <c r="H1199" s="23" t="s">
        <v>4598</v>
      </c>
      <c r="I1199" s="20"/>
      <c r="J1199" s="52"/>
    </row>
    <row r="1200">
      <c r="A1200" s="21">
        <v>6.60508450176E11</v>
      </c>
      <c r="B1200" s="22" t="s">
        <v>4599</v>
      </c>
      <c r="C1200" s="22" t="s">
        <v>4600</v>
      </c>
      <c r="D1200" s="22" t="s">
        <v>4601</v>
      </c>
      <c r="E1200" s="22" t="s">
        <v>165</v>
      </c>
      <c r="F1200" s="22" t="s">
        <v>9</v>
      </c>
      <c r="G1200" s="22" t="s">
        <v>2704</v>
      </c>
      <c r="H1200" s="23" t="s">
        <v>4311</v>
      </c>
      <c r="I1200" s="20"/>
      <c r="J1200" s="6"/>
    </row>
    <row r="1201">
      <c r="A1201" s="21">
        <v>6.60615350145E11</v>
      </c>
      <c r="B1201" s="22" t="s">
        <v>4602</v>
      </c>
      <c r="C1201" s="22" t="s">
        <v>4603</v>
      </c>
      <c r="D1201" s="21">
        <v>8.7711962277E10</v>
      </c>
      <c r="E1201" s="22" t="s">
        <v>16</v>
      </c>
      <c r="F1201" s="22" t="s">
        <v>71</v>
      </c>
      <c r="G1201" s="22" t="s">
        <v>4604</v>
      </c>
      <c r="H1201" s="23" t="s">
        <v>4605</v>
      </c>
      <c r="I1201" s="47"/>
      <c r="J1201" s="10"/>
    </row>
    <row r="1202">
      <c r="A1202" s="21">
        <v>6.60626301404E11</v>
      </c>
      <c r="B1202" s="22" t="s">
        <v>4606</v>
      </c>
      <c r="C1202" s="22" t="s">
        <v>4607</v>
      </c>
      <c r="D1202" s="37" t="s">
        <v>4608</v>
      </c>
      <c r="E1202" s="22" t="s">
        <v>21</v>
      </c>
      <c r="F1202" s="22" t="s">
        <v>201</v>
      </c>
      <c r="G1202" s="22" t="s">
        <v>4609</v>
      </c>
      <c r="H1202" s="23" t="s">
        <v>4295</v>
      </c>
      <c r="I1202" s="47" t="s">
        <v>4610</v>
      </c>
      <c r="J1202" s="13"/>
    </row>
    <row r="1203">
      <c r="A1203" s="21">
        <v>6.60715350059E11</v>
      </c>
      <c r="B1203" s="22" t="s">
        <v>4611</v>
      </c>
      <c r="C1203" s="22" t="s">
        <v>4612</v>
      </c>
      <c r="D1203" s="21">
        <v>8.7012951762E10</v>
      </c>
      <c r="E1203" s="22" t="s">
        <v>165</v>
      </c>
      <c r="F1203" s="22" t="s">
        <v>43</v>
      </c>
      <c r="G1203" s="22" t="s">
        <v>4613</v>
      </c>
      <c r="H1203" s="23" t="s">
        <v>4614</v>
      </c>
      <c r="I1203" s="20"/>
      <c r="J1203" s="10"/>
    </row>
    <row r="1204">
      <c r="A1204" s="21">
        <v>6.60827350188E11</v>
      </c>
      <c r="B1204" s="22" t="s">
        <v>4615</v>
      </c>
      <c r="C1204" s="22" t="s">
        <v>4616</v>
      </c>
      <c r="D1204" s="22" t="s">
        <v>4617</v>
      </c>
      <c r="E1204" s="22" t="s">
        <v>21</v>
      </c>
      <c r="F1204" s="22" t="s">
        <v>22</v>
      </c>
      <c r="G1204" s="22" t="s">
        <v>4618</v>
      </c>
      <c r="H1204" s="23" t="s">
        <v>4619</v>
      </c>
      <c r="I1204" s="20"/>
      <c r="J1204" s="6"/>
    </row>
    <row r="1205">
      <c r="A1205" s="21">
        <v>6.60824302374E11</v>
      </c>
      <c r="B1205" s="22" t="s">
        <v>4620</v>
      </c>
      <c r="C1205" s="22" t="s">
        <v>4621</v>
      </c>
      <c r="D1205" s="21">
        <v>8.7779847089E10</v>
      </c>
      <c r="E1205" s="22" t="s">
        <v>21</v>
      </c>
      <c r="F1205" s="22" t="s">
        <v>141</v>
      </c>
      <c r="G1205" s="22" t="s">
        <v>4622</v>
      </c>
      <c r="H1205" s="23" t="s">
        <v>4623</v>
      </c>
      <c r="I1205" s="20"/>
      <c r="J1205" s="10"/>
    </row>
    <row r="1206">
      <c r="A1206" s="21">
        <v>6.61104402324E11</v>
      </c>
      <c r="B1206" s="22" t="s">
        <v>4624</v>
      </c>
      <c r="C1206" s="22" t="s">
        <v>4625</v>
      </c>
      <c r="D1206" s="21">
        <v>8.7778611418E10</v>
      </c>
      <c r="E1206" s="22" t="s">
        <v>21</v>
      </c>
      <c r="F1206" s="22" t="s">
        <v>91</v>
      </c>
      <c r="G1206" s="22" t="s">
        <v>4626</v>
      </c>
      <c r="H1206" s="23" t="s">
        <v>4311</v>
      </c>
      <c r="I1206" s="20"/>
      <c r="J1206" s="20"/>
    </row>
    <row r="1207">
      <c r="A1207" s="21">
        <v>6.61226300444E11</v>
      </c>
      <c r="B1207" s="22" t="s">
        <v>4627</v>
      </c>
      <c r="C1207" s="22" t="s">
        <v>4628</v>
      </c>
      <c r="D1207" s="21">
        <v>8.7233431482E10</v>
      </c>
      <c r="E1207" s="22" t="s">
        <v>21</v>
      </c>
      <c r="F1207" s="22" t="s">
        <v>141</v>
      </c>
      <c r="G1207" s="22" t="s">
        <v>4629</v>
      </c>
      <c r="H1207" s="23" t="s">
        <v>4295</v>
      </c>
      <c r="I1207" s="20"/>
      <c r="J1207" s="33"/>
    </row>
    <row r="1208">
      <c r="A1208" s="21">
        <v>6.61225301239E11</v>
      </c>
      <c r="B1208" s="22" t="s">
        <v>4630</v>
      </c>
      <c r="C1208" s="22" t="s">
        <v>4631</v>
      </c>
      <c r="D1208" s="21">
        <v>8.7015523477E10</v>
      </c>
      <c r="E1208" s="22" t="s">
        <v>21</v>
      </c>
      <c r="F1208" s="22" t="s">
        <v>31</v>
      </c>
      <c r="G1208" s="22" t="s">
        <v>4632</v>
      </c>
      <c r="H1208" s="23" t="s">
        <v>4633</v>
      </c>
      <c r="I1208" s="47" t="s">
        <v>4634</v>
      </c>
      <c r="J1208" s="6"/>
    </row>
    <row r="1209">
      <c r="A1209" s="21">
        <v>6.70115302793E11</v>
      </c>
      <c r="B1209" s="22" t="s">
        <v>4635</v>
      </c>
      <c r="C1209" s="22" t="s">
        <v>4636</v>
      </c>
      <c r="D1209" s="21">
        <v>8.7057333981E10</v>
      </c>
      <c r="E1209" s="22" t="s">
        <v>117</v>
      </c>
      <c r="F1209" s="22" t="s">
        <v>2</v>
      </c>
      <c r="G1209" s="22" t="s">
        <v>3360</v>
      </c>
      <c r="H1209" s="23" t="s">
        <v>4295</v>
      </c>
      <c r="I1209" s="20"/>
      <c r="J1209" s="6"/>
    </row>
    <row r="1210">
      <c r="A1210" s="21">
        <v>6.70217350034E11</v>
      </c>
      <c r="B1210" s="22" t="s">
        <v>4637</v>
      </c>
      <c r="C1210" s="22" t="s">
        <v>4638</v>
      </c>
      <c r="D1210" s="21">
        <v>8.7059865142E10</v>
      </c>
      <c r="E1210" s="22" t="s">
        <v>16</v>
      </c>
      <c r="F1210" s="22" t="s">
        <v>9</v>
      </c>
      <c r="G1210" s="22" t="s">
        <v>4639</v>
      </c>
      <c r="H1210" s="23" t="s">
        <v>4640</v>
      </c>
      <c r="I1210" s="47" t="s">
        <v>4641</v>
      </c>
      <c r="J1210" s="33"/>
    </row>
    <row r="1211">
      <c r="A1211" s="21">
        <v>6.70307350192E11</v>
      </c>
      <c r="B1211" s="22" t="s">
        <v>4642</v>
      </c>
      <c r="C1211" s="22" t="s">
        <v>4643</v>
      </c>
      <c r="D1211" s="21">
        <v>8.7144522166E10</v>
      </c>
      <c r="E1211" s="22" t="s">
        <v>21</v>
      </c>
      <c r="F1211" s="22" t="s">
        <v>43</v>
      </c>
      <c r="G1211" s="22" t="s">
        <v>4644</v>
      </c>
      <c r="H1211" s="48" t="s">
        <v>4645</v>
      </c>
      <c r="I1211" s="20"/>
      <c r="J1211" s="10"/>
    </row>
    <row r="1212">
      <c r="A1212" s="21">
        <v>6.70307401616E11</v>
      </c>
      <c r="B1212" s="22" t="s">
        <v>4646</v>
      </c>
      <c r="C1212" s="22" t="s">
        <v>4647</v>
      </c>
      <c r="D1212" s="37" t="s">
        <v>4648</v>
      </c>
      <c r="E1212" s="22" t="s">
        <v>165</v>
      </c>
      <c r="F1212" s="22" t="s">
        <v>9</v>
      </c>
      <c r="G1212" s="22" t="s">
        <v>4649</v>
      </c>
      <c r="H1212" s="23" t="s">
        <v>4650</v>
      </c>
      <c r="I1212" s="20"/>
      <c r="J1212" s="10"/>
    </row>
    <row r="1213">
      <c r="A1213" s="21">
        <v>6.70331350193E11</v>
      </c>
      <c r="B1213" s="22" t="s">
        <v>4651</v>
      </c>
      <c r="C1213" s="22" t="s">
        <v>4652</v>
      </c>
      <c r="D1213" s="21">
        <v>8.7715288178E10</v>
      </c>
      <c r="E1213" s="22" t="s">
        <v>165</v>
      </c>
      <c r="F1213" s="22" t="s">
        <v>71</v>
      </c>
      <c r="G1213" s="22" t="s">
        <v>4653</v>
      </c>
      <c r="H1213" s="23" t="s">
        <v>4654</v>
      </c>
      <c r="I1213" s="20"/>
      <c r="J1213" s="10"/>
    </row>
    <row r="1214">
      <c r="A1214" s="21">
        <v>6.70605401854E11</v>
      </c>
      <c r="B1214" s="22" t="s">
        <v>4655</v>
      </c>
      <c r="C1214" s="22" t="s">
        <v>4656</v>
      </c>
      <c r="D1214" s="21">
        <f>+77756646664</f>
        <v>77756646664</v>
      </c>
      <c r="E1214" s="22" t="s">
        <v>225</v>
      </c>
      <c r="F1214" s="22" t="s">
        <v>205</v>
      </c>
      <c r="G1214" s="22" t="s">
        <v>1634</v>
      </c>
      <c r="H1214" s="23" t="s">
        <v>4654</v>
      </c>
      <c r="I1214" s="20"/>
      <c r="J1214" s="10"/>
    </row>
    <row r="1215">
      <c r="A1215" s="21">
        <v>6.70808301663E11</v>
      </c>
      <c r="B1215" s="22" t="s">
        <v>4657</v>
      </c>
      <c r="C1215" s="22" t="s">
        <v>4658</v>
      </c>
      <c r="D1215" s="21">
        <v>8.776995101E10</v>
      </c>
      <c r="E1215" s="22" t="s">
        <v>36</v>
      </c>
      <c r="F1215" s="22" t="s">
        <v>91</v>
      </c>
      <c r="G1215" s="22" t="s">
        <v>4659</v>
      </c>
      <c r="H1215" s="23" t="s">
        <v>4654</v>
      </c>
      <c r="I1215" s="20"/>
      <c r="J1215" s="20"/>
    </row>
    <row r="1216">
      <c r="A1216" s="21">
        <v>6.70810301812E11</v>
      </c>
      <c r="B1216" s="22" t="s">
        <v>4660</v>
      </c>
      <c r="C1216" s="22" t="s">
        <v>4661</v>
      </c>
      <c r="D1216" s="21">
        <v>8.777858006E10</v>
      </c>
      <c r="E1216" s="22" t="s">
        <v>302</v>
      </c>
      <c r="F1216" s="22" t="s">
        <v>141</v>
      </c>
      <c r="G1216" s="22" t="s">
        <v>4662</v>
      </c>
      <c r="H1216" s="23" t="s">
        <v>4311</v>
      </c>
      <c r="I1216" s="20"/>
      <c r="J1216" s="10"/>
    </row>
    <row r="1217">
      <c r="A1217" s="21">
        <v>6.7081540134E11</v>
      </c>
      <c r="B1217" s="22" t="s">
        <v>4663</v>
      </c>
      <c r="C1217" s="22" t="s">
        <v>4664</v>
      </c>
      <c r="D1217" s="22" t="s">
        <v>4665</v>
      </c>
      <c r="E1217" s="22" t="s">
        <v>36</v>
      </c>
      <c r="F1217" s="22" t="s">
        <v>91</v>
      </c>
      <c r="G1217" s="22" t="s">
        <v>4666</v>
      </c>
      <c r="H1217" s="23" t="s">
        <v>4295</v>
      </c>
      <c r="I1217" s="20"/>
      <c r="J1217" s="33"/>
    </row>
    <row r="1218">
      <c r="A1218" s="21">
        <v>6.71010350061E11</v>
      </c>
      <c r="B1218" s="22" t="s">
        <v>4667</v>
      </c>
      <c r="C1218" s="22" t="s">
        <v>4668</v>
      </c>
      <c r="D1218" s="21">
        <v>8.7053146982E10</v>
      </c>
      <c r="E1218" s="22" t="s">
        <v>225</v>
      </c>
      <c r="F1218" s="22" t="s">
        <v>9</v>
      </c>
      <c r="G1218" s="22" t="s">
        <v>4669</v>
      </c>
      <c r="H1218" s="48" t="s">
        <v>4670</v>
      </c>
      <c r="I1218" s="20"/>
      <c r="J1218" s="6"/>
    </row>
    <row r="1219">
      <c r="A1219" s="21">
        <v>6.71120302763E11</v>
      </c>
      <c r="B1219" s="22" t="s">
        <v>4671</v>
      </c>
      <c r="C1219" s="22" t="s">
        <v>4672</v>
      </c>
      <c r="D1219" s="22" t="s">
        <v>4673</v>
      </c>
      <c r="E1219" s="22" t="s">
        <v>21</v>
      </c>
      <c r="F1219" s="22" t="s">
        <v>91</v>
      </c>
      <c r="G1219" s="22" t="s">
        <v>4674</v>
      </c>
      <c r="H1219" s="23" t="s">
        <v>4295</v>
      </c>
      <c r="I1219" s="20"/>
      <c r="J1219" s="6"/>
    </row>
    <row r="1220">
      <c r="A1220" s="21">
        <v>6.80101351112E11</v>
      </c>
      <c r="B1220" s="22" t="s">
        <v>4675</v>
      </c>
      <c r="C1220" s="22" t="s">
        <v>4675</v>
      </c>
      <c r="D1220" s="21">
        <v>8.7712712408E10</v>
      </c>
      <c r="E1220" s="22" t="s">
        <v>674</v>
      </c>
      <c r="F1220" s="22" t="s">
        <v>60</v>
      </c>
      <c r="G1220" s="22" t="s">
        <v>4676</v>
      </c>
      <c r="H1220" s="23" t="s">
        <v>4295</v>
      </c>
      <c r="I1220" s="20"/>
      <c r="J1220" s="13"/>
    </row>
    <row r="1221">
      <c r="A1221" s="21">
        <v>6.80214301283E11</v>
      </c>
      <c r="B1221" s="22" t="s">
        <v>4677</v>
      </c>
      <c r="C1221" s="22" t="s">
        <v>4678</v>
      </c>
      <c r="D1221" s="21">
        <v>8.7777627986E10</v>
      </c>
      <c r="E1221" s="22" t="s">
        <v>165</v>
      </c>
      <c r="F1221" s="22" t="s">
        <v>9</v>
      </c>
      <c r="G1221" s="22" t="s">
        <v>3160</v>
      </c>
      <c r="H1221" s="23" t="s">
        <v>4295</v>
      </c>
      <c r="I1221" s="20"/>
      <c r="J1221" s="6"/>
    </row>
    <row r="1222">
      <c r="A1222" s="21">
        <v>6.80406301461E11</v>
      </c>
      <c r="B1222" s="22" t="s">
        <v>4679</v>
      </c>
      <c r="C1222" s="22" t="s">
        <v>4680</v>
      </c>
      <c r="D1222" s="21">
        <v>8.7712366633E10</v>
      </c>
      <c r="E1222" s="22" t="s">
        <v>165</v>
      </c>
      <c r="F1222" s="22" t="s">
        <v>91</v>
      </c>
      <c r="G1222" s="22" t="s">
        <v>4681</v>
      </c>
      <c r="H1222" s="23" t="s">
        <v>4295</v>
      </c>
      <c r="I1222" s="20"/>
      <c r="J1222" s="10"/>
    </row>
    <row r="1223">
      <c r="A1223" s="21">
        <v>6.80721350274E11</v>
      </c>
      <c r="B1223" s="22" t="s">
        <v>4682</v>
      </c>
      <c r="C1223" s="22" t="s">
        <v>4682</v>
      </c>
      <c r="D1223" s="21">
        <v>8.7027390191E10</v>
      </c>
      <c r="E1223" s="22" t="s">
        <v>165</v>
      </c>
      <c r="F1223" s="22" t="s">
        <v>16</v>
      </c>
      <c r="G1223" s="22" t="s">
        <v>2732</v>
      </c>
      <c r="H1223" s="23" t="s">
        <v>1732</v>
      </c>
      <c r="I1223" s="20"/>
      <c r="J1223" s="10"/>
    </row>
    <row r="1224">
      <c r="A1224" s="21">
        <v>6.80724301044E11</v>
      </c>
      <c r="B1224" s="22" t="s">
        <v>4683</v>
      </c>
      <c r="C1224" s="22" t="s">
        <v>4684</v>
      </c>
      <c r="D1224" s="21">
        <v>8.718322239E10</v>
      </c>
      <c r="E1224" s="22" t="s">
        <v>21</v>
      </c>
      <c r="F1224" s="22" t="s">
        <v>9</v>
      </c>
      <c r="G1224" s="22" t="s">
        <v>3196</v>
      </c>
      <c r="H1224" s="23" t="s">
        <v>4295</v>
      </c>
      <c r="I1224" s="20"/>
      <c r="J1224" s="6"/>
    </row>
    <row r="1225">
      <c r="A1225" s="21">
        <v>6.90101401213E11</v>
      </c>
      <c r="B1225" s="22" t="s">
        <v>4685</v>
      </c>
      <c r="C1225" s="22" t="s">
        <v>4686</v>
      </c>
      <c r="D1225" s="37" t="s">
        <v>4687</v>
      </c>
      <c r="E1225" s="22" t="s">
        <v>21</v>
      </c>
      <c r="F1225" s="22" t="s">
        <v>22</v>
      </c>
      <c r="G1225" s="22" t="s">
        <v>4688</v>
      </c>
      <c r="H1225" s="48" t="s">
        <v>1686</v>
      </c>
      <c r="I1225" s="20"/>
      <c r="J1225" s="33"/>
    </row>
    <row r="1226">
      <c r="A1226" s="21">
        <v>6.9010230229E11</v>
      </c>
      <c r="B1226" s="22" t="s">
        <v>4689</v>
      </c>
      <c r="C1226" s="22" t="s">
        <v>4690</v>
      </c>
      <c r="D1226" s="21">
        <v>8.7773759797E10</v>
      </c>
      <c r="E1226" s="22" t="s">
        <v>16</v>
      </c>
      <c r="F1226" s="22" t="s">
        <v>43</v>
      </c>
      <c r="G1226" s="22" t="s">
        <v>4691</v>
      </c>
      <c r="H1226" s="23" t="s">
        <v>4692</v>
      </c>
      <c r="I1226" s="20"/>
      <c r="J1226" s="6"/>
    </row>
    <row r="1227">
      <c r="A1227" s="21">
        <v>6.90307350067E11</v>
      </c>
      <c r="B1227" s="22" t="s">
        <v>4693</v>
      </c>
      <c r="C1227" s="22" t="s">
        <v>4694</v>
      </c>
      <c r="D1227" s="21">
        <v>8.7053210033E10</v>
      </c>
      <c r="E1227" s="22" t="s">
        <v>21</v>
      </c>
      <c r="F1227" s="22" t="s">
        <v>22</v>
      </c>
      <c r="G1227" s="22" t="s">
        <v>4695</v>
      </c>
      <c r="H1227" s="48" t="s">
        <v>1686</v>
      </c>
      <c r="I1227" s="47" t="s">
        <v>4696</v>
      </c>
      <c r="J1227" s="6"/>
    </row>
    <row r="1228">
      <c r="A1228" s="21">
        <v>6.90419301553E11</v>
      </c>
      <c r="B1228" s="22" t="s">
        <v>4697</v>
      </c>
      <c r="C1228" s="22" t="s">
        <v>4698</v>
      </c>
      <c r="D1228" s="21">
        <v>8.7755742172E10</v>
      </c>
      <c r="E1228" s="22" t="s">
        <v>165</v>
      </c>
      <c r="F1228" s="22" t="s">
        <v>141</v>
      </c>
      <c r="G1228" s="22" t="s">
        <v>1529</v>
      </c>
      <c r="H1228" s="23" t="s">
        <v>4295</v>
      </c>
      <c r="I1228" s="20"/>
      <c r="J1228" s="6"/>
    </row>
    <row r="1229">
      <c r="A1229" s="21">
        <v>6.90428301816E11</v>
      </c>
      <c r="B1229" s="22" t="s">
        <v>4699</v>
      </c>
      <c r="C1229" s="22" t="s">
        <v>4700</v>
      </c>
      <c r="D1229" s="21">
        <v>8.777167361E10</v>
      </c>
      <c r="E1229" s="22" t="s">
        <v>165</v>
      </c>
      <c r="F1229" s="22" t="s">
        <v>201</v>
      </c>
      <c r="G1229" s="22" t="s">
        <v>4609</v>
      </c>
      <c r="H1229" s="23" t="s">
        <v>4701</v>
      </c>
      <c r="I1229" s="47" t="s">
        <v>4702</v>
      </c>
      <c r="J1229" s="6"/>
    </row>
    <row r="1230">
      <c r="A1230" s="21">
        <v>6.90501350666E11</v>
      </c>
      <c r="B1230" s="22" t="s">
        <v>4703</v>
      </c>
      <c r="C1230" s="22" t="s">
        <v>4704</v>
      </c>
      <c r="D1230" s="21">
        <v>8.702409174E10</v>
      </c>
      <c r="E1230" s="22" t="s">
        <v>21</v>
      </c>
      <c r="F1230" s="22" t="s">
        <v>22</v>
      </c>
      <c r="G1230" s="22" t="s">
        <v>4705</v>
      </c>
      <c r="H1230" s="53">
        <v>46297.0</v>
      </c>
      <c r="I1230" s="20"/>
      <c r="J1230" s="10"/>
    </row>
    <row r="1231">
      <c r="A1231" s="21">
        <v>6.90708302077E11</v>
      </c>
      <c r="B1231" s="22" t="s">
        <v>4706</v>
      </c>
      <c r="C1231" s="22" t="s">
        <v>4707</v>
      </c>
      <c r="D1231" s="21">
        <v>8.7058134269E10</v>
      </c>
      <c r="E1231" s="22" t="s">
        <v>165</v>
      </c>
      <c r="F1231" s="22" t="s">
        <v>91</v>
      </c>
      <c r="G1231" s="22" t="s">
        <v>1224</v>
      </c>
      <c r="H1231" s="23" t="s">
        <v>4295</v>
      </c>
      <c r="I1231" s="20"/>
      <c r="J1231" s="6"/>
    </row>
    <row r="1232">
      <c r="A1232" s="21">
        <v>6.90826301497E11</v>
      </c>
      <c r="B1232" s="22" t="s">
        <v>4708</v>
      </c>
      <c r="C1232" s="22" t="s">
        <v>4171</v>
      </c>
      <c r="D1232" s="37" t="s">
        <v>4709</v>
      </c>
      <c r="E1232" s="22" t="s">
        <v>21</v>
      </c>
      <c r="F1232" s="22" t="s">
        <v>55</v>
      </c>
      <c r="G1232" s="22" t="s">
        <v>4710</v>
      </c>
      <c r="H1232" s="48" t="s">
        <v>2634</v>
      </c>
      <c r="I1232" s="20"/>
      <c r="J1232" s="6"/>
    </row>
    <row r="1233">
      <c r="A1233" s="21">
        <v>6.90903350265E11</v>
      </c>
      <c r="B1233" s="22" t="s">
        <v>4711</v>
      </c>
      <c r="C1233" s="22" t="s">
        <v>4712</v>
      </c>
      <c r="D1233" s="21">
        <v>8.7015886956E10</v>
      </c>
      <c r="E1233" s="22" t="s">
        <v>117</v>
      </c>
      <c r="F1233" s="22" t="s">
        <v>71</v>
      </c>
      <c r="G1233" s="22" t="s">
        <v>2397</v>
      </c>
      <c r="H1233" s="23" t="s">
        <v>4713</v>
      </c>
      <c r="I1233" s="20"/>
      <c r="J1233" s="13"/>
    </row>
    <row r="1234">
      <c r="A1234" s="21">
        <v>6.90909301943E11</v>
      </c>
      <c r="B1234" s="22" t="s">
        <v>4714</v>
      </c>
      <c r="C1234" s="22" t="s">
        <v>4715</v>
      </c>
      <c r="D1234" s="37" t="s">
        <v>4716</v>
      </c>
      <c r="E1234" s="22" t="s">
        <v>165</v>
      </c>
      <c r="F1234" s="22" t="s">
        <v>186</v>
      </c>
      <c r="G1234" s="22" t="s">
        <v>4717</v>
      </c>
      <c r="H1234" s="23" t="s">
        <v>4423</v>
      </c>
      <c r="I1234" s="47" t="s">
        <v>4718</v>
      </c>
      <c r="J1234" s="6"/>
    </row>
    <row r="1235">
      <c r="A1235" s="21">
        <v>6.91011350279E11</v>
      </c>
      <c r="B1235" s="22" t="s">
        <v>4719</v>
      </c>
      <c r="C1235" s="22" t="s">
        <v>906</v>
      </c>
      <c r="D1235" s="37" t="s">
        <v>4720</v>
      </c>
      <c r="E1235" s="22" t="s">
        <v>21</v>
      </c>
      <c r="F1235" s="22" t="s">
        <v>22</v>
      </c>
      <c r="G1235" s="22" t="s">
        <v>4721</v>
      </c>
      <c r="H1235" s="23" t="s">
        <v>4722</v>
      </c>
      <c r="I1235" s="20"/>
      <c r="J1235" s="20"/>
    </row>
    <row r="1236">
      <c r="A1236" s="21">
        <v>6.91218350145E11</v>
      </c>
      <c r="B1236" s="22" t="s">
        <v>4723</v>
      </c>
      <c r="C1236" s="22" t="s">
        <v>4724</v>
      </c>
      <c r="D1236" s="21">
        <v>8.7772583235E10</v>
      </c>
      <c r="E1236" s="22" t="s">
        <v>21</v>
      </c>
      <c r="F1236" s="22" t="s">
        <v>60</v>
      </c>
      <c r="G1236" s="22" t="s">
        <v>4725</v>
      </c>
      <c r="H1236" s="23" t="s">
        <v>4726</v>
      </c>
      <c r="I1236" s="20"/>
      <c r="J1236" s="6"/>
    </row>
    <row r="1237">
      <c r="A1237" s="21">
        <v>7.00101305764E11</v>
      </c>
      <c r="B1237" s="22" t="s">
        <v>4727</v>
      </c>
      <c r="C1237" s="22" t="s">
        <v>4728</v>
      </c>
      <c r="D1237" s="22" t="s">
        <v>4729</v>
      </c>
      <c r="E1237" s="22" t="s">
        <v>16</v>
      </c>
      <c r="F1237" s="22" t="s">
        <v>43</v>
      </c>
      <c r="G1237" s="22" t="s">
        <v>4730</v>
      </c>
      <c r="H1237" s="23" t="s">
        <v>4731</v>
      </c>
      <c r="I1237" s="20"/>
      <c r="J1237" s="6"/>
    </row>
    <row r="1238">
      <c r="A1238" s="21">
        <v>7.00103302459E11</v>
      </c>
      <c r="B1238" s="22" t="s">
        <v>4732</v>
      </c>
      <c r="C1238" s="22" t="s">
        <v>4733</v>
      </c>
      <c r="D1238" s="21">
        <v>8.7055150327E10</v>
      </c>
      <c r="E1238" s="22" t="s">
        <v>16</v>
      </c>
      <c r="F1238" s="22" t="s">
        <v>91</v>
      </c>
      <c r="G1238" s="22" t="s">
        <v>4734</v>
      </c>
      <c r="H1238" s="23" t="s">
        <v>4735</v>
      </c>
      <c r="I1238" s="47" t="s">
        <v>4736</v>
      </c>
      <c r="J1238" s="13"/>
    </row>
    <row r="1239">
      <c r="A1239" s="21">
        <v>7.00310350038E11</v>
      </c>
      <c r="B1239" s="22" t="s">
        <v>4737</v>
      </c>
      <c r="C1239" s="22" t="s">
        <v>4738</v>
      </c>
      <c r="D1239" s="37" t="s">
        <v>4739</v>
      </c>
      <c r="E1239" s="22" t="s">
        <v>36</v>
      </c>
      <c r="F1239" s="22" t="s">
        <v>71</v>
      </c>
      <c r="G1239" s="22" t="s">
        <v>4740</v>
      </c>
      <c r="H1239" s="23" t="s">
        <v>4731</v>
      </c>
      <c r="I1239" s="20"/>
      <c r="J1239" s="13"/>
    </row>
    <row r="1240">
      <c r="A1240" s="21">
        <v>7.00314400545E11</v>
      </c>
      <c r="B1240" s="22" t="s">
        <v>4741</v>
      </c>
      <c r="C1240" s="22" t="s">
        <v>4742</v>
      </c>
      <c r="D1240" s="21">
        <v>8.705516642E10</v>
      </c>
      <c r="E1240" s="22" t="s">
        <v>16</v>
      </c>
      <c r="F1240" s="22" t="s">
        <v>22</v>
      </c>
      <c r="G1240" s="22" t="s">
        <v>4743</v>
      </c>
      <c r="H1240" s="23" t="s">
        <v>4744</v>
      </c>
      <c r="I1240" s="20"/>
      <c r="J1240" s="10"/>
    </row>
    <row r="1241">
      <c r="A1241" s="21">
        <v>7.00514301089E11</v>
      </c>
      <c r="B1241" s="22" t="s">
        <v>4745</v>
      </c>
      <c r="C1241" s="22" t="s">
        <v>4745</v>
      </c>
      <c r="D1241" s="37" t="s">
        <v>4746</v>
      </c>
      <c r="E1241" s="22" t="s">
        <v>21</v>
      </c>
      <c r="F1241" s="22" t="s">
        <v>43</v>
      </c>
      <c r="G1241" s="22" t="s">
        <v>4747</v>
      </c>
      <c r="H1241" s="23" t="s">
        <v>4731</v>
      </c>
      <c r="I1241" s="20"/>
      <c r="J1241" s="6"/>
    </row>
    <row r="1242">
      <c r="A1242" s="21">
        <v>7.00803350404E11</v>
      </c>
      <c r="B1242" s="22" t="s">
        <v>4748</v>
      </c>
      <c r="C1242" s="22" t="s">
        <v>4749</v>
      </c>
      <c r="D1242" s="21">
        <f>+77054603205</f>
        <v>77054603205</v>
      </c>
      <c r="E1242" s="22" t="s">
        <v>21</v>
      </c>
      <c r="F1242" s="22" t="s">
        <v>43</v>
      </c>
      <c r="G1242" s="22" t="s">
        <v>4750</v>
      </c>
      <c r="H1242" s="23" t="s">
        <v>4751</v>
      </c>
      <c r="I1242" s="20"/>
      <c r="J1242" s="13"/>
    </row>
    <row r="1243">
      <c r="A1243" s="21">
        <v>7.00825300488E11</v>
      </c>
      <c r="B1243" s="22" t="s">
        <v>4752</v>
      </c>
      <c r="C1243" s="22" t="s">
        <v>4078</v>
      </c>
      <c r="D1243" s="22" t="s">
        <v>4753</v>
      </c>
      <c r="E1243" s="22" t="s">
        <v>21</v>
      </c>
      <c r="F1243" s="22" t="s">
        <v>55</v>
      </c>
      <c r="G1243" s="22" t="s">
        <v>4754</v>
      </c>
      <c r="H1243" s="48" t="s">
        <v>4755</v>
      </c>
      <c r="I1243" s="20"/>
      <c r="J1243" s="33"/>
    </row>
    <row r="1244">
      <c r="A1244" s="21">
        <v>7.0091530191E11</v>
      </c>
      <c r="B1244" s="22" t="s">
        <v>4756</v>
      </c>
      <c r="C1244" s="22" t="s">
        <v>4757</v>
      </c>
      <c r="D1244" s="21">
        <v>8.7784680795E10</v>
      </c>
      <c r="E1244" s="22" t="s">
        <v>165</v>
      </c>
      <c r="F1244" s="22" t="s">
        <v>71</v>
      </c>
      <c r="G1244" s="22" t="s">
        <v>4758</v>
      </c>
      <c r="H1244" s="23" t="s">
        <v>4759</v>
      </c>
      <c r="I1244" s="47" t="s">
        <v>4760</v>
      </c>
      <c r="J1244" s="33"/>
    </row>
    <row r="1245">
      <c r="A1245" s="21">
        <v>7.01031300593E11</v>
      </c>
      <c r="B1245" s="22" t="s">
        <v>4761</v>
      </c>
      <c r="C1245" s="22" t="s">
        <v>4762</v>
      </c>
      <c r="D1245" s="21">
        <v>8.7710379018E10</v>
      </c>
      <c r="E1245" s="22" t="s">
        <v>165</v>
      </c>
      <c r="F1245" s="22" t="s">
        <v>9</v>
      </c>
      <c r="G1245" s="22" t="s">
        <v>4649</v>
      </c>
      <c r="H1245" s="23" t="s">
        <v>4731</v>
      </c>
      <c r="I1245" s="47" t="s">
        <v>4763</v>
      </c>
      <c r="J1245" s="33"/>
    </row>
    <row r="1246">
      <c r="A1246" s="21">
        <v>7.01114350263E11</v>
      </c>
      <c r="B1246" s="22" t="s">
        <v>4764</v>
      </c>
      <c r="C1246" s="22" t="s">
        <v>4765</v>
      </c>
      <c r="D1246" s="21">
        <f>+77055037333</f>
        <v>77055037333</v>
      </c>
      <c r="E1246" s="22" t="s">
        <v>21</v>
      </c>
      <c r="F1246" s="22" t="s">
        <v>43</v>
      </c>
      <c r="G1246" s="22" t="s">
        <v>4766</v>
      </c>
      <c r="H1246" s="23" t="s">
        <v>4767</v>
      </c>
      <c r="I1246" s="20"/>
      <c r="J1246" s="6"/>
    </row>
    <row r="1247">
      <c r="A1247" s="21">
        <v>7.10420350325E11</v>
      </c>
      <c r="B1247" s="22" t="s">
        <v>4768</v>
      </c>
      <c r="C1247" s="22" t="s">
        <v>4769</v>
      </c>
      <c r="D1247" s="21">
        <v>8.7053438071E10</v>
      </c>
      <c r="E1247" s="22" t="s">
        <v>21</v>
      </c>
      <c r="F1247" s="22" t="s">
        <v>9</v>
      </c>
      <c r="G1247" s="22" t="s">
        <v>4770</v>
      </c>
      <c r="H1247" s="23" t="s">
        <v>4771</v>
      </c>
      <c r="I1247" s="20"/>
      <c r="J1247" s="6"/>
    </row>
    <row r="1248">
      <c r="A1248" s="21">
        <v>7.10602301554E11</v>
      </c>
      <c r="B1248" s="22" t="s">
        <v>4772</v>
      </c>
      <c r="C1248" s="22" t="s">
        <v>4773</v>
      </c>
      <c r="D1248" s="37" t="s">
        <v>4774</v>
      </c>
      <c r="E1248" s="22" t="s">
        <v>117</v>
      </c>
      <c r="F1248" s="22" t="s">
        <v>96</v>
      </c>
      <c r="G1248" s="22" t="s">
        <v>4775</v>
      </c>
      <c r="H1248" s="23" t="s">
        <v>4759</v>
      </c>
      <c r="I1248" s="20"/>
      <c r="J1248" s="10"/>
    </row>
    <row r="1249">
      <c r="A1249" s="21">
        <v>7.10923400151E11</v>
      </c>
      <c r="B1249" s="22" t="s">
        <v>4776</v>
      </c>
      <c r="C1249" s="22" t="s">
        <v>4777</v>
      </c>
      <c r="D1249" s="21">
        <v>8.70520707E10</v>
      </c>
      <c r="E1249" s="22" t="s">
        <v>16</v>
      </c>
      <c r="F1249" s="22" t="s">
        <v>71</v>
      </c>
      <c r="G1249" s="22" t="s">
        <v>1731</v>
      </c>
      <c r="H1249" s="23" t="s">
        <v>4778</v>
      </c>
      <c r="I1249" s="20"/>
      <c r="J1249" s="14"/>
    </row>
    <row r="1250">
      <c r="A1250" s="21">
        <v>7.1110740252E11</v>
      </c>
      <c r="B1250" s="22" t="s">
        <v>4779</v>
      </c>
      <c r="C1250" s="22" t="s">
        <v>4780</v>
      </c>
      <c r="D1250" s="21">
        <v>8.7051705657E10</v>
      </c>
      <c r="E1250" s="22" t="s">
        <v>117</v>
      </c>
      <c r="F1250" s="22" t="s">
        <v>201</v>
      </c>
      <c r="G1250" s="22" t="s">
        <v>4781</v>
      </c>
      <c r="H1250" s="23" t="s">
        <v>4782</v>
      </c>
      <c r="I1250" s="20"/>
      <c r="J1250" s="13"/>
    </row>
    <row r="1251">
      <c r="A1251" s="21">
        <v>7.11125350413E11</v>
      </c>
      <c r="B1251" s="22" t="s">
        <v>4783</v>
      </c>
      <c r="C1251" s="22" t="s">
        <v>4784</v>
      </c>
      <c r="D1251" s="21">
        <v>8.7776505848E10</v>
      </c>
      <c r="E1251" s="22" t="s">
        <v>247</v>
      </c>
      <c r="F1251" s="22" t="s">
        <v>43</v>
      </c>
      <c r="G1251" s="22" t="s">
        <v>4785</v>
      </c>
      <c r="H1251" s="23" t="s">
        <v>4786</v>
      </c>
      <c r="I1251" s="47" t="s">
        <v>4787</v>
      </c>
      <c r="J1251" s="10"/>
    </row>
    <row r="1252">
      <c r="A1252" s="21">
        <v>7.20212301348E11</v>
      </c>
      <c r="B1252" s="22" t="s">
        <v>4788</v>
      </c>
      <c r="C1252" s="22" t="s">
        <v>4789</v>
      </c>
      <c r="D1252" s="21">
        <v>8.7017265794E10</v>
      </c>
      <c r="E1252" s="22" t="s">
        <v>16</v>
      </c>
      <c r="F1252" s="22" t="s">
        <v>43</v>
      </c>
      <c r="G1252" s="22" t="s">
        <v>4790</v>
      </c>
      <c r="H1252" s="23" t="s">
        <v>4731</v>
      </c>
      <c r="I1252" s="20"/>
      <c r="J1252" s="6"/>
    </row>
    <row r="1253">
      <c r="A1253" s="21">
        <v>7.20425300803E11</v>
      </c>
      <c r="B1253" s="22" t="s">
        <v>4791</v>
      </c>
      <c r="C1253" s="22" t="s">
        <v>4792</v>
      </c>
      <c r="D1253" s="21">
        <v>8.7022311528E10</v>
      </c>
      <c r="E1253" s="22" t="s">
        <v>21</v>
      </c>
      <c r="F1253" s="22" t="s">
        <v>22</v>
      </c>
      <c r="G1253" s="22" t="s">
        <v>1977</v>
      </c>
      <c r="H1253" s="48" t="s">
        <v>4793</v>
      </c>
      <c r="I1253" s="20"/>
      <c r="J1253" s="33"/>
    </row>
    <row r="1254">
      <c r="A1254" s="21">
        <v>7.20518450366E11</v>
      </c>
      <c r="B1254" s="22" t="s">
        <v>4794</v>
      </c>
      <c r="C1254" s="22" t="s">
        <v>4795</v>
      </c>
      <c r="D1254" s="21">
        <v>8.7477104959E10</v>
      </c>
      <c r="E1254" s="22" t="s">
        <v>21</v>
      </c>
      <c r="F1254" s="22" t="s">
        <v>55</v>
      </c>
      <c r="G1254" s="22" t="s">
        <v>2281</v>
      </c>
      <c r="H1254" s="23" t="s">
        <v>4744</v>
      </c>
      <c r="I1254" s="20"/>
      <c r="J1254" s="10"/>
    </row>
    <row r="1255">
      <c r="A1255" s="21">
        <v>7.205203023E11</v>
      </c>
      <c r="B1255" s="22" t="s">
        <v>4796</v>
      </c>
      <c r="C1255" s="22" t="s">
        <v>4797</v>
      </c>
      <c r="D1255" s="22" t="s">
        <v>4798</v>
      </c>
      <c r="E1255" s="22" t="s">
        <v>879</v>
      </c>
      <c r="F1255" s="22" t="s">
        <v>141</v>
      </c>
      <c r="G1255" s="22" t="s">
        <v>2066</v>
      </c>
      <c r="H1255" s="23" t="s">
        <v>4799</v>
      </c>
      <c r="I1255" s="20"/>
      <c r="J1255" s="10"/>
    </row>
    <row r="1256">
      <c r="A1256" s="21">
        <v>7.20721350402E11</v>
      </c>
      <c r="B1256" s="22" t="s">
        <v>4800</v>
      </c>
      <c r="C1256" s="22" t="s">
        <v>4801</v>
      </c>
      <c r="D1256" s="37" t="s">
        <v>4802</v>
      </c>
      <c r="E1256" s="22" t="s">
        <v>4803</v>
      </c>
      <c r="F1256" s="22" t="s">
        <v>71</v>
      </c>
      <c r="G1256" s="22" t="s">
        <v>4804</v>
      </c>
      <c r="H1256" s="23" t="s">
        <v>4805</v>
      </c>
      <c r="I1256" s="20"/>
      <c r="J1256" s="13"/>
    </row>
    <row r="1257">
      <c r="A1257" s="21">
        <v>7.20730350273E11</v>
      </c>
      <c r="B1257" s="22" t="s">
        <v>4806</v>
      </c>
      <c r="C1257" s="22" t="s">
        <v>4807</v>
      </c>
      <c r="D1257" s="21">
        <v>8.7024796119E10</v>
      </c>
      <c r="E1257" s="22" t="s">
        <v>165</v>
      </c>
      <c r="F1257" s="22" t="s">
        <v>71</v>
      </c>
      <c r="G1257" s="22" t="s">
        <v>2586</v>
      </c>
      <c r="H1257" s="23" t="s">
        <v>4805</v>
      </c>
      <c r="I1257" s="20"/>
      <c r="J1257" s="20"/>
    </row>
    <row r="1258">
      <c r="A1258" s="28">
        <v>7.21213300734E11</v>
      </c>
      <c r="B1258" s="29" t="s">
        <v>4808</v>
      </c>
      <c r="C1258" s="29" t="s">
        <v>4809</v>
      </c>
      <c r="D1258" s="28">
        <v>8.7753734468E10</v>
      </c>
      <c r="E1258" s="29" t="s">
        <v>165</v>
      </c>
      <c r="F1258" s="29" t="s">
        <v>91</v>
      </c>
      <c r="G1258" s="29" t="s">
        <v>2266</v>
      </c>
      <c r="H1258" s="30" t="s">
        <v>4810</v>
      </c>
      <c r="I1258" s="6"/>
      <c r="J1258" s="6"/>
    </row>
    <row r="1259">
      <c r="A1259" s="21">
        <v>7.30127300052E11</v>
      </c>
      <c r="B1259" s="22" t="s">
        <v>4811</v>
      </c>
      <c r="C1259" s="22" t="s">
        <v>4812</v>
      </c>
      <c r="D1259" s="21">
        <v>8.7479617027E10</v>
      </c>
      <c r="E1259" s="22" t="s">
        <v>16</v>
      </c>
      <c r="F1259" s="22" t="s">
        <v>55</v>
      </c>
      <c r="G1259" s="22" t="s">
        <v>4813</v>
      </c>
      <c r="H1259" s="23" t="s">
        <v>4805</v>
      </c>
      <c r="I1259" s="20"/>
      <c r="J1259" s="6"/>
    </row>
    <row r="1260">
      <c r="A1260" s="21">
        <v>7.30311301645E11</v>
      </c>
      <c r="B1260" s="22" t="s">
        <v>4814</v>
      </c>
      <c r="C1260" s="22" t="s">
        <v>4815</v>
      </c>
      <c r="D1260" s="37" t="s">
        <v>4816</v>
      </c>
      <c r="E1260" s="22" t="s">
        <v>165</v>
      </c>
      <c r="F1260" s="22" t="s">
        <v>91</v>
      </c>
      <c r="G1260" s="22" t="s">
        <v>4817</v>
      </c>
      <c r="H1260" s="23" t="s">
        <v>4818</v>
      </c>
      <c r="I1260" s="20"/>
      <c r="J1260" s="10"/>
    </row>
    <row r="1261">
      <c r="A1261" s="21">
        <v>7.30613301964E11</v>
      </c>
      <c r="B1261" s="22" t="s">
        <v>4819</v>
      </c>
      <c r="C1261" s="22" t="s">
        <v>4820</v>
      </c>
      <c r="D1261" s="21">
        <f>+77072249370</f>
        <v>77072249370</v>
      </c>
      <c r="E1261" s="22" t="s">
        <v>21</v>
      </c>
      <c r="F1261" s="22" t="s">
        <v>31</v>
      </c>
      <c r="G1261" s="22" t="s">
        <v>4821</v>
      </c>
      <c r="H1261" s="23" t="s">
        <v>4822</v>
      </c>
      <c r="I1261" s="47" t="s">
        <v>4823</v>
      </c>
      <c r="J1261" s="6"/>
    </row>
    <row r="1262">
      <c r="A1262" s="21">
        <v>7.30617402306E11</v>
      </c>
      <c r="B1262" s="22" t="s">
        <v>4824</v>
      </c>
      <c r="C1262" s="22" t="s">
        <v>4825</v>
      </c>
      <c r="D1262" s="21">
        <v>8.7059884275E10</v>
      </c>
      <c r="E1262" s="22" t="s">
        <v>165</v>
      </c>
      <c r="F1262" s="22" t="s">
        <v>91</v>
      </c>
      <c r="G1262" s="22" t="s">
        <v>4826</v>
      </c>
      <c r="H1262" s="23" t="s">
        <v>4619</v>
      </c>
      <c r="I1262" s="47" t="s">
        <v>4827</v>
      </c>
      <c r="J1262" s="6"/>
    </row>
    <row r="1263">
      <c r="A1263" s="21">
        <v>7.30718301043E11</v>
      </c>
      <c r="B1263" s="22" t="s">
        <v>4828</v>
      </c>
      <c r="C1263" s="22" t="s">
        <v>4829</v>
      </c>
      <c r="D1263" s="21">
        <v>8.7015877767E10</v>
      </c>
      <c r="E1263" s="22" t="s">
        <v>173</v>
      </c>
      <c r="F1263" s="22" t="s">
        <v>452</v>
      </c>
      <c r="G1263" s="22" t="s">
        <v>4830</v>
      </c>
      <c r="H1263" s="23" t="s">
        <v>4831</v>
      </c>
      <c r="I1263" s="47" t="s">
        <v>4832</v>
      </c>
      <c r="J1263" s="10"/>
    </row>
    <row r="1264">
      <c r="A1264" s="21">
        <v>7.30722300999E11</v>
      </c>
      <c r="B1264" s="22" t="s">
        <v>4833</v>
      </c>
      <c r="C1264" s="22" t="s">
        <v>4834</v>
      </c>
      <c r="D1264" s="21">
        <v>8.777468121E10</v>
      </c>
      <c r="E1264" s="22" t="s">
        <v>1023</v>
      </c>
      <c r="F1264" s="22" t="s">
        <v>16</v>
      </c>
      <c r="G1264" s="22" t="s">
        <v>1834</v>
      </c>
      <c r="H1264" s="23" t="s">
        <v>4805</v>
      </c>
      <c r="I1264" s="20"/>
      <c r="J1264" s="6"/>
    </row>
    <row r="1265">
      <c r="A1265" s="21">
        <v>7.30826300181E11</v>
      </c>
      <c r="B1265" s="22" t="s">
        <v>4835</v>
      </c>
      <c r="C1265" s="22" t="s">
        <v>4836</v>
      </c>
      <c r="D1265" s="21">
        <v>8.7051665022E10</v>
      </c>
      <c r="E1265" s="22" t="s">
        <v>165</v>
      </c>
      <c r="F1265" s="22" t="s">
        <v>91</v>
      </c>
      <c r="G1265" s="22" t="s">
        <v>4837</v>
      </c>
      <c r="H1265" s="23" t="s">
        <v>4731</v>
      </c>
      <c r="I1265" s="20"/>
      <c r="J1265" s="10"/>
    </row>
    <row r="1266">
      <c r="A1266" s="21">
        <v>7.3091530065E11</v>
      </c>
      <c r="B1266" s="22" t="s">
        <v>4838</v>
      </c>
      <c r="C1266" s="22" t="s">
        <v>4838</v>
      </c>
      <c r="D1266" s="21">
        <v>8.7058135951E10</v>
      </c>
      <c r="E1266" s="22" t="s">
        <v>1331</v>
      </c>
      <c r="F1266" s="22" t="s">
        <v>16</v>
      </c>
      <c r="G1266" s="22" t="s">
        <v>4839</v>
      </c>
      <c r="H1266" s="23" t="s">
        <v>4731</v>
      </c>
      <c r="I1266" s="20"/>
      <c r="J1266" s="20"/>
    </row>
    <row r="1267">
      <c r="A1267" s="21">
        <v>7.31117302562E11</v>
      </c>
      <c r="B1267" s="22" t="s">
        <v>4840</v>
      </c>
      <c r="C1267" s="22" t="s">
        <v>4841</v>
      </c>
      <c r="D1267" s="21">
        <v>8.7754158962E10</v>
      </c>
      <c r="E1267" s="22" t="s">
        <v>117</v>
      </c>
      <c r="F1267" s="22" t="s">
        <v>186</v>
      </c>
      <c r="G1267" s="22" t="s">
        <v>2746</v>
      </c>
      <c r="H1267" s="23" t="s">
        <v>4805</v>
      </c>
      <c r="I1267" s="47" t="s">
        <v>4842</v>
      </c>
      <c r="J1267" s="6"/>
    </row>
    <row r="1268">
      <c r="A1268" s="21">
        <v>7.31130301763E11</v>
      </c>
      <c r="B1268" s="22" t="s">
        <v>4843</v>
      </c>
      <c r="C1268" s="22" t="s">
        <v>4844</v>
      </c>
      <c r="D1268" s="37" t="s">
        <v>4845</v>
      </c>
      <c r="E1268" s="22" t="s">
        <v>674</v>
      </c>
      <c r="F1268" s="22" t="s">
        <v>205</v>
      </c>
      <c r="G1268" s="22" t="s">
        <v>593</v>
      </c>
      <c r="H1268" s="23" t="s">
        <v>4805</v>
      </c>
      <c r="I1268" s="20"/>
      <c r="J1268" s="6"/>
    </row>
    <row r="1269">
      <c r="A1269" s="21">
        <v>7.40101450779E11</v>
      </c>
      <c r="B1269" s="22" t="s">
        <v>4846</v>
      </c>
      <c r="C1269" s="22" t="s">
        <v>4847</v>
      </c>
      <c r="D1269" s="21">
        <f>+77765175030</f>
        <v>77765175030</v>
      </c>
      <c r="E1269" s="22" t="s">
        <v>165</v>
      </c>
      <c r="F1269" s="22" t="s">
        <v>71</v>
      </c>
      <c r="G1269" s="22" t="s">
        <v>4848</v>
      </c>
      <c r="H1269" s="23" t="s">
        <v>4849</v>
      </c>
      <c r="I1269" s="20"/>
      <c r="J1269" s="6"/>
    </row>
    <row r="1270">
      <c r="A1270" s="21">
        <v>7.40124300484E11</v>
      </c>
      <c r="B1270" s="22" t="s">
        <v>4850</v>
      </c>
      <c r="C1270" s="22" t="s">
        <v>4851</v>
      </c>
      <c r="D1270" s="37" t="s">
        <v>4852</v>
      </c>
      <c r="E1270" s="22" t="s">
        <v>165</v>
      </c>
      <c r="F1270" s="22" t="s">
        <v>91</v>
      </c>
      <c r="G1270" s="22" t="s">
        <v>4853</v>
      </c>
      <c r="H1270" s="23" t="s">
        <v>4854</v>
      </c>
      <c r="I1270" s="20"/>
      <c r="J1270" s="6"/>
    </row>
    <row r="1271">
      <c r="A1271" s="21">
        <v>7.4020835001E11</v>
      </c>
      <c r="B1271" s="22" t="s">
        <v>4855</v>
      </c>
      <c r="C1271" s="22" t="s">
        <v>4856</v>
      </c>
      <c r="D1271" s="21">
        <v>8.7015595027E10</v>
      </c>
      <c r="E1271" s="22" t="s">
        <v>173</v>
      </c>
      <c r="F1271" s="22" t="s">
        <v>71</v>
      </c>
      <c r="G1271" s="22" t="s">
        <v>72</v>
      </c>
      <c r="H1271" s="23" t="s">
        <v>4731</v>
      </c>
      <c r="I1271" s="20"/>
      <c r="J1271" s="10"/>
    </row>
    <row r="1272">
      <c r="A1272" s="21">
        <v>7.40317301174E11</v>
      </c>
      <c r="B1272" s="22" t="s">
        <v>4857</v>
      </c>
      <c r="C1272" s="22" t="s">
        <v>4858</v>
      </c>
      <c r="D1272" s="21">
        <v>8.7764600905E10</v>
      </c>
      <c r="E1272" s="22" t="s">
        <v>165</v>
      </c>
      <c r="F1272" s="22" t="s">
        <v>141</v>
      </c>
      <c r="G1272" s="22" t="s">
        <v>2066</v>
      </c>
      <c r="H1272" s="23" t="s">
        <v>4859</v>
      </c>
      <c r="I1272" s="20"/>
      <c r="J1272" s="6"/>
    </row>
    <row r="1273">
      <c r="A1273" s="21">
        <v>7.40507450141E11</v>
      </c>
      <c r="B1273" s="22" t="s">
        <v>4860</v>
      </c>
      <c r="C1273" s="22" t="s">
        <v>4861</v>
      </c>
      <c r="D1273" s="37" t="s">
        <v>4862</v>
      </c>
      <c r="E1273" s="22" t="s">
        <v>21</v>
      </c>
      <c r="F1273" s="22" t="s">
        <v>9</v>
      </c>
      <c r="G1273" s="22" t="s">
        <v>4863</v>
      </c>
      <c r="H1273" s="23" t="s">
        <v>4864</v>
      </c>
      <c r="I1273" s="20"/>
      <c r="J1273" s="6"/>
    </row>
    <row r="1274">
      <c r="A1274" s="21">
        <v>7.40602350469E11</v>
      </c>
      <c r="B1274" s="22" t="s">
        <v>4865</v>
      </c>
      <c r="C1274" s="22" t="s">
        <v>4866</v>
      </c>
      <c r="D1274" s="21">
        <v>8.7016000501E10</v>
      </c>
      <c r="E1274" s="22" t="s">
        <v>213</v>
      </c>
      <c r="F1274" s="22" t="s">
        <v>71</v>
      </c>
      <c r="G1274" s="22" t="s">
        <v>4195</v>
      </c>
      <c r="H1274" s="23" t="s">
        <v>4867</v>
      </c>
      <c r="I1274" s="20"/>
      <c r="J1274" s="6"/>
    </row>
    <row r="1275">
      <c r="A1275" s="21">
        <v>7.40630300475E11</v>
      </c>
      <c r="B1275" s="22" t="s">
        <v>4868</v>
      </c>
      <c r="C1275" s="22" t="s">
        <v>4869</v>
      </c>
      <c r="D1275" s="21">
        <v>8.7021682108E10</v>
      </c>
      <c r="E1275" s="22" t="s">
        <v>3188</v>
      </c>
      <c r="F1275" s="22" t="s">
        <v>31</v>
      </c>
      <c r="G1275" s="22" t="s">
        <v>2447</v>
      </c>
      <c r="H1275" s="23" t="s">
        <v>4870</v>
      </c>
      <c r="I1275" s="47" t="s">
        <v>4871</v>
      </c>
      <c r="J1275" s="6"/>
    </row>
    <row r="1276">
      <c r="A1276" s="21">
        <v>7.40718401468E11</v>
      </c>
      <c r="B1276" s="22" t="s">
        <v>4872</v>
      </c>
      <c r="C1276" s="22" t="s">
        <v>4873</v>
      </c>
      <c r="D1276" s="21">
        <f>+77019829555</f>
        <v>77019829555</v>
      </c>
      <c r="E1276" s="22" t="s">
        <v>36</v>
      </c>
      <c r="F1276" s="22" t="s">
        <v>4874</v>
      </c>
      <c r="G1276" s="22" t="s">
        <v>3280</v>
      </c>
      <c r="H1276" s="23" t="s">
        <v>4771</v>
      </c>
      <c r="I1276" s="20"/>
      <c r="J1276" s="33"/>
    </row>
    <row r="1277">
      <c r="A1277" s="21">
        <v>7.41010350067E11</v>
      </c>
      <c r="B1277" s="22" t="s">
        <v>4875</v>
      </c>
      <c r="C1277" s="22" t="s">
        <v>4876</v>
      </c>
      <c r="D1277" s="21">
        <v>8.7774612435E10</v>
      </c>
      <c r="E1277" s="22" t="s">
        <v>165</v>
      </c>
      <c r="F1277" s="22" t="s">
        <v>9</v>
      </c>
      <c r="G1277" s="22" t="s">
        <v>1276</v>
      </c>
      <c r="H1277" s="23" t="s">
        <v>4771</v>
      </c>
      <c r="I1277" s="47" t="s">
        <v>4877</v>
      </c>
      <c r="J1277" s="13"/>
    </row>
    <row r="1278">
      <c r="A1278" s="21">
        <v>7.41110350427E11</v>
      </c>
      <c r="B1278" s="22" t="s">
        <v>4878</v>
      </c>
      <c r="C1278" s="22" t="s">
        <v>4879</v>
      </c>
      <c r="D1278" s="21">
        <v>8.7714289595E10</v>
      </c>
      <c r="E1278" s="22" t="s">
        <v>225</v>
      </c>
      <c r="F1278" s="22" t="s">
        <v>9</v>
      </c>
      <c r="G1278" s="22" t="s">
        <v>952</v>
      </c>
      <c r="H1278" s="23" t="s">
        <v>4880</v>
      </c>
      <c r="I1278" s="20"/>
      <c r="J1278" s="6"/>
    </row>
    <row r="1279">
      <c r="A1279" s="21">
        <v>7.41126401046E11</v>
      </c>
      <c r="B1279" s="22" t="s">
        <v>4881</v>
      </c>
      <c r="C1279" s="22" t="s">
        <v>4882</v>
      </c>
      <c r="D1279" s="37" t="s">
        <v>4883</v>
      </c>
      <c r="E1279" s="22" t="s">
        <v>117</v>
      </c>
      <c r="F1279" s="22" t="s">
        <v>141</v>
      </c>
      <c r="G1279" s="22" t="s">
        <v>3032</v>
      </c>
      <c r="H1279" s="23" t="s">
        <v>4884</v>
      </c>
      <c r="I1279" s="20"/>
      <c r="J1279" s="6"/>
    </row>
    <row r="1280">
      <c r="A1280" s="21">
        <v>7.41223301295E11</v>
      </c>
      <c r="B1280" s="22" t="s">
        <v>4885</v>
      </c>
      <c r="C1280" s="22" t="s">
        <v>4886</v>
      </c>
      <c r="D1280" s="21">
        <v>8.7058133371E10</v>
      </c>
      <c r="E1280" s="22" t="s">
        <v>21</v>
      </c>
      <c r="F1280" s="22" t="s">
        <v>91</v>
      </c>
      <c r="G1280" s="22" t="s">
        <v>4887</v>
      </c>
      <c r="H1280" s="23" t="s">
        <v>4731</v>
      </c>
      <c r="I1280" s="20"/>
      <c r="J1280" s="6"/>
    </row>
    <row r="1281">
      <c r="A1281" s="21">
        <v>7.50304300523E11</v>
      </c>
      <c r="B1281" s="22" t="s">
        <v>4888</v>
      </c>
      <c r="C1281" s="22" t="s">
        <v>4889</v>
      </c>
      <c r="D1281" s="21">
        <v>8.7023768437E10</v>
      </c>
      <c r="E1281" s="22" t="s">
        <v>173</v>
      </c>
      <c r="F1281" s="22" t="s">
        <v>43</v>
      </c>
      <c r="G1281" s="22" t="s">
        <v>4890</v>
      </c>
      <c r="H1281" s="23" t="s">
        <v>4731</v>
      </c>
      <c r="I1281" s="20"/>
      <c r="J1281" s="10"/>
    </row>
    <row r="1282">
      <c r="A1282" s="21">
        <v>7.50405401953E11</v>
      </c>
      <c r="B1282" s="22" t="s">
        <v>4891</v>
      </c>
      <c r="C1282" s="22" t="s">
        <v>4892</v>
      </c>
      <c r="D1282" s="21">
        <v>8.7786094005E10</v>
      </c>
      <c r="E1282" s="22" t="s">
        <v>36</v>
      </c>
      <c r="F1282" s="22" t="s">
        <v>201</v>
      </c>
      <c r="G1282" s="22" t="s">
        <v>2325</v>
      </c>
      <c r="H1282" s="23" t="s">
        <v>4805</v>
      </c>
      <c r="I1282" s="47" t="s">
        <v>4893</v>
      </c>
      <c r="J1282" s="10"/>
    </row>
    <row r="1283">
      <c r="A1283" s="21">
        <v>7.50412300888E11</v>
      </c>
      <c r="B1283" s="22" t="s">
        <v>4894</v>
      </c>
      <c r="C1283" s="22" t="s">
        <v>4895</v>
      </c>
      <c r="D1283" s="37" t="s">
        <v>4896</v>
      </c>
      <c r="E1283" s="22" t="s">
        <v>225</v>
      </c>
      <c r="F1283" s="22" t="s">
        <v>43</v>
      </c>
      <c r="G1283" s="22" t="s">
        <v>4897</v>
      </c>
      <c r="H1283" s="23" t="s">
        <v>4898</v>
      </c>
      <c r="I1283" s="47" t="s">
        <v>4899</v>
      </c>
      <c r="J1283" s="6"/>
    </row>
    <row r="1284">
      <c r="A1284" s="21">
        <v>7.50507301048E11</v>
      </c>
      <c r="B1284" s="22" t="s">
        <v>4900</v>
      </c>
      <c r="C1284" s="22" t="s">
        <v>4901</v>
      </c>
      <c r="D1284" s="21">
        <v>8.7779359628E10</v>
      </c>
      <c r="E1284" s="22" t="s">
        <v>225</v>
      </c>
      <c r="F1284" s="22" t="s">
        <v>9</v>
      </c>
      <c r="G1284" s="22" t="s">
        <v>4902</v>
      </c>
      <c r="H1284" s="23" t="s">
        <v>4731</v>
      </c>
      <c r="I1284" s="20"/>
      <c r="J1284" s="33"/>
    </row>
    <row r="1285">
      <c r="A1285" s="21">
        <v>7.50621450649E11</v>
      </c>
      <c r="B1285" s="22" t="s">
        <v>4903</v>
      </c>
      <c r="C1285" s="22" t="s">
        <v>4904</v>
      </c>
      <c r="D1285" s="21">
        <v>8.7024615395E10</v>
      </c>
      <c r="E1285" s="22" t="s">
        <v>213</v>
      </c>
      <c r="F1285" s="22" t="s">
        <v>55</v>
      </c>
      <c r="G1285" s="22" t="s">
        <v>4905</v>
      </c>
      <c r="H1285" s="23" t="s">
        <v>4619</v>
      </c>
      <c r="I1285" s="20"/>
      <c r="J1285" s="6"/>
    </row>
    <row r="1286">
      <c r="A1286" s="21">
        <v>7.50929401289E11</v>
      </c>
      <c r="B1286" s="22" t="s">
        <v>4906</v>
      </c>
      <c r="C1286" s="22" t="s">
        <v>4907</v>
      </c>
      <c r="D1286" s="21">
        <v>8.7017287507E10</v>
      </c>
      <c r="E1286" s="22" t="s">
        <v>674</v>
      </c>
      <c r="F1286" s="22" t="s">
        <v>71</v>
      </c>
      <c r="G1286" s="22" t="s">
        <v>2989</v>
      </c>
      <c r="H1286" s="23" t="s">
        <v>4908</v>
      </c>
      <c r="I1286" s="20"/>
      <c r="J1286" s="6"/>
    </row>
    <row r="1287">
      <c r="A1287" s="21">
        <v>7.51124301378E11</v>
      </c>
      <c r="B1287" s="22" t="s">
        <v>4909</v>
      </c>
      <c r="C1287" s="22" t="s">
        <v>4910</v>
      </c>
      <c r="D1287" s="21">
        <v>8.7711225555E10</v>
      </c>
      <c r="E1287" s="22" t="s">
        <v>386</v>
      </c>
      <c r="F1287" s="22" t="s">
        <v>201</v>
      </c>
      <c r="G1287" s="22" t="s">
        <v>3152</v>
      </c>
      <c r="H1287" s="23" t="s">
        <v>4818</v>
      </c>
      <c r="I1287" s="20"/>
      <c r="J1287" s="6"/>
    </row>
    <row r="1288">
      <c r="A1288" s="21">
        <v>7.51122350533E11</v>
      </c>
      <c r="B1288" s="22" t="s">
        <v>4911</v>
      </c>
      <c r="C1288" s="22" t="s">
        <v>4912</v>
      </c>
      <c r="D1288" s="37" t="s">
        <v>4913</v>
      </c>
      <c r="E1288" s="22" t="s">
        <v>165</v>
      </c>
      <c r="F1288" s="22" t="s">
        <v>22</v>
      </c>
      <c r="G1288" s="22" t="s">
        <v>4914</v>
      </c>
      <c r="H1288" s="23" t="s">
        <v>4915</v>
      </c>
      <c r="I1288" s="20"/>
      <c r="J1288" s="33"/>
    </row>
    <row r="1289">
      <c r="A1289" s="21">
        <v>7.5113030143E11</v>
      </c>
      <c r="B1289" s="22" t="s">
        <v>4916</v>
      </c>
      <c r="C1289" s="22" t="s">
        <v>4917</v>
      </c>
      <c r="D1289" s="21">
        <f>+77761706205</f>
        <v>77761706205</v>
      </c>
      <c r="E1289" s="22" t="s">
        <v>165</v>
      </c>
      <c r="F1289" s="22" t="s">
        <v>91</v>
      </c>
      <c r="G1289" s="22" t="s">
        <v>4918</v>
      </c>
      <c r="H1289" s="23" t="s">
        <v>4919</v>
      </c>
      <c r="I1289" s="20"/>
      <c r="J1289" s="6"/>
    </row>
    <row r="1290">
      <c r="A1290" s="21">
        <v>7.51218302038E11</v>
      </c>
      <c r="B1290" s="22" t="s">
        <v>4920</v>
      </c>
      <c r="C1290" s="22" t="s">
        <v>4920</v>
      </c>
      <c r="D1290" s="21">
        <v>8.701685738E10</v>
      </c>
      <c r="E1290" s="22" t="s">
        <v>36</v>
      </c>
      <c r="F1290" s="22" t="s">
        <v>91</v>
      </c>
      <c r="G1290" s="22" t="s">
        <v>4921</v>
      </c>
      <c r="H1290" s="23" t="s">
        <v>4619</v>
      </c>
      <c r="I1290" s="47" t="s">
        <v>4922</v>
      </c>
      <c r="J1290" s="6"/>
    </row>
    <row r="1291">
      <c r="A1291" s="21">
        <v>7.60117300291E11</v>
      </c>
      <c r="B1291" s="22" t="s">
        <v>4923</v>
      </c>
      <c r="C1291" s="22" t="s">
        <v>4924</v>
      </c>
      <c r="D1291" s="21">
        <v>8.7055864466E10</v>
      </c>
      <c r="E1291" s="22" t="s">
        <v>225</v>
      </c>
      <c r="F1291" s="22" t="s">
        <v>60</v>
      </c>
      <c r="G1291" s="22" t="s">
        <v>61</v>
      </c>
      <c r="H1291" s="23" t="s">
        <v>4805</v>
      </c>
      <c r="I1291" s="20"/>
      <c r="J1291" s="13"/>
    </row>
    <row r="1292">
      <c r="A1292" s="21">
        <v>7.6020130181E11</v>
      </c>
      <c r="B1292" s="22" t="s">
        <v>4925</v>
      </c>
      <c r="C1292" s="22" t="s">
        <v>4926</v>
      </c>
      <c r="D1292" s="21">
        <v>8.7011744718E10</v>
      </c>
      <c r="E1292" s="22" t="s">
        <v>2533</v>
      </c>
      <c r="F1292" s="22" t="s">
        <v>91</v>
      </c>
      <c r="G1292" s="22" t="s">
        <v>1834</v>
      </c>
      <c r="H1292" s="23" t="s">
        <v>4805</v>
      </c>
      <c r="I1292" s="20"/>
      <c r="J1292" s="13"/>
    </row>
    <row r="1293">
      <c r="A1293" s="21">
        <v>7.60608300677E11</v>
      </c>
      <c r="B1293" s="22" t="s">
        <v>3001</v>
      </c>
      <c r="C1293" s="22" t="s">
        <v>4927</v>
      </c>
      <c r="D1293" s="21">
        <v>8.7716656756E10</v>
      </c>
      <c r="E1293" s="22" t="s">
        <v>2749</v>
      </c>
      <c r="F1293" s="22" t="s">
        <v>22</v>
      </c>
      <c r="G1293" s="22" t="s">
        <v>1253</v>
      </c>
      <c r="H1293" s="23" t="s">
        <v>4805</v>
      </c>
      <c r="I1293" s="20"/>
      <c r="J1293" s="20"/>
    </row>
    <row r="1294">
      <c r="A1294" s="21">
        <v>7.70128302041E11</v>
      </c>
      <c r="B1294" s="22" t="s">
        <v>4928</v>
      </c>
      <c r="C1294" s="22" t="s">
        <v>4929</v>
      </c>
      <c r="D1294" s="21">
        <v>8.7056570808E10</v>
      </c>
      <c r="E1294" s="22" t="s">
        <v>213</v>
      </c>
      <c r="F1294" s="22" t="s">
        <v>16</v>
      </c>
      <c r="G1294" s="22" t="s">
        <v>4930</v>
      </c>
      <c r="H1294" s="23" t="s">
        <v>4931</v>
      </c>
      <c r="I1294" s="20"/>
      <c r="J1294" s="6"/>
    </row>
    <row r="1295">
      <c r="A1295" s="21">
        <v>7.70407302028E11</v>
      </c>
      <c r="B1295" s="22" t="s">
        <v>4932</v>
      </c>
      <c r="C1295" s="22" t="s">
        <v>4933</v>
      </c>
      <c r="D1295" s="37" t="s">
        <v>4934</v>
      </c>
      <c r="E1295" s="22" t="s">
        <v>117</v>
      </c>
      <c r="F1295" s="22" t="s">
        <v>91</v>
      </c>
      <c r="G1295" s="22" t="s">
        <v>4935</v>
      </c>
      <c r="H1295" s="23" t="s">
        <v>4778</v>
      </c>
      <c r="I1295" s="20"/>
      <c r="J1295" s="6"/>
    </row>
    <row r="1296">
      <c r="A1296" s="21">
        <v>7.70410300682E11</v>
      </c>
      <c r="B1296" s="22" t="s">
        <v>4936</v>
      </c>
      <c r="C1296" s="22" t="s">
        <v>4937</v>
      </c>
      <c r="D1296" s="21">
        <v>8.7055508733E10</v>
      </c>
      <c r="E1296" s="22" t="s">
        <v>117</v>
      </c>
      <c r="F1296" s="22" t="s">
        <v>43</v>
      </c>
      <c r="G1296" s="22" t="s">
        <v>4938</v>
      </c>
      <c r="H1296" s="23" t="s">
        <v>4759</v>
      </c>
      <c r="I1296" s="47" t="s">
        <v>4939</v>
      </c>
      <c r="J1296" s="6"/>
    </row>
    <row r="1297">
      <c r="A1297" s="21">
        <v>7.70413300639E11</v>
      </c>
      <c r="B1297" s="22" t="s">
        <v>4940</v>
      </c>
      <c r="C1297" s="22" t="s">
        <v>4941</v>
      </c>
      <c r="D1297" s="21">
        <f>+77776999943</f>
        <v>77776999943</v>
      </c>
      <c r="E1297" s="22" t="s">
        <v>21</v>
      </c>
      <c r="F1297" s="22" t="s">
        <v>22</v>
      </c>
      <c r="G1297" s="22" t="s">
        <v>4942</v>
      </c>
      <c r="H1297" s="23" t="s">
        <v>4943</v>
      </c>
      <c r="I1297" s="20"/>
      <c r="J1297" s="13"/>
    </row>
    <row r="1298">
      <c r="A1298" s="21">
        <v>7.70429401422E11</v>
      </c>
      <c r="B1298" s="22" t="s">
        <v>4944</v>
      </c>
      <c r="C1298" s="22" t="s">
        <v>4944</v>
      </c>
      <c r="D1298" s="21">
        <v>8.7477426028E10</v>
      </c>
      <c r="E1298" s="22" t="s">
        <v>70</v>
      </c>
      <c r="F1298" s="22" t="s">
        <v>186</v>
      </c>
      <c r="G1298" s="22" t="s">
        <v>1196</v>
      </c>
      <c r="H1298" s="23" t="s">
        <v>4744</v>
      </c>
      <c r="I1298" s="20"/>
      <c r="J1298" s="10"/>
    </row>
    <row r="1299">
      <c r="A1299" s="21">
        <v>7.70601302815E11</v>
      </c>
      <c r="B1299" s="22" t="s">
        <v>4945</v>
      </c>
      <c r="C1299" s="22" t="s">
        <v>4946</v>
      </c>
      <c r="D1299" s="21">
        <v>8.7775642212E10</v>
      </c>
      <c r="E1299" s="22" t="s">
        <v>225</v>
      </c>
      <c r="F1299" s="22" t="s">
        <v>91</v>
      </c>
      <c r="G1299" s="22" t="s">
        <v>4947</v>
      </c>
      <c r="H1299" s="23" t="s">
        <v>4948</v>
      </c>
      <c r="I1299" s="20"/>
      <c r="J1299" s="6"/>
    </row>
    <row r="1300">
      <c r="A1300" s="21">
        <v>7.70615303027E11</v>
      </c>
      <c r="B1300" s="22" t="s">
        <v>4949</v>
      </c>
      <c r="C1300" s="22" t="s">
        <v>4950</v>
      </c>
      <c r="D1300" s="21">
        <f>+77757592564</f>
        <v>77757592564</v>
      </c>
      <c r="E1300" s="22" t="s">
        <v>272</v>
      </c>
      <c r="F1300" s="22" t="s">
        <v>71</v>
      </c>
      <c r="G1300" s="22" t="s">
        <v>4951</v>
      </c>
      <c r="H1300" s="54" t="s">
        <v>4731</v>
      </c>
      <c r="I1300" s="20"/>
      <c r="J1300" s="33"/>
    </row>
    <row r="1301">
      <c r="A1301" s="21">
        <v>7.70901303468E11</v>
      </c>
      <c r="B1301" s="22" t="s">
        <v>4952</v>
      </c>
      <c r="C1301" s="22" t="s">
        <v>4953</v>
      </c>
      <c r="D1301" s="37" t="s">
        <v>4954</v>
      </c>
      <c r="E1301" s="22" t="s">
        <v>165</v>
      </c>
      <c r="F1301" s="22" t="s">
        <v>91</v>
      </c>
      <c r="G1301" s="22" t="s">
        <v>4955</v>
      </c>
      <c r="H1301" s="23" t="s">
        <v>4956</v>
      </c>
      <c r="I1301" s="20"/>
      <c r="J1301" s="6"/>
    </row>
    <row r="1302">
      <c r="A1302" s="21">
        <v>7.71016450235E11</v>
      </c>
      <c r="B1302" s="22" t="s">
        <v>4957</v>
      </c>
      <c r="C1302" s="22" t="s">
        <v>4958</v>
      </c>
      <c r="D1302" s="21">
        <v>8.7779334145E10</v>
      </c>
      <c r="E1302" s="22" t="s">
        <v>213</v>
      </c>
      <c r="F1302" s="22" t="s">
        <v>9</v>
      </c>
      <c r="G1302" s="22" t="s">
        <v>2890</v>
      </c>
      <c r="H1302" s="23" t="s">
        <v>4959</v>
      </c>
      <c r="I1302" s="47" t="s">
        <v>4960</v>
      </c>
      <c r="J1302" s="10"/>
    </row>
    <row r="1303">
      <c r="A1303" s="21">
        <v>7.80211300286E11</v>
      </c>
      <c r="B1303" s="22" t="s">
        <v>4961</v>
      </c>
      <c r="C1303" s="22" t="s">
        <v>4962</v>
      </c>
      <c r="D1303" s="37" t="s">
        <v>4963</v>
      </c>
      <c r="E1303" s="22" t="s">
        <v>151</v>
      </c>
      <c r="F1303" s="22" t="s">
        <v>9</v>
      </c>
      <c r="G1303" s="22" t="s">
        <v>4224</v>
      </c>
      <c r="H1303" s="23" t="s">
        <v>4964</v>
      </c>
      <c r="I1303" s="20"/>
      <c r="J1303" s="13"/>
    </row>
    <row r="1304">
      <c r="A1304" s="21">
        <v>7.80402301242E11</v>
      </c>
      <c r="B1304" s="22" t="s">
        <v>4965</v>
      </c>
      <c r="C1304" s="22" t="s">
        <v>4966</v>
      </c>
      <c r="D1304" s="37" t="s">
        <v>4967</v>
      </c>
      <c r="E1304" s="22" t="s">
        <v>213</v>
      </c>
      <c r="F1304" s="22" t="s">
        <v>9</v>
      </c>
      <c r="G1304" s="22" t="s">
        <v>4968</v>
      </c>
      <c r="H1304" s="23" t="s">
        <v>4805</v>
      </c>
      <c r="I1304" s="47" t="s">
        <v>4969</v>
      </c>
      <c r="J1304" s="6"/>
    </row>
    <row r="1305">
      <c r="A1305" s="21">
        <v>7.80505402089E11</v>
      </c>
      <c r="B1305" s="22" t="s">
        <v>4970</v>
      </c>
      <c r="C1305" s="22" t="s">
        <v>4971</v>
      </c>
      <c r="D1305" s="21">
        <v>8.7778051463E10</v>
      </c>
      <c r="E1305" s="22" t="s">
        <v>165</v>
      </c>
      <c r="F1305" s="22" t="s">
        <v>91</v>
      </c>
      <c r="G1305" s="22" t="s">
        <v>4972</v>
      </c>
      <c r="H1305" s="23" t="s">
        <v>4731</v>
      </c>
      <c r="I1305" s="20"/>
      <c r="J1305" s="6"/>
    </row>
    <row r="1306">
      <c r="A1306" s="21">
        <v>7.80518350192E11</v>
      </c>
      <c r="B1306" s="22" t="s">
        <v>4973</v>
      </c>
      <c r="C1306" s="22" t="s">
        <v>4974</v>
      </c>
      <c r="D1306" s="22" t="s">
        <v>4975</v>
      </c>
      <c r="E1306" s="22" t="s">
        <v>225</v>
      </c>
      <c r="F1306" s="22" t="s">
        <v>71</v>
      </c>
      <c r="G1306" s="22" t="s">
        <v>4976</v>
      </c>
      <c r="H1306" s="23" t="s">
        <v>4799</v>
      </c>
      <c r="I1306" s="47" t="s">
        <v>4977</v>
      </c>
      <c r="J1306" s="6"/>
    </row>
    <row r="1307">
      <c r="A1307" s="21">
        <v>7.80531302094E11</v>
      </c>
      <c r="B1307" s="22" t="s">
        <v>4978</v>
      </c>
      <c r="C1307" s="22" t="s">
        <v>4979</v>
      </c>
      <c r="D1307" s="37" t="s">
        <v>4980</v>
      </c>
      <c r="E1307" s="22" t="s">
        <v>117</v>
      </c>
      <c r="F1307" s="22" t="s">
        <v>186</v>
      </c>
      <c r="G1307" s="22" t="s">
        <v>4981</v>
      </c>
      <c r="H1307" s="23" t="s">
        <v>4731</v>
      </c>
      <c r="I1307" s="20"/>
      <c r="J1307" s="10"/>
    </row>
    <row r="1308">
      <c r="A1308" s="21">
        <v>7.80703302633E11</v>
      </c>
      <c r="B1308" s="22" t="s">
        <v>4982</v>
      </c>
      <c r="C1308" s="22" t="s">
        <v>4983</v>
      </c>
      <c r="D1308" s="21">
        <v>8.7769398778E10</v>
      </c>
      <c r="E1308" s="22" t="s">
        <v>165</v>
      </c>
      <c r="F1308" s="22" t="s">
        <v>91</v>
      </c>
      <c r="G1308" s="22" t="s">
        <v>4984</v>
      </c>
      <c r="H1308" s="23" t="s">
        <v>4985</v>
      </c>
      <c r="I1308" s="47" t="s">
        <v>4986</v>
      </c>
      <c r="J1308" s="13"/>
    </row>
    <row r="1309">
      <c r="A1309" s="21">
        <v>7.80701302404E11</v>
      </c>
      <c r="B1309" s="22" t="s">
        <v>4987</v>
      </c>
      <c r="C1309" s="22" t="s">
        <v>4988</v>
      </c>
      <c r="D1309" s="21">
        <f>+77058523589</f>
        <v>77058523589</v>
      </c>
      <c r="E1309" s="22" t="s">
        <v>70</v>
      </c>
      <c r="F1309" s="22" t="s">
        <v>22</v>
      </c>
      <c r="G1309" s="22" t="s">
        <v>4989</v>
      </c>
      <c r="H1309" s="23" t="s">
        <v>4990</v>
      </c>
      <c r="I1309" s="47" t="s">
        <v>4991</v>
      </c>
      <c r="J1309" s="33"/>
    </row>
    <row r="1310">
      <c r="A1310" s="21">
        <v>7.80920302425E11</v>
      </c>
      <c r="B1310" s="22" t="s">
        <v>4992</v>
      </c>
      <c r="C1310" s="22" t="s">
        <v>4993</v>
      </c>
      <c r="D1310" s="21">
        <v>8.7788218686E10</v>
      </c>
      <c r="E1310" s="22" t="s">
        <v>117</v>
      </c>
      <c r="F1310" s="22" t="s">
        <v>43</v>
      </c>
      <c r="G1310" s="22" t="s">
        <v>1323</v>
      </c>
      <c r="H1310" s="23" t="s">
        <v>4805</v>
      </c>
      <c r="I1310" s="20"/>
      <c r="J1310" s="20"/>
    </row>
    <row r="1311">
      <c r="A1311" s="21">
        <v>7.81011301636E11</v>
      </c>
      <c r="B1311" s="22" t="s">
        <v>4994</v>
      </c>
      <c r="C1311" s="22" t="s">
        <v>4994</v>
      </c>
      <c r="D1311" s="21">
        <v>8.777374844E10</v>
      </c>
      <c r="E1311" s="22" t="s">
        <v>213</v>
      </c>
      <c r="F1311" s="22" t="s">
        <v>22</v>
      </c>
      <c r="G1311" s="22" t="s">
        <v>4995</v>
      </c>
      <c r="H1311" s="23" t="s">
        <v>4996</v>
      </c>
      <c r="I1311" s="20"/>
      <c r="J1311" s="10"/>
    </row>
    <row r="1312">
      <c r="A1312" s="21">
        <v>7.90803350044E11</v>
      </c>
      <c r="B1312" s="22" t="s">
        <v>4997</v>
      </c>
      <c r="C1312" s="22" t="s">
        <v>4998</v>
      </c>
      <c r="D1312" s="21">
        <v>8.7773123998E10</v>
      </c>
      <c r="E1312" s="22" t="s">
        <v>165</v>
      </c>
      <c r="F1312" s="22" t="s">
        <v>55</v>
      </c>
      <c r="G1312" s="22" t="s">
        <v>4999</v>
      </c>
      <c r="H1312" s="48" t="s">
        <v>1962</v>
      </c>
      <c r="I1312" s="20"/>
      <c r="J1312" s="6"/>
    </row>
    <row r="1313">
      <c r="A1313" s="21">
        <v>7.91007300073E11</v>
      </c>
      <c r="B1313" s="22" t="s">
        <v>5000</v>
      </c>
      <c r="C1313" s="22" t="s">
        <v>5001</v>
      </c>
      <c r="D1313" s="21">
        <v>8.7028636251E10</v>
      </c>
      <c r="E1313" s="22" t="s">
        <v>36</v>
      </c>
      <c r="F1313" s="22" t="s">
        <v>186</v>
      </c>
      <c r="G1313" s="22" t="s">
        <v>5002</v>
      </c>
      <c r="H1313" s="23" t="s">
        <v>5003</v>
      </c>
      <c r="I1313" s="20"/>
      <c r="J1313" s="33"/>
    </row>
    <row r="1314">
      <c r="A1314" s="21">
        <v>7.9101330148E11</v>
      </c>
      <c r="B1314" s="22" t="s">
        <v>5004</v>
      </c>
      <c r="C1314" s="22" t="s">
        <v>4028</v>
      </c>
      <c r="D1314" s="21">
        <v>8.7051716342E10</v>
      </c>
      <c r="E1314" s="22" t="s">
        <v>5005</v>
      </c>
      <c r="F1314" s="22" t="s">
        <v>91</v>
      </c>
      <c r="G1314" s="22" t="s">
        <v>5006</v>
      </c>
      <c r="H1314" s="23" t="s">
        <v>5007</v>
      </c>
      <c r="I1314" s="20"/>
      <c r="J1314" s="10"/>
    </row>
    <row r="1315">
      <c r="A1315" s="21">
        <v>7.91023301742E11</v>
      </c>
      <c r="B1315" s="22" t="s">
        <v>5008</v>
      </c>
      <c r="C1315" s="22" t="s">
        <v>5009</v>
      </c>
      <c r="D1315" s="21">
        <v>8.77705456E10</v>
      </c>
      <c r="E1315" s="22" t="s">
        <v>21</v>
      </c>
      <c r="F1315" s="22" t="s">
        <v>43</v>
      </c>
      <c r="G1315" s="22" t="s">
        <v>5010</v>
      </c>
      <c r="H1315" s="23" t="s">
        <v>4731</v>
      </c>
      <c r="I1315" s="20"/>
      <c r="J1315" s="6"/>
    </row>
    <row r="1316">
      <c r="A1316" s="21">
        <v>7.91221301947E11</v>
      </c>
      <c r="B1316" s="22" t="s">
        <v>5011</v>
      </c>
      <c r="C1316" s="22" t="s">
        <v>5012</v>
      </c>
      <c r="D1316" s="22" t="s">
        <v>5013</v>
      </c>
      <c r="E1316" s="22" t="s">
        <v>213</v>
      </c>
      <c r="F1316" s="22" t="s">
        <v>141</v>
      </c>
      <c r="G1316" s="22" t="s">
        <v>4662</v>
      </c>
      <c r="H1316" s="23" t="s">
        <v>5014</v>
      </c>
      <c r="I1316" s="20"/>
      <c r="J1316" s="33"/>
    </row>
    <row r="1317">
      <c r="A1317" s="21">
        <v>8.00310300756E11</v>
      </c>
      <c r="B1317" s="22" t="s">
        <v>5015</v>
      </c>
      <c r="C1317" s="22" t="s">
        <v>5016</v>
      </c>
      <c r="D1317" s="21">
        <v>8.7776162502E10</v>
      </c>
      <c r="E1317" s="22" t="s">
        <v>21</v>
      </c>
      <c r="F1317" s="22" t="s">
        <v>43</v>
      </c>
      <c r="G1317" s="22" t="s">
        <v>5017</v>
      </c>
      <c r="H1317" s="23" t="s">
        <v>5018</v>
      </c>
      <c r="I1317" s="47" t="s">
        <v>5019</v>
      </c>
      <c r="J1317" s="33"/>
    </row>
    <row r="1318">
      <c r="A1318" s="21">
        <v>8.00401302411E11</v>
      </c>
      <c r="B1318" s="22" t="s">
        <v>5020</v>
      </c>
      <c r="C1318" s="22" t="s">
        <v>5021</v>
      </c>
      <c r="D1318" s="22" t="s">
        <v>5022</v>
      </c>
      <c r="E1318" s="22" t="s">
        <v>165</v>
      </c>
      <c r="F1318" s="22" t="s">
        <v>31</v>
      </c>
      <c r="G1318" s="22" t="s">
        <v>5023</v>
      </c>
      <c r="H1318" s="23" t="s">
        <v>4818</v>
      </c>
      <c r="I1318" s="47" t="s">
        <v>5024</v>
      </c>
      <c r="J1318" s="6"/>
    </row>
    <row r="1319">
      <c r="A1319" s="21">
        <v>8.00716300624E11</v>
      </c>
      <c r="B1319" s="22" t="s">
        <v>5025</v>
      </c>
      <c r="C1319" s="22" t="s">
        <v>5026</v>
      </c>
      <c r="D1319" s="37" t="s">
        <v>5027</v>
      </c>
      <c r="E1319" s="22" t="s">
        <v>674</v>
      </c>
      <c r="F1319" s="22" t="s">
        <v>43</v>
      </c>
      <c r="G1319" s="22" t="s">
        <v>4766</v>
      </c>
      <c r="H1319" s="23" t="s">
        <v>4818</v>
      </c>
      <c r="I1319" s="20"/>
      <c r="J1319" s="6"/>
    </row>
    <row r="1320">
      <c r="A1320" s="21">
        <v>8.00807301796E11</v>
      </c>
      <c r="B1320" s="22" t="s">
        <v>5028</v>
      </c>
      <c r="C1320" s="22" t="s">
        <v>5029</v>
      </c>
      <c r="D1320" s="21">
        <v>8.7764296703E10</v>
      </c>
      <c r="E1320" s="22" t="s">
        <v>1549</v>
      </c>
      <c r="F1320" s="22" t="s">
        <v>22</v>
      </c>
      <c r="G1320" s="22" t="s">
        <v>1352</v>
      </c>
      <c r="H1320" s="23" t="s">
        <v>5007</v>
      </c>
      <c r="I1320" s="20"/>
      <c r="J1320" s="10"/>
    </row>
    <row r="1321">
      <c r="A1321" s="21">
        <v>8.01117300145E11</v>
      </c>
      <c r="B1321" s="22" t="s">
        <v>5030</v>
      </c>
      <c r="C1321" s="22" t="s">
        <v>5031</v>
      </c>
      <c r="D1321" s="21">
        <v>8.701419848E10</v>
      </c>
      <c r="E1321" s="22" t="s">
        <v>16</v>
      </c>
      <c r="F1321" s="22" t="s">
        <v>201</v>
      </c>
      <c r="G1321" s="22" t="s">
        <v>5032</v>
      </c>
      <c r="H1321" s="23" t="s">
        <v>4805</v>
      </c>
      <c r="I1321" s="47" t="s">
        <v>5033</v>
      </c>
      <c r="J1321" s="33"/>
    </row>
    <row r="1322">
      <c r="A1322" s="21">
        <v>8.01207300868E11</v>
      </c>
      <c r="B1322" s="22" t="s">
        <v>5034</v>
      </c>
      <c r="C1322" s="22" t="s">
        <v>5035</v>
      </c>
      <c r="D1322" s="21">
        <v>8.7785555597E10</v>
      </c>
      <c r="E1322" s="22" t="s">
        <v>165</v>
      </c>
      <c r="F1322" s="22" t="s">
        <v>91</v>
      </c>
      <c r="G1322" s="22" t="s">
        <v>4276</v>
      </c>
      <c r="H1322" s="23" t="s">
        <v>4818</v>
      </c>
      <c r="I1322" s="47" t="s">
        <v>5036</v>
      </c>
      <c r="J1322" s="6"/>
    </row>
    <row r="1323">
      <c r="A1323" s="21">
        <v>8.01215350233E11</v>
      </c>
      <c r="B1323" s="22" t="s">
        <v>5037</v>
      </c>
      <c r="C1323" s="22" t="s">
        <v>5038</v>
      </c>
      <c r="D1323" s="37" t="s">
        <v>5039</v>
      </c>
      <c r="E1323" s="22" t="s">
        <v>36</v>
      </c>
      <c r="F1323" s="22" t="s">
        <v>22</v>
      </c>
      <c r="G1323" s="22" t="s">
        <v>2383</v>
      </c>
      <c r="H1323" s="23" t="s">
        <v>4805</v>
      </c>
      <c r="I1323" s="20"/>
      <c r="J1323" s="10"/>
    </row>
    <row r="1324">
      <c r="A1324" s="21">
        <v>8.10103303033E11</v>
      </c>
      <c r="B1324" s="22" t="s">
        <v>5040</v>
      </c>
      <c r="C1324" s="22" t="s">
        <v>5041</v>
      </c>
      <c r="D1324" s="21">
        <f>+77051779939</f>
        <v>77051779939</v>
      </c>
      <c r="E1324" s="22" t="s">
        <v>1</v>
      </c>
      <c r="F1324" s="22" t="s">
        <v>91</v>
      </c>
      <c r="G1324" s="22" t="s">
        <v>5042</v>
      </c>
      <c r="H1324" s="23" t="s">
        <v>4818</v>
      </c>
      <c r="I1324" s="20"/>
      <c r="J1324" s="10"/>
    </row>
    <row r="1325">
      <c r="A1325" s="21">
        <v>8.10108300145E11</v>
      </c>
      <c r="B1325" s="22" t="s">
        <v>5043</v>
      </c>
      <c r="C1325" s="22" t="s">
        <v>5044</v>
      </c>
      <c r="D1325" s="21">
        <v>8.7713758734E10</v>
      </c>
      <c r="E1325" s="22" t="s">
        <v>302</v>
      </c>
      <c r="F1325" s="22" t="s">
        <v>16</v>
      </c>
      <c r="G1325" s="22" t="s">
        <v>5045</v>
      </c>
      <c r="H1325" s="23" t="s">
        <v>4818</v>
      </c>
      <c r="I1325" s="47" t="s">
        <v>5046</v>
      </c>
      <c r="J1325" s="6"/>
    </row>
    <row r="1326">
      <c r="A1326" s="21">
        <v>8.1050130118E11</v>
      </c>
      <c r="B1326" s="22" t="s">
        <v>5047</v>
      </c>
      <c r="C1326" s="22" t="s">
        <v>5048</v>
      </c>
      <c r="D1326" s="22" t="s">
        <v>5049</v>
      </c>
      <c r="E1326" s="22" t="s">
        <v>165</v>
      </c>
      <c r="F1326" s="22" t="s">
        <v>71</v>
      </c>
      <c r="G1326" s="22" t="s">
        <v>5050</v>
      </c>
      <c r="H1326" s="23" t="s">
        <v>5051</v>
      </c>
      <c r="I1326" s="20"/>
      <c r="J1326" s="6"/>
    </row>
    <row r="1327">
      <c r="A1327" s="21">
        <v>8.10605350341E11</v>
      </c>
      <c r="B1327" s="22" t="s">
        <v>5052</v>
      </c>
      <c r="C1327" s="22" t="s">
        <v>5053</v>
      </c>
      <c r="D1327" s="21">
        <v>8.7055702225E10</v>
      </c>
      <c r="E1327" s="22" t="s">
        <v>21</v>
      </c>
      <c r="F1327" s="22" t="s">
        <v>43</v>
      </c>
      <c r="G1327" s="22" t="s">
        <v>1716</v>
      </c>
      <c r="H1327" s="23" t="s">
        <v>4731</v>
      </c>
      <c r="I1327" s="20"/>
      <c r="J1327" s="6"/>
    </row>
    <row r="1328">
      <c r="A1328" s="21">
        <v>8.10713350241E11</v>
      </c>
      <c r="B1328" s="22" t="s">
        <v>5054</v>
      </c>
      <c r="C1328" s="22" t="s">
        <v>5055</v>
      </c>
      <c r="D1328" s="21">
        <v>8.7027638868E10</v>
      </c>
      <c r="E1328" s="22" t="s">
        <v>21</v>
      </c>
      <c r="F1328" s="22" t="s">
        <v>71</v>
      </c>
      <c r="G1328" s="22" t="s">
        <v>5056</v>
      </c>
      <c r="H1328" s="23" t="s">
        <v>4805</v>
      </c>
      <c r="I1328" s="20"/>
      <c r="J1328" s="10"/>
    </row>
    <row r="1329">
      <c r="A1329" s="21">
        <v>8.1092035077E11</v>
      </c>
      <c r="B1329" s="22" t="s">
        <v>5057</v>
      </c>
      <c r="C1329" s="22" t="s">
        <v>5058</v>
      </c>
      <c r="D1329" s="21">
        <v>8.7052157199E10</v>
      </c>
      <c r="E1329" s="22" t="s">
        <v>5059</v>
      </c>
      <c r="F1329" s="22" t="s">
        <v>43</v>
      </c>
      <c r="G1329" s="22" t="s">
        <v>5060</v>
      </c>
      <c r="H1329" s="23" t="s">
        <v>4915</v>
      </c>
      <c r="I1329" s="20"/>
      <c r="J1329" s="6"/>
    </row>
    <row r="1330">
      <c r="A1330" s="21">
        <v>8.11222351063E11</v>
      </c>
      <c r="B1330" s="22" t="s">
        <v>5061</v>
      </c>
      <c r="C1330" s="22" t="s">
        <v>5062</v>
      </c>
      <c r="D1330" s="22" t="s">
        <v>5063</v>
      </c>
      <c r="E1330" s="22" t="s">
        <v>117</v>
      </c>
      <c r="F1330" s="22" t="s">
        <v>9</v>
      </c>
      <c r="G1330" s="22" t="s">
        <v>5064</v>
      </c>
      <c r="H1330" s="23" t="s">
        <v>4731</v>
      </c>
      <c r="I1330" s="47" t="s">
        <v>5065</v>
      </c>
      <c r="J1330" s="6"/>
    </row>
    <row r="1331">
      <c r="A1331" s="21">
        <v>8.20121301304E11</v>
      </c>
      <c r="B1331" s="22" t="s">
        <v>5066</v>
      </c>
      <c r="C1331" s="22" t="s">
        <v>5067</v>
      </c>
      <c r="D1331" s="21">
        <v>8.7779077077E10</v>
      </c>
      <c r="E1331" s="22" t="s">
        <v>16</v>
      </c>
      <c r="F1331" s="22" t="s">
        <v>141</v>
      </c>
      <c r="G1331" s="22" t="s">
        <v>5068</v>
      </c>
      <c r="H1331" s="23" t="s">
        <v>4805</v>
      </c>
      <c r="I1331" s="20"/>
      <c r="J1331" s="6"/>
    </row>
    <row r="1332">
      <c r="A1332" s="21">
        <v>8.20205300085E11</v>
      </c>
      <c r="B1332" s="22" t="s">
        <v>5069</v>
      </c>
      <c r="C1332" s="22" t="s">
        <v>5070</v>
      </c>
      <c r="D1332" s="21">
        <v>8.7014725636E10</v>
      </c>
      <c r="E1332" s="22" t="s">
        <v>1373</v>
      </c>
      <c r="F1332" s="22" t="s">
        <v>201</v>
      </c>
      <c r="G1332" s="22" t="s">
        <v>202</v>
      </c>
      <c r="H1332" s="23" t="s">
        <v>4805</v>
      </c>
      <c r="I1332" s="20"/>
      <c r="J1332" s="6"/>
    </row>
    <row r="1333">
      <c r="A1333" s="21">
        <v>8.20504300655E11</v>
      </c>
      <c r="B1333" s="22" t="s">
        <v>2413</v>
      </c>
      <c r="C1333" s="22" t="s">
        <v>5071</v>
      </c>
      <c r="D1333" s="21">
        <v>8.777249391E10</v>
      </c>
      <c r="E1333" s="22" t="s">
        <v>584</v>
      </c>
      <c r="F1333" s="22" t="s">
        <v>91</v>
      </c>
      <c r="G1333" s="22" t="s">
        <v>4626</v>
      </c>
      <c r="H1333" s="23" t="s">
        <v>5072</v>
      </c>
      <c r="I1333" s="20"/>
      <c r="J1333" s="6"/>
    </row>
    <row r="1334">
      <c r="A1334" s="21">
        <v>8.20809301403E11</v>
      </c>
      <c r="B1334" s="22" t="s">
        <v>5073</v>
      </c>
      <c r="C1334" s="22" t="s">
        <v>3393</v>
      </c>
      <c r="D1334" s="21">
        <v>8.7774765249E10</v>
      </c>
      <c r="E1334" s="22" t="s">
        <v>117</v>
      </c>
      <c r="F1334" s="22" t="s">
        <v>91</v>
      </c>
      <c r="G1334" s="22" t="s">
        <v>1787</v>
      </c>
      <c r="H1334" s="23" t="s">
        <v>5074</v>
      </c>
      <c r="I1334" s="20"/>
      <c r="J1334" s="6"/>
    </row>
    <row r="1335">
      <c r="A1335" s="21">
        <v>8.20912350848E11</v>
      </c>
      <c r="B1335" s="22" t="s">
        <v>5075</v>
      </c>
      <c r="C1335" s="22" t="s">
        <v>5076</v>
      </c>
      <c r="D1335" s="21">
        <v>8.708547455E10</v>
      </c>
      <c r="E1335" s="22" t="s">
        <v>5077</v>
      </c>
      <c r="F1335" s="22" t="s">
        <v>71</v>
      </c>
      <c r="G1335" s="22" t="s">
        <v>2186</v>
      </c>
      <c r="H1335" s="23" t="s">
        <v>5078</v>
      </c>
      <c r="I1335" s="47" t="s">
        <v>5079</v>
      </c>
      <c r="J1335" s="10"/>
    </row>
    <row r="1336">
      <c r="A1336" s="21">
        <v>8.21106350747E11</v>
      </c>
      <c r="B1336" s="22" t="s">
        <v>5080</v>
      </c>
      <c r="C1336" s="22" t="s">
        <v>5081</v>
      </c>
      <c r="D1336" s="21">
        <v>8.7021038351E10</v>
      </c>
      <c r="E1336" s="22" t="s">
        <v>70</v>
      </c>
      <c r="F1336" s="22" t="s">
        <v>16</v>
      </c>
      <c r="G1336" s="22" t="s">
        <v>5082</v>
      </c>
      <c r="H1336" s="23" t="s">
        <v>4805</v>
      </c>
      <c r="I1336" s="20"/>
      <c r="J1336" s="6"/>
    </row>
    <row r="1337">
      <c r="A1337" s="21">
        <v>8.21206350981E11</v>
      </c>
      <c r="B1337" s="22" t="s">
        <v>5083</v>
      </c>
      <c r="C1337" s="22" t="s">
        <v>5084</v>
      </c>
      <c r="D1337" s="21">
        <v>8.7054447858E10</v>
      </c>
      <c r="E1337" s="22" t="s">
        <v>21</v>
      </c>
      <c r="F1337" s="22" t="s">
        <v>22</v>
      </c>
      <c r="G1337" s="22" t="s">
        <v>5085</v>
      </c>
      <c r="H1337" s="23" t="s">
        <v>5007</v>
      </c>
      <c r="I1337" s="20"/>
      <c r="J1337" s="13"/>
    </row>
    <row r="1338">
      <c r="A1338" s="21">
        <v>8.3012235101E11</v>
      </c>
      <c r="B1338" s="22" t="s">
        <v>5086</v>
      </c>
      <c r="C1338" s="22" t="s">
        <v>5087</v>
      </c>
      <c r="D1338" s="37" t="s">
        <v>5088</v>
      </c>
      <c r="E1338" s="22" t="s">
        <v>200</v>
      </c>
      <c r="F1338" s="22" t="s">
        <v>9</v>
      </c>
      <c r="G1338" s="22" t="s">
        <v>5089</v>
      </c>
      <c r="H1338" s="23" t="s">
        <v>5090</v>
      </c>
      <c r="I1338" s="20"/>
      <c r="J1338" s="13"/>
    </row>
    <row r="1339">
      <c r="A1339" s="21">
        <v>8.30303350899E11</v>
      </c>
      <c r="B1339" s="22" t="s">
        <v>5091</v>
      </c>
      <c r="C1339" s="22" t="s">
        <v>5092</v>
      </c>
      <c r="D1339" s="21">
        <v>8.7776124407E10</v>
      </c>
      <c r="E1339" s="22" t="s">
        <v>165</v>
      </c>
      <c r="F1339" s="22" t="s">
        <v>9</v>
      </c>
      <c r="G1339" s="22" t="s">
        <v>238</v>
      </c>
      <c r="H1339" s="23" t="s">
        <v>5093</v>
      </c>
      <c r="I1339" s="20"/>
      <c r="J1339" s="6"/>
    </row>
    <row r="1340">
      <c r="A1340" s="28">
        <v>8.3031435069E11</v>
      </c>
      <c r="B1340" s="29" t="s">
        <v>5094</v>
      </c>
      <c r="C1340" s="29" t="s">
        <v>5095</v>
      </c>
      <c r="D1340" s="28">
        <v>8.7055750917E10</v>
      </c>
      <c r="E1340" s="29" t="s">
        <v>117</v>
      </c>
      <c r="F1340" s="29" t="s">
        <v>60</v>
      </c>
      <c r="G1340" s="29" t="s">
        <v>5096</v>
      </c>
      <c r="H1340" s="30" t="s">
        <v>5097</v>
      </c>
      <c r="I1340" s="6"/>
      <c r="J1340" s="6"/>
    </row>
    <row r="1341">
      <c r="A1341" s="21">
        <v>8.31102351094E11</v>
      </c>
      <c r="B1341" s="22" t="s">
        <v>5098</v>
      </c>
      <c r="C1341" s="22" t="s">
        <v>5099</v>
      </c>
      <c r="D1341" s="21">
        <v>8.7710443353E10</v>
      </c>
      <c r="E1341" s="22" t="s">
        <v>674</v>
      </c>
      <c r="F1341" s="22" t="s">
        <v>60</v>
      </c>
      <c r="G1341" s="22" t="s">
        <v>3100</v>
      </c>
      <c r="H1341" s="23" t="s">
        <v>4805</v>
      </c>
      <c r="I1341" s="20"/>
      <c r="J1341" s="6"/>
    </row>
    <row r="1342">
      <c r="A1342" s="21">
        <v>8.31211301922E11</v>
      </c>
      <c r="B1342" s="22" t="s">
        <v>5100</v>
      </c>
      <c r="C1342" s="22" t="s">
        <v>5101</v>
      </c>
      <c r="D1342" s="21">
        <v>8.7029863603E10</v>
      </c>
      <c r="E1342" s="22" t="s">
        <v>117</v>
      </c>
      <c r="F1342" s="22" t="s">
        <v>2</v>
      </c>
      <c r="G1342" s="22" t="s">
        <v>5102</v>
      </c>
      <c r="H1342" s="23" t="s">
        <v>4805</v>
      </c>
      <c r="I1342" s="20"/>
      <c r="J1342" s="20"/>
    </row>
    <row r="1343">
      <c r="A1343" s="21">
        <v>8.40710351435E11</v>
      </c>
      <c r="B1343" s="22" t="s">
        <v>5103</v>
      </c>
      <c r="C1343" s="22" t="s">
        <v>5104</v>
      </c>
      <c r="D1343" s="21">
        <f>+77765552227</f>
        <v>77765552227</v>
      </c>
      <c r="E1343" s="22" t="s">
        <v>213</v>
      </c>
      <c r="F1343" s="22" t="s">
        <v>71</v>
      </c>
      <c r="G1343" s="22" t="s">
        <v>5105</v>
      </c>
      <c r="H1343" s="23" t="s">
        <v>4731</v>
      </c>
      <c r="I1343" s="20"/>
      <c r="J1343" s="33"/>
    </row>
    <row r="1344">
      <c r="A1344" s="21">
        <v>8.40726350701E11</v>
      </c>
      <c r="B1344" s="22" t="s">
        <v>5106</v>
      </c>
      <c r="C1344" s="22" t="s">
        <v>5107</v>
      </c>
      <c r="D1344" s="21">
        <v>8.7051413181E10</v>
      </c>
      <c r="E1344" s="22" t="s">
        <v>21</v>
      </c>
      <c r="F1344" s="22" t="s">
        <v>9</v>
      </c>
      <c r="G1344" s="22" t="s">
        <v>5108</v>
      </c>
      <c r="H1344" s="23" t="s">
        <v>5109</v>
      </c>
      <c r="I1344" s="20"/>
      <c r="J1344" s="10"/>
    </row>
    <row r="1345">
      <c r="A1345" s="21">
        <v>8.40906350501E11</v>
      </c>
      <c r="B1345" s="22" t="s">
        <v>5110</v>
      </c>
      <c r="C1345" s="22" t="s">
        <v>5111</v>
      </c>
      <c r="D1345" s="21">
        <v>8.7778645863E10</v>
      </c>
      <c r="E1345" s="22" t="s">
        <v>225</v>
      </c>
      <c r="F1345" s="22" t="s">
        <v>9</v>
      </c>
      <c r="G1345" s="22" t="s">
        <v>5112</v>
      </c>
      <c r="H1345" s="23" t="s">
        <v>5113</v>
      </c>
      <c r="I1345" s="20"/>
      <c r="J1345" s="33"/>
    </row>
    <row r="1346">
      <c r="A1346" s="21">
        <v>8.40910301149E11</v>
      </c>
      <c r="B1346" s="22" t="s">
        <v>5114</v>
      </c>
      <c r="C1346" s="22" t="s">
        <v>5115</v>
      </c>
      <c r="D1346" s="21">
        <v>8.7477181884E10</v>
      </c>
      <c r="E1346" s="22" t="s">
        <v>16</v>
      </c>
      <c r="F1346" s="22" t="s">
        <v>96</v>
      </c>
      <c r="G1346" s="22" t="s">
        <v>5116</v>
      </c>
      <c r="H1346" s="23" t="s">
        <v>4744</v>
      </c>
      <c r="I1346" s="20"/>
      <c r="J1346" s="6"/>
    </row>
    <row r="1347">
      <c r="A1347" s="28">
        <v>8.40924302568E11</v>
      </c>
      <c r="B1347" s="29" t="s">
        <v>5117</v>
      </c>
      <c r="C1347" s="29" t="s">
        <v>5118</v>
      </c>
      <c r="D1347" s="39" t="s">
        <v>5119</v>
      </c>
      <c r="E1347" s="29" t="s">
        <v>1</v>
      </c>
      <c r="F1347" s="29" t="s">
        <v>91</v>
      </c>
      <c r="G1347" s="29" t="s">
        <v>5120</v>
      </c>
      <c r="H1347" s="30" t="s">
        <v>5121</v>
      </c>
      <c r="I1347" s="6"/>
      <c r="J1347" s="10"/>
    </row>
    <row r="1348">
      <c r="A1348" s="21">
        <v>8.41109400701E11</v>
      </c>
      <c r="B1348" s="22" t="s">
        <v>5122</v>
      </c>
      <c r="C1348" s="22" t="s">
        <v>5122</v>
      </c>
      <c r="D1348" s="37" t="s">
        <v>5123</v>
      </c>
      <c r="E1348" s="22" t="s">
        <v>1</v>
      </c>
      <c r="F1348" s="22" t="s">
        <v>201</v>
      </c>
      <c r="G1348" s="22" t="s">
        <v>2178</v>
      </c>
      <c r="H1348" s="23" t="s">
        <v>5124</v>
      </c>
      <c r="I1348" s="20"/>
      <c r="J1348" s="13"/>
    </row>
    <row r="1349">
      <c r="A1349" s="21">
        <v>8.41226300747E11</v>
      </c>
      <c r="B1349" s="22" t="s">
        <v>5125</v>
      </c>
      <c r="C1349" s="22" t="s">
        <v>5126</v>
      </c>
      <c r="D1349" s="21">
        <v>8.7774791084E10</v>
      </c>
      <c r="E1349" s="22" t="s">
        <v>165</v>
      </c>
      <c r="F1349" s="22" t="s">
        <v>91</v>
      </c>
      <c r="G1349" s="22" t="s">
        <v>1602</v>
      </c>
      <c r="H1349" s="23" t="s">
        <v>5127</v>
      </c>
      <c r="I1349" s="20"/>
      <c r="J1349" s="6"/>
    </row>
    <row r="1350">
      <c r="A1350" s="21">
        <v>8.50105300592E11</v>
      </c>
      <c r="B1350" s="22" t="s">
        <v>5128</v>
      </c>
      <c r="C1350" s="22" t="s">
        <v>5129</v>
      </c>
      <c r="D1350" s="37" t="s">
        <v>5130</v>
      </c>
      <c r="E1350" s="22" t="s">
        <v>117</v>
      </c>
      <c r="F1350" s="22" t="s">
        <v>452</v>
      </c>
      <c r="G1350" s="22" t="s">
        <v>5131</v>
      </c>
      <c r="H1350" s="23" t="s">
        <v>4805</v>
      </c>
      <c r="I1350" s="47" t="s">
        <v>5132</v>
      </c>
      <c r="J1350" s="6"/>
    </row>
    <row r="1351">
      <c r="A1351" s="21">
        <v>8.50201350689E11</v>
      </c>
      <c r="B1351" s="22" t="s">
        <v>5133</v>
      </c>
      <c r="C1351" s="22" t="s">
        <v>5134</v>
      </c>
      <c r="D1351" s="21">
        <v>8.7011054714E10</v>
      </c>
      <c r="E1351" s="22" t="s">
        <v>225</v>
      </c>
      <c r="F1351" s="22" t="s">
        <v>55</v>
      </c>
      <c r="G1351" s="22" t="s">
        <v>2026</v>
      </c>
      <c r="H1351" s="23" t="s">
        <v>5135</v>
      </c>
      <c r="I1351" s="20"/>
      <c r="J1351" s="33"/>
    </row>
    <row r="1352">
      <c r="A1352" s="21">
        <v>8.50601351226E11</v>
      </c>
      <c r="B1352" s="22" t="s">
        <v>5136</v>
      </c>
      <c r="C1352" s="22" t="s">
        <v>5137</v>
      </c>
      <c r="D1352" s="21">
        <v>8.7086116108E10</v>
      </c>
      <c r="E1352" s="22" t="s">
        <v>302</v>
      </c>
      <c r="F1352" s="22" t="s">
        <v>22</v>
      </c>
      <c r="G1352" s="22" t="s">
        <v>1132</v>
      </c>
      <c r="H1352" s="23" t="s">
        <v>5138</v>
      </c>
      <c r="I1352" s="20"/>
      <c r="J1352" s="10"/>
    </row>
    <row r="1353">
      <c r="A1353" s="21">
        <v>8.50605350557E11</v>
      </c>
      <c r="B1353" s="22" t="s">
        <v>5139</v>
      </c>
      <c r="C1353" s="22" t="s">
        <v>5140</v>
      </c>
      <c r="D1353" s="37" t="s">
        <v>5141</v>
      </c>
      <c r="E1353" s="22" t="s">
        <v>225</v>
      </c>
      <c r="F1353" s="22" t="s">
        <v>60</v>
      </c>
      <c r="G1353" s="22" t="s">
        <v>1241</v>
      </c>
      <c r="H1353" s="23" t="s">
        <v>4731</v>
      </c>
      <c r="I1353" s="20"/>
      <c r="J1353" s="20"/>
    </row>
    <row r="1354">
      <c r="A1354" s="21">
        <v>8.50715350159E11</v>
      </c>
      <c r="B1354" s="22" t="s">
        <v>67</v>
      </c>
      <c r="C1354" s="22" t="s">
        <v>5142</v>
      </c>
      <c r="D1354" s="37" t="s">
        <v>5143</v>
      </c>
      <c r="E1354" s="22" t="s">
        <v>165</v>
      </c>
      <c r="F1354" s="22" t="s">
        <v>22</v>
      </c>
      <c r="G1354" s="22" t="s">
        <v>1465</v>
      </c>
      <c r="H1354" s="23" t="s">
        <v>5144</v>
      </c>
      <c r="I1354" s="20"/>
      <c r="J1354" s="10"/>
    </row>
    <row r="1355">
      <c r="A1355" s="21">
        <v>8.50723302777E11</v>
      </c>
      <c r="B1355" s="22" t="s">
        <v>5145</v>
      </c>
      <c r="C1355" s="22" t="s">
        <v>5146</v>
      </c>
      <c r="D1355" s="22" t="s">
        <v>5147</v>
      </c>
      <c r="E1355" s="22" t="s">
        <v>302</v>
      </c>
      <c r="F1355" s="22" t="s">
        <v>201</v>
      </c>
      <c r="G1355" s="22" t="s">
        <v>5148</v>
      </c>
      <c r="H1355" s="23" t="s">
        <v>5149</v>
      </c>
      <c r="I1355" s="20"/>
      <c r="J1355" s="10"/>
    </row>
    <row r="1356">
      <c r="A1356" s="21">
        <v>8.51002301167E11</v>
      </c>
      <c r="B1356" s="22" t="s">
        <v>5150</v>
      </c>
      <c r="C1356" s="22" t="s">
        <v>5151</v>
      </c>
      <c r="D1356" s="37" t="s">
        <v>5152</v>
      </c>
      <c r="E1356" s="22" t="s">
        <v>165</v>
      </c>
      <c r="F1356" s="22" t="s">
        <v>91</v>
      </c>
      <c r="G1356" s="22" t="s">
        <v>5153</v>
      </c>
      <c r="H1356" s="23" t="s">
        <v>4805</v>
      </c>
      <c r="I1356" s="20"/>
      <c r="J1356" s="33"/>
    </row>
    <row r="1357">
      <c r="A1357" s="21">
        <v>8.51101300464E11</v>
      </c>
      <c r="B1357" s="22" t="s">
        <v>5154</v>
      </c>
      <c r="C1357" s="22" t="s">
        <v>5155</v>
      </c>
      <c r="D1357" s="37" t="s">
        <v>5156</v>
      </c>
      <c r="E1357" s="22" t="s">
        <v>165</v>
      </c>
      <c r="F1357" s="22" t="s">
        <v>91</v>
      </c>
      <c r="G1357" s="22" t="s">
        <v>4947</v>
      </c>
      <c r="H1357" s="23" t="s">
        <v>5157</v>
      </c>
      <c r="I1357" s="20"/>
      <c r="J1357" s="6"/>
    </row>
    <row r="1358">
      <c r="A1358" s="21">
        <v>8.51214400029E11</v>
      </c>
      <c r="B1358" s="22" t="s">
        <v>5158</v>
      </c>
      <c r="C1358" s="22" t="s">
        <v>5159</v>
      </c>
      <c r="D1358" s="21">
        <v>8.7012430711E10</v>
      </c>
      <c r="E1358" s="22" t="s">
        <v>525</v>
      </c>
      <c r="F1358" s="22" t="s">
        <v>201</v>
      </c>
      <c r="G1358" s="22" t="s">
        <v>1500</v>
      </c>
      <c r="H1358" s="23" t="s">
        <v>5160</v>
      </c>
      <c r="I1358" s="47" t="s">
        <v>5161</v>
      </c>
      <c r="J1358" s="33"/>
    </row>
    <row r="1359">
      <c r="A1359" s="21">
        <v>8.60223450698E11</v>
      </c>
      <c r="B1359" s="22" t="s">
        <v>5162</v>
      </c>
      <c r="C1359" s="22" t="s">
        <v>5163</v>
      </c>
      <c r="D1359" s="37" t="s">
        <v>5164</v>
      </c>
      <c r="E1359" s="22" t="s">
        <v>2239</v>
      </c>
      <c r="F1359" s="22" t="s">
        <v>9</v>
      </c>
      <c r="G1359" s="22" t="s">
        <v>1584</v>
      </c>
      <c r="H1359" s="23" t="s">
        <v>4805</v>
      </c>
      <c r="I1359" s="20"/>
      <c r="J1359" s="10"/>
    </row>
    <row r="1360">
      <c r="A1360" s="21">
        <v>8.60406301221E11</v>
      </c>
      <c r="B1360" s="22" t="s">
        <v>5165</v>
      </c>
      <c r="C1360" s="22" t="s">
        <v>5166</v>
      </c>
      <c r="D1360" s="21">
        <v>8.7081454929E10</v>
      </c>
      <c r="E1360" s="22" t="s">
        <v>21</v>
      </c>
      <c r="F1360" s="22" t="s">
        <v>96</v>
      </c>
      <c r="G1360" s="22" t="s">
        <v>4478</v>
      </c>
      <c r="H1360" s="23" t="s">
        <v>4805</v>
      </c>
      <c r="I1360" s="20"/>
      <c r="J1360" s="10"/>
    </row>
    <row r="1361">
      <c r="A1361" s="21">
        <v>8.60411300617E11</v>
      </c>
      <c r="B1361" s="22" t="s">
        <v>5167</v>
      </c>
      <c r="C1361" s="22" t="s">
        <v>5167</v>
      </c>
      <c r="D1361" s="37" t="s">
        <v>5168</v>
      </c>
      <c r="E1361" s="22" t="s">
        <v>1</v>
      </c>
      <c r="F1361" s="22" t="s">
        <v>205</v>
      </c>
      <c r="G1361" s="22" t="s">
        <v>5169</v>
      </c>
      <c r="H1361" s="23" t="s">
        <v>4731</v>
      </c>
      <c r="I1361" s="20"/>
      <c r="J1361" s="10"/>
    </row>
    <row r="1362">
      <c r="A1362" s="21">
        <v>8.60529301697E11</v>
      </c>
      <c r="B1362" s="22" t="s">
        <v>5170</v>
      </c>
      <c r="C1362" s="22" t="s">
        <v>5171</v>
      </c>
      <c r="D1362" s="21">
        <v>8.7029344935E10</v>
      </c>
      <c r="E1362" s="22" t="s">
        <v>165</v>
      </c>
      <c r="F1362" s="22" t="s">
        <v>91</v>
      </c>
      <c r="G1362" s="22" t="s">
        <v>5172</v>
      </c>
      <c r="H1362" s="23" t="s">
        <v>4805</v>
      </c>
      <c r="I1362" s="20"/>
      <c r="J1362" s="6"/>
    </row>
    <row r="1363">
      <c r="A1363" s="21">
        <v>8.60627351349E11</v>
      </c>
      <c r="B1363" s="22" t="s">
        <v>5173</v>
      </c>
      <c r="C1363" s="22" t="s">
        <v>5174</v>
      </c>
      <c r="D1363" s="21">
        <v>8.7777323277E10</v>
      </c>
      <c r="E1363" s="22" t="s">
        <v>165</v>
      </c>
      <c r="F1363" s="22" t="s">
        <v>55</v>
      </c>
      <c r="G1363" s="22" t="s">
        <v>2945</v>
      </c>
      <c r="H1363" s="23" t="s">
        <v>4805</v>
      </c>
      <c r="I1363" s="20"/>
      <c r="J1363" s="10"/>
    </row>
    <row r="1364">
      <c r="A1364" s="21">
        <v>8.60708300522E11</v>
      </c>
      <c r="B1364" s="22" t="s">
        <v>5175</v>
      </c>
      <c r="C1364" s="22" t="s">
        <v>5176</v>
      </c>
      <c r="D1364" s="37" t="s">
        <v>5177</v>
      </c>
      <c r="E1364" s="22" t="s">
        <v>525</v>
      </c>
      <c r="F1364" s="22" t="s">
        <v>201</v>
      </c>
      <c r="G1364" s="22" t="s">
        <v>202</v>
      </c>
      <c r="H1364" s="23" t="s">
        <v>4771</v>
      </c>
      <c r="I1364" s="47" t="s">
        <v>5178</v>
      </c>
      <c r="J1364" s="10"/>
    </row>
    <row r="1365">
      <c r="A1365" s="21">
        <v>8.60816351158E11</v>
      </c>
      <c r="B1365" s="22" t="s">
        <v>5179</v>
      </c>
      <c r="C1365" s="22" t="s">
        <v>5180</v>
      </c>
      <c r="D1365" s="21">
        <v>8.7056023545E10</v>
      </c>
      <c r="E1365" s="22" t="s">
        <v>165</v>
      </c>
      <c r="F1365" s="22" t="s">
        <v>9</v>
      </c>
      <c r="G1365" s="22" t="s">
        <v>166</v>
      </c>
      <c r="H1365" s="23" t="s">
        <v>5181</v>
      </c>
      <c r="I1365" s="20"/>
      <c r="J1365" s="10"/>
    </row>
    <row r="1366">
      <c r="A1366" s="21">
        <v>8.60823300904E11</v>
      </c>
      <c r="B1366" s="22" t="s">
        <v>5182</v>
      </c>
      <c r="C1366" s="22" t="s">
        <v>5183</v>
      </c>
      <c r="D1366" s="21">
        <v>8.7476465846E10</v>
      </c>
      <c r="E1366" s="22" t="s">
        <v>165</v>
      </c>
      <c r="F1366" s="22" t="s">
        <v>91</v>
      </c>
      <c r="G1366" s="22" t="s">
        <v>5153</v>
      </c>
      <c r="H1366" s="23" t="s">
        <v>5184</v>
      </c>
      <c r="I1366" s="47" t="s">
        <v>5185</v>
      </c>
      <c r="J1366" s="6"/>
    </row>
    <row r="1367">
      <c r="A1367" s="21">
        <v>8.61116350672E11</v>
      </c>
      <c r="B1367" s="22" t="s">
        <v>5186</v>
      </c>
      <c r="C1367" s="22" t="s">
        <v>5187</v>
      </c>
      <c r="D1367" s="21">
        <v>8.7712722299E10</v>
      </c>
      <c r="E1367" s="22" t="s">
        <v>117</v>
      </c>
      <c r="F1367" s="22" t="s">
        <v>71</v>
      </c>
      <c r="G1367" s="22" t="s">
        <v>5188</v>
      </c>
      <c r="H1367" s="23" t="s">
        <v>5189</v>
      </c>
      <c r="I1367" s="20"/>
      <c r="J1367" s="6"/>
    </row>
    <row r="1368">
      <c r="A1368" s="21">
        <v>8.70122450729E11</v>
      </c>
      <c r="B1368" s="22" t="s">
        <v>5190</v>
      </c>
      <c r="C1368" s="22" t="s">
        <v>5191</v>
      </c>
      <c r="D1368" s="37" t="s">
        <v>5192</v>
      </c>
      <c r="E1368" s="22" t="s">
        <v>1335</v>
      </c>
      <c r="F1368" s="22" t="s">
        <v>16</v>
      </c>
      <c r="G1368" s="22" t="s">
        <v>1253</v>
      </c>
      <c r="H1368" s="48" t="s">
        <v>5193</v>
      </c>
      <c r="I1368" s="20"/>
      <c r="J1368" s="6"/>
    </row>
    <row r="1369">
      <c r="A1369" s="21">
        <v>8.70303351233E11</v>
      </c>
      <c r="B1369" s="22" t="s">
        <v>5194</v>
      </c>
      <c r="C1369" s="22" t="s">
        <v>5195</v>
      </c>
      <c r="D1369" s="22" t="s">
        <v>5196</v>
      </c>
      <c r="E1369" s="22" t="s">
        <v>165</v>
      </c>
      <c r="F1369" s="22" t="s">
        <v>9</v>
      </c>
      <c r="G1369" s="22" t="s">
        <v>1276</v>
      </c>
      <c r="H1369" s="23" t="s">
        <v>5197</v>
      </c>
      <c r="I1369" s="20"/>
      <c r="J1369" s="10"/>
    </row>
    <row r="1370">
      <c r="A1370" s="21">
        <v>8.70318400184E11</v>
      </c>
      <c r="B1370" s="22" t="s">
        <v>5198</v>
      </c>
      <c r="C1370" s="22" t="s">
        <v>5199</v>
      </c>
      <c r="D1370" s="21">
        <v>8.7766155444E10</v>
      </c>
      <c r="E1370" s="22" t="s">
        <v>117</v>
      </c>
      <c r="F1370" s="22" t="s">
        <v>31</v>
      </c>
      <c r="G1370" s="22" t="s">
        <v>5200</v>
      </c>
      <c r="H1370" s="23" t="s">
        <v>5201</v>
      </c>
      <c r="I1370" s="20"/>
      <c r="J1370" s="33"/>
    </row>
    <row r="1371">
      <c r="A1371" s="21">
        <v>8.70405351016E11</v>
      </c>
      <c r="B1371" s="22" t="s">
        <v>5202</v>
      </c>
      <c r="C1371" s="22" t="s">
        <v>5203</v>
      </c>
      <c r="D1371" s="21">
        <v>8.700787874E10</v>
      </c>
      <c r="E1371" s="22" t="s">
        <v>225</v>
      </c>
      <c r="F1371" s="22" t="s">
        <v>16</v>
      </c>
      <c r="G1371" s="22" t="s">
        <v>5204</v>
      </c>
      <c r="H1371" s="23" t="s">
        <v>5205</v>
      </c>
      <c r="I1371" s="20"/>
      <c r="J1371" s="6"/>
    </row>
    <row r="1372">
      <c r="A1372" s="21">
        <v>8.70419350788E11</v>
      </c>
      <c r="B1372" s="22" t="s">
        <v>5206</v>
      </c>
      <c r="C1372" s="22" t="s">
        <v>5207</v>
      </c>
      <c r="D1372" s="21">
        <v>8.7051848577E10</v>
      </c>
      <c r="E1372" s="22" t="s">
        <v>21</v>
      </c>
      <c r="F1372" s="22" t="s">
        <v>43</v>
      </c>
      <c r="G1372" s="22" t="s">
        <v>5208</v>
      </c>
      <c r="H1372" s="23" t="s">
        <v>5209</v>
      </c>
      <c r="I1372" s="49">
        <v>3.0</v>
      </c>
      <c r="J1372" s="13"/>
    </row>
    <row r="1373">
      <c r="A1373" s="21">
        <v>8.70514350843E11</v>
      </c>
      <c r="B1373" s="22" t="s">
        <v>5210</v>
      </c>
      <c r="C1373" s="22" t="s">
        <v>5211</v>
      </c>
      <c r="D1373" s="21">
        <v>8.7029049587E10</v>
      </c>
      <c r="E1373" s="22" t="s">
        <v>173</v>
      </c>
      <c r="F1373" s="22" t="s">
        <v>60</v>
      </c>
      <c r="G1373" s="22" t="s">
        <v>3100</v>
      </c>
      <c r="H1373" s="23" t="s">
        <v>5212</v>
      </c>
      <c r="I1373" s="20"/>
      <c r="J1373" s="13"/>
    </row>
    <row r="1374">
      <c r="A1374" s="21">
        <v>8.70716450684E11</v>
      </c>
      <c r="B1374" s="22" t="s">
        <v>5213</v>
      </c>
      <c r="C1374" s="22" t="s">
        <v>5214</v>
      </c>
      <c r="D1374" s="21">
        <v>8.7768160787E10</v>
      </c>
      <c r="E1374" s="22" t="s">
        <v>1206</v>
      </c>
      <c r="F1374" s="22" t="s">
        <v>9</v>
      </c>
      <c r="G1374" s="22" t="s">
        <v>1648</v>
      </c>
      <c r="H1374" s="23" t="s">
        <v>2826</v>
      </c>
      <c r="I1374" s="47" t="s">
        <v>5215</v>
      </c>
      <c r="J1374" s="6"/>
    </row>
    <row r="1375">
      <c r="A1375" s="21">
        <v>8.70719300089E11</v>
      </c>
      <c r="B1375" s="22" t="s">
        <v>5216</v>
      </c>
      <c r="C1375" s="22" t="s">
        <v>5217</v>
      </c>
      <c r="D1375" s="21">
        <v>8.7715184644E10</v>
      </c>
      <c r="E1375" s="22" t="s">
        <v>16</v>
      </c>
      <c r="F1375" s="22" t="s">
        <v>201</v>
      </c>
      <c r="G1375" s="22" t="s">
        <v>5218</v>
      </c>
      <c r="H1375" s="23" t="s">
        <v>5219</v>
      </c>
      <c r="I1375" s="20"/>
      <c r="J1375" s="13"/>
    </row>
    <row r="1376">
      <c r="A1376" s="21">
        <v>8.70724301034E11</v>
      </c>
      <c r="B1376" s="22" t="s">
        <v>5220</v>
      </c>
      <c r="C1376" s="22" t="s">
        <v>5220</v>
      </c>
      <c r="D1376" s="21">
        <f>+77770616099</f>
        <v>77770616099</v>
      </c>
      <c r="E1376" s="22" t="s">
        <v>165</v>
      </c>
      <c r="F1376" s="22" t="s">
        <v>91</v>
      </c>
      <c r="G1376" s="22" t="s">
        <v>4496</v>
      </c>
      <c r="H1376" s="23" t="s">
        <v>5221</v>
      </c>
      <c r="I1376" s="47" t="s">
        <v>5222</v>
      </c>
      <c r="J1376" s="10"/>
    </row>
    <row r="1377">
      <c r="A1377" s="21">
        <v>8.70825350755E11</v>
      </c>
      <c r="B1377" s="22" t="s">
        <v>5223</v>
      </c>
      <c r="C1377" s="22" t="s">
        <v>5224</v>
      </c>
      <c r="D1377" s="21">
        <v>0.87055331129</v>
      </c>
      <c r="E1377" s="22" t="s">
        <v>117</v>
      </c>
      <c r="F1377" s="22" t="s">
        <v>22</v>
      </c>
      <c r="G1377" s="22" t="s">
        <v>5225</v>
      </c>
      <c r="H1377" s="48" t="s">
        <v>5226</v>
      </c>
      <c r="I1377" s="47" t="s">
        <v>5227</v>
      </c>
      <c r="J1377" s="33"/>
    </row>
    <row r="1378">
      <c r="A1378" s="21">
        <v>8.70826351233E11</v>
      </c>
      <c r="B1378" s="22" t="s">
        <v>5228</v>
      </c>
      <c r="C1378" s="22" t="s">
        <v>5229</v>
      </c>
      <c r="D1378" s="37" t="s">
        <v>5230</v>
      </c>
      <c r="E1378" s="22" t="s">
        <v>117</v>
      </c>
      <c r="F1378" s="22" t="s">
        <v>71</v>
      </c>
      <c r="G1378" s="22" t="s">
        <v>2054</v>
      </c>
      <c r="H1378" s="23" t="s">
        <v>5181</v>
      </c>
      <c r="I1378" s="20"/>
      <c r="J1378" s="6"/>
    </row>
    <row r="1379">
      <c r="A1379" s="21">
        <v>8.70908351318E11</v>
      </c>
      <c r="B1379" s="22" t="s">
        <v>5231</v>
      </c>
      <c r="C1379" s="22" t="s">
        <v>5232</v>
      </c>
      <c r="D1379" s="21">
        <v>8.7056200888E10</v>
      </c>
      <c r="E1379" s="22" t="s">
        <v>525</v>
      </c>
      <c r="F1379" s="22" t="s">
        <v>9</v>
      </c>
      <c r="G1379" s="22" t="s">
        <v>1584</v>
      </c>
      <c r="H1379" s="23" t="s">
        <v>5181</v>
      </c>
      <c r="I1379" s="20"/>
      <c r="J1379" s="6"/>
    </row>
    <row r="1380">
      <c r="A1380" s="21">
        <v>8.71011301398E11</v>
      </c>
      <c r="B1380" s="22" t="s">
        <v>5233</v>
      </c>
      <c r="C1380" s="22" t="s">
        <v>5234</v>
      </c>
      <c r="D1380" s="21">
        <v>8.77739698E10</v>
      </c>
      <c r="E1380" s="22" t="s">
        <v>5235</v>
      </c>
      <c r="F1380" s="22" t="s">
        <v>16</v>
      </c>
      <c r="G1380" s="22" t="s">
        <v>5236</v>
      </c>
      <c r="H1380" s="23" t="s">
        <v>5237</v>
      </c>
      <c r="I1380" s="47" t="s">
        <v>5238</v>
      </c>
      <c r="J1380" s="6"/>
    </row>
    <row r="1381">
      <c r="A1381" s="21">
        <v>8.71213300144E11</v>
      </c>
      <c r="B1381" s="22" t="s">
        <v>5239</v>
      </c>
      <c r="C1381" s="22" t="s">
        <v>5240</v>
      </c>
      <c r="D1381" s="37" t="s">
        <v>5241</v>
      </c>
      <c r="E1381" s="22" t="s">
        <v>165</v>
      </c>
      <c r="F1381" s="22" t="s">
        <v>91</v>
      </c>
      <c r="G1381" s="22" t="s">
        <v>5242</v>
      </c>
      <c r="H1381" s="23" t="s">
        <v>5181</v>
      </c>
      <c r="I1381" s="47" t="s">
        <v>5243</v>
      </c>
      <c r="J1381" s="33"/>
    </row>
    <row r="1382">
      <c r="A1382" s="21">
        <v>8.80127350841E11</v>
      </c>
      <c r="B1382" s="22" t="s">
        <v>5244</v>
      </c>
      <c r="C1382" s="22" t="s">
        <v>5245</v>
      </c>
      <c r="D1382" s="21">
        <v>8.7023847116E10</v>
      </c>
      <c r="E1382" s="22" t="s">
        <v>21</v>
      </c>
      <c r="F1382" s="22" t="s">
        <v>16</v>
      </c>
      <c r="G1382" s="22" t="s">
        <v>5246</v>
      </c>
      <c r="H1382" s="48" t="s">
        <v>5247</v>
      </c>
      <c r="I1382" s="20"/>
      <c r="J1382" s="10"/>
    </row>
    <row r="1383">
      <c r="A1383" s="21">
        <v>8.80219302217E11</v>
      </c>
      <c r="B1383" s="22" t="s">
        <v>5248</v>
      </c>
      <c r="C1383" s="22" t="s">
        <v>5249</v>
      </c>
      <c r="D1383" s="21">
        <v>8.7753057534E10</v>
      </c>
      <c r="E1383" s="22" t="s">
        <v>5250</v>
      </c>
      <c r="F1383" s="22" t="s">
        <v>91</v>
      </c>
      <c r="G1383" s="22" t="s">
        <v>5172</v>
      </c>
      <c r="H1383" s="23" t="s">
        <v>5181</v>
      </c>
      <c r="I1383" s="47" t="s">
        <v>5251</v>
      </c>
      <c r="J1383" s="6"/>
    </row>
    <row r="1384">
      <c r="A1384" s="21">
        <v>8.80602351029E11</v>
      </c>
      <c r="B1384" s="22" t="s">
        <v>5252</v>
      </c>
      <c r="C1384" s="22" t="s">
        <v>5253</v>
      </c>
      <c r="D1384" s="37" t="s">
        <v>5254</v>
      </c>
      <c r="E1384" s="22" t="s">
        <v>762</v>
      </c>
      <c r="F1384" s="22" t="s">
        <v>9</v>
      </c>
      <c r="G1384" s="22" t="s">
        <v>5255</v>
      </c>
      <c r="H1384" s="23" t="s">
        <v>5256</v>
      </c>
      <c r="I1384" s="20"/>
      <c r="J1384" s="10"/>
    </row>
    <row r="1385">
      <c r="A1385" s="21">
        <v>8.80812301748E11</v>
      </c>
      <c r="B1385" s="22" t="s">
        <v>5257</v>
      </c>
      <c r="C1385" s="22" t="s">
        <v>5258</v>
      </c>
      <c r="D1385" s="37" t="s">
        <v>5259</v>
      </c>
      <c r="E1385" s="22" t="s">
        <v>165</v>
      </c>
      <c r="F1385" s="22" t="s">
        <v>91</v>
      </c>
      <c r="G1385" s="22" t="s">
        <v>5260</v>
      </c>
      <c r="H1385" s="23" t="s">
        <v>5181</v>
      </c>
      <c r="I1385" s="20"/>
      <c r="J1385" s="6"/>
    </row>
    <row r="1386">
      <c r="A1386" s="21">
        <v>8.81016450986E11</v>
      </c>
      <c r="B1386" s="22" t="s">
        <v>5261</v>
      </c>
      <c r="C1386" s="22" t="s">
        <v>5262</v>
      </c>
      <c r="D1386" s="37" t="s">
        <v>5263</v>
      </c>
      <c r="E1386" s="22" t="s">
        <v>165</v>
      </c>
      <c r="F1386" s="22" t="s">
        <v>60</v>
      </c>
      <c r="G1386" s="22" t="s">
        <v>5264</v>
      </c>
      <c r="H1386" s="23" t="s">
        <v>5197</v>
      </c>
      <c r="I1386" s="20"/>
      <c r="J1386" s="6"/>
    </row>
    <row r="1387">
      <c r="A1387" s="21">
        <v>8.8111730199E11</v>
      </c>
      <c r="B1387" s="22" t="s">
        <v>5265</v>
      </c>
      <c r="C1387" s="22" t="s">
        <v>5266</v>
      </c>
      <c r="D1387" s="21">
        <v>8.7052444492E10</v>
      </c>
      <c r="E1387" s="22" t="s">
        <v>117</v>
      </c>
      <c r="F1387" s="22" t="s">
        <v>186</v>
      </c>
      <c r="G1387" s="22" t="s">
        <v>2873</v>
      </c>
      <c r="H1387" s="23" t="s">
        <v>5267</v>
      </c>
      <c r="I1387" s="47" t="s">
        <v>5268</v>
      </c>
      <c r="J1387" s="13"/>
    </row>
    <row r="1388">
      <c r="A1388" s="21">
        <v>8.81201350291E11</v>
      </c>
      <c r="B1388" s="22" t="s">
        <v>5269</v>
      </c>
      <c r="C1388" s="22" t="s">
        <v>5270</v>
      </c>
      <c r="D1388" s="21">
        <v>8.7771740365E10</v>
      </c>
      <c r="E1388" s="22" t="s">
        <v>173</v>
      </c>
      <c r="F1388" s="22" t="s">
        <v>43</v>
      </c>
      <c r="G1388" s="22" t="s">
        <v>3369</v>
      </c>
      <c r="H1388" s="48" t="s">
        <v>1555</v>
      </c>
      <c r="I1388" s="20"/>
      <c r="J1388" s="13"/>
    </row>
    <row r="1389">
      <c r="A1389" s="21">
        <v>8.81221450455E11</v>
      </c>
      <c r="B1389" s="22" t="s">
        <v>5271</v>
      </c>
      <c r="C1389" s="22" t="s">
        <v>5272</v>
      </c>
      <c r="D1389" s="21">
        <v>8.7027226105E10</v>
      </c>
      <c r="E1389" s="22" t="s">
        <v>165</v>
      </c>
      <c r="F1389" s="22" t="s">
        <v>55</v>
      </c>
      <c r="G1389" s="55">
        <v>45335.0</v>
      </c>
      <c r="H1389" s="48" t="s">
        <v>3036</v>
      </c>
      <c r="I1389" s="20"/>
      <c r="J1389" s="33"/>
    </row>
    <row r="1390">
      <c r="A1390" s="21">
        <v>8.9020435099E11</v>
      </c>
      <c r="B1390" s="22" t="s">
        <v>5273</v>
      </c>
      <c r="C1390" s="22" t="s">
        <v>5274</v>
      </c>
      <c r="D1390" s="37" t="s">
        <v>5275</v>
      </c>
      <c r="E1390" s="22" t="s">
        <v>165</v>
      </c>
      <c r="F1390" s="22" t="s">
        <v>91</v>
      </c>
      <c r="G1390" s="22" t="s">
        <v>5276</v>
      </c>
      <c r="H1390" s="23" t="s">
        <v>5181</v>
      </c>
      <c r="I1390" s="47" t="s">
        <v>5277</v>
      </c>
      <c r="J1390" s="13"/>
    </row>
    <row r="1391">
      <c r="A1391" s="21">
        <v>8.90414351376E11</v>
      </c>
      <c r="B1391" s="22" t="s">
        <v>5278</v>
      </c>
      <c r="C1391" s="22" t="s">
        <v>5279</v>
      </c>
      <c r="D1391" s="37" t="s">
        <v>5280</v>
      </c>
      <c r="E1391" s="22" t="s">
        <v>165</v>
      </c>
      <c r="F1391" s="22" t="s">
        <v>9</v>
      </c>
      <c r="G1391" s="22" t="s">
        <v>1620</v>
      </c>
      <c r="H1391" s="23" t="s">
        <v>5281</v>
      </c>
      <c r="I1391" s="20"/>
      <c r="J1391" s="6"/>
    </row>
    <row r="1392">
      <c r="A1392" s="21">
        <v>8.90327350602E11</v>
      </c>
      <c r="B1392" s="22" t="s">
        <v>5282</v>
      </c>
      <c r="C1392" s="22" t="s">
        <v>5283</v>
      </c>
      <c r="D1392" s="21">
        <v>8.7765600056E10</v>
      </c>
      <c r="E1392" s="22" t="s">
        <v>1335</v>
      </c>
      <c r="F1392" s="22" t="s">
        <v>43</v>
      </c>
      <c r="G1392" s="22" t="s">
        <v>5284</v>
      </c>
      <c r="H1392" s="48" t="s">
        <v>5285</v>
      </c>
      <c r="I1392" s="47" t="s">
        <v>5286</v>
      </c>
      <c r="J1392" s="33"/>
    </row>
    <row r="1393">
      <c r="A1393" s="21">
        <v>8.90708350861E11</v>
      </c>
      <c r="B1393" s="22" t="s">
        <v>5287</v>
      </c>
      <c r="C1393" s="22" t="s">
        <v>5288</v>
      </c>
      <c r="D1393" s="37" t="s">
        <v>5289</v>
      </c>
      <c r="E1393" s="22" t="s">
        <v>21</v>
      </c>
      <c r="F1393" s="22" t="s">
        <v>22</v>
      </c>
      <c r="G1393" s="22" t="s">
        <v>4299</v>
      </c>
      <c r="H1393" s="48" t="s">
        <v>5290</v>
      </c>
      <c r="I1393" s="20"/>
      <c r="J1393" s="10"/>
    </row>
    <row r="1394">
      <c r="A1394" s="21">
        <v>8.90704350215E11</v>
      </c>
      <c r="B1394" s="22" t="s">
        <v>5291</v>
      </c>
      <c r="C1394" s="22" t="s">
        <v>5292</v>
      </c>
      <c r="D1394" s="21">
        <v>8.7009908767E10</v>
      </c>
      <c r="E1394" s="22" t="s">
        <v>674</v>
      </c>
      <c r="F1394" s="22" t="s">
        <v>60</v>
      </c>
      <c r="G1394" s="22" t="s">
        <v>5293</v>
      </c>
      <c r="H1394" s="23" t="s">
        <v>5184</v>
      </c>
      <c r="I1394" s="20"/>
      <c r="J1394" s="33"/>
    </row>
    <row r="1395">
      <c r="A1395" s="21">
        <v>8.91104350926E11</v>
      </c>
      <c r="B1395" s="22" t="s">
        <v>5294</v>
      </c>
      <c r="C1395" s="22" t="s">
        <v>5295</v>
      </c>
      <c r="D1395" s="21">
        <v>8.7711349307E10</v>
      </c>
      <c r="E1395" s="22" t="s">
        <v>302</v>
      </c>
      <c r="F1395" s="22" t="s">
        <v>16</v>
      </c>
      <c r="G1395" s="22" t="s">
        <v>937</v>
      </c>
      <c r="H1395" s="23" t="s">
        <v>5296</v>
      </c>
      <c r="I1395" s="47" t="s">
        <v>5297</v>
      </c>
      <c r="J1395" s="10"/>
    </row>
    <row r="1396">
      <c r="A1396" s="21">
        <v>9.00224350469E11</v>
      </c>
      <c r="B1396" s="22" t="s">
        <v>5298</v>
      </c>
      <c r="C1396" s="22" t="s">
        <v>5299</v>
      </c>
      <c r="D1396" s="21">
        <f>+77056331938</f>
        <v>77056331938</v>
      </c>
      <c r="E1396" s="22" t="s">
        <v>1373</v>
      </c>
      <c r="F1396" s="22" t="s">
        <v>55</v>
      </c>
      <c r="G1396" s="22" t="s">
        <v>5300</v>
      </c>
      <c r="H1396" s="23" t="s">
        <v>5184</v>
      </c>
      <c r="I1396" s="20"/>
      <c r="J1396" s="10"/>
    </row>
    <row r="1397">
      <c r="A1397" s="21">
        <v>9.00220451638E11</v>
      </c>
      <c r="B1397" s="22" t="s">
        <v>5301</v>
      </c>
      <c r="C1397" s="22" t="s">
        <v>5302</v>
      </c>
      <c r="D1397" s="21">
        <v>8.7756866355E10</v>
      </c>
      <c r="E1397" s="22" t="s">
        <v>213</v>
      </c>
      <c r="F1397" s="22" t="s">
        <v>186</v>
      </c>
      <c r="G1397" s="22" t="s">
        <v>1196</v>
      </c>
      <c r="H1397" s="23" t="s">
        <v>66</v>
      </c>
      <c r="I1397" s="20"/>
      <c r="J1397" s="10"/>
    </row>
    <row r="1398">
      <c r="A1398" s="21">
        <v>9.00521451214E11</v>
      </c>
      <c r="B1398" s="22" t="s">
        <v>5303</v>
      </c>
      <c r="C1398" s="22" t="s">
        <v>5304</v>
      </c>
      <c r="D1398" s="37" t="s">
        <v>5305</v>
      </c>
      <c r="E1398" s="22" t="s">
        <v>21</v>
      </c>
      <c r="F1398" s="22" t="s">
        <v>16</v>
      </c>
      <c r="G1398" s="22" t="s">
        <v>5306</v>
      </c>
      <c r="H1398" s="23" t="s">
        <v>57</v>
      </c>
      <c r="I1398" s="20"/>
      <c r="J1398" s="6"/>
    </row>
    <row r="1399">
      <c r="A1399" s="21">
        <v>9.00529350299E11</v>
      </c>
      <c r="B1399" s="22" t="s">
        <v>5307</v>
      </c>
      <c r="C1399" s="22" t="s">
        <v>5308</v>
      </c>
      <c r="D1399" s="21">
        <v>8.7054403855E10</v>
      </c>
      <c r="E1399" s="22" t="s">
        <v>173</v>
      </c>
      <c r="F1399" s="22" t="s">
        <v>43</v>
      </c>
      <c r="G1399" s="22" t="s">
        <v>5309</v>
      </c>
      <c r="H1399" s="48" t="s">
        <v>5310</v>
      </c>
      <c r="I1399" s="20"/>
      <c r="J1399" s="13"/>
    </row>
    <row r="1400">
      <c r="A1400" s="21">
        <v>9.00604351224E11</v>
      </c>
      <c r="B1400" s="22" t="s">
        <v>5311</v>
      </c>
      <c r="C1400" s="22" t="s">
        <v>5312</v>
      </c>
      <c r="D1400" s="21">
        <v>8.7751008876E10</v>
      </c>
      <c r="E1400" s="22" t="s">
        <v>225</v>
      </c>
      <c r="F1400" s="22" t="s">
        <v>43</v>
      </c>
      <c r="G1400" s="22" t="s">
        <v>1795</v>
      </c>
      <c r="H1400" s="23" t="s">
        <v>66</v>
      </c>
      <c r="I1400" s="20"/>
      <c r="J1400" s="13"/>
    </row>
    <row r="1401">
      <c r="A1401" s="21">
        <v>9.00624351352E11</v>
      </c>
      <c r="B1401" s="22" t="s">
        <v>5313</v>
      </c>
      <c r="C1401" s="22" t="s">
        <v>5314</v>
      </c>
      <c r="D1401" s="21">
        <v>8.7770067586E10</v>
      </c>
      <c r="E1401" s="22" t="s">
        <v>386</v>
      </c>
      <c r="F1401" s="22" t="s">
        <v>9</v>
      </c>
      <c r="G1401" s="22" t="s">
        <v>5315</v>
      </c>
      <c r="H1401" s="23" t="s">
        <v>57</v>
      </c>
      <c r="I1401" s="20"/>
      <c r="J1401" s="6"/>
    </row>
    <row r="1402">
      <c r="A1402" s="21">
        <v>9.00701350312E11</v>
      </c>
      <c r="B1402" s="22" t="s">
        <v>5316</v>
      </c>
      <c r="C1402" s="22" t="s">
        <v>5317</v>
      </c>
      <c r="D1402" s="21">
        <v>8.7761356E10</v>
      </c>
      <c r="E1402" s="22" t="s">
        <v>165</v>
      </c>
      <c r="F1402" s="22" t="s">
        <v>91</v>
      </c>
      <c r="G1402" s="22" t="s">
        <v>5318</v>
      </c>
      <c r="H1402" s="23" t="s">
        <v>57</v>
      </c>
      <c r="I1402" s="20"/>
      <c r="J1402" s="6"/>
    </row>
    <row r="1403">
      <c r="A1403" s="21">
        <v>9.00627351547E11</v>
      </c>
      <c r="B1403" s="22" t="s">
        <v>5319</v>
      </c>
      <c r="C1403" s="22" t="s">
        <v>5320</v>
      </c>
      <c r="D1403" s="21">
        <v>8.7764405078E10</v>
      </c>
      <c r="E1403" s="22" t="s">
        <v>21</v>
      </c>
      <c r="F1403" s="22" t="s">
        <v>43</v>
      </c>
      <c r="G1403" s="22" t="s">
        <v>5321</v>
      </c>
      <c r="H1403" s="23" t="s">
        <v>5322</v>
      </c>
      <c r="I1403" s="47" t="s">
        <v>5323</v>
      </c>
      <c r="J1403" s="6"/>
    </row>
    <row r="1404">
      <c r="A1404" s="21">
        <v>9.00817350501E11</v>
      </c>
      <c r="B1404" s="22" t="s">
        <v>5324</v>
      </c>
      <c r="C1404" s="22" t="s">
        <v>5325</v>
      </c>
      <c r="D1404" s="22" t="s">
        <v>5326</v>
      </c>
      <c r="E1404" s="22" t="s">
        <v>21</v>
      </c>
      <c r="F1404" s="22" t="s">
        <v>43</v>
      </c>
      <c r="G1404" s="22" t="s">
        <v>5327</v>
      </c>
      <c r="H1404" s="23" t="s">
        <v>5328</v>
      </c>
      <c r="I1404" s="47" t="s">
        <v>5329</v>
      </c>
      <c r="J1404" s="5"/>
    </row>
    <row r="1405">
      <c r="A1405" s="21">
        <v>9.01012450554E11</v>
      </c>
      <c r="B1405" s="22" t="s">
        <v>5330</v>
      </c>
      <c r="C1405" s="22" t="s">
        <v>5331</v>
      </c>
      <c r="D1405" s="21">
        <v>8.7710373717E10</v>
      </c>
      <c r="E1405" s="22" t="s">
        <v>165</v>
      </c>
      <c r="F1405" s="22" t="s">
        <v>9</v>
      </c>
      <c r="G1405" s="22" t="s">
        <v>1532</v>
      </c>
      <c r="H1405" s="23" t="s">
        <v>57</v>
      </c>
      <c r="I1405" s="20"/>
      <c r="J1405" s="10"/>
    </row>
    <row r="1406">
      <c r="A1406" s="21">
        <v>9.01120450155E11</v>
      </c>
      <c r="B1406" s="22" t="s">
        <v>5332</v>
      </c>
      <c r="C1406" s="22" t="s">
        <v>5333</v>
      </c>
      <c r="D1406" s="37" t="s">
        <v>5334</v>
      </c>
      <c r="E1406" s="22" t="s">
        <v>1187</v>
      </c>
      <c r="F1406" s="22" t="s">
        <v>201</v>
      </c>
      <c r="G1406" s="22" t="s">
        <v>202</v>
      </c>
      <c r="H1406" s="23" t="s">
        <v>5335</v>
      </c>
      <c r="I1406" s="20"/>
      <c r="J1406" s="6"/>
    </row>
    <row r="1407">
      <c r="A1407" s="21">
        <v>9.01127350167E11</v>
      </c>
      <c r="B1407" s="22" t="s">
        <v>5336</v>
      </c>
      <c r="C1407" s="22" t="s">
        <v>5337</v>
      </c>
      <c r="D1407" s="21">
        <v>8.7771928674E10</v>
      </c>
      <c r="E1407" s="22" t="s">
        <v>117</v>
      </c>
      <c r="F1407" s="22" t="s">
        <v>43</v>
      </c>
      <c r="G1407" s="22" t="s">
        <v>4897</v>
      </c>
      <c r="H1407" s="48" t="s">
        <v>5338</v>
      </c>
      <c r="I1407" s="49">
        <v>2.0</v>
      </c>
      <c r="J1407" s="10"/>
    </row>
    <row r="1408">
      <c r="A1408" s="21">
        <v>9.10318301295E11</v>
      </c>
      <c r="B1408" s="22" t="s">
        <v>5339</v>
      </c>
      <c r="C1408" s="22" t="s">
        <v>5340</v>
      </c>
      <c r="D1408" s="37" t="s">
        <v>5341</v>
      </c>
      <c r="E1408" s="22" t="s">
        <v>117</v>
      </c>
      <c r="F1408" s="22" t="s">
        <v>31</v>
      </c>
      <c r="G1408" s="22" t="s">
        <v>5342</v>
      </c>
      <c r="H1408" s="23" t="s">
        <v>66</v>
      </c>
      <c r="I1408" s="20"/>
      <c r="J1408" s="10"/>
    </row>
    <row r="1409">
      <c r="A1409" s="21">
        <v>9.10324351452E11</v>
      </c>
      <c r="B1409" s="22" t="s">
        <v>5343</v>
      </c>
      <c r="C1409" s="22" t="s">
        <v>5344</v>
      </c>
      <c r="D1409" s="21">
        <v>8.7751814189E10</v>
      </c>
      <c r="E1409" s="22" t="s">
        <v>117</v>
      </c>
      <c r="F1409" s="22" t="s">
        <v>141</v>
      </c>
      <c r="G1409" s="22" t="s">
        <v>5345</v>
      </c>
      <c r="H1409" s="23" t="s">
        <v>66</v>
      </c>
      <c r="I1409" s="20"/>
      <c r="J1409" s="6"/>
    </row>
    <row r="1410">
      <c r="A1410" s="21">
        <v>9.10420350387E11</v>
      </c>
      <c r="B1410" s="22" t="s">
        <v>5346</v>
      </c>
      <c r="C1410" s="22" t="s">
        <v>5347</v>
      </c>
      <c r="D1410" s="21">
        <v>8.7055984131E10</v>
      </c>
      <c r="E1410" s="22" t="s">
        <v>15</v>
      </c>
      <c r="F1410" s="22" t="s">
        <v>22</v>
      </c>
      <c r="G1410" s="22" t="s">
        <v>2383</v>
      </c>
      <c r="H1410" s="48" t="s">
        <v>2713</v>
      </c>
      <c r="I1410" s="20"/>
      <c r="J1410" s="6"/>
    </row>
    <row r="1411">
      <c r="A1411" s="21">
        <v>9.10706350301E11</v>
      </c>
      <c r="B1411" s="22" t="s">
        <v>5348</v>
      </c>
      <c r="C1411" s="22" t="s">
        <v>5349</v>
      </c>
      <c r="D1411" s="21">
        <v>8.7765557585E10</v>
      </c>
      <c r="E1411" s="22" t="s">
        <v>674</v>
      </c>
      <c r="F1411" s="22" t="s">
        <v>22</v>
      </c>
      <c r="G1411" s="22" t="s">
        <v>5350</v>
      </c>
      <c r="H1411" s="23" t="s">
        <v>66</v>
      </c>
      <c r="I1411" s="20"/>
      <c r="J1411" s="6"/>
    </row>
    <row r="1412">
      <c r="A1412" s="21">
        <v>9.1072335079E11</v>
      </c>
      <c r="B1412" s="22" t="s">
        <v>5351</v>
      </c>
      <c r="C1412" s="22" t="s">
        <v>5352</v>
      </c>
      <c r="D1412" s="21">
        <v>8.7786066111E10</v>
      </c>
      <c r="E1412" s="22" t="s">
        <v>5353</v>
      </c>
      <c r="F1412" s="22" t="s">
        <v>91</v>
      </c>
      <c r="G1412" s="22" t="s">
        <v>2912</v>
      </c>
      <c r="H1412" s="23" t="s">
        <v>39</v>
      </c>
      <c r="I1412" s="47" t="s">
        <v>5354</v>
      </c>
      <c r="J1412" s="14"/>
    </row>
    <row r="1413">
      <c r="A1413" s="21">
        <v>9.1100635018E11</v>
      </c>
      <c r="B1413" s="22" t="s">
        <v>5355</v>
      </c>
      <c r="C1413" s="22" t="s">
        <v>5356</v>
      </c>
      <c r="D1413" s="21">
        <v>8.771037799E10</v>
      </c>
      <c r="E1413" s="22" t="s">
        <v>200</v>
      </c>
      <c r="F1413" s="22" t="s">
        <v>9</v>
      </c>
      <c r="G1413" s="22" t="s">
        <v>5357</v>
      </c>
      <c r="H1413" s="23" t="s">
        <v>269</v>
      </c>
      <c r="I1413" s="20"/>
      <c r="J1413" s="10"/>
    </row>
    <row r="1414">
      <c r="A1414" s="21">
        <v>9.20104301719E11</v>
      </c>
      <c r="B1414" s="22" t="s">
        <v>5358</v>
      </c>
      <c r="C1414" s="22" t="s">
        <v>5359</v>
      </c>
      <c r="D1414" s="37" t="s">
        <v>5360</v>
      </c>
      <c r="E1414" s="22" t="s">
        <v>1549</v>
      </c>
      <c r="F1414" s="22" t="s">
        <v>91</v>
      </c>
      <c r="G1414" s="22" t="s">
        <v>5361</v>
      </c>
      <c r="H1414" s="23" t="s">
        <v>57</v>
      </c>
      <c r="I1414" s="20"/>
      <c r="J1414" s="10"/>
    </row>
    <row r="1415">
      <c r="A1415" s="21">
        <v>9.20329350463E11</v>
      </c>
      <c r="B1415" s="22" t="s">
        <v>5362</v>
      </c>
      <c r="C1415" s="22" t="s">
        <v>5363</v>
      </c>
      <c r="D1415" s="21">
        <v>8.7762777791E10</v>
      </c>
      <c r="E1415" s="22" t="s">
        <v>1335</v>
      </c>
      <c r="F1415" s="22" t="s">
        <v>141</v>
      </c>
      <c r="G1415" s="22" t="s">
        <v>2066</v>
      </c>
      <c r="H1415" s="23" t="s">
        <v>5364</v>
      </c>
      <c r="I1415" s="20"/>
      <c r="J1415" s="10"/>
    </row>
    <row r="1416">
      <c r="A1416" s="21">
        <v>9.20705350655E11</v>
      </c>
      <c r="B1416" s="22" t="s">
        <v>5365</v>
      </c>
      <c r="C1416" s="22" t="s">
        <v>5366</v>
      </c>
      <c r="D1416" s="21">
        <f>+77073420705</f>
        <v>77073420705</v>
      </c>
      <c r="E1416" s="22" t="s">
        <v>674</v>
      </c>
      <c r="F1416" s="22" t="s">
        <v>16</v>
      </c>
      <c r="G1416" s="22" t="s">
        <v>5367</v>
      </c>
      <c r="H1416" s="23" t="s">
        <v>5368</v>
      </c>
      <c r="I1416" s="20"/>
      <c r="J1416" s="10"/>
    </row>
    <row r="1417">
      <c r="A1417" s="21">
        <v>9.30215350475E11</v>
      </c>
      <c r="B1417" s="22" t="s">
        <v>5369</v>
      </c>
      <c r="C1417" s="22" t="s">
        <v>5370</v>
      </c>
      <c r="D1417" s="21">
        <v>8.7477334305E10</v>
      </c>
      <c r="E1417" s="22" t="s">
        <v>5371</v>
      </c>
      <c r="F1417" s="22" t="s">
        <v>43</v>
      </c>
      <c r="G1417" s="22" t="s">
        <v>5372</v>
      </c>
      <c r="H1417" s="23" t="s">
        <v>18</v>
      </c>
      <c r="I1417" s="47" t="s">
        <v>5373</v>
      </c>
      <c r="J1417" s="10"/>
    </row>
    <row r="1418">
      <c r="A1418" s="21">
        <v>9.30240000026E11</v>
      </c>
      <c r="B1418" s="22" t="s">
        <v>5374</v>
      </c>
      <c r="C1418" s="22" t="s">
        <v>5375</v>
      </c>
      <c r="D1418" s="22" t="s">
        <v>5376</v>
      </c>
      <c r="E1418" s="22" t="s">
        <v>21</v>
      </c>
      <c r="F1418" s="22" t="s">
        <v>55</v>
      </c>
      <c r="G1418" s="22" t="s">
        <v>5377</v>
      </c>
      <c r="H1418" s="23" t="s">
        <v>5378</v>
      </c>
      <c r="I1418" s="20"/>
      <c r="J1418" s="13"/>
    </row>
    <row r="1419">
      <c r="A1419" s="21">
        <v>9.30414351168E11</v>
      </c>
      <c r="B1419" s="22" t="s">
        <v>5379</v>
      </c>
      <c r="C1419" s="22" t="s">
        <v>5380</v>
      </c>
      <c r="D1419" s="37" t="s">
        <v>5381</v>
      </c>
      <c r="E1419" s="22" t="s">
        <v>165</v>
      </c>
      <c r="F1419" s="22" t="s">
        <v>9</v>
      </c>
      <c r="G1419" s="22" t="s">
        <v>5382</v>
      </c>
      <c r="H1419" s="23" t="s">
        <v>5383</v>
      </c>
      <c r="I1419" s="20"/>
      <c r="J1419" s="6"/>
    </row>
    <row r="1420">
      <c r="A1420" s="21">
        <v>9.31006300891E11</v>
      </c>
      <c r="B1420" s="22" t="s">
        <v>5384</v>
      </c>
      <c r="C1420" s="22" t="s">
        <v>5385</v>
      </c>
      <c r="D1420" s="21">
        <v>8.7475368293E10</v>
      </c>
      <c r="E1420" s="22" t="s">
        <v>165</v>
      </c>
      <c r="F1420" s="22" t="s">
        <v>91</v>
      </c>
      <c r="G1420" s="22" t="s">
        <v>1440</v>
      </c>
      <c r="H1420" s="23" t="s">
        <v>66</v>
      </c>
      <c r="I1420" s="47" t="s">
        <v>5386</v>
      </c>
      <c r="J1420" s="6"/>
    </row>
    <row r="1421">
      <c r="A1421" s="21">
        <v>9.31018450651E11</v>
      </c>
      <c r="B1421" s="22" t="s">
        <v>5387</v>
      </c>
      <c r="C1421" s="22" t="s">
        <v>5388</v>
      </c>
      <c r="D1421" s="21">
        <v>8.7765720303E10</v>
      </c>
      <c r="E1421" s="22" t="s">
        <v>36</v>
      </c>
      <c r="F1421" s="22" t="s">
        <v>60</v>
      </c>
      <c r="G1421" s="22" t="s">
        <v>3100</v>
      </c>
      <c r="H1421" s="23" t="s">
        <v>57</v>
      </c>
      <c r="I1421" s="20"/>
      <c r="J1421" s="56"/>
    </row>
    <row r="1422">
      <c r="A1422" s="21">
        <v>9.40526351109E11</v>
      </c>
      <c r="B1422" s="22" t="s">
        <v>5389</v>
      </c>
      <c r="C1422" s="22" t="s">
        <v>5390</v>
      </c>
      <c r="D1422" s="21">
        <f>+77052155444</f>
        <v>77052155444</v>
      </c>
      <c r="E1422" s="22" t="s">
        <v>362</v>
      </c>
      <c r="F1422" s="22" t="s">
        <v>43</v>
      </c>
      <c r="G1422" s="22" t="s">
        <v>1589</v>
      </c>
      <c r="H1422" s="23" t="s">
        <v>5391</v>
      </c>
      <c r="I1422" s="20"/>
      <c r="J1422" s="6"/>
    </row>
    <row r="1423">
      <c r="A1423" s="21">
        <v>9.40814351154E11</v>
      </c>
      <c r="B1423" s="22" t="s">
        <v>5392</v>
      </c>
      <c r="C1423" s="22" t="s">
        <v>5393</v>
      </c>
      <c r="D1423" s="21">
        <v>8.7769404004E10</v>
      </c>
      <c r="E1423" s="22" t="s">
        <v>173</v>
      </c>
      <c r="F1423" s="22" t="s">
        <v>91</v>
      </c>
      <c r="G1423" s="22" t="s">
        <v>2547</v>
      </c>
      <c r="H1423" s="23" t="s">
        <v>57</v>
      </c>
      <c r="I1423" s="47" t="s">
        <v>5394</v>
      </c>
      <c r="J1423" s="33"/>
    </row>
    <row r="1424">
      <c r="A1424" s="21">
        <v>9.40814351392E11</v>
      </c>
      <c r="B1424" s="22" t="s">
        <v>5395</v>
      </c>
      <c r="C1424" s="22" t="s">
        <v>5396</v>
      </c>
      <c r="D1424" s="21">
        <v>8.7752772002E10</v>
      </c>
      <c r="E1424" s="22" t="s">
        <v>21</v>
      </c>
      <c r="F1424" s="22" t="s">
        <v>16</v>
      </c>
      <c r="G1424" s="22" t="s">
        <v>5397</v>
      </c>
      <c r="H1424" s="23" t="s">
        <v>5398</v>
      </c>
      <c r="I1424" s="47" t="s">
        <v>5399</v>
      </c>
      <c r="J1424" s="6"/>
    </row>
    <row r="1425">
      <c r="A1425" s="21">
        <v>9.40924350679E11</v>
      </c>
      <c r="B1425" s="22" t="s">
        <v>5400</v>
      </c>
      <c r="C1425" s="22" t="s">
        <v>5401</v>
      </c>
      <c r="D1425" s="21">
        <f>+77768300094</f>
        <v>77768300094</v>
      </c>
      <c r="E1425" s="22" t="s">
        <v>165</v>
      </c>
      <c r="F1425" s="22" t="s">
        <v>9</v>
      </c>
      <c r="G1425" s="22" t="s">
        <v>2681</v>
      </c>
      <c r="H1425" s="23" t="s">
        <v>66</v>
      </c>
      <c r="I1425" s="47" t="s">
        <v>5402</v>
      </c>
      <c r="J1425" s="13"/>
    </row>
    <row r="1426">
      <c r="A1426" s="21">
        <v>9.41003451302E11</v>
      </c>
      <c r="B1426" s="22" t="s">
        <v>5403</v>
      </c>
      <c r="C1426" s="22" t="s">
        <v>5404</v>
      </c>
      <c r="D1426" s="22" t="s">
        <v>5405</v>
      </c>
      <c r="E1426" s="22" t="s">
        <v>674</v>
      </c>
      <c r="F1426" s="22" t="s">
        <v>16</v>
      </c>
      <c r="G1426" s="22" t="s">
        <v>5406</v>
      </c>
      <c r="H1426" s="48" t="s">
        <v>5407</v>
      </c>
      <c r="I1426" s="20"/>
      <c r="J1426" s="20"/>
    </row>
    <row r="1427">
      <c r="A1427" s="21">
        <v>9.41029350391E11</v>
      </c>
      <c r="B1427" s="22" t="s">
        <v>5408</v>
      </c>
      <c r="C1427" s="22" t="s">
        <v>5409</v>
      </c>
      <c r="D1427" s="21">
        <v>8.7024449897E10</v>
      </c>
      <c r="E1427" s="22" t="s">
        <v>213</v>
      </c>
      <c r="F1427" s="22" t="s">
        <v>71</v>
      </c>
      <c r="G1427" s="22" t="s">
        <v>2270</v>
      </c>
      <c r="H1427" s="23" t="s">
        <v>5410</v>
      </c>
      <c r="I1427" s="20"/>
      <c r="J1427" s="33"/>
    </row>
    <row r="1428">
      <c r="A1428" s="21">
        <v>9.41105350134E11</v>
      </c>
      <c r="B1428" s="22" t="s">
        <v>5411</v>
      </c>
      <c r="C1428" s="22" t="s">
        <v>5412</v>
      </c>
      <c r="D1428" s="22" t="s">
        <v>5413</v>
      </c>
      <c r="E1428" s="22" t="s">
        <v>1</v>
      </c>
      <c r="F1428" s="22" t="s">
        <v>186</v>
      </c>
      <c r="G1428" s="22" t="s">
        <v>1196</v>
      </c>
      <c r="H1428" s="23" t="s">
        <v>66</v>
      </c>
      <c r="I1428" s="47" t="s">
        <v>5414</v>
      </c>
      <c r="J1428" s="6"/>
    </row>
    <row r="1429">
      <c r="A1429" s="21">
        <v>9.41120351263E11</v>
      </c>
      <c r="B1429" s="22" t="s">
        <v>5415</v>
      </c>
      <c r="C1429" s="22" t="s">
        <v>5416</v>
      </c>
      <c r="D1429" s="21">
        <v>8.775117777E10</v>
      </c>
      <c r="E1429" s="22" t="s">
        <v>213</v>
      </c>
      <c r="F1429" s="22" t="s">
        <v>22</v>
      </c>
      <c r="G1429" s="22" t="s">
        <v>2386</v>
      </c>
      <c r="H1429" s="48" t="s">
        <v>5417</v>
      </c>
      <c r="I1429" s="47" t="s">
        <v>5418</v>
      </c>
      <c r="J1429" s="13"/>
    </row>
    <row r="1430">
      <c r="A1430" s="21">
        <v>9.50421350875E11</v>
      </c>
      <c r="B1430" s="22" t="s">
        <v>5419</v>
      </c>
      <c r="C1430" s="22" t="s">
        <v>5420</v>
      </c>
      <c r="D1430" s="21">
        <v>8.7778627495E10</v>
      </c>
      <c r="E1430" s="22" t="s">
        <v>117</v>
      </c>
      <c r="F1430" s="22" t="s">
        <v>91</v>
      </c>
      <c r="G1430" s="22" t="s">
        <v>5421</v>
      </c>
      <c r="H1430" s="23" t="s">
        <v>57</v>
      </c>
      <c r="I1430" s="47" t="s">
        <v>5422</v>
      </c>
      <c r="J1430" s="6"/>
    </row>
    <row r="1431">
      <c r="A1431" s="21">
        <v>9.50602350343E11</v>
      </c>
      <c r="B1431" s="22" t="s">
        <v>5423</v>
      </c>
      <c r="C1431" s="22" t="s">
        <v>5424</v>
      </c>
      <c r="D1431" s="37" t="s">
        <v>5425</v>
      </c>
      <c r="E1431" s="22" t="s">
        <v>36</v>
      </c>
      <c r="F1431" s="22" t="s">
        <v>55</v>
      </c>
      <c r="G1431" s="22" t="s">
        <v>4710</v>
      </c>
      <c r="H1431" s="48" t="s">
        <v>28</v>
      </c>
      <c r="I1431" s="20"/>
      <c r="J1431" s="10"/>
    </row>
    <row r="1432">
      <c r="A1432" s="21">
        <v>9.50817301651E11</v>
      </c>
      <c r="B1432" s="22" t="s">
        <v>5426</v>
      </c>
      <c r="C1432" s="22" t="s">
        <v>5427</v>
      </c>
      <c r="D1432" s="21">
        <v>8.7019591767E10</v>
      </c>
      <c r="E1432" s="22" t="s">
        <v>117</v>
      </c>
      <c r="F1432" s="22" t="s">
        <v>2</v>
      </c>
      <c r="G1432" s="22" t="s">
        <v>5428</v>
      </c>
      <c r="H1432" s="23" t="s">
        <v>66</v>
      </c>
      <c r="I1432" s="20"/>
      <c r="J1432" s="6"/>
    </row>
    <row r="1433">
      <c r="A1433" s="21">
        <v>9.50930351305E11</v>
      </c>
      <c r="B1433" s="22" t="s">
        <v>5429</v>
      </c>
      <c r="C1433" s="22" t="s">
        <v>5430</v>
      </c>
      <c r="D1433" s="37" t="s">
        <v>5431</v>
      </c>
      <c r="E1433" s="22" t="s">
        <v>225</v>
      </c>
      <c r="F1433" s="22" t="s">
        <v>71</v>
      </c>
      <c r="G1433" s="22" t="s">
        <v>2201</v>
      </c>
      <c r="H1433" s="23" t="s">
        <v>5432</v>
      </c>
      <c r="I1433" s="20"/>
      <c r="J1433" s="13"/>
    </row>
    <row r="1434">
      <c r="A1434" s="21">
        <v>9.51010350338E11</v>
      </c>
      <c r="B1434" s="22" t="s">
        <v>5433</v>
      </c>
      <c r="C1434" s="22" t="s">
        <v>5434</v>
      </c>
      <c r="D1434" s="22" t="s">
        <v>5435</v>
      </c>
      <c r="E1434" s="22" t="s">
        <v>165</v>
      </c>
      <c r="F1434" s="22" t="s">
        <v>43</v>
      </c>
      <c r="G1434" s="22" t="s">
        <v>3369</v>
      </c>
      <c r="H1434" s="23" t="s">
        <v>5436</v>
      </c>
      <c r="I1434" s="20"/>
      <c r="J1434" s="6"/>
    </row>
    <row r="1435">
      <c r="A1435" s="21">
        <v>9.60440000667E11</v>
      </c>
      <c r="B1435" s="22" t="s">
        <v>5437</v>
      </c>
      <c r="C1435" s="22" t="s">
        <v>5438</v>
      </c>
      <c r="D1435" s="21">
        <v>8.7015274766E10</v>
      </c>
      <c r="E1435" s="22" t="s">
        <v>525</v>
      </c>
      <c r="F1435" s="22" t="s">
        <v>43</v>
      </c>
      <c r="G1435" s="22" t="s">
        <v>5439</v>
      </c>
      <c r="H1435" s="23" t="s">
        <v>66</v>
      </c>
      <c r="I1435" s="47" t="s">
        <v>5440</v>
      </c>
      <c r="J1435" s="10"/>
    </row>
    <row r="1436">
      <c r="A1436" s="21">
        <v>9.70240000552E11</v>
      </c>
      <c r="B1436" s="22" t="s">
        <v>5441</v>
      </c>
      <c r="C1436" s="22" t="s">
        <v>5442</v>
      </c>
      <c r="D1436" s="37" t="s">
        <v>5443</v>
      </c>
      <c r="E1436" s="22" t="s">
        <v>21</v>
      </c>
      <c r="F1436" s="22" t="s">
        <v>55</v>
      </c>
      <c r="G1436" s="22" t="s">
        <v>5444</v>
      </c>
      <c r="H1436" s="48" t="s">
        <v>5445</v>
      </c>
      <c r="I1436" s="20"/>
      <c r="J1436" s="10"/>
    </row>
    <row r="1437">
      <c r="A1437" s="21">
        <v>9.70829350507E11</v>
      </c>
      <c r="B1437" s="22" t="s">
        <v>5446</v>
      </c>
      <c r="C1437" s="22" t="s">
        <v>5447</v>
      </c>
      <c r="D1437" s="37" t="s">
        <v>5448</v>
      </c>
      <c r="E1437" s="22" t="s">
        <v>173</v>
      </c>
      <c r="F1437" s="22" t="s">
        <v>71</v>
      </c>
      <c r="G1437" s="22" t="s">
        <v>3090</v>
      </c>
      <c r="H1437" s="23" t="s">
        <v>57</v>
      </c>
      <c r="I1437" s="20"/>
      <c r="J1437" s="33"/>
    </row>
    <row r="1438">
      <c r="A1438" s="21">
        <v>9.71025351133E11</v>
      </c>
      <c r="B1438" s="22" t="s">
        <v>5449</v>
      </c>
      <c r="C1438" s="22" t="s">
        <v>5450</v>
      </c>
      <c r="D1438" s="21">
        <v>8.7473874867E10</v>
      </c>
      <c r="E1438" s="22" t="s">
        <v>625</v>
      </c>
      <c r="F1438" s="22" t="s">
        <v>22</v>
      </c>
      <c r="G1438" s="22" t="s">
        <v>2712</v>
      </c>
      <c r="H1438" s="23" t="s">
        <v>5451</v>
      </c>
      <c r="I1438" s="20"/>
      <c r="J1438" s="13"/>
    </row>
    <row r="1439">
      <c r="A1439" s="21">
        <v>9.80315350278E11</v>
      </c>
      <c r="B1439" s="22" t="s">
        <v>5452</v>
      </c>
      <c r="C1439" s="22" t="s">
        <v>5453</v>
      </c>
      <c r="D1439" s="21">
        <v>8.7052014181E10</v>
      </c>
      <c r="E1439" s="22" t="s">
        <v>117</v>
      </c>
      <c r="F1439" s="22" t="s">
        <v>91</v>
      </c>
      <c r="G1439" s="22" t="s">
        <v>5361</v>
      </c>
      <c r="H1439" s="23" t="s">
        <v>66</v>
      </c>
      <c r="I1439" s="47" t="s">
        <v>5454</v>
      </c>
      <c r="J1439" s="6"/>
    </row>
    <row r="1440">
      <c r="A1440" s="21">
        <v>9.80313350754E11</v>
      </c>
      <c r="B1440" s="22" t="s">
        <v>5455</v>
      </c>
      <c r="C1440" s="22" t="s">
        <v>5456</v>
      </c>
      <c r="D1440" s="21">
        <v>8.7053280912E10</v>
      </c>
      <c r="E1440" s="22" t="s">
        <v>165</v>
      </c>
      <c r="F1440" s="22" t="s">
        <v>91</v>
      </c>
      <c r="G1440" s="22" t="s">
        <v>5457</v>
      </c>
      <c r="H1440" s="23" t="s">
        <v>66</v>
      </c>
      <c r="I1440" s="47" t="s">
        <v>5458</v>
      </c>
      <c r="J1440" s="10"/>
    </row>
    <row r="1441">
      <c r="A1441" s="21">
        <v>9.80340001536E11</v>
      </c>
      <c r="B1441" s="22" t="s">
        <v>5459</v>
      </c>
      <c r="C1441" s="22" t="s">
        <v>5460</v>
      </c>
      <c r="D1441" s="21">
        <v>8.7028648666E10</v>
      </c>
      <c r="E1441" s="22" t="s">
        <v>416</v>
      </c>
      <c r="F1441" s="22" t="s">
        <v>43</v>
      </c>
      <c r="G1441" s="22" t="s">
        <v>5461</v>
      </c>
      <c r="H1441" s="23" t="s">
        <v>5462</v>
      </c>
      <c r="I1441" s="20"/>
      <c r="J1441" s="33"/>
    </row>
    <row r="1442">
      <c r="A1442" s="21">
        <v>9.80440000066E11</v>
      </c>
      <c r="B1442" s="22" t="s">
        <v>5463</v>
      </c>
      <c r="C1442" s="22" t="s">
        <v>5464</v>
      </c>
      <c r="D1442" s="22" t="s">
        <v>5465</v>
      </c>
      <c r="E1442" s="22" t="s">
        <v>21</v>
      </c>
      <c r="F1442" s="22" t="s">
        <v>43</v>
      </c>
      <c r="G1442" s="22" t="s">
        <v>5466</v>
      </c>
      <c r="H1442" s="23" t="s">
        <v>5467</v>
      </c>
      <c r="I1442" s="20"/>
      <c r="J1442" s="13"/>
    </row>
    <row r="1443">
      <c r="A1443" s="21">
        <v>9.80764015889E11</v>
      </c>
      <c r="B1443" s="22" t="s">
        <v>5468</v>
      </c>
      <c r="C1443" s="22" t="s">
        <v>5469</v>
      </c>
      <c r="D1443" s="21">
        <v>8.7775062006E10</v>
      </c>
      <c r="E1443" s="22" t="s">
        <v>36</v>
      </c>
      <c r="F1443" s="22" t="s">
        <v>201</v>
      </c>
      <c r="G1443" s="22" t="s">
        <v>5470</v>
      </c>
      <c r="H1443" s="23" t="s">
        <v>66</v>
      </c>
      <c r="I1443" s="20"/>
      <c r="J1443" s="10"/>
    </row>
    <row r="1444">
      <c r="A1444" s="21">
        <v>9.8084000519E11</v>
      </c>
      <c r="B1444" s="22" t="s">
        <v>5471</v>
      </c>
      <c r="C1444" s="22" t="s">
        <v>5472</v>
      </c>
      <c r="D1444" s="37" t="s">
        <v>5473</v>
      </c>
      <c r="E1444" s="22" t="s">
        <v>117</v>
      </c>
      <c r="F1444" s="22" t="s">
        <v>273</v>
      </c>
      <c r="G1444" s="22" t="s">
        <v>5474</v>
      </c>
      <c r="H1444" s="23" t="s">
        <v>57</v>
      </c>
      <c r="I1444" s="20"/>
      <c r="J1444" s="10"/>
    </row>
    <row r="1445">
      <c r="A1445" s="21">
        <v>9.81140002788E11</v>
      </c>
      <c r="B1445" s="22" t="s">
        <v>5475</v>
      </c>
      <c r="C1445" s="22" t="s">
        <v>5476</v>
      </c>
      <c r="D1445" s="22" t="s">
        <v>5477</v>
      </c>
      <c r="E1445" s="22" t="s">
        <v>21</v>
      </c>
      <c r="F1445" s="22" t="s">
        <v>55</v>
      </c>
      <c r="G1445" s="22" t="s">
        <v>5478</v>
      </c>
      <c r="H1445" s="23" t="s">
        <v>5479</v>
      </c>
      <c r="I1445" s="20"/>
      <c r="J1445" s="5"/>
    </row>
    <row r="1446">
      <c r="A1446" s="21">
        <v>9.81240000527E11</v>
      </c>
      <c r="B1446" s="22" t="s">
        <v>5480</v>
      </c>
      <c r="C1446" s="22" t="s">
        <v>5481</v>
      </c>
      <c r="D1446" s="21">
        <v>8.7183641779E10</v>
      </c>
      <c r="E1446" s="22" t="s">
        <v>21</v>
      </c>
      <c r="F1446" s="22" t="s">
        <v>9</v>
      </c>
      <c r="G1446" s="22" t="s">
        <v>5482</v>
      </c>
      <c r="H1446" s="23" t="s">
        <v>5483</v>
      </c>
      <c r="I1446" s="47" t="s">
        <v>5484</v>
      </c>
      <c r="J1446" s="6"/>
    </row>
    <row r="1447">
      <c r="A1447" s="21">
        <v>9.90140006323E11</v>
      </c>
      <c r="B1447" s="22" t="s">
        <v>5485</v>
      </c>
      <c r="C1447" s="22" t="s">
        <v>5486</v>
      </c>
      <c r="D1447" s="21">
        <v>8.7055918422E10</v>
      </c>
      <c r="E1447" s="22" t="s">
        <v>21</v>
      </c>
      <c r="F1447" s="22" t="s">
        <v>91</v>
      </c>
      <c r="G1447" s="22" t="s">
        <v>5487</v>
      </c>
      <c r="H1447" s="23" t="s">
        <v>39</v>
      </c>
      <c r="I1447" s="20"/>
      <c r="J1447" s="10"/>
    </row>
    <row r="1448">
      <c r="A1448" s="21">
        <v>9.90240003878E11</v>
      </c>
      <c r="B1448" s="22" t="s">
        <v>5488</v>
      </c>
      <c r="C1448" s="22" t="s">
        <v>5489</v>
      </c>
      <c r="D1448" s="37" t="s">
        <v>5490</v>
      </c>
      <c r="E1448" s="22" t="s">
        <v>262</v>
      </c>
      <c r="F1448" s="22" t="s">
        <v>22</v>
      </c>
      <c r="G1448" s="22" t="s">
        <v>5491</v>
      </c>
      <c r="H1448" s="23" t="s">
        <v>66</v>
      </c>
      <c r="I1448" s="20"/>
      <c r="J1448" s="13"/>
    </row>
    <row r="1449">
      <c r="A1449" s="21">
        <v>9.90240009867E11</v>
      </c>
      <c r="B1449" s="22" t="s">
        <v>5492</v>
      </c>
      <c r="C1449" s="22" t="s">
        <v>5493</v>
      </c>
      <c r="D1449" s="21">
        <v>8.7772462285E10</v>
      </c>
      <c r="E1449" s="22" t="s">
        <v>117</v>
      </c>
      <c r="F1449" s="22" t="s">
        <v>91</v>
      </c>
      <c r="G1449" s="22" t="s">
        <v>5494</v>
      </c>
      <c r="H1449" s="23" t="s">
        <v>66</v>
      </c>
      <c r="I1449" s="20"/>
      <c r="J1449" s="6"/>
    </row>
    <row r="1450">
      <c r="A1450" s="28">
        <v>9.90240020491E11</v>
      </c>
      <c r="B1450" s="29" t="s">
        <v>5495</v>
      </c>
      <c r="C1450" s="29" t="s">
        <v>5496</v>
      </c>
      <c r="D1450" s="28">
        <v>8.7015713829E10</v>
      </c>
      <c r="E1450" s="29" t="s">
        <v>302</v>
      </c>
      <c r="F1450" s="29" t="s">
        <v>37</v>
      </c>
      <c r="G1450" s="29" t="s">
        <v>5497</v>
      </c>
      <c r="H1450" s="30" t="s">
        <v>5498</v>
      </c>
      <c r="I1450" s="57" t="s">
        <v>5499</v>
      </c>
      <c r="J1450" s="10"/>
    </row>
    <row r="1451">
      <c r="A1451" s="21">
        <v>9.90329350703E11</v>
      </c>
      <c r="B1451" s="22" t="s">
        <v>5500</v>
      </c>
      <c r="C1451" s="22" t="s">
        <v>5501</v>
      </c>
      <c r="D1451" s="37" t="s">
        <v>5502</v>
      </c>
      <c r="E1451" s="22" t="s">
        <v>165</v>
      </c>
      <c r="F1451" s="22" t="s">
        <v>186</v>
      </c>
      <c r="G1451" s="22" t="s">
        <v>1196</v>
      </c>
      <c r="H1451" s="23" t="s">
        <v>66</v>
      </c>
      <c r="I1451" s="20"/>
      <c r="J1451" s="6"/>
    </row>
    <row r="1452">
      <c r="A1452" s="21">
        <v>9.90540004857E11</v>
      </c>
      <c r="B1452" s="22" t="s">
        <v>5503</v>
      </c>
      <c r="C1452" s="22" t="s">
        <v>5504</v>
      </c>
      <c r="D1452" s="21">
        <v>8.7164634434E10</v>
      </c>
      <c r="E1452" s="22" t="s">
        <v>21</v>
      </c>
      <c r="F1452" s="22" t="s">
        <v>22</v>
      </c>
      <c r="G1452" s="22" t="s">
        <v>5505</v>
      </c>
      <c r="H1452" s="23" t="s">
        <v>5506</v>
      </c>
      <c r="I1452" s="20"/>
      <c r="J1452" s="33"/>
    </row>
    <row r="1453">
      <c r="A1453" s="21">
        <v>9.90740000613E11</v>
      </c>
      <c r="B1453" s="22" t="s">
        <v>5507</v>
      </c>
      <c r="C1453" s="22" t="s">
        <v>5508</v>
      </c>
      <c r="D1453" s="37" t="s">
        <v>5509</v>
      </c>
      <c r="E1453" s="22" t="s">
        <v>21</v>
      </c>
      <c r="F1453" s="22" t="s">
        <v>22</v>
      </c>
      <c r="G1453" s="22" t="s">
        <v>5510</v>
      </c>
      <c r="H1453" s="48" t="s">
        <v>153</v>
      </c>
      <c r="I1453" s="47" t="s">
        <v>5511</v>
      </c>
      <c r="J1453" s="33"/>
    </row>
    <row r="1454">
      <c r="A1454" s="21">
        <v>9.90740002095E11</v>
      </c>
      <c r="B1454" s="22" t="s">
        <v>5512</v>
      </c>
      <c r="C1454" s="22" t="s">
        <v>5513</v>
      </c>
      <c r="D1454" s="21">
        <v>8.7712982032E10</v>
      </c>
      <c r="E1454" s="22" t="s">
        <v>21</v>
      </c>
      <c r="F1454" s="22" t="s">
        <v>22</v>
      </c>
      <c r="G1454" s="22" t="s">
        <v>5514</v>
      </c>
      <c r="H1454" s="48" t="s">
        <v>5515</v>
      </c>
      <c r="I1454" s="20"/>
      <c r="J1454" s="10"/>
    </row>
    <row r="1455">
      <c r="A1455" s="58"/>
      <c r="B1455" s="58"/>
      <c r="C1455" s="58"/>
      <c r="D1455" s="58"/>
      <c r="E1455" s="58"/>
      <c r="F1455" s="58"/>
      <c r="G1455" s="58"/>
      <c r="H1455" s="6"/>
      <c r="I1455" s="5"/>
      <c r="J1455" s="6"/>
    </row>
    <row r="1456">
      <c r="A1456" s="28">
        <v>1.14550544E8</v>
      </c>
      <c r="B1456" s="29" t="s">
        <v>5516</v>
      </c>
      <c r="C1456" s="29" t="s">
        <v>5517</v>
      </c>
      <c r="D1456" s="28">
        <v>8.7760202429E10</v>
      </c>
      <c r="E1456" s="29" t="s">
        <v>165</v>
      </c>
      <c r="F1456" s="29" t="s">
        <v>9</v>
      </c>
      <c r="G1456" s="29" t="s">
        <v>1648</v>
      </c>
      <c r="H1456" s="51" t="s">
        <v>5518</v>
      </c>
      <c r="I1456" s="6"/>
      <c r="J1456" s="33"/>
    </row>
    <row r="1457">
      <c r="A1457" s="58"/>
      <c r="B1457" s="58"/>
      <c r="C1457" s="58"/>
      <c r="D1457" s="58"/>
      <c r="E1457" s="58"/>
      <c r="F1457" s="58"/>
      <c r="G1457" s="58"/>
      <c r="H1457" s="6"/>
      <c r="I1457" s="5"/>
      <c r="J1457" s="10"/>
    </row>
    <row r="1458">
      <c r="A1458" s="58"/>
      <c r="B1458" s="58"/>
      <c r="C1458" s="58"/>
      <c r="D1458" s="58"/>
      <c r="E1458" s="58"/>
      <c r="F1458" s="58"/>
      <c r="G1458" s="58"/>
      <c r="H1458" s="6"/>
      <c r="I1458" s="6"/>
      <c r="J1458" s="10"/>
    </row>
    <row r="1459">
      <c r="A1459" s="59">
        <v>1.40000578E8</v>
      </c>
      <c r="B1459" s="60" t="s">
        <v>5519</v>
      </c>
      <c r="C1459" s="60" t="s">
        <v>5520</v>
      </c>
      <c r="D1459" s="60" t="s">
        <v>5521</v>
      </c>
      <c r="E1459" s="60" t="s">
        <v>117</v>
      </c>
      <c r="F1459" s="60" t="s">
        <v>43</v>
      </c>
      <c r="G1459" s="60" t="s">
        <v>5522</v>
      </c>
      <c r="H1459" s="61" t="s">
        <v>5523</v>
      </c>
      <c r="I1459" s="5"/>
      <c r="J1459" s="10"/>
    </row>
    <row r="1460">
      <c r="A1460" s="62">
        <v>1.40001576E8</v>
      </c>
      <c r="B1460" s="63" t="s">
        <v>5524</v>
      </c>
      <c r="C1460" s="63" t="s">
        <v>5525</v>
      </c>
      <c r="D1460" s="63" t="s">
        <v>5526</v>
      </c>
      <c r="E1460" s="63" t="s">
        <v>5527</v>
      </c>
      <c r="F1460" s="63" t="s">
        <v>22</v>
      </c>
      <c r="G1460" s="63" t="s">
        <v>5528</v>
      </c>
      <c r="H1460" s="33"/>
      <c r="I1460" s="5"/>
      <c r="J1460" s="6"/>
    </row>
    <row r="1461">
      <c r="A1461" s="3">
        <v>1.40001863E8</v>
      </c>
      <c r="B1461" s="2" t="s">
        <v>5529</v>
      </c>
      <c r="C1461" s="2" t="s">
        <v>5530</v>
      </c>
      <c r="D1461" s="2" t="s">
        <v>5531</v>
      </c>
      <c r="E1461" s="2" t="s">
        <v>492</v>
      </c>
      <c r="F1461" s="2" t="s">
        <v>2984</v>
      </c>
      <c r="G1461" s="2" t="s">
        <v>5532</v>
      </c>
      <c r="H1461" s="10"/>
      <c r="I1461" s="5"/>
      <c r="J1461" s="10"/>
    </row>
    <row r="1462">
      <c r="A1462" s="58"/>
      <c r="B1462" s="58"/>
      <c r="C1462" s="58"/>
      <c r="D1462" s="58"/>
      <c r="E1462" s="58"/>
      <c r="F1462" s="58"/>
      <c r="G1462" s="58"/>
      <c r="H1462" s="6"/>
      <c r="I1462" s="5"/>
      <c r="J1462" s="10"/>
    </row>
    <row r="1463">
      <c r="A1463" s="58"/>
      <c r="B1463" s="58"/>
      <c r="C1463" s="58"/>
      <c r="D1463" s="58"/>
      <c r="E1463" s="58"/>
      <c r="F1463" s="58"/>
      <c r="G1463" s="58"/>
      <c r="H1463" s="6"/>
      <c r="I1463" s="5"/>
      <c r="J1463" s="33"/>
    </row>
    <row r="1464">
      <c r="A1464" s="58"/>
      <c r="B1464" s="58"/>
      <c r="C1464" s="58"/>
      <c r="D1464" s="58"/>
      <c r="E1464" s="58"/>
      <c r="F1464" s="58"/>
      <c r="G1464" s="58"/>
      <c r="H1464" s="6"/>
      <c r="I1464" s="5"/>
      <c r="J1464" s="6"/>
    </row>
    <row r="1465">
      <c r="A1465" s="28">
        <v>1.40014726E8</v>
      </c>
      <c r="B1465" s="29" t="s">
        <v>5533</v>
      </c>
      <c r="C1465" s="29" t="s">
        <v>5534</v>
      </c>
      <c r="D1465" s="28">
        <v>8.7767049559E10</v>
      </c>
      <c r="E1465" s="29" t="s">
        <v>21</v>
      </c>
      <c r="F1465" s="29" t="s">
        <v>37</v>
      </c>
      <c r="G1465" s="29" t="s">
        <v>5535</v>
      </c>
      <c r="H1465" s="6"/>
      <c r="I1465" s="6"/>
      <c r="J1465" s="6"/>
    </row>
    <row r="1466">
      <c r="A1466" s="28">
        <v>2.04600305E8</v>
      </c>
      <c r="B1466" s="29" t="s">
        <v>5536</v>
      </c>
      <c r="C1466" s="29" t="s">
        <v>5537</v>
      </c>
      <c r="D1466" s="39" t="s">
        <v>5538</v>
      </c>
      <c r="E1466" s="29" t="s">
        <v>213</v>
      </c>
      <c r="F1466" s="29" t="s">
        <v>205</v>
      </c>
      <c r="G1466" s="29" t="s">
        <v>5539</v>
      </c>
      <c r="H1466" s="51" t="s">
        <v>5540</v>
      </c>
      <c r="I1466" s="6"/>
      <c r="J1466" s="6"/>
    </row>
    <row r="1467">
      <c r="A1467" s="58"/>
      <c r="B1467" s="58"/>
      <c r="C1467" s="58"/>
      <c r="D1467" s="58"/>
      <c r="E1467" s="58"/>
      <c r="F1467" s="58"/>
      <c r="G1467" s="58"/>
      <c r="H1467" s="6"/>
      <c r="I1467" s="5"/>
      <c r="J1467" s="10"/>
    </row>
    <row r="1468">
      <c r="A1468" s="28">
        <v>2.10550982E8</v>
      </c>
      <c r="B1468" s="29" t="s">
        <v>5541</v>
      </c>
      <c r="C1468" s="29" t="s">
        <v>5542</v>
      </c>
      <c r="D1468" s="28">
        <f>+77476767497</f>
        <v>77476767497</v>
      </c>
      <c r="E1468" s="29" t="s">
        <v>173</v>
      </c>
      <c r="F1468" s="29" t="s">
        <v>1868</v>
      </c>
      <c r="G1468" s="29" t="s">
        <v>5543</v>
      </c>
      <c r="H1468" s="51" t="s">
        <v>5544</v>
      </c>
      <c r="I1468" s="6"/>
      <c r="J1468" s="13"/>
    </row>
    <row r="1469">
      <c r="A1469" s="28">
        <v>2.15651301E8</v>
      </c>
      <c r="B1469" s="29" t="s">
        <v>5545</v>
      </c>
      <c r="C1469" s="29" t="s">
        <v>5546</v>
      </c>
      <c r="D1469" s="28">
        <f>+77475399857</f>
        <v>77475399857</v>
      </c>
      <c r="E1469" s="29" t="s">
        <v>213</v>
      </c>
      <c r="F1469" s="29" t="s">
        <v>91</v>
      </c>
      <c r="G1469" s="29" t="s">
        <v>5120</v>
      </c>
      <c r="H1469" s="51" t="s">
        <v>5547</v>
      </c>
      <c r="I1469" s="6"/>
      <c r="J1469" s="6"/>
    </row>
    <row r="1470">
      <c r="A1470" s="3">
        <v>2.17601186E8</v>
      </c>
      <c r="B1470" s="2" t="s">
        <v>5548</v>
      </c>
      <c r="C1470" s="2" t="s">
        <v>5549</v>
      </c>
      <c r="D1470" s="3">
        <v>8.7051947209E10</v>
      </c>
      <c r="E1470" s="2" t="s">
        <v>533</v>
      </c>
      <c r="F1470" s="2" t="s">
        <v>205</v>
      </c>
      <c r="G1470" s="2" t="s">
        <v>1263</v>
      </c>
      <c r="H1470" s="4" t="s">
        <v>5550</v>
      </c>
      <c r="I1470" s="5"/>
      <c r="J1470" s="6"/>
    </row>
    <row r="1471">
      <c r="A1471" s="62">
        <v>2.40002815E8</v>
      </c>
      <c r="B1471" s="63" t="s">
        <v>5551</v>
      </c>
      <c r="C1471" s="63" t="s">
        <v>5552</v>
      </c>
      <c r="D1471" s="62">
        <v>8.7233331308E10</v>
      </c>
      <c r="E1471" s="63" t="s">
        <v>5527</v>
      </c>
      <c r="F1471" s="63" t="s">
        <v>141</v>
      </c>
      <c r="G1471" s="63" t="s">
        <v>5553</v>
      </c>
      <c r="H1471" s="33"/>
      <c r="I1471" s="5"/>
      <c r="J1471" s="6"/>
    </row>
    <row r="1472">
      <c r="A1472" s="62">
        <v>2.40007549E8</v>
      </c>
      <c r="B1472" s="63" t="s">
        <v>5554</v>
      </c>
      <c r="C1472" s="63" t="s">
        <v>5555</v>
      </c>
      <c r="D1472" s="62">
        <v>8.7279714219E10</v>
      </c>
      <c r="E1472" s="63" t="s">
        <v>5005</v>
      </c>
      <c r="F1472" s="63" t="s">
        <v>2984</v>
      </c>
      <c r="G1472" s="63" t="s">
        <v>5556</v>
      </c>
      <c r="H1472" s="33"/>
      <c r="I1472" s="5"/>
      <c r="J1472" s="6"/>
    </row>
    <row r="1473">
      <c r="A1473" s="58"/>
      <c r="B1473" s="58"/>
      <c r="C1473" s="58"/>
      <c r="D1473" s="58"/>
      <c r="E1473" s="58"/>
      <c r="F1473" s="58"/>
      <c r="G1473" s="58"/>
      <c r="H1473" s="6"/>
      <c r="I1473" s="5"/>
      <c r="J1473" s="6"/>
    </row>
    <row r="1474">
      <c r="A1474" s="58"/>
      <c r="B1474" s="58"/>
      <c r="C1474" s="58"/>
      <c r="D1474" s="58"/>
      <c r="E1474" s="58"/>
      <c r="F1474" s="58"/>
      <c r="G1474" s="58"/>
      <c r="H1474" s="6"/>
      <c r="I1474" s="5"/>
      <c r="J1474" s="10"/>
    </row>
    <row r="1475">
      <c r="A1475" s="64"/>
      <c r="B1475" s="64"/>
      <c r="C1475" s="64"/>
      <c r="D1475" s="64"/>
      <c r="E1475" s="64"/>
      <c r="F1475" s="64"/>
      <c r="G1475" s="64"/>
      <c r="H1475" s="33"/>
      <c r="I1475" s="5"/>
      <c r="J1475" s="40"/>
    </row>
    <row r="1476">
      <c r="A1476" s="64"/>
      <c r="B1476" s="64"/>
      <c r="C1476" s="64"/>
      <c r="D1476" s="64"/>
      <c r="E1476" s="64"/>
      <c r="F1476" s="64"/>
      <c r="G1476" s="64"/>
      <c r="H1476" s="33"/>
      <c r="I1476" s="5"/>
      <c r="J1476" s="33"/>
    </row>
    <row r="1477">
      <c r="A1477" s="64"/>
      <c r="B1477" s="64"/>
      <c r="C1477" s="64"/>
      <c r="D1477" s="64"/>
      <c r="E1477" s="64"/>
      <c r="F1477" s="64"/>
      <c r="G1477" s="64"/>
      <c r="H1477" s="33"/>
      <c r="I1477" s="5"/>
      <c r="J1477" s="13"/>
    </row>
    <row r="1478">
      <c r="A1478" s="64"/>
      <c r="B1478" s="64"/>
      <c r="C1478" s="64"/>
      <c r="D1478" s="64"/>
      <c r="E1478" s="64"/>
      <c r="F1478" s="64"/>
      <c r="G1478" s="64"/>
      <c r="H1478" s="33"/>
      <c r="I1478" s="5"/>
      <c r="J1478" s="6"/>
    </row>
    <row r="1479">
      <c r="A1479" s="64"/>
      <c r="B1479" s="64"/>
      <c r="C1479" s="64"/>
      <c r="D1479" s="64"/>
      <c r="E1479" s="64"/>
      <c r="F1479" s="64"/>
      <c r="G1479" s="64"/>
      <c r="H1479" s="33"/>
      <c r="I1479" s="5"/>
      <c r="J1479" s="6"/>
    </row>
    <row r="1480">
      <c r="A1480" s="64"/>
      <c r="B1480" s="64"/>
      <c r="C1480" s="64"/>
      <c r="D1480" s="64"/>
      <c r="E1480" s="64"/>
      <c r="F1480" s="64"/>
      <c r="G1480" s="64"/>
      <c r="H1480" s="33"/>
      <c r="I1480" s="5"/>
      <c r="J1480" s="10"/>
    </row>
    <row r="1481">
      <c r="A1481" s="64"/>
      <c r="B1481" s="64"/>
      <c r="C1481" s="64"/>
      <c r="D1481" s="64"/>
      <c r="E1481" s="64"/>
      <c r="F1481" s="64"/>
      <c r="G1481" s="64"/>
      <c r="H1481" s="33"/>
      <c r="I1481" s="5"/>
      <c r="J1481" s="33"/>
    </row>
    <row r="1482">
      <c r="A1482" s="64"/>
      <c r="B1482" s="64"/>
      <c r="C1482" s="64"/>
      <c r="D1482" s="64"/>
      <c r="E1482" s="64"/>
      <c r="F1482" s="64"/>
      <c r="G1482" s="64"/>
      <c r="H1482" s="33"/>
      <c r="I1482" s="5"/>
      <c r="J1482" s="6"/>
    </row>
    <row r="1483">
      <c r="A1483" s="64"/>
      <c r="B1483" s="64"/>
      <c r="C1483" s="64"/>
      <c r="D1483" s="64"/>
      <c r="E1483" s="64"/>
      <c r="F1483" s="64"/>
      <c r="G1483" s="64"/>
      <c r="H1483" s="33"/>
      <c r="I1483" s="5"/>
      <c r="J1483" s="6"/>
    </row>
    <row r="1484">
      <c r="A1484" s="64"/>
      <c r="B1484" s="64"/>
      <c r="C1484" s="64"/>
      <c r="D1484" s="64"/>
      <c r="E1484" s="64"/>
      <c r="F1484" s="64"/>
      <c r="G1484" s="64"/>
      <c r="H1484" s="33"/>
      <c r="I1484" s="5"/>
      <c r="J1484" s="33"/>
    </row>
    <row r="1485">
      <c r="A1485" s="64"/>
      <c r="B1485" s="64"/>
      <c r="C1485" s="64"/>
      <c r="D1485" s="64"/>
      <c r="E1485" s="64"/>
      <c r="F1485" s="64"/>
      <c r="G1485" s="64"/>
      <c r="H1485" s="33"/>
      <c r="I1485" s="5"/>
      <c r="J1485" s="10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7"/>
      <c r="X1485" s="27"/>
      <c r="Y1485" s="27"/>
      <c r="Z1485" s="27"/>
    </row>
    <row r="1486">
      <c r="A1486" s="64"/>
      <c r="B1486" s="64"/>
      <c r="C1486" s="64"/>
      <c r="D1486" s="64"/>
      <c r="E1486" s="64"/>
      <c r="F1486" s="64"/>
      <c r="G1486" s="64"/>
      <c r="H1486" s="33"/>
      <c r="I1486" s="5"/>
      <c r="J1486" s="6"/>
    </row>
    <row r="1487">
      <c r="A1487" s="64"/>
      <c r="B1487" s="64"/>
      <c r="C1487" s="64"/>
      <c r="D1487" s="64"/>
      <c r="E1487" s="64"/>
      <c r="F1487" s="64"/>
      <c r="G1487" s="64"/>
      <c r="H1487" s="33"/>
      <c r="I1487" s="5"/>
      <c r="J1487" s="6"/>
    </row>
    <row r="1488">
      <c r="A1488" s="58"/>
      <c r="B1488" s="58"/>
      <c r="C1488" s="58"/>
      <c r="D1488" s="58"/>
      <c r="E1488" s="58"/>
      <c r="F1488" s="58"/>
      <c r="G1488" s="58"/>
      <c r="H1488" s="6"/>
      <c r="I1488" s="5"/>
      <c r="J1488" s="6"/>
    </row>
    <row r="1489">
      <c r="A1489" s="3">
        <v>3.40006089E8</v>
      </c>
      <c r="B1489" s="2" t="s">
        <v>5557</v>
      </c>
      <c r="C1489" s="2" t="s">
        <v>5558</v>
      </c>
      <c r="D1489" s="2" t="s">
        <v>5559</v>
      </c>
      <c r="E1489" s="2" t="s">
        <v>442</v>
      </c>
      <c r="F1489" s="2" t="s">
        <v>2984</v>
      </c>
      <c r="G1489" s="2" t="s">
        <v>5560</v>
      </c>
      <c r="H1489" s="10"/>
      <c r="I1489" s="5"/>
      <c r="J1489" s="20"/>
    </row>
    <row r="1490">
      <c r="A1490" s="58"/>
      <c r="B1490" s="58"/>
      <c r="C1490" s="58"/>
      <c r="D1490" s="58"/>
      <c r="E1490" s="58"/>
      <c r="F1490" s="58"/>
      <c r="G1490" s="58"/>
      <c r="H1490" s="6"/>
      <c r="I1490" s="5"/>
      <c r="J1490" s="6"/>
    </row>
    <row r="1491">
      <c r="A1491" s="3">
        <v>3.40007037E8</v>
      </c>
      <c r="B1491" s="2" t="s">
        <v>5561</v>
      </c>
      <c r="C1491" s="2" t="s">
        <v>5562</v>
      </c>
      <c r="D1491" s="3">
        <v>8.7214447297E10</v>
      </c>
      <c r="E1491" s="2" t="s">
        <v>21</v>
      </c>
      <c r="F1491" s="2" t="s">
        <v>71</v>
      </c>
      <c r="G1491" s="2" t="s">
        <v>5563</v>
      </c>
      <c r="H1491" s="65" t="s">
        <v>3123</v>
      </c>
      <c r="I1491" s="10"/>
      <c r="J1491" s="33"/>
    </row>
    <row r="1492">
      <c r="A1492" s="58"/>
      <c r="B1492" s="58"/>
      <c r="C1492" s="58"/>
      <c r="D1492" s="58"/>
      <c r="E1492" s="58"/>
      <c r="F1492" s="58"/>
      <c r="G1492" s="58"/>
      <c r="H1492" s="6"/>
      <c r="I1492" s="5"/>
      <c r="J1492" s="6"/>
    </row>
    <row r="1493">
      <c r="A1493" s="58"/>
      <c r="B1493" s="58"/>
      <c r="C1493" s="58"/>
      <c r="D1493" s="58"/>
      <c r="E1493" s="58"/>
      <c r="F1493" s="58"/>
      <c r="G1493" s="58"/>
      <c r="H1493" s="6"/>
      <c r="I1493" s="5"/>
      <c r="J1493" s="6"/>
    </row>
    <row r="1494">
      <c r="A1494" s="58"/>
      <c r="B1494" s="58"/>
      <c r="C1494" s="58"/>
      <c r="D1494" s="58"/>
      <c r="E1494" s="58"/>
      <c r="F1494" s="58"/>
      <c r="G1494" s="58"/>
      <c r="H1494" s="6"/>
      <c r="I1494" s="5"/>
      <c r="J1494" s="6"/>
    </row>
    <row r="1495">
      <c r="A1495" s="28">
        <v>4.25550941E8</v>
      </c>
      <c r="B1495" s="29" t="s">
        <v>5564</v>
      </c>
      <c r="C1495" s="29" t="s">
        <v>5565</v>
      </c>
      <c r="D1495" s="28">
        <v>8.775781869E10</v>
      </c>
      <c r="E1495" s="29" t="s">
        <v>225</v>
      </c>
      <c r="F1495" s="29" t="s">
        <v>60</v>
      </c>
      <c r="G1495" s="29" t="s">
        <v>3100</v>
      </c>
      <c r="H1495" s="51" t="s">
        <v>5566</v>
      </c>
      <c r="I1495" s="6"/>
      <c r="J1495" s="6"/>
    </row>
    <row r="1496">
      <c r="A1496" s="28">
        <v>4.27500501E8</v>
      </c>
      <c r="B1496" s="29" t="s">
        <v>5567</v>
      </c>
      <c r="C1496" s="29" t="s">
        <v>5568</v>
      </c>
      <c r="D1496" s="28">
        <f>+77013929444</f>
        <v>77013929444</v>
      </c>
      <c r="E1496" s="29" t="s">
        <v>117</v>
      </c>
      <c r="F1496" s="29" t="s">
        <v>2</v>
      </c>
      <c r="G1496" s="29" t="s">
        <v>5569</v>
      </c>
      <c r="H1496" s="51" t="s">
        <v>5570</v>
      </c>
      <c r="I1496" s="6"/>
      <c r="J1496" s="33"/>
    </row>
    <row r="1497">
      <c r="A1497" s="62">
        <v>4.40000599E8</v>
      </c>
      <c r="B1497" s="63" t="s">
        <v>5571</v>
      </c>
      <c r="C1497" s="63" t="s">
        <v>5572</v>
      </c>
      <c r="D1497" s="62">
        <v>8.7154121308E10</v>
      </c>
      <c r="E1497" s="63" t="s">
        <v>5573</v>
      </c>
      <c r="F1497" s="63" t="s">
        <v>55</v>
      </c>
      <c r="G1497" s="63" t="s">
        <v>5574</v>
      </c>
      <c r="H1497" s="33"/>
      <c r="I1497" s="5"/>
      <c r="J1497" s="33"/>
    </row>
    <row r="1498">
      <c r="A1498" s="62">
        <v>4.40001567E8</v>
      </c>
      <c r="B1498" s="63" t="s">
        <v>5575</v>
      </c>
      <c r="C1498" s="63" t="s">
        <v>5576</v>
      </c>
      <c r="D1498" s="62">
        <v>8.7163224193E10</v>
      </c>
      <c r="E1498" s="63" t="s">
        <v>5527</v>
      </c>
      <c r="F1498" s="63" t="s">
        <v>22</v>
      </c>
      <c r="G1498" s="63" t="s">
        <v>5577</v>
      </c>
      <c r="H1498" s="33"/>
      <c r="I1498" s="5"/>
      <c r="J1498" s="6"/>
    </row>
    <row r="1499">
      <c r="A1499" s="62">
        <v>4.40001785E8</v>
      </c>
      <c r="B1499" s="63" t="s">
        <v>5578</v>
      </c>
      <c r="C1499" s="63" t="s">
        <v>5579</v>
      </c>
      <c r="D1499" s="62">
        <v>8.7112264847E10</v>
      </c>
      <c r="E1499" s="63" t="s">
        <v>349</v>
      </c>
      <c r="F1499" s="63" t="s">
        <v>91</v>
      </c>
      <c r="G1499" s="63" t="s">
        <v>5580</v>
      </c>
      <c r="H1499" s="33"/>
      <c r="I1499" s="5"/>
      <c r="J1499" s="13"/>
    </row>
    <row r="1500">
      <c r="A1500" s="62">
        <v>4.40001824E8</v>
      </c>
      <c r="B1500" s="63" t="s">
        <v>5581</v>
      </c>
      <c r="C1500" s="63" t="s">
        <v>5582</v>
      </c>
      <c r="D1500" s="63" t="s">
        <v>5583</v>
      </c>
      <c r="E1500" s="63" t="s">
        <v>5584</v>
      </c>
      <c r="F1500" s="63" t="s">
        <v>43</v>
      </c>
      <c r="G1500" s="63" t="s">
        <v>5585</v>
      </c>
      <c r="H1500" s="33"/>
      <c r="I1500" s="5"/>
      <c r="J1500" s="33"/>
    </row>
    <row r="1501">
      <c r="A1501" s="62">
        <v>4.40001834E8</v>
      </c>
      <c r="B1501" s="63" t="s">
        <v>5586</v>
      </c>
      <c r="C1501" s="63" t="s">
        <v>5587</v>
      </c>
      <c r="D1501" s="62">
        <v>8.7143636205E10</v>
      </c>
      <c r="E1501" s="63" t="s">
        <v>5584</v>
      </c>
      <c r="F1501" s="63" t="s">
        <v>43</v>
      </c>
      <c r="G1501" s="63" t="s">
        <v>5588</v>
      </c>
      <c r="H1501" s="33"/>
      <c r="I1501" s="5"/>
      <c r="J1501" s="6"/>
    </row>
    <row r="1502">
      <c r="A1502" s="62">
        <v>4.40001844E8</v>
      </c>
      <c r="B1502" s="63" t="s">
        <v>5589</v>
      </c>
      <c r="C1502" s="63" t="s">
        <v>5590</v>
      </c>
      <c r="D1502" s="63" t="s">
        <v>5591</v>
      </c>
      <c r="E1502" s="63" t="s">
        <v>5584</v>
      </c>
      <c r="F1502" s="63" t="s">
        <v>43</v>
      </c>
      <c r="G1502" s="63" t="s">
        <v>5592</v>
      </c>
      <c r="H1502" s="33"/>
      <c r="I1502" s="5"/>
      <c r="J1502" s="10"/>
    </row>
    <row r="1503">
      <c r="A1503" s="62">
        <v>4.40001854E8</v>
      </c>
      <c r="B1503" s="63" t="s">
        <v>5593</v>
      </c>
      <c r="C1503" s="63" t="s">
        <v>5594</v>
      </c>
      <c r="D1503" s="63" t="s">
        <v>5595</v>
      </c>
      <c r="E1503" s="63" t="s">
        <v>5584</v>
      </c>
      <c r="F1503" s="63" t="s">
        <v>91</v>
      </c>
      <c r="G1503" s="63" t="s">
        <v>5596</v>
      </c>
      <c r="H1503" s="33"/>
      <c r="I1503" s="5"/>
      <c r="J1503" s="6"/>
    </row>
    <row r="1504">
      <c r="A1504" s="62">
        <v>4.40001884E8</v>
      </c>
      <c r="B1504" s="63" t="s">
        <v>5597</v>
      </c>
      <c r="C1504" s="63" t="s">
        <v>5598</v>
      </c>
      <c r="D1504" s="63" t="s">
        <v>5599</v>
      </c>
      <c r="E1504" s="63" t="s">
        <v>5584</v>
      </c>
      <c r="F1504" s="63" t="s">
        <v>43</v>
      </c>
      <c r="G1504" s="63" t="s">
        <v>5600</v>
      </c>
      <c r="H1504" s="33"/>
      <c r="I1504" s="5"/>
      <c r="J1504" s="10"/>
    </row>
    <row r="1505">
      <c r="A1505" s="62">
        <v>4.40001894E8</v>
      </c>
      <c r="B1505" s="63" t="s">
        <v>5601</v>
      </c>
      <c r="C1505" s="63" t="s">
        <v>5602</v>
      </c>
      <c r="D1505" s="62">
        <v>8.7144522633E10</v>
      </c>
      <c r="E1505" s="66" t="s">
        <v>5584</v>
      </c>
      <c r="F1505" s="63" t="s">
        <v>43</v>
      </c>
      <c r="G1505" s="63" t="s">
        <v>5603</v>
      </c>
      <c r="H1505" s="33"/>
      <c r="I1505" s="5"/>
      <c r="J1505" s="33"/>
    </row>
    <row r="1506">
      <c r="A1506" s="62">
        <v>4.40001903E8</v>
      </c>
      <c r="B1506" s="63" t="s">
        <v>5604</v>
      </c>
      <c r="C1506" s="63" t="s">
        <v>5605</v>
      </c>
      <c r="D1506" s="62">
        <v>8.7113151013E10</v>
      </c>
      <c r="E1506" s="63" t="s">
        <v>5584</v>
      </c>
      <c r="F1506" s="63" t="s">
        <v>91</v>
      </c>
      <c r="G1506" s="63" t="s">
        <v>5606</v>
      </c>
      <c r="H1506" s="33"/>
      <c r="I1506" s="5"/>
      <c r="J1506" s="13"/>
    </row>
    <row r="1507">
      <c r="A1507" s="62">
        <v>4.40001913E8</v>
      </c>
      <c r="B1507" s="63" t="s">
        <v>5607</v>
      </c>
      <c r="C1507" s="63" t="s">
        <v>5608</v>
      </c>
      <c r="D1507" s="63" t="s">
        <v>5609</v>
      </c>
      <c r="E1507" s="63" t="s">
        <v>5584</v>
      </c>
      <c r="F1507" s="63" t="s">
        <v>43</v>
      </c>
      <c r="G1507" s="63" t="s">
        <v>5610</v>
      </c>
      <c r="H1507" s="33"/>
      <c r="I1507" s="5"/>
      <c r="J1507" s="10"/>
    </row>
    <row r="1508">
      <c r="A1508" s="62">
        <v>4.40001923E8</v>
      </c>
      <c r="B1508" s="63" t="s">
        <v>5611</v>
      </c>
      <c r="C1508" s="63" t="s">
        <v>5612</v>
      </c>
      <c r="D1508" s="63" t="s">
        <v>5613</v>
      </c>
      <c r="E1508" s="63" t="s">
        <v>5584</v>
      </c>
      <c r="F1508" s="63" t="s">
        <v>43</v>
      </c>
      <c r="G1508" s="63" t="s">
        <v>5614</v>
      </c>
      <c r="H1508" s="33"/>
      <c r="I1508" s="5"/>
      <c r="J1508" s="10"/>
    </row>
    <row r="1509">
      <c r="A1509" s="62">
        <v>4.40001933E8</v>
      </c>
      <c r="B1509" s="63" t="s">
        <v>5615</v>
      </c>
      <c r="C1509" s="63" t="s">
        <v>5616</v>
      </c>
      <c r="D1509" s="62">
        <v>8.711374006E10</v>
      </c>
      <c r="E1509" s="63" t="s">
        <v>5584</v>
      </c>
      <c r="F1509" s="63" t="s">
        <v>91</v>
      </c>
      <c r="G1509" s="63" t="s">
        <v>5617</v>
      </c>
      <c r="H1509" s="33"/>
      <c r="I1509" s="5"/>
      <c r="J1509" s="10"/>
    </row>
    <row r="1510">
      <c r="A1510" s="62">
        <v>4.40001943E8</v>
      </c>
      <c r="B1510" s="63" t="s">
        <v>5618</v>
      </c>
      <c r="C1510" s="63" t="s">
        <v>5619</v>
      </c>
      <c r="D1510" s="63" t="s">
        <v>5620</v>
      </c>
      <c r="E1510" s="63" t="s">
        <v>5584</v>
      </c>
      <c r="F1510" s="63" t="s">
        <v>91</v>
      </c>
      <c r="G1510" s="63" t="s">
        <v>5621</v>
      </c>
      <c r="H1510" s="33"/>
      <c r="I1510" s="5"/>
      <c r="J1510" s="6"/>
    </row>
    <row r="1511">
      <c r="A1511" s="62">
        <v>4.40001953E8</v>
      </c>
      <c r="B1511" s="63" t="s">
        <v>5622</v>
      </c>
      <c r="C1511" s="63" t="s">
        <v>5623</v>
      </c>
      <c r="D1511" s="63" t="s">
        <v>5624</v>
      </c>
      <c r="E1511" s="63" t="s">
        <v>5584</v>
      </c>
      <c r="F1511" s="63" t="s">
        <v>43</v>
      </c>
      <c r="G1511" s="63" t="s">
        <v>5625</v>
      </c>
      <c r="H1511" s="33"/>
      <c r="I1511" s="5"/>
      <c r="J1511" s="20"/>
    </row>
    <row r="1512">
      <c r="A1512" s="62">
        <v>4.40001963E8</v>
      </c>
      <c r="B1512" s="63" t="s">
        <v>5626</v>
      </c>
      <c r="C1512" s="63" t="s">
        <v>5627</v>
      </c>
      <c r="D1512" s="63" t="s">
        <v>5628</v>
      </c>
      <c r="E1512" s="63" t="s">
        <v>5584</v>
      </c>
      <c r="F1512" s="63" t="s">
        <v>43</v>
      </c>
      <c r="G1512" s="63" t="s">
        <v>5629</v>
      </c>
      <c r="H1512" s="33"/>
      <c r="I1512" s="5"/>
      <c r="J1512" s="20"/>
    </row>
    <row r="1513">
      <c r="A1513" s="62">
        <v>4.40001983E8</v>
      </c>
      <c r="B1513" s="63" t="s">
        <v>5630</v>
      </c>
      <c r="C1513" s="63" t="s">
        <v>5631</v>
      </c>
      <c r="D1513" s="63" t="s">
        <v>5632</v>
      </c>
      <c r="E1513" s="63" t="s">
        <v>5584</v>
      </c>
      <c r="F1513" s="63" t="s">
        <v>91</v>
      </c>
      <c r="G1513" s="63" t="s">
        <v>5633</v>
      </c>
      <c r="H1513" s="33"/>
      <c r="I1513" s="5"/>
      <c r="J1513" s="10"/>
    </row>
    <row r="1514">
      <c r="A1514" s="62">
        <v>4.4000207E8</v>
      </c>
      <c r="B1514" s="63" t="s">
        <v>5634</v>
      </c>
      <c r="C1514" s="63" t="s">
        <v>5635</v>
      </c>
      <c r="D1514" s="62">
        <v>8.7113692458E10</v>
      </c>
      <c r="E1514" s="63" t="s">
        <v>349</v>
      </c>
      <c r="F1514" s="63" t="s">
        <v>91</v>
      </c>
      <c r="G1514" s="63" t="s">
        <v>5636</v>
      </c>
      <c r="H1514" s="33"/>
      <c r="I1514" s="5"/>
      <c r="J1514" s="20"/>
    </row>
    <row r="1515">
      <c r="A1515" s="62">
        <v>4.40002129E8</v>
      </c>
      <c r="B1515" s="63" t="s">
        <v>5637</v>
      </c>
      <c r="C1515" s="63" t="s">
        <v>5638</v>
      </c>
      <c r="D1515" s="63" t="s">
        <v>5639</v>
      </c>
      <c r="E1515" s="63" t="s">
        <v>5584</v>
      </c>
      <c r="F1515" s="63" t="s">
        <v>91</v>
      </c>
      <c r="G1515" s="63" t="s">
        <v>5640</v>
      </c>
      <c r="H1515" s="33"/>
      <c r="I1515" s="5"/>
      <c r="J1515" s="13"/>
    </row>
    <row r="1516">
      <c r="A1516" s="62">
        <v>4.40002416E8</v>
      </c>
      <c r="B1516" s="63" t="s">
        <v>5641</v>
      </c>
      <c r="C1516" s="63" t="s">
        <v>5642</v>
      </c>
      <c r="D1516" s="62">
        <v>8.7154431272E10</v>
      </c>
      <c r="E1516" s="63" t="s">
        <v>5573</v>
      </c>
      <c r="F1516" s="63" t="s">
        <v>55</v>
      </c>
      <c r="G1516" s="63" t="s">
        <v>5643</v>
      </c>
      <c r="H1516" s="33"/>
      <c r="I1516" s="5"/>
      <c r="J1516" s="6"/>
    </row>
    <row r="1517">
      <c r="A1517" s="62">
        <v>4.40002525E8</v>
      </c>
      <c r="B1517" s="63" t="s">
        <v>5644</v>
      </c>
      <c r="C1517" s="63" t="s">
        <v>5645</v>
      </c>
      <c r="D1517" s="62">
        <v>8.7223690627E10</v>
      </c>
      <c r="E1517" s="63" t="s">
        <v>5527</v>
      </c>
      <c r="F1517" s="63" t="s">
        <v>186</v>
      </c>
      <c r="G1517" s="63" t="s">
        <v>5646</v>
      </c>
      <c r="H1517" s="33"/>
      <c r="I1517" s="5"/>
      <c r="J1517" s="10"/>
    </row>
    <row r="1518">
      <c r="A1518" s="28">
        <v>4.40003018E8</v>
      </c>
      <c r="B1518" s="29" t="s">
        <v>5647</v>
      </c>
      <c r="C1518" s="29" t="s">
        <v>5648</v>
      </c>
      <c r="D1518" s="28">
        <v>8.7214791421E10</v>
      </c>
      <c r="E1518" s="29" t="s">
        <v>5649</v>
      </c>
      <c r="F1518" s="29" t="s">
        <v>71</v>
      </c>
      <c r="G1518" s="29" t="s">
        <v>5650</v>
      </c>
      <c r="H1518" s="51" t="s">
        <v>5651</v>
      </c>
      <c r="I1518" s="6"/>
      <c r="J1518" s="6"/>
    </row>
    <row r="1519">
      <c r="A1519" s="62">
        <v>4.40003058E8</v>
      </c>
      <c r="B1519" s="63" t="s">
        <v>5652</v>
      </c>
      <c r="C1519" s="63" t="s">
        <v>5653</v>
      </c>
      <c r="D1519" s="63" t="s">
        <v>5654</v>
      </c>
      <c r="E1519" s="63" t="s">
        <v>349</v>
      </c>
      <c r="F1519" s="63" t="s">
        <v>31</v>
      </c>
      <c r="G1519" s="63" t="s">
        <v>5655</v>
      </c>
      <c r="H1519" s="33"/>
      <c r="I1519" s="5"/>
      <c r="J1519" s="6"/>
    </row>
    <row r="1520">
      <c r="A1520" s="28">
        <v>4.40003117E8</v>
      </c>
      <c r="B1520" s="29" t="s">
        <v>5656</v>
      </c>
      <c r="C1520" s="29" t="s">
        <v>5657</v>
      </c>
      <c r="D1520" s="39" t="s">
        <v>5658</v>
      </c>
      <c r="E1520" s="29" t="s">
        <v>5649</v>
      </c>
      <c r="F1520" s="29" t="s">
        <v>71</v>
      </c>
      <c r="G1520" s="29" t="s">
        <v>5659</v>
      </c>
      <c r="H1520" s="51" t="s">
        <v>5651</v>
      </c>
      <c r="I1520" s="6"/>
      <c r="J1520" s="6"/>
    </row>
    <row r="1521">
      <c r="A1521" s="62">
        <v>4.40003147E8</v>
      </c>
      <c r="B1521" s="63" t="s">
        <v>5660</v>
      </c>
      <c r="C1521" s="63" t="s">
        <v>5661</v>
      </c>
      <c r="D1521" s="62">
        <v>8.7103027058E10</v>
      </c>
      <c r="E1521" s="63" t="s">
        <v>5573</v>
      </c>
      <c r="F1521" s="63" t="s">
        <v>60</v>
      </c>
      <c r="G1521" s="63" t="s">
        <v>5662</v>
      </c>
      <c r="H1521" s="33"/>
      <c r="I1521" s="5"/>
      <c r="J1521" s="6"/>
    </row>
    <row r="1522">
      <c r="A1522" s="62">
        <v>4.40003464E8</v>
      </c>
      <c r="B1522" s="63" t="s">
        <v>5663</v>
      </c>
      <c r="C1522" s="63" t="s">
        <v>5664</v>
      </c>
      <c r="D1522" s="63" t="s">
        <v>5665</v>
      </c>
      <c r="E1522" s="63" t="s">
        <v>5573</v>
      </c>
      <c r="F1522" s="63" t="s">
        <v>55</v>
      </c>
      <c r="G1522" s="63" t="s">
        <v>5666</v>
      </c>
      <c r="H1522" s="33"/>
      <c r="I1522" s="5"/>
      <c r="J1522" s="6"/>
    </row>
    <row r="1523">
      <c r="A1523" s="62">
        <v>4.40003523E8</v>
      </c>
      <c r="B1523" s="63" t="s">
        <v>5667</v>
      </c>
      <c r="C1523" s="63" t="s">
        <v>5668</v>
      </c>
      <c r="D1523" s="62">
        <v>8.7153121762E10</v>
      </c>
      <c r="E1523" s="63" t="s">
        <v>5573</v>
      </c>
      <c r="F1523" s="63" t="s">
        <v>55</v>
      </c>
      <c r="G1523" s="63" t="s">
        <v>5669</v>
      </c>
      <c r="H1523" s="33"/>
      <c r="I1523" s="5"/>
      <c r="J1523" s="10"/>
    </row>
    <row r="1524">
      <c r="A1524" s="62">
        <v>4.40003573E8</v>
      </c>
      <c r="B1524" s="63" t="s">
        <v>5670</v>
      </c>
      <c r="C1524" s="63" t="s">
        <v>5671</v>
      </c>
      <c r="D1524" s="62">
        <v>8.7103521598E10</v>
      </c>
      <c r="E1524" s="63" t="s">
        <v>5573</v>
      </c>
      <c r="F1524" s="63" t="s">
        <v>60</v>
      </c>
      <c r="G1524" s="63" t="s">
        <v>5672</v>
      </c>
      <c r="H1524" s="33"/>
      <c r="I1524" s="5"/>
      <c r="J1524" s="6"/>
    </row>
    <row r="1525">
      <c r="A1525" s="62">
        <v>4.40003632E8</v>
      </c>
      <c r="B1525" s="63" t="s">
        <v>5673</v>
      </c>
      <c r="C1525" s="63" t="s">
        <v>5674</v>
      </c>
      <c r="D1525" s="63" t="s">
        <v>5675</v>
      </c>
      <c r="E1525" s="63" t="s">
        <v>5573</v>
      </c>
      <c r="F1525" s="63" t="s">
        <v>55</v>
      </c>
      <c r="G1525" s="63" t="s">
        <v>5676</v>
      </c>
      <c r="H1525" s="33"/>
      <c r="I1525" s="33"/>
      <c r="J1525" s="20"/>
    </row>
    <row r="1526">
      <c r="A1526" s="62">
        <v>4.40003642E8</v>
      </c>
      <c r="B1526" s="63" t="s">
        <v>5677</v>
      </c>
      <c r="C1526" s="63" t="s">
        <v>5678</v>
      </c>
      <c r="D1526" s="62">
        <v>8.7153452081E10</v>
      </c>
      <c r="E1526" s="63" t="s">
        <v>5573</v>
      </c>
      <c r="F1526" s="63" t="s">
        <v>55</v>
      </c>
      <c r="G1526" s="63" t="s">
        <v>5679</v>
      </c>
      <c r="H1526" s="33"/>
      <c r="I1526" s="33"/>
      <c r="J1526" s="10"/>
    </row>
    <row r="1527">
      <c r="A1527" s="62">
        <v>4.4000382E8</v>
      </c>
      <c r="B1527" s="63" t="s">
        <v>5680</v>
      </c>
      <c r="C1527" s="63" t="s">
        <v>5681</v>
      </c>
      <c r="D1527" s="62">
        <v>8.7153229383E10</v>
      </c>
      <c r="E1527" s="63" t="s">
        <v>5573</v>
      </c>
      <c r="F1527" s="63" t="s">
        <v>55</v>
      </c>
      <c r="G1527" s="63" t="s">
        <v>5682</v>
      </c>
      <c r="H1527" s="33"/>
      <c r="I1527" s="33"/>
      <c r="J1527" s="33"/>
    </row>
    <row r="1528">
      <c r="A1528" s="62">
        <v>4.4000386E8</v>
      </c>
      <c r="B1528" s="63" t="s">
        <v>5683</v>
      </c>
      <c r="C1528" s="63" t="s">
        <v>5684</v>
      </c>
      <c r="D1528" s="62">
        <v>8.7153531079E10</v>
      </c>
      <c r="E1528" s="63" t="s">
        <v>5573</v>
      </c>
      <c r="F1528" s="63" t="s">
        <v>55</v>
      </c>
      <c r="G1528" s="63" t="s">
        <v>5685</v>
      </c>
      <c r="H1528" s="33"/>
      <c r="I1528" s="33"/>
      <c r="J1528" s="10"/>
    </row>
    <row r="1529">
      <c r="A1529" s="62">
        <v>4.40003931E8</v>
      </c>
      <c r="B1529" s="63" t="s">
        <v>5686</v>
      </c>
      <c r="C1529" s="63" t="s">
        <v>5687</v>
      </c>
      <c r="D1529" s="63" t="s">
        <v>5688</v>
      </c>
      <c r="E1529" s="63" t="s">
        <v>5584</v>
      </c>
      <c r="F1529" s="63" t="s">
        <v>37</v>
      </c>
      <c r="G1529" s="63" t="s">
        <v>5689</v>
      </c>
      <c r="H1529" s="33"/>
      <c r="I1529" s="33"/>
      <c r="J1529" s="13"/>
    </row>
    <row r="1530">
      <c r="A1530" s="62">
        <v>4.40004046E8</v>
      </c>
      <c r="B1530" s="63" t="s">
        <v>5690</v>
      </c>
      <c r="C1530" s="63" t="s">
        <v>5691</v>
      </c>
      <c r="D1530" s="62">
        <v>8.7254421096E10</v>
      </c>
      <c r="E1530" s="63" t="s">
        <v>5692</v>
      </c>
      <c r="F1530" s="63" t="s">
        <v>37</v>
      </c>
      <c r="G1530" s="63" t="s">
        <v>5693</v>
      </c>
      <c r="H1530" s="33"/>
      <c r="I1530" s="33"/>
      <c r="J1530" s="6"/>
    </row>
    <row r="1531">
      <c r="A1531" s="62">
        <v>4.40004056E8</v>
      </c>
      <c r="B1531" s="63" t="s">
        <v>5694</v>
      </c>
      <c r="C1531" s="63" t="s">
        <v>5695</v>
      </c>
      <c r="D1531" s="63" t="s">
        <v>5696</v>
      </c>
      <c r="E1531" s="63" t="s">
        <v>5573</v>
      </c>
      <c r="F1531" s="63" t="s">
        <v>55</v>
      </c>
      <c r="G1531" s="63" t="s">
        <v>5697</v>
      </c>
      <c r="H1531" s="33"/>
      <c r="I1531" s="33"/>
      <c r="J1531" s="10"/>
    </row>
    <row r="1532">
      <c r="A1532" s="62">
        <v>4.40004195E8</v>
      </c>
      <c r="B1532" s="63" t="s">
        <v>5698</v>
      </c>
      <c r="C1532" s="63" t="s">
        <v>5699</v>
      </c>
      <c r="D1532" s="62">
        <v>8.7252431253E10</v>
      </c>
      <c r="E1532" s="63" t="s">
        <v>5573</v>
      </c>
      <c r="F1532" s="63" t="s">
        <v>37</v>
      </c>
      <c r="G1532" s="63" t="s">
        <v>5700</v>
      </c>
      <c r="H1532" s="33"/>
      <c r="I1532" s="33"/>
      <c r="J1532" s="6"/>
    </row>
    <row r="1533">
      <c r="A1533" s="62">
        <v>4.40004313E8</v>
      </c>
      <c r="B1533" s="63" t="s">
        <v>5701</v>
      </c>
      <c r="C1533" s="63" t="s">
        <v>5702</v>
      </c>
      <c r="D1533" s="62">
        <v>8.7153352092E10</v>
      </c>
      <c r="E1533" s="63" t="s">
        <v>5573</v>
      </c>
      <c r="F1533" s="63" t="s">
        <v>55</v>
      </c>
      <c r="G1533" s="63" t="s">
        <v>5703</v>
      </c>
      <c r="H1533" s="33"/>
      <c r="I1533" s="33"/>
      <c r="J1533" s="10"/>
    </row>
    <row r="1534">
      <c r="A1534" s="62">
        <v>4.40004462E8</v>
      </c>
      <c r="B1534" s="63" t="s">
        <v>5704</v>
      </c>
      <c r="C1534" s="63" t="s">
        <v>5705</v>
      </c>
      <c r="D1534" s="63" t="s">
        <v>5706</v>
      </c>
      <c r="E1534" s="63" t="s">
        <v>5573</v>
      </c>
      <c r="F1534" s="63" t="s">
        <v>55</v>
      </c>
      <c r="G1534" s="63" t="s">
        <v>5707</v>
      </c>
      <c r="H1534" s="33"/>
      <c r="I1534" s="33"/>
      <c r="J1534" s="6"/>
    </row>
    <row r="1535">
      <c r="A1535" s="58"/>
      <c r="B1535" s="58"/>
      <c r="C1535" s="58"/>
      <c r="D1535" s="58"/>
      <c r="E1535" s="58"/>
      <c r="F1535" s="58"/>
      <c r="G1535" s="58"/>
      <c r="H1535" s="6"/>
      <c r="I1535" s="6"/>
      <c r="J1535" s="6"/>
    </row>
    <row r="1536">
      <c r="A1536" s="58"/>
      <c r="B1536" s="58"/>
      <c r="C1536" s="58"/>
      <c r="D1536" s="58"/>
      <c r="E1536" s="58"/>
      <c r="F1536" s="58"/>
      <c r="G1536" s="58"/>
      <c r="H1536" s="6"/>
      <c r="I1536" s="6"/>
      <c r="J1536" s="13"/>
    </row>
    <row r="1537">
      <c r="A1537" s="62">
        <v>4.41002769E8</v>
      </c>
      <c r="B1537" s="63" t="s">
        <v>5708</v>
      </c>
      <c r="C1537" s="63" t="s">
        <v>5709</v>
      </c>
      <c r="D1537" s="62">
        <v>8.7182345861E10</v>
      </c>
      <c r="E1537" s="63" t="s">
        <v>5710</v>
      </c>
      <c r="F1537" s="63" t="s">
        <v>9</v>
      </c>
      <c r="G1537" s="63" t="s">
        <v>5711</v>
      </c>
      <c r="H1537" s="33"/>
      <c r="I1537" s="33"/>
      <c r="J1537" s="10"/>
    </row>
    <row r="1538">
      <c r="A1538" s="58"/>
      <c r="B1538" s="58"/>
      <c r="C1538" s="58"/>
      <c r="D1538" s="58"/>
      <c r="E1538" s="58"/>
      <c r="F1538" s="58"/>
      <c r="G1538" s="58"/>
      <c r="H1538" s="6"/>
      <c r="I1538" s="6"/>
      <c r="J1538" s="10"/>
    </row>
    <row r="1539">
      <c r="A1539" s="28">
        <v>5.18550431E8</v>
      </c>
      <c r="B1539" s="29" t="s">
        <v>5712</v>
      </c>
      <c r="C1539" s="29" t="s">
        <v>5713</v>
      </c>
      <c r="D1539" s="28">
        <f>+77756264155</f>
        <v>77756264155</v>
      </c>
      <c r="E1539" s="29" t="s">
        <v>117</v>
      </c>
      <c r="F1539" s="29" t="s">
        <v>16</v>
      </c>
      <c r="G1539" s="29" t="s">
        <v>5714</v>
      </c>
      <c r="H1539" s="51" t="s">
        <v>5715</v>
      </c>
      <c r="I1539" s="6"/>
      <c r="J1539" s="10"/>
    </row>
    <row r="1540">
      <c r="A1540" s="58"/>
      <c r="B1540" s="58"/>
      <c r="C1540" s="58"/>
      <c r="D1540" s="58"/>
      <c r="E1540" s="58"/>
      <c r="F1540" s="58"/>
      <c r="G1540" s="58"/>
      <c r="H1540" s="6"/>
      <c r="I1540" s="6"/>
      <c r="J1540" s="13"/>
    </row>
    <row r="1541">
      <c r="A1541" s="62">
        <v>5.40000354E8</v>
      </c>
      <c r="B1541" s="63" t="s">
        <v>5716</v>
      </c>
      <c r="C1541" s="63" t="s">
        <v>5717</v>
      </c>
      <c r="D1541" s="63" t="s">
        <v>5718</v>
      </c>
      <c r="E1541" s="63" t="s">
        <v>5573</v>
      </c>
      <c r="F1541" s="63" t="s">
        <v>22</v>
      </c>
      <c r="G1541" s="63" t="s">
        <v>5719</v>
      </c>
      <c r="H1541" s="33"/>
      <c r="I1541" s="33"/>
      <c r="J1541" s="10"/>
    </row>
    <row r="1542">
      <c r="A1542" s="62">
        <v>5.40001065E8</v>
      </c>
      <c r="B1542" s="63" t="s">
        <v>5720</v>
      </c>
      <c r="C1542" s="63" t="s">
        <v>5721</v>
      </c>
      <c r="D1542" s="62">
        <v>8.7123424804E10</v>
      </c>
      <c r="E1542" s="63" t="s">
        <v>5573</v>
      </c>
      <c r="F1542" s="63" t="s">
        <v>452</v>
      </c>
      <c r="G1542" s="63" t="s">
        <v>5722</v>
      </c>
      <c r="H1542" s="33"/>
      <c r="I1542" s="33"/>
      <c r="J1542" s="13"/>
    </row>
    <row r="1543">
      <c r="A1543" s="62">
        <v>5.40001421E8</v>
      </c>
      <c r="B1543" s="63" t="s">
        <v>5723</v>
      </c>
      <c r="C1543" s="63" t="s">
        <v>5724</v>
      </c>
      <c r="D1543" s="63" t="s">
        <v>5725</v>
      </c>
      <c r="E1543" s="63" t="s">
        <v>5584</v>
      </c>
      <c r="F1543" s="63" t="s">
        <v>22</v>
      </c>
      <c r="G1543" s="63" t="s">
        <v>5726</v>
      </c>
      <c r="H1543" s="33"/>
      <c r="I1543" s="33"/>
      <c r="J1543" s="6"/>
    </row>
    <row r="1544">
      <c r="A1544" s="62">
        <v>5.40001431E8</v>
      </c>
      <c r="B1544" s="63" t="s">
        <v>5727</v>
      </c>
      <c r="C1544" s="63" t="s">
        <v>5728</v>
      </c>
      <c r="D1544" s="63" t="s">
        <v>5729</v>
      </c>
      <c r="E1544" s="63" t="s">
        <v>5584</v>
      </c>
      <c r="F1544" s="63" t="s">
        <v>22</v>
      </c>
      <c r="G1544" s="63" t="s">
        <v>5730</v>
      </c>
      <c r="H1544" s="33"/>
      <c r="I1544" s="33"/>
      <c r="J1544" s="20"/>
    </row>
    <row r="1545">
      <c r="A1545" s="62">
        <v>5.40001441E8</v>
      </c>
      <c r="B1545" s="63" t="s">
        <v>5731</v>
      </c>
      <c r="C1545" s="63" t="s">
        <v>5732</v>
      </c>
      <c r="D1545" s="63" t="s">
        <v>5733</v>
      </c>
      <c r="E1545" s="63" t="s">
        <v>5584</v>
      </c>
      <c r="F1545" s="63" t="s">
        <v>22</v>
      </c>
      <c r="G1545" s="67" t="s">
        <v>5734</v>
      </c>
      <c r="H1545" s="33"/>
      <c r="I1545" s="33"/>
      <c r="J1545" s="6"/>
    </row>
    <row r="1546">
      <c r="A1546" s="62">
        <v>5.40001451E8</v>
      </c>
      <c r="B1546" s="63" t="s">
        <v>5735</v>
      </c>
      <c r="C1546" s="63" t="s">
        <v>5736</v>
      </c>
      <c r="D1546" s="62">
        <v>8.716382025E10</v>
      </c>
      <c r="E1546" s="63" t="s">
        <v>5584</v>
      </c>
      <c r="F1546" s="63" t="s">
        <v>22</v>
      </c>
      <c r="G1546" s="63" t="s">
        <v>5737</v>
      </c>
      <c r="H1546" s="33"/>
      <c r="I1546" s="33"/>
      <c r="J1546" s="33"/>
    </row>
    <row r="1547">
      <c r="A1547" s="62">
        <v>5.40001461E8</v>
      </c>
      <c r="B1547" s="63" t="s">
        <v>5738</v>
      </c>
      <c r="C1547" s="63" t="s">
        <v>5739</v>
      </c>
      <c r="D1547" s="62">
        <v>8.716382499E10</v>
      </c>
      <c r="E1547" s="63" t="s">
        <v>5584</v>
      </c>
      <c r="F1547" s="63" t="s">
        <v>22</v>
      </c>
      <c r="G1547" s="63" t="s">
        <v>5740</v>
      </c>
      <c r="H1547" s="33"/>
      <c r="I1547" s="33"/>
      <c r="J1547" s="10"/>
    </row>
    <row r="1548">
      <c r="A1548" s="62">
        <v>5.40001491E8</v>
      </c>
      <c r="B1548" s="63" t="s">
        <v>5741</v>
      </c>
      <c r="C1548" s="63" t="s">
        <v>5742</v>
      </c>
      <c r="D1548" s="62">
        <v>8.7163322551E10</v>
      </c>
      <c r="E1548" s="63" t="s">
        <v>349</v>
      </c>
      <c r="F1548" s="63" t="s">
        <v>22</v>
      </c>
      <c r="G1548" s="63" t="s">
        <v>5743</v>
      </c>
      <c r="H1548" s="33"/>
      <c r="I1548" s="33"/>
      <c r="J1548" s="6"/>
    </row>
    <row r="1549">
      <c r="A1549" s="62">
        <v>5.4000152E8</v>
      </c>
      <c r="B1549" s="63" t="s">
        <v>5744</v>
      </c>
      <c r="C1549" s="63" t="s">
        <v>5745</v>
      </c>
      <c r="D1549" s="63" t="s">
        <v>5746</v>
      </c>
      <c r="E1549" s="63" t="s">
        <v>5584</v>
      </c>
      <c r="F1549" s="63" t="s">
        <v>22</v>
      </c>
      <c r="G1549" s="63" t="s">
        <v>5747</v>
      </c>
      <c r="H1549" s="33"/>
      <c r="I1549" s="33"/>
      <c r="J1549" s="33"/>
    </row>
    <row r="1550">
      <c r="A1550" s="62">
        <v>5.4000153E8</v>
      </c>
      <c r="B1550" s="63" t="s">
        <v>5748</v>
      </c>
      <c r="C1550" s="63" t="s">
        <v>5749</v>
      </c>
      <c r="D1550" s="63" t="s">
        <v>5750</v>
      </c>
      <c r="E1550" s="63" t="s">
        <v>5584</v>
      </c>
      <c r="F1550" s="63" t="s">
        <v>22</v>
      </c>
      <c r="G1550" s="63" t="s">
        <v>5751</v>
      </c>
      <c r="H1550" s="33"/>
      <c r="I1550" s="33"/>
      <c r="J1550" s="6"/>
    </row>
    <row r="1551">
      <c r="A1551" s="62">
        <v>5.4000158E8</v>
      </c>
      <c r="B1551" s="63" t="s">
        <v>5752</v>
      </c>
      <c r="C1551" s="63" t="s">
        <v>5753</v>
      </c>
      <c r="D1551" s="63" t="s">
        <v>5754</v>
      </c>
      <c r="E1551" s="63" t="s">
        <v>5584</v>
      </c>
      <c r="F1551" s="63" t="s">
        <v>22</v>
      </c>
      <c r="G1551" s="63" t="s">
        <v>5755</v>
      </c>
      <c r="H1551" s="33"/>
      <c r="I1551" s="33"/>
      <c r="J1551" s="13"/>
    </row>
    <row r="1552">
      <c r="A1552" s="62">
        <v>5.40001634E8</v>
      </c>
      <c r="B1552" s="63" t="s">
        <v>5756</v>
      </c>
      <c r="C1552" s="63" t="s">
        <v>5757</v>
      </c>
      <c r="D1552" s="63" t="s">
        <v>5758</v>
      </c>
      <c r="E1552" s="63" t="s">
        <v>5584</v>
      </c>
      <c r="F1552" s="63" t="s">
        <v>22</v>
      </c>
      <c r="G1552" s="63" t="s">
        <v>5759</v>
      </c>
      <c r="H1552" s="33"/>
      <c r="I1552" s="33"/>
      <c r="J1552" s="10"/>
    </row>
    <row r="1553">
      <c r="A1553" s="62">
        <v>5.40001769E8</v>
      </c>
      <c r="B1553" s="63" t="s">
        <v>5760</v>
      </c>
      <c r="C1553" s="63" t="s">
        <v>5761</v>
      </c>
      <c r="D1553" s="62">
        <v>8.7164094519E10</v>
      </c>
      <c r="E1553" s="63" t="s">
        <v>5584</v>
      </c>
      <c r="F1553" s="63" t="s">
        <v>22</v>
      </c>
      <c r="G1553" s="63" t="s">
        <v>5762</v>
      </c>
      <c r="H1553" s="33"/>
      <c r="I1553" s="33"/>
      <c r="J1553" s="33"/>
    </row>
    <row r="1554">
      <c r="A1554" s="58"/>
      <c r="B1554" s="58"/>
      <c r="C1554" s="58"/>
      <c r="D1554" s="58"/>
      <c r="E1554" s="58"/>
      <c r="F1554" s="58"/>
      <c r="G1554" s="58"/>
      <c r="H1554" s="6"/>
      <c r="I1554" s="6"/>
      <c r="J1554" s="10"/>
    </row>
    <row r="1555">
      <c r="A1555" s="62">
        <v>5.40002192E8</v>
      </c>
      <c r="B1555" s="63" t="s">
        <v>5763</v>
      </c>
      <c r="C1555" s="63" t="s">
        <v>5764</v>
      </c>
      <c r="D1555" s="62">
        <v>8.7234027199E10</v>
      </c>
      <c r="E1555" s="63" t="s">
        <v>5573</v>
      </c>
      <c r="F1555" s="63" t="s">
        <v>141</v>
      </c>
      <c r="G1555" s="63" t="s">
        <v>5765</v>
      </c>
      <c r="H1555" s="33"/>
      <c r="I1555" s="33"/>
      <c r="J1555" s="10"/>
    </row>
    <row r="1556">
      <c r="A1556" s="62">
        <v>5.40002231E8</v>
      </c>
      <c r="B1556" s="63" t="s">
        <v>5766</v>
      </c>
      <c r="C1556" s="63" t="s">
        <v>5767</v>
      </c>
      <c r="D1556" s="62">
        <v>8.7233878353E10</v>
      </c>
      <c r="E1556" s="63" t="s">
        <v>5573</v>
      </c>
      <c r="F1556" s="63" t="s">
        <v>141</v>
      </c>
      <c r="G1556" s="63" t="s">
        <v>5768</v>
      </c>
      <c r="H1556" s="33"/>
      <c r="I1556" s="33"/>
      <c r="J1556" s="6"/>
    </row>
    <row r="1557">
      <c r="A1557" s="62">
        <v>5.40002678E8</v>
      </c>
      <c r="B1557" s="63" t="s">
        <v>5769</v>
      </c>
      <c r="C1557" s="63" t="s">
        <v>5770</v>
      </c>
      <c r="D1557" s="62">
        <v>8.7152500296E10</v>
      </c>
      <c r="E1557" s="63" t="s">
        <v>5573</v>
      </c>
      <c r="F1557" s="63" t="s">
        <v>55</v>
      </c>
      <c r="G1557" s="63" t="s">
        <v>5771</v>
      </c>
      <c r="H1557" s="33"/>
      <c r="I1557" s="33"/>
      <c r="J1557" s="6"/>
    </row>
    <row r="1558">
      <c r="A1558" s="62">
        <v>5.40002826E8</v>
      </c>
      <c r="B1558" s="63" t="s">
        <v>5772</v>
      </c>
      <c r="C1558" s="63" t="s">
        <v>5773</v>
      </c>
      <c r="D1558" s="62">
        <v>8.727772001E10</v>
      </c>
      <c r="E1558" s="63" t="s">
        <v>5573</v>
      </c>
      <c r="F1558" s="63" t="s">
        <v>96</v>
      </c>
      <c r="G1558" s="63" t="s">
        <v>5774</v>
      </c>
      <c r="H1558" s="33"/>
      <c r="I1558" s="33"/>
      <c r="J1558" s="33"/>
    </row>
    <row r="1559">
      <c r="A1559" s="62">
        <v>5.40002836E8</v>
      </c>
      <c r="B1559" s="63" t="s">
        <v>5775</v>
      </c>
      <c r="C1559" s="63" t="s">
        <v>5776</v>
      </c>
      <c r="D1559" s="63" t="s">
        <v>5777</v>
      </c>
      <c r="E1559" s="63" t="s">
        <v>5573</v>
      </c>
      <c r="F1559" s="63" t="s">
        <v>96</v>
      </c>
      <c r="G1559" s="63" t="s">
        <v>5778</v>
      </c>
      <c r="H1559" s="33"/>
      <c r="I1559" s="33"/>
      <c r="J1559" s="20"/>
    </row>
    <row r="1560">
      <c r="A1560" s="62">
        <v>5.40002915E8</v>
      </c>
      <c r="B1560" s="63" t="s">
        <v>5779</v>
      </c>
      <c r="C1560" s="63" t="s">
        <v>5780</v>
      </c>
      <c r="D1560" s="62">
        <v>8.7153521313E10</v>
      </c>
      <c r="E1560" s="63" t="s">
        <v>5584</v>
      </c>
      <c r="F1560" s="63" t="s">
        <v>55</v>
      </c>
      <c r="G1560" s="63" t="s">
        <v>5781</v>
      </c>
      <c r="H1560" s="33"/>
      <c r="I1560" s="33"/>
      <c r="J1560" s="6"/>
    </row>
    <row r="1561">
      <c r="A1561" s="62">
        <v>5.40002955E8</v>
      </c>
      <c r="B1561" s="63" t="s">
        <v>5782</v>
      </c>
      <c r="C1561" s="63" t="s">
        <v>5783</v>
      </c>
      <c r="D1561" s="68" t="str">
        <f>+7(72776)21347 ,87277621347</f>
        <v>#ERROR!</v>
      </c>
      <c r="E1561" s="63" t="s">
        <v>5573</v>
      </c>
      <c r="F1561" s="63" t="s">
        <v>96</v>
      </c>
      <c r="G1561" s="63" t="s">
        <v>5784</v>
      </c>
      <c r="H1561" s="33"/>
      <c r="I1561" s="33"/>
      <c r="J1561" s="10"/>
    </row>
    <row r="1562">
      <c r="A1562" s="62">
        <v>5.40002965E8</v>
      </c>
      <c r="B1562" s="63" t="s">
        <v>5785</v>
      </c>
      <c r="C1562" s="63" t="s">
        <v>5786</v>
      </c>
      <c r="D1562" s="63" t="s">
        <v>5787</v>
      </c>
      <c r="E1562" s="63" t="s">
        <v>5573</v>
      </c>
      <c r="F1562" s="63" t="s">
        <v>31</v>
      </c>
      <c r="G1562" s="63" t="s">
        <v>5788</v>
      </c>
      <c r="H1562" s="33"/>
      <c r="I1562" s="33"/>
      <c r="J1562" s="10"/>
    </row>
    <row r="1563">
      <c r="A1563" s="62">
        <v>5.40002985E8</v>
      </c>
      <c r="B1563" s="63" t="s">
        <v>5789</v>
      </c>
      <c r="C1563" s="63" t="s">
        <v>5790</v>
      </c>
      <c r="D1563" s="63" t="s">
        <v>5791</v>
      </c>
      <c r="E1563" s="63" t="s">
        <v>5573</v>
      </c>
      <c r="F1563" s="63" t="s">
        <v>31</v>
      </c>
      <c r="G1563" s="63" t="s">
        <v>5792</v>
      </c>
      <c r="H1563" s="33"/>
      <c r="I1563" s="33"/>
      <c r="J1563" s="6"/>
    </row>
    <row r="1564">
      <c r="A1564" s="58"/>
      <c r="B1564" s="58"/>
      <c r="C1564" s="58"/>
      <c r="D1564" s="58"/>
      <c r="E1564" s="58"/>
      <c r="F1564" s="58"/>
      <c r="G1564" s="58"/>
      <c r="H1564" s="6"/>
      <c r="I1564" s="6"/>
      <c r="J1564" s="6"/>
    </row>
    <row r="1565">
      <c r="A1565" s="62">
        <v>5.40003061E8</v>
      </c>
      <c r="B1565" s="63" t="s">
        <v>5793</v>
      </c>
      <c r="C1565" s="63" t="s">
        <v>5794</v>
      </c>
      <c r="D1565" s="63" t="s">
        <v>5795</v>
      </c>
      <c r="E1565" s="63" t="s">
        <v>5573</v>
      </c>
      <c r="F1565" s="63" t="s">
        <v>31</v>
      </c>
      <c r="G1565" s="63" t="s">
        <v>5796</v>
      </c>
      <c r="H1565" s="33"/>
      <c r="I1565" s="33"/>
      <c r="J1565" s="6"/>
    </row>
    <row r="1566">
      <c r="A1566" s="62">
        <v>5.4000313E8</v>
      </c>
      <c r="B1566" s="63" t="s">
        <v>5797</v>
      </c>
      <c r="C1566" s="63" t="s">
        <v>5798</v>
      </c>
      <c r="D1566" s="63" t="s">
        <v>5799</v>
      </c>
      <c r="E1566" s="63" t="s">
        <v>5573</v>
      </c>
      <c r="F1566" s="63" t="s">
        <v>96</v>
      </c>
      <c r="G1566" s="63" t="s">
        <v>5800</v>
      </c>
      <c r="H1566" s="33"/>
      <c r="I1566" s="33"/>
      <c r="J1566" s="33"/>
    </row>
    <row r="1567">
      <c r="A1567" s="62">
        <v>5.41014409E8</v>
      </c>
      <c r="B1567" s="63" t="s">
        <v>5801</v>
      </c>
      <c r="C1567" s="63" t="s">
        <v>5802</v>
      </c>
      <c r="D1567" s="62">
        <v>8.7232570088E10</v>
      </c>
      <c r="E1567" s="63" t="s">
        <v>993</v>
      </c>
      <c r="F1567" s="63" t="s">
        <v>141</v>
      </c>
      <c r="G1567" s="63" t="s">
        <v>5803</v>
      </c>
      <c r="H1567" s="33"/>
      <c r="I1567" s="33"/>
      <c r="J1567" s="6"/>
    </row>
    <row r="1568">
      <c r="A1568" s="58"/>
      <c r="B1568" s="58"/>
      <c r="C1568" s="58"/>
      <c r="D1568" s="58"/>
      <c r="E1568" s="58"/>
      <c r="F1568" s="58"/>
      <c r="G1568" s="58"/>
      <c r="H1568" s="6"/>
      <c r="I1568" s="6"/>
      <c r="J1568" s="6"/>
    </row>
    <row r="1569">
      <c r="A1569" s="58"/>
      <c r="B1569" s="58"/>
      <c r="C1569" s="58"/>
      <c r="D1569" s="58"/>
      <c r="E1569" s="58"/>
      <c r="F1569" s="58"/>
      <c r="G1569" s="58"/>
      <c r="H1569" s="6"/>
      <c r="I1569" s="6"/>
      <c r="J1569" s="6"/>
    </row>
    <row r="1570">
      <c r="A1570" s="58"/>
      <c r="B1570" s="58"/>
      <c r="C1570" s="58"/>
      <c r="D1570" s="58"/>
      <c r="E1570" s="58"/>
      <c r="F1570" s="58"/>
      <c r="G1570" s="58"/>
      <c r="H1570" s="6"/>
      <c r="I1570" s="6"/>
      <c r="J1570" s="6"/>
    </row>
    <row r="1571">
      <c r="A1571" s="58"/>
      <c r="B1571" s="58"/>
      <c r="C1571" s="58"/>
      <c r="D1571" s="58"/>
      <c r="E1571" s="58"/>
      <c r="F1571" s="58"/>
      <c r="G1571" s="58"/>
      <c r="H1571" s="6"/>
      <c r="I1571" s="6"/>
      <c r="J1571" s="6"/>
    </row>
    <row r="1572">
      <c r="A1572" s="3">
        <v>6.40013012E8</v>
      </c>
      <c r="B1572" s="2" t="s">
        <v>5804</v>
      </c>
      <c r="C1572" s="2" t="s">
        <v>5805</v>
      </c>
      <c r="D1572" s="3">
        <f>+77011105855</f>
        <v>77011105855</v>
      </c>
      <c r="E1572" s="2" t="s">
        <v>225</v>
      </c>
      <c r="F1572" s="2" t="s">
        <v>31</v>
      </c>
      <c r="G1572" s="2" t="s">
        <v>5806</v>
      </c>
      <c r="H1572" s="4" t="s">
        <v>5807</v>
      </c>
      <c r="I1572" s="10"/>
      <c r="J1572" s="6"/>
    </row>
    <row r="1573">
      <c r="A1573" s="3">
        <v>7.02551192E8</v>
      </c>
      <c r="B1573" s="2" t="s">
        <v>5808</v>
      </c>
      <c r="C1573" s="2" t="s">
        <v>5808</v>
      </c>
      <c r="D1573" s="3">
        <v>8.7007336834E10</v>
      </c>
      <c r="E1573" s="2" t="s">
        <v>117</v>
      </c>
      <c r="F1573" s="2" t="s">
        <v>16</v>
      </c>
      <c r="G1573" s="2" t="s">
        <v>5809</v>
      </c>
      <c r="H1573" s="65" t="s">
        <v>3123</v>
      </c>
      <c r="I1573" s="10"/>
      <c r="J1573" s="10"/>
    </row>
    <row r="1574">
      <c r="A1574" s="58"/>
      <c r="B1574" s="58"/>
      <c r="C1574" s="58"/>
      <c r="D1574" s="58"/>
      <c r="E1574" s="58"/>
      <c r="F1574" s="58"/>
      <c r="G1574" s="58"/>
      <c r="H1574" s="6"/>
      <c r="I1574" s="6"/>
      <c r="J1574" s="6"/>
    </row>
    <row r="1575">
      <c r="A1575" s="3">
        <v>7.09550073E8</v>
      </c>
      <c r="B1575" s="2" t="s">
        <v>5810</v>
      </c>
      <c r="C1575" s="2" t="s">
        <v>5811</v>
      </c>
      <c r="D1575" s="3">
        <v>8.7071845959E10</v>
      </c>
      <c r="E1575" s="2" t="s">
        <v>36</v>
      </c>
      <c r="F1575" s="2" t="s">
        <v>96</v>
      </c>
      <c r="G1575" s="2" t="s">
        <v>3440</v>
      </c>
      <c r="H1575" s="4" t="s">
        <v>5807</v>
      </c>
      <c r="I1575" s="10"/>
      <c r="J1575" s="20"/>
    </row>
    <row r="1576">
      <c r="A1576" s="58"/>
      <c r="B1576" s="58"/>
      <c r="C1576" s="58"/>
      <c r="D1576" s="58"/>
      <c r="E1576" s="58"/>
      <c r="F1576" s="58"/>
      <c r="G1576" s="58"/>
      <c r="H1576" s="6"/>
      <c r="I1576" s="6"/>
      <c r="J1576" s="13"/>
    </row>
    <row r="1577">
      <c r="A1577" s="58"/>
      <c r="B1577" s="58"/>
      <c r="C1577" s="58"/>
      <c r="D1577" s="58"/>
      <c r="E1577" s="58"/>
      <c r="F1577" s="58"/>
      <c r="G1577" s="58"/>
      <c r="H1577" s="6"/>
      <c r="I1577" s="6"/>
      <c r="J1577" s="13"/>
    </row>
    <row r="1578">
      <c r="A1578" s="3">
        <v>7.26500159E8</v>
      </c>
      <c r="B1578" s="2" t="s">
        <v>5812</v>
      </c>
      <c r="C1578" s="2" t="s">
        <v>5813</v>
      </c>
      <c r="D1578" s="3">
        <v>8.7711467443E10</v>
      </c>
      <c r="E1578" s="2" t="s">
        <v>36</v>
      </c>
      <c r="F1578" s="2" t="s">
        <v>37</v>
      </c>
      <c r="G1578" s="2" t="s">
        <v>1181</v>
      </c>
      <c r="H1578" s="4" t="s">
        <v>5814</v>
      </c>
      <c r="I1578" s="10"/>
      <c r="J1578" s="6"/>
    </row>
    <row r="1579">
      <c r="A1579" s="3">
        <v>7.14500857E8</v>
      </c>
      <c r="B1579" s="2" t="s">
        <v>5815</v>
      </c>
      <c r="C1579" s="2" t="s">
        <v>5816</v>
      </c>
      <c r="D1579" s="69" t="s">
        <v>5817</v>
      </c>
      <c r="E1579" s="2" t="s">
        <v>225</v>
      </c>
      <c r="F1579" s="2" t="s">
        <v>273</v>
      </c>
      <c r="G1579" s="2" t="s">
        <v>274</v>
      </c>
      <c r="H1579" s="10"/>
      <c r="I1579" s="10"/>
      <c r="J1579" s="6"/>
    </row>
    <row r="1580">
      <c r="A1580" s="58"/>
      <c r="B1580" s="58"/>
      <c r="C1580" s="58"/>
      <c r="D1580" s="58"/>
      <c r="E1580" s="58"/>
      <c r="F1580" s="58"/>
      <c r="G1580" s="58"/>
      <c r="H1580" s="6"/>
      <c r="I1580" s="6"/>
      <c r="J1580" s="6"/>
    </row>
    <row r="1581">
      <c r="A1581" s="62">
        <v>7.4100183E8</v>
      </c>
      <c r="B1581" s="63" t="s">
        <v>5818</v>
      </c>
      <c r="C1581" s="63" t="s">
        <v>5819</v>
      </c>
      <c r="D1581" s="62">
        <v>8.7145522058E10</v>
      </c>
      <c r="E1581" s="63" t="s">
        <v>442</v>
      </c>
      <c r="F1581" s="63" t="s">
        <v>43</v>
      </c>
      <c r="G1581" s="63" t="s">
        <v>5820</v>
      </c>
      <c r="H1581" s="33"/>
      <c r="I1581" s="33"/>
      <c r="J1581" s="13"/>
    </row>
    <row r="1582">
      <c r="A1582" s="58"/>
      <c r="B1582" s="58"/>
      <c r="C1582" s="58"/>
      <c r="D1582" s="58"/>
      <c r="E1582" s="58"/>
      <c r="F1582" s="58"/>
      <c r="G1582" s="58"/>
      <c r="H1582" s="6"/>
      <c r="I1582" s="6"/>
      <c r="J1582" s="13"/>
    </row>
    <row r="1583">
      <c r="A1583" s="62">
        <v>7.40001895E8</v>
      </c>
      <c r="B1583" s="63" t="s">
        <v>5821</v>
      </c>
      <c r="C1583" s="63" t="s">
        <v>5822</v>
      </c>
      <c r="D1583" s="62">
        <v>8.7233527172E10</v>
      </c>
      <c r="E1583" s="63" t="s">
        <v>5527</v>
      </c>
      <c r="F1583" s="63" t="s">
        <v>141</v>
      </c>
      <c r="G1583" s="63" t="s">
        <v>5823</v>
      </c>
      <c r="H1583" s="33"/>
      <c r="I1583" s="33"/>
      <c r="J1583" s="6"/>
    </row>
    <row r="1584">
      <c r="A1584" s="62">
        <v>7.40001964E8</v>
      </c>
      <c r="B1584" s="63" t="s">
        <v>5824</v>
      </c>
      <c r="C1584" s="63" t="s">
        <v>5825</v>
      </c>
      <c r="D1584" s="62">
        <v>8.7234521973E10</v>
      </c>
      <c r="E1584" s="63" t="s">
        <v>5527</v>
      </c>
      <c r="F1584" s="63" t="s">
        <v>186</v>
      </c>
      <c r="G1584" s="63" t="s">
        <v>5826</v>
      </c>
      <c r="H1584" s="33"/>
      <c r="I1584" s="33"/>
      <c r="J1584" s="6"/>
    </row>
    <row r="1585">
      <c r="A1585" s="58"/>
      <c r="B1585" s="58"/>
      <c r="C1585" s="58"/>
      <c r="D1585" s="58"/>
      <c r="E1585" s="58"/>
      <c r="F1585" s="58"/>
      <c r="G1585" s="58"/>
      <c r="H1585" s="6"/>
      <c r="I1585" s="6"/>
      <c r="J1585" s="20"/>
    </row>
    <row r="1586">
      <c r="A1586" s="3">
        <v>8.15500628E8</v>
      </c>
      <c r="B1586" s="2" t="s">
        <v>5827</v>
      </c>
      <c r="C1586" s="2" t="s">
        <v>5828</v>
      </c>
      <c r="D1586" s="3">
        <f>+77716853515</f>
        <v>77716853515</v>
      </c>
      <c r="E1586" s="2" t="s">
        <v>5829</v>
      </c>
      <c r="F1586" s="2" t="s">
        <v>273</v>
      </c>
      <c r="G1586" s="2" t="s">
        <v>5830</v>
      </c>
      <c r="H1586" s="10"/>
      <c r="I1586" s="10"/>
      <c r="J1586" s="10"/>
    </row>
    <row r="1587">
      <c r="A1587" s="3">
        <v>8.03550556E8</v>
      </c>
      <c r="B1587" s="2" t="s">
        <v>5831</v>
      </c>
      <c r="C1587" s="2" t="s">
        <v>5832</v>
      </c>
      <c r="D1587" s="3">
        <v>8.7085804942E10</v>
      </c>
      <c r="E1587" s="2" t="s">
        <v>117</v>
      </c>
      <c r="F1587" s="2" t="s">
        <v>71</v>
      </c>
      <c r="G1587" s="2" t="s">
        <v>5833</v>
      </c>
      <c r="H1587" s="65" t="s">
        <v>5834</v>
      </c>
      <c r="I1587" s="10"/>
      <c r="J1587" s="6"/>
    </row>
    <row r="1588">
      <c r="A1588" s="28">
        <v>8.10500978E8</v>
      </c>
      <c r="B1588" s="29" t="s">
        <v>5835</v>
      </c>
      <c r="C1588" s="29" t="s">
        <v>5836</v>
      </c>
      <c r="D1588" s="39" t="s">
        <v>5837</v>
      </c>
      <c r="E1588" s="29" t="s">
        <v>117</v>
      </c>
      <c r="F1588" s="29" t="s">
        <v>2</v>
      </c>
      <c r="G1588" s="29" t="s">
        <v>5838</v>
      </c>
      <c r="H1588" s="6"/>
      <c r="I1588" s="6"/>
      <c r="J1588" s="10"/>
    </row>
    <row r="1589">
      <c r="A1589" s="58"/>
      <c r="B1589" s="58"/>
      <c r="C1589" s="58"/>
      <c r="D1589" s="58"/>
      <c r="E1589" s="58"/>
      <c r="F1589" s="58"/>
      <c r="G1589" s="58"/>
      <c r="H1589" s="6"/>
      <c r="I1589" s="6"/>
      <c r="J1589" s="20"/>
    </row>
    <row r="1590">
      <c r="A1590" s="28">
        <v>8.22600464E8</v>
      </c>
      <c r="B1590" s="29" t="s">
        <v>5839</v>
      </c>
      <c r="C1590" s="29" t="s">
        <v>5840</v>
      </c>
      <c r="D1590" s="28">
        <v>8.7076958041E10</v>
      </c>
      <c r="E1590" s="29" t="s">
        <v>225</v>
      </c>
      <c r="F1590" s="29" t="s">
        <v>205</v>
      </c>
      <c r="G1590" s="29" t="s">
        <v>802</v>
      </c>
      <c r="H1590" s="51" t="s">
        <v>5841</v>
      </c>
      <c r="I1590" s="6"/>
      <c r="J1590" s="33"/>
    </row>
    <row r="1591">
      <c r="A1591" s="3">
        <v>8.2155115E8</v>
      </c>
      <c r="B1591" s="2" t="s">
        <v>5842</v>
      </c>
      <c r="C1591" s="2" t="s">
        <v>5843</v>
      </c>
      <c r="D1591" s="3">
        <v>8.7772957979E10</v>
      </c>
      <c r="E1591" s="2" t="s">
        <v>165</v>
      </c>
      <c r="F1591" s="2" t="s">
        <v>9</v>
      </c>
      <c r="G1591" s="2" t="s">
        <v>5844</v>
      </c>
      <c r="H1591" s="4" t="s">
        <v>3544</v>
      </c>
      <c r="I1591" s="10"/>
      <c r="J1591" s="10"/>
    </row>
    <row r="1592">
      <c r="A1592" s="58"/>
      <c r="B1592" s="58"/>
      <c r="C1592" s="58"/>
      <c r="D1592" s="58"/>
      <c r="E1592" s="58"/>
      <c r="F1592" s="58"/>
      <c r="G1592" s="58"/>
      <c r="H1592" s="6"/>
      <c r="I1592" s="6"/>
      <c r="J1592" s="6"/>
    </row>
    <row r="1593">
      <c r="A1593" s="62">
        <v>8.4000166E8</v>
      </c>
      <c r="B1593" s="63" t="s">
        <v>5845</v>
      </c>
      <c r="C1593" s="63" t="s">
        <v>5846</v>
      </c>
      <c r="D1593" s="62">
        <v>8.7233234347E10</v>
      </c>
      <c r="E1593" s="63" t="s">
        <v>5527</v>
      </c>
      <c r="F1593" s="63" t="s">
        <v>141</v>
      </c>
      <c r="G1593" s="63" t="s">
        <v>5847</v>
      </c>
      <c r="H1593" s="33"/>
      <c r="I1593" s="33"/>
      <c r="J1593" s="13"/>
    </row>
    <row r="1594">
      <c r="A1594" s="58"/>
      <c r="B1594" s="58"/>
      <c r="C1594" s="58"/>
      <c r="D1594" s="58"/>
      <c r="E1594" s="58"/>
      <c r="F1594" s="58"/>
      <c r="G1594" s="58"/>
      <c r="H1594" s="6"/>
      <c r="I1594" s="6"/>
      <c r="J1594" s="13"/>
    </row>
    <row r="1595">
      <c r="A1595" s="28">
        <v>8.40000933E8</v>
      </c>
      <c r="B1595" s="29" t="s">
        <v>5848</v>
      </c>
      <c r="C1595" s="29" t="s">
        <v>5849</v>
      </c>
      <c r="D1595" s="29" t="s">
        <v>5850</v>
      </c>
      <c r="E1595" s="29" t="s">
        <v>1379</v>
      </c>
      <c r="F1595" s="29" t="s">
        <v>205</v>
      </c>
      <c r="G1595" s="29" t="s">
        <v>5851</v>
      </c>
      <c r="H1595" s="51" t="s">
        <v>5852</v>
      </c>
      <c r="I1595" s="6"/>
      <c r="J1595" s="33"/>
    </row>
    <row r="1596">
      <c r="A1596" s="3">
        <v>9.05550247E8</v>
      </c>
      <c r="B1596" s="2" t="s">
        <v>5853</v>
      </c>
      <c r="C1596" s="2" t="s">
        <v>5854</v>
      </c>
      <c r="D1596" s="3">
        <v>8.7089010781E10</v>
      </c>
      <c r="E1596" s="2" t="s">
        <v>225</v>
      </c>
      <c r="F1596" s="2" t="s">
        <v>201</v>
      </c>
      <c r="G1596" s="2" t="s">
        <v>1207</v>
      </c>
      <c r="H1596" s="4" t="s">
        <v>5855</v>
      </c>
      <c r="I1596" s="10"/>
      <c r="J1596" s="6"/>
    </row>
    <row r="1597">
      <c r="A1597" s="3">
        <v>8.40002946E8</v>
      </c>
      <c r="B1597" s="2" t="s">
        <v>5856</v>
      </c>
      <c r="C1597" s="2" t="s">
        <v>5857</v>
      </c>
      <c r="D1597" s="2" t="s">
        <v>5858</v>
      </c>
      <c r="E1597" s="2" t="s">
        <v>213</v>
      </c>
      <c r="F1597" s="2" t="s">
        <v>205</v>
      </c>
      <c r="G1597" s="2" t="s">
        <v>5859</v>
      </c>
      <c r="H1597" s="4" t="s">
        <v>3485</v>
      </c>
      <c r="I1597" s="10"/>
      <c r="J1597" s="13"/>
    </row>
    <row r="1598">
      <c r="A1598" s="3">
        <v>9.0655128E8</v>
      </c>
      <c r="B1598" s="2" t="s">
        <v>5860</v>
      </c>
      <c r="C1598" s="2" t="s">
        <v>5861</v>
      </c>
      <c r="D1598" s="3">
        <v>8.7760049922E10</v>
      </c>
      <c r="E1598" s="2" t="s">
        <v>5862</v>
      </c>
      <c r="F1598" s="2" t="s">
        <v>428</v>
      </c>
      <c r="G1598" s="2" t="s">
        <v>5863</v>
      </c>
      <c r="H1598" s="10"/>
      <c r="I1598" s="10"/>
      <c r="J1598" s="6"/>
    </row>
    <row r="1599">
      <c r="A1599" s="58"/>
      <c r="B1599" s="58"/>
      <c r="C1599" s="58"/>
      <c r="D1599" s="58"/>
      <c r="E1599" s="58"/>
      <c r="F1599" s="58"/>
      <c r="G1599" s="58"/>
      <c r="H1599" s="6"/>
      <c r="I1599" s="6"/>
      <c r="J1599" s="13"/>
    </row>
    <row r="1600">
      <c r="A1600" s="28">
        <v>8.41001745E8</v>
      </c>
      <c r="B1600" s="29" t="s">
        <v>5864</v>
      </c>
      <c r="C1600" s="29" t="s">
        <v>5865</v>
      </c>
      <c r="D1600" s="28">
        <v>8.7212440343E10</v>
      </c>
      <c r="E1600" s="29" t="s">
        <v>442</v>
      </c>
      <c r="F1600" s="29" t="s">
        <v>71</v>
      </c>
      <c r="G1600" s="29" t="s">
        <v>5866</v>
      </c>
      <c r="H1600" s="51" t="s">
        <v>5651</v>
      </c>
      <c r="I1600" s="6"/>
      <c r="J1600" s="10"/>
    </row>
    <row r="1601">
      <c r="A1601" s="62">
        <v>8.41002981E8</v>
      </c>
      <c r="B1601" s="63" t="s">
        <v>5867</v>
      </c>
      <c r="C1601" s="63" t="s">
        <v>5868</v>
      </c>
      <c r="D1601" s="62">
        <v>8.7162262545E10</v>
      </c>
      <c r="E1601" s="63" t="s">
        <v>442</v>
      </c>
      <c r="F1601" s="63" t="s">
        <v>22</v>
      </c>
      <c r="G1601" s="63" t="s">
        <v>5869</v>
      </c>
      <c r="H1601" s="33"/>
      <c r="I1601" s="33"/>
      <c r="J1601" s="10"/>
    </row>
    <row r="1602">
      <c r="A1602" s="62">
        <v>9.40001208E8</v>
      </c>
      <c r="B1602" s="63" t="s">
        <v>5870</v>
      </c>
      <c r="C1602" s="63" t="s">
        <v>5871</v>
      </c>
      <c r="D1602" s="63" t="s">
        <v>5872</v>
      </c>
      <c r="E1602" s="63" t="s">
        <v>5573</v>
      </c>
      <c r="F1602" s="63" t="s">
        <v>201</v>
      </c>
      <c r="G1602" s="63" t="s">
        <v>5873</v>
      </c>
      <c r="H1602" s="33"/>
      <c r="I1602" s="33"/>
      <c r="J1602" s="10"/>
    </row>
    <row r="1603">
      <c r="A1603" s="28">
        <v>9.11601525E8</v>
      </c>
      <c r="B1603" s="29" t="s">
        <v>5874</v>
      </c>
      <c r="C1603" s="29" t="s">
        <v>5875</v>
      </c>
      <c r="D1603" s="39" t="s">
        <v>5876</v>
      </c>
      <c r="E1603" s="29" t="s">
        <v>2998</v>
      </c>
      <c r="F1603" s="29" t="s">
        <v>37</v>
      </c>
      <c r="G1603" s="29" t="s">
        <v>5877</v>
      </c>
      <c r="H1603" s="51" t="s">
        <v>5878</v>
      </c>
      <c r="I1603" s="6"/>
      <c r="J1603" s="6"/>
    </row>
    <row r="1604">
      <c r="A1604" s="3">
        <v>9.17600837E8</v>
      </c>
      <c r="B1604" s="2" t="s">
        <v>5879</v>
      </c>
      <c r="C1604" s="2" t="s">
        <v>5880</v>
      </c>
      <c r="D1604" s="3">
        <v>8.7753711562E10</v>
      </c>
      <c r="E1604" s="2" t="s">
        <v>165</v>
      </c>
      <c r="F1604" s="2" t="s">
        <v>205</v>
      </c>
      <c r="G1604" s="2" t="s">
        <v>5881</v>
      </c>
      <c r="H1604" s="4" t="s">
        <v>3485</v>
      </c>
      <c r="I1604" s="10"/>
      <c r="J1604" s="10"/>
    </row>
    <row r="1605">
      <c r="A1605" s="28">
        <v>9.27501526E8</v>
      </c>
      <c r="B1605" s="29" t="s">
        <v>5882</v>
      </c>
      <c r="C1605" s="29" t="s">
        <v>5883</v>
      </c>
      <c r="D1605" s="39" t="s">
        <v>5884</v>
      </c>
      <c r="E1605" s="29" t="s">
        <v>584</v>
      </c>
      <c r="F1605" s="29" t="s">
        <v>96</v>
      </c>
      <c r="G1605" s="29" t="s">
        <v>5885</v>
      </c>
      <c r="H1605" s="51" t="s">
        <v>5886</v>
      </c>
      <c r="I1605" s="6"/>
      <c r="J1605" s="6"/>
    </row>
    <row r="1606">
      <c r="A1606" s="58"/>
      <c r="B1606" s="58"/>
      <c r="C1606" s="58"/>
      <c r="D1606" s="58"/>
      <c r="E1606" s="58"/>
      <c r="F1606" s="58"/>
      <c r="G1606" s="58"/>
      <c r="H1606" s="6"/>
      <c r="I1606" s="6"/>
      <c r="J1606" s="10"/>
    </row>
    <row r="1607">
      <c r="A1607" s="58"/>
      <c r="B1607" s="58"/>
      <c r="C1607" s="58"/>
      <c r="D1607" s="58"/>
      <c r="E1607" s="58"/>
      <c r="F1607" s="58"/>
      <c r="G1607" s="58"/>
      <c r="H1607" s="6"/>
      <c r="I1607" s="6"/>
      <c r="J1607" s="13"/>
    </row>
    <row r="1608">
      <c r="A1608" s="62">
        <v>9.40000874E8</v>
      </c>
      <c r="B1608" s="63" t="s">
        <v>5887</v>
      </c>
      <c r="C1608" s="63" t="s">
        <v>5888</v>
      </c>
      <c r="D1608" s="63" t="s">
        <v>5889</v>
      </c>
      <c r="E1608" s="63" t="s">
        <v>5573</v>
      </c>
      <c r="F1608" s="63" t="s">
        <v>201</v>
      </c>
      <c r="G1608" s="63" t="s">
        <v>5890</v>
      </c>
      <c r="H1608" s="33"/>
      <c r="I1608" s="33"/>
      <c r="J1608" s="6"/>
    </row>
    <row r="1609">
      <c r="A1609" s="62">
        <v>9.40001317E8</v>
      </c>
      <c r="B1609" s="63" t="s">
        <v>5891</v>
      </c>
      <c r="C1609" s="63" t="s">
        <v>5892</v>
      </c>
      <c r="D1609" s="62">
        <v>8.7133273135E10</v>
      </c>
      <c r="E1609" s="63" t="s">
        <v>5573</v>
      </c>
      <c r="F1609" s="63" t="s">
        <v>201</v>
      </c>
      <c r="G1609" s="63" t="s">
        <v>529</v>
      </c>
      <c r="H1609" s="33"/>
      <c r="I1609" s="33"/>
      <c r="J1609" s="6"/>
    </row>
    <row r="1610">
      <c r="A1610" s="62">
        <v>9.40001218E8</v>
      </c>
      <c r="B1610" s="63" t="s">
        <v>5893</v>
      </c>
      <c r="C1610" s="63" t="s">
        <v>5894</v>
      </c>
      <c r="D1610" s="63" t="s">
        <v>5895</v>
      </c>
      <c r="E1610" s="63" t="s">
        <v>5573</v>
      </c>
      <c r="F1610" s="63" t="s">
        <v>201</v>
      </c>
      <c r="G1610" s="63" t="s">
        <v>5896</v>
      </c>
      <c r="H1610" s="33"/>
      <c r="I1610" s="33"/>
      <c r="J1610" s="10"/>
    </row>
    <row r="1611">
      <c r="A1611" s="62">
        <v>9.40001258E8</v>
      </c>
      <c r="B1611" s="63" t="s">
        <v>5897</v>
      </c>
      <c r="C1611" s="63" t="s">
        <v>5898</v>
      </c>
      <c r="D1611" s="68" t="str">
        <f>+7(134)625625 ,87134625625 ,8(71346)25625,79273</f>
        <v>#ERROR!</v>
      </c>
      <c r="E1611" s="63" t="s">
        <v>5573</v>
      </c>
      <c r="F1611" s="63" t="s">
        <v>201</v>
      </c>
      <c r="G1611" s="63" t="s">
        <v>5899</v>
      </c>
      <c r="H1611" s="33"/>
      <c r="I1611" s="33"/>
      <c r="J1611" s="10"/>
    </row>
    <row r="1612">
      <c r="A1612" s="62">
        <v>9.40001278E8</v>
      </c>
      <c r="B1612" s="63" t="s">
        <v>5900</v>
      </c>
      <c r="C1612" s="63" t="s">
        <v>5901</v>
      </c>
      <c r="D1612" s="63" t="s">
        <v>5902</v>
      </c>
      <c r="E1612" s="63" t="s">
        <v>5573</v>
      </c>
      <c r="F1612" s="63" t="s">
        <v>201</v>
      </c>
      <c r="G1612" s="63" t="s">
        <v>5903</v>
      </c>
      <c r="H1612" s="33"/>
      <c r="I1612" s="33"/>
      <c r="J1612" s="13"/>
    </row>
    <row r="1613">
      <c r="A1613" s="3">
        <v>1.027550564E9</v>
      </c>
      <c r="B1613" s="2" t="s">
        <v>5904</v>
      </c>
      <c r="C1613" s="2" t="s">
        <v>5905</v>
      </c>
      <c r="D1613" s="3">
        <v>8.778167895E10</v>
      </c>
      <c r="E1613" s="2" t="s">
        <v>15</v>
      </c>
      <c r="F1613" s="2" t="s">
        <v>428</v>
      </c>
      <c r="G1613" s="2" t="s">
        <v>5906</v>
      </c>
      <c r="H1613" s="4" t="s">
        <v>5907</v>
      </c>
      <c r="I1613" s="10"/>
      <c r="J1613" s="20"/>
    </row>
    <row r="1614">
      <c r="A1614" s="3">
        <v>1.040000418E9</v>
      </c>
      <c r="B1614" s="2" t="s">
        <v>5908</v>
      </c>
      <c r="C1614" s="2" t="s">
        <v>5909</v>
      </c>
      <c r="D1614" s="3">
        <v>8.7142744175E10</v>
      </c>
      <c r="E1614" s="2" t="s">
        <v>21</v>
      </c>
      <c r="F1614" s="2" t="s">
        <v>43</v>
      </c>
      <c r="G1614" s="2" t="s">
        <v>5910</v>
      </c>
      <c r="H1614" s="4" t="s">
        <v>5911</v>
      </c>
      <c r="I1614" s="10"/>
      <c r="J1614" s="6"/>
    </row>
    <row r="1615">
      <c r="A1615" s="3">
        <v>1.040002157E9</v>
      </c>
      <c r="B1615" s="2" t="s">
        <v>5912</v>
      </c>
      <c r="C1615" s="2" t="s">
        <v>5913</v>
      </c>
      <c r="D1615" s="3">
        <v>8.7243241391E10</v>
      </c>
      <c r="E1615" s="2" t="s">
        <v>386</v>
      </c>
      <c r="F1615" s="2" t="s">
        <v>205</v>
      </c>
      <c r="G1615" s="2" t="s">
        <v>5914</v>
      </c>
      <c r="H1615" s="4" t="s">
        <v>3485</v>
      </c>
      <c r="I1615" s="10"/>
      <c r="J1615" s="20"/>
    </row>
    <row r="1616">
      <c r="A1616" s="3">
        <v>1.103500263E9</v>
      </c>
      <c r="B1616" s="2" t="s">
        <v>5915</v>
      </c>
      <c r="C1616" s="2" t="s">
        <v>5916</v>
      </c>
      <c r="D1616" s="69" t="s">
        <v>5917</v>
      </c>
      <c r="E1616" s="2" t="s">
        <v>173</v>
      </c>
      <c r="F1616" s="2" t="s">
        <v>16</v>
      </c>
      <c r="G1616" s="2" t="s">
        <v>5918</v>
      </c>
      <c r="H1616" s="4" t="s">
        <v>5919</v>
      </c>
      <c r="I1616" s="10"/>
      <c r="J1616" s="6"/>
    </row>
    <row r="1617">
      <c r="A1617" s="3">
        <v>1.040003462E9</v>
      </c>
      <c r="B1617" s="2" t="s">
        <v>5920</v>
      </c>
      <c r="C1617" s="2" t="s">
        <v>5921</v>
      </c>
      <c r="D1617" s="2" t="s">
        <v>5922</v>
      </c>
      <c r="E1617" s="2" t="s">
        <v>165</v>
      </c>
      <c r="F1617" s="2" t="s">
        <v>22</v>
      </c>
      <c r="G1617" s="2" t="s">
        <v>5923</v>
      </c>
      <c r="H1617" s="4" t="s">
        <v>5924</v>
      </c>
      <c r="I1617" s="10"/>
      <c r="J1617" s="10"/>
    </row>
    <row r="1618">
      <c r="A1618" s="3">
        <v>1.12660076E9</v>
      </c>
      <c r="B1618" s="2" t="s">
        <v>5925</v>
      </c>
      <c r="C1618" s="2" t="s">
        <v>5926</v>
      </c>
      <c r="D1618" s="69" t="s">
        <v>5927</v>
      </c>
      <c r="E1618" s="2" t="s">
        <v>117</v>
      </c>
      <c r="F1618" s="2" t="s">
        <v>2</v>
      </c>
      <c r="G1618" s="2" t="s">
        <v>5928</v>
      </c>
      <c r="H1618" s="4" t="s">
        <v>5919</v>
      </c>
      <c r="I1618" s="10"/>
      <c r="J1618" s="6"/>
    </row>
    <row r="1619">
      <c r="A1619" s="28">
        <v>1.20555144E9</v>
      </c>
      <c r="B1619" s="29" t="s">
        <v>5929</v>
      </c>
      <c r="C1619" s="29" t="s">
        <v>5930</v>
      </c>
      <c r="D1619" s="39" t="s">
        <v>5931</v>
      </c>
      <c r="E1619" s="29" t="s">
        <v>213</v>
      </c>
      <c r="F1619" s="29" t="s">
        <v>186</v>
      </c>
      <c r="G1619" s="29" t="s">
        <v>1196</v>
      </c>
      <c r="H1619" s="6"/>
      <c r="I1619" s="6"/>
      <c r="J1619" s="13"/>
    </row>
    <row r="1620">
      <c r="A1620" s="58"/>
      <c r="B1620" s="58"/>
      <c r="C1620" s="58"/>
      <c r="D1620" s="58"/>
      <c r="E1620" s="58"/>
      <c r="F1620" s="58"/>
      <c r="G1620" s="58"/>
      <c r="H1620" s="6"/>
      <c r="I1620" s="6"/>
      <c r="J1620" s="6"/>
    </row>
    <row r="1621">
      <c r="A1621" s="58"/>
      <c r="B1621" s="58"/>
      <c r="C1621" s="58"/>
      <c r="D1621" s="58"/>
      <c r="E1621" s="58"/>
      <c r="F1621" s="58"/>
      <c r="G1621" s="58"/>
      <c r="H1621" s="6"/>
      <c r="I1621" s="6"/>
      <c r="J1621" s="6"/>
    </row>
    <row r="1622">
      <c r="A1622" s="58"/>
      <c r="B1622" s="58"/>
      <c r="C1622" s="58"/>
      <c r="D1622" s="58"/>
      <c r="E1622" s="58"/>
      <c r="F1622" s="58"/>
      <c r="G1622" s="58"/>
      <c r="H1622" s="6"/>
      <c r="I1622" s="6"/>
      <c r="J1622" s="10"/>
    </row>
    <row r="1623">
      <c r="A1623" s="28">
        <v>1.140003067E9</v>
      </c>
      <c r="B1623" s="29" t="s">
        <v>5932</v>
      </c>
      <c r="C1623" s="29" t="s">
        <v>5933</v>
      </c>
      <c r="D1623" s="28">
        <v>0.8771334968</v>
      </c>
      <c r="E1623" s="29" t="s">
        <v>36</v>
      </c>
      <c r="F1623" s="29" t="s">
        <v>60</v>
      </c>
      <c r="G1623" s="29" t="s">
        <v>5934</v>
      </c>
      <c r="H1623" s="51" t="s">
        <v>5935</v>
      </c>
      <c r="I1623" s="6"/>
      <c r="J1623" s="13"/>
    </row>
    <row r="1624">
      <c r="A1624" s="3">
        <v>1.207600592E9</v>
      </c>
      <c r="B1624" s="2" t="s">
        <v>5936</v>
      </c>
      <c r="C1624" s="2" t="s">
        <v>5937</v>
      </c>
      <c r="D1624" s="3">
        <v>8.7077972E10</v>
      </c>
      <c r="E1624" s="2" t="s">
        <v>173</v>
      </c>
      <c r="F1624" s="2" t="s">
        <v>37</v>
      </c>
      <c r="G1624" s="2" t="s">
        <v>5938</v>
      </c>
      <c r="H1624" s="4" t="s">
        <v>5939</v>
      </c>
      <c r="I1624" s="10"/>
      <c r="J1624" s="6"/>
    </row>
    <row r="1625">
      <c r="A1625" s="3">
        <v>1.213600595E9</v>
      </c>
      <c r="B1625" s="2" t="s">
        <v>5940</v>
      </c>
      <c r="C1625" s="2" t="s">
        <v>5941</v>
      </c>
      <c r="D1625" s="3">
        <v>8.7025894712E10</v>
      </c>
      <c r="E1625" s="2" t="s">
        <v>5942</v>
      </c>
      <c r="F1625" s="2" t="s">
        <v>16</v>
      </c>
      <c r="G1625" s="2" t="s">
        <v>5943</v>
      </c>
      <c r="H1625" s="4" t="s">
        <v>5944</v>
      </c>
      <c r="I1625" s="10"/>
      <c r="J1625" s="6"/>
    </row>
    <row r="1626">
      <c r="A1626" s="58"/>
      <c r="B1626" s="58"/>
      <c r="C1626" s="58"/>
      <c r="D1626" s="58"/>
      <c r="E1626" s="58"/>
      <c r="F1626" s="58"/>
      <c r="G1626" s="58"/>
      <c r="H1626" s="6"/>
      <c r="I1626" s="6"/>
      <c r="J1626" s="20"/>
    </row>
    <row r="1627">
      <c r="A1627" s="3">
        <v>1.226601009E9</v>
      </c>
      <c r="B1627" s="2" t="s">
        <v>5945</v>
      </c>
      <c r="C1627" s="2" t="s">
        <v>5946</v>
      </c>
      <c r="D1627" s="3">
        <v>8.7027770842E10</v>
      </c>
      <c r="E1627" s="2" t="s">
        <v>165</v>
      </c>
      <c r="F1627" s="2" t="s">
        <v>37</v>
      </c>
      <c r="G1627" s="2" t="s">
        <v>5947</v>
      </c>
      <c r="H1627" s="4" t="s">
        <v>5948</v>
      </c>
      <c r="I1627" s="10"/>
      <c r="J1627" s="6"/>
    </row>
    <row r="1628">
      <c r="A1628" s="3">
        <v>1.215501171E9</v>
      </c>
      <c r="B1628" s="2" t="s">
        <v>5949</v>
      </c>
      <c r="C1628" s="2" t="s">
        <v>5950</v>
      </c>
      <c r="D1628" s="3">
        <v>8.7078216561E10</v>
      </c>
      <c r="E1628" s="2" t="s">
        <v>5951</v>
      </c>
      <c r="F1628" s="2" t="s">
        <v>273</v>
      </c>
      <c r="G1628" s="2" t="s">
        <v>137</v>
      </c>
      <c r="H1628" s="4" t="s">
        <v>5944</v>
      </c>
      <c r="I1628" s="10"/>
      <c r="J1628" s="33"/>
    </row>
    <row r="1629">
      <c r="A1629" s="28">
        <v>1.229501178E9</v>
      </c>
      <c r="B1629" s="29" t="s">
        <v>5952</v>
      </c>
      <c r="C1629" s="29" t="s">
        <v>5953</v>
      </c>
      <c r="D1629" s="28">
        <v>8.7077838477E10</v>
      </c>
      <c r="E1629" s="29" t="s">
        <v>173</v>
      </c>
      <c r="F1629" s="29" t="s">
        <v>2984</v>
      </c>
      <c r="G1629" s="29" t="s">
        <v>5954</v>
      </c>
      <c r="H1629" s="51" t="s">
        <v>5955</v>
      </c>
      <c r="I1629" s="6"/>
      <c r="J1629" s="6"/>
    </row>
    <row r="1630">
      <c r="A1630" s="58"/>
      <c r="B1630" s="58"/>
      <c r="C1630" s="58"/>
      <c r="D1630" s="58"/>
      <c r="E1630" s="58"/>
      <c r="F1630" s="58"/>
      <c r="G1630" s="58"/>
      <c r="H1630" s="6"/>
      <c r="I1630" s="6"/>
      <c r="J1630" s="10"/>
    </row>
    <row r="1631">
      <c r="A1631" s="3">
        <v>1.240003797E9</v>
      </c>
      <c r="B1631" s="2" t="s">
        <v>5956</v>
      </c>
      <c r="C1631" s="2" t="s">
        <v>5957</v>
      </c>
      <c r="D1631" s="3">
        <v>0.87713743223</v>
      </c>
      <c r="E1631" s="2" t="s">
        <v>21</v>
      </c>
      <c r="F1631" s="2" t="s">
        <v>22</v>
      </c>
      <c r="G1631" s="2" t="s">
        <v>5958</v>
      </c>
      <c r="H1631" s="4" t="s">
        <v>5924</v>
      </c>
      <c r="I1631" s="10"/>
      <c r="J1631" s="13"/>
    </row>
    <row r="1632">
      <c r="A1632" s="58"/>
      <c r="B1632" s="58"/>
      <c r="C1632" s="58"/>
      <c r="D1632" s="58"/>
      <c r="E1632" s="58"/>
      <c r="F1632" s="58"/>
      <c r="G1632" s="58"/>
      <c r="H1632" s="6"/>
      <c r="I1632" s="6"/>
      <c r="J1632" s="13"/>
    </row>
    <row r="1633">
      <c r="A1633" s="3">
        <v>1.240004973E9</v>
      </c>
      <c r="B1633" s="2" t="s">
        <v>5959</v>
      </c>
      <c r="C1633" s="2" t="s">
        <v>5960</v>
      </c>
      <c r="D1633" s="3">
        <v>8.725302102E10</v>
      </c>
      <c r="E1633" s="2" t="s">
        <v>36</v>
      </c>
      <c r="F1633" s="2" t="s">
        <v>37</v>
      </c>
      <c r="G1633" s="2" t="s">
        <v>5961</v>
      </c>
      <c r="H1633" s="10"/>
      <c r="I1633" s="10"/>
      <c r="J1633" s="6"/>
    </row>
    <row r="1634">
      <c r="A1634" s="58"/>
      <c r="B1634" s="58"/>
      <c r="C1634" s="58"/>
      <c r="D1634" s="58"/>
      <c r="E1634" s="58"/>
      <c r="F1634" s="58"/>
      <c r="G1634" s="58"/>
      <c r="H1634" s="6"/>
      <c r="I1634" s="6"/>
      <c r="J1634" s="13"/>
    </row>
    <row r="1635">
      <c r="A1635" s="3">
        <v>1.0117551312E10</v>
      </c>
      <c r="B1635" s="2" t="s">
        <v>5962</v>
      </c>
      <c r="C1635" s="2" t="s">
        <v>5963</v>
      </c>
      <c r="D1635" s="3">
        <v>8.7479164321E10</v>
      </c>
      <c r="E1635" s="2" t="s">
        <v>173</v>
      </c>
      <c r="F1635" s="2" t="s">
        <v>2984</v>
      </c>
      <c r="G1635" s="2" t="s">
        <v>5964</v>
      </c>
      <c r="H1635" s="10"/>
      <c r="I1635" s="10"/>
      <c r="J1635" s="10"/>
    </row>
    <row r="1636">
      <c r="A1636" s="58"/>
      <c r="B1636" s="58"/>
      <c r="C1636" s="58"/>
      <c r="D1636" s="58"/>
      <c r="E1636" s="58"/>
      <c r="F1636" s="58"/>
      <c r="G1636" s="58"/>
      <c r="H1636" s="6"/>
      <c r="I1636" s="6"/>
      <c r="J1636" s="33"/>
    </row>
    <row r="1637">
      <c r="A1637" s="58"/>
      <c r="B1637" s="58"/>
      <c r="C1637" s="58"/>
      <c r="D1637" s="58"/>
      <c r="E1637" s="58"/>
      <c r="F1637" s="58"/>
      <c r="G1637" s="58"/>
      <c r="H1637" s="6"/>
      <c r="I1637" s="6"/>
      <c r="J1637" s="10"/>
    </row>
    <row r="1638">
      <c r="A1638" s="3">
        <v>1.0121500924E10</v>
      </c>
      <c r="B1638" s="2" t="s">
        <v>5965</v>
      </c>
      <c r="C1638" s="2" t="s">
        <v>5966</v>
      </c>
      <c r="D1638" s="2" t="s">
        <v>5967</v>
      </c>
      <c r="E1638" s="2" t="s">
        <v>213</v>
      </c>
      <c r="F1638" s="2" t="s">
        <v>37</v>
      </c>
      <c r="G1638" s="2" t="s">
        <v>5968</v>
      </c>
      <c r="H1638" s="4" t="s">
        <v>5919</v>
      </c>
      <c r="I1638" s="10"/>
      <c r="J1638" s="6"/>
    </row>
    <row r="1639">
      <c r="A1639" s="62">
        <v>1.0140001835E10</v>
      </c>
      <c r="B1639" s="63" t="s">
        <v>5969</v>
      </c>
      <c r="C1639" s="63" t="s">
        <v>5970</v>
      </c>
      <c r="D1639" s="62">
        <v>8.7152394827E10</v>
      </c>
      <c r="E1639" s="63" t="s">
        <v>5971</v>
      </c>
      <c r="F1639" s="63" t="s">
        <v>55</v>
      </c>
      <c r="G1639" s="63" t="s">
        <v>5972</v>
      </c>
      <c r="H1639" s="33"/>
      <c r="I1639" s="33"/>
      <c r="J1639" s="13"/>
    </row>
    <row r="1640">
      <c r="A1640" s="58"/>
      <c r="B1640" s="58"/>
      <c r="C1640" s="58"/>
      <c r="D1640" s="58"/>
      <c r="E1640" s="58"/>
      <c r="F1640" s="58"/>
      <c r="G1640" s="58"/>
      <c r="H1640" s="6"/>
      <c r="I1640" s="6"/>
      <c r="J1640" s="10"/>
    </row>
    <row r="1641">
      <c r="A1641" s="3">
        <v>1.0140005878E10</v>
      </c>
      <c r="B1641" s="2" t="s">
        <v>5973</v>
      </c>
      <c r="C1641" s="2" t="s">
        <v>5974</v>
      </c>
      <c r="D1641" s="2" t="s">
        <v>5975</v>
      </c>
      <c r="E1641" s="2" t="s">
        <v>21</v>
      </c>
      <c r="F1641" s="2" t="s">
        <v>22</v>
      </c>
      <c r="G1641" s="2" t="s">
        <v>5976</v>
      </c>
      <c r="H1641" s="4" t="s">
        <v>5977</v>
      </c>
      <c r="I1641" s="10"/>
      <c r="J1641" s="10"/>
    </row>
    <row r="1642">
      <c r="A1642" s="28">
        <v>1.0140003277E10</v>
      </c>
      <c r="B1642" s="29" t="s">
        <v>5978</v>
      </c>
      <c r="C1642" s="29" t="s">
        <v>5979</v>
      </c>
      <c r="D1642" s="28">
        <v>8.7024610015E10</v>
      </c>
      <c r="E1642" s="29" t="s">
        <v>21</v>
      </c>
      <c r="F1642" s="29" t="s">
        <v>43</v>
      </c>
      <c r="G1642" s="29" t="s">
        <v>5980</v>
      </c>
      <c r="H1642" s="51" t="s">
        <v>5981</v>
      </c>
      <c r="I1642" s="6"/>
      <c r="J1642" s="6"/>
    </row>
    <row r="1643">
      <c r="A1643" s="3">
        <v>1.0140005233E10</v>
      </c>
      <c r="B1643" s="2" t="s">
        <v>5982</v>
      </c>
      <c r="C1643" s="2" t="s">
        <v>5983</v>
      </c>
      <c r="D1643" s="69" t="s">
        <v>5984</v>
      </c>
      <c r="E1643" s="2" t="s">
        <v>36</v>
      </c>
      <c r="F1643" s="2" t="s">
        <v>205</v>
      </c>
      <c r="G1643" s="2" t="s">
        <v>5985</v>
      </c>
      <c r="H1643" s="4" t="s">
        <v>5841</v>
      </c>
      <c r="I1643" s="10"/>
      <c r="J1643" s="10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7"/>
      <c r="X1643" s="27"/>
      <c r="Y1643" s="27"/>
      <c r="Z1643" s="27"/>
    </row>
    <row r="1644">
      <c r="A1644" s="3">
        <v>1.0240001284E10</v>
      </c>
      <c r="B1644" s="2" t="s">
        <v>5986</v>
      </c>
      <c r="C1644" s="2" t="s">
        <v>5987</v>
      </c>
      <c r="D1644" s="70" t="s">
        <v>5988</v>
      </c>
      <c r="E1644" s="2" t="s">
        <v>5989</v>
      </c>
      <c r="F1644" s="2" t="s">
        <v>43</v>
      </c>
      <c r="G1644" s="2" t="s">
        <v>5990</v>
      </c>
      <c r="H1644" s="4" t="s">
        <v>5981</v>
      </c>
      <c r="I1644" s="71" t="s">
        <v>5991</v>
      </c>
      <c r="J1644" s="6"/>
    </row>
    <row r="1645">
      <c r="A1645" s="62">
        <v>1.0241002525E10</v>
      </c>
      <c r="B1645" s="63" t="s">
        <v>5992</v>
      </c>
      <c r="C1645" s="63" t="s">
        <v>5993</v>
      </c>
      <c r="D1645" s="63" t="s">
        <v>5994</v>
      </c>
      <c r="E1645" s="63" t="s">
        <v>5995</v>
      </c>
      <c r="F1645" s="63" t="s">
        <v>55</v>
      </c>
      <c r="G1645" s="63" t="s">
        <v>5996</v>
      </c>
      <c r="H1645" s="33"/>
      <c r="I1645" s="33"/>
      <c r="J1645" s="6"/>
    </row>
    <row r="1646">
      <c r="A1646" s="58"/>
      <c r="B1646" s="58"/>
      <c r="C1646" s="58"/>
      <c r="D1646" s="58"/>
      <c r="E1646" s="58"/>
      <c r="F1646" s="58"/>
      <c r="G1646" s="58"/>
      <c r="H1646" s="6"/>
      <c r="I1646" s="6"/>
      <c r="J1646" s="6"/>
    </row>
    <row r="1647">
      <c r="A1647" s="3">
        <v>1.0240004497E10</v>
      </c>
      <c r="B1647" s="2" t="s">
        <v>5997</v>
      </c>
      <c r="C1647" s="2" t="s">
        <v>5998</v>
      </c>
      <c r="D1647" s="69" t="s">
        <v>5999</v>
      </c>
      <c r="E1647" s="2" t="s">
        <v>2768</v>
      </c>
      <c r="F1647" s="2" t="s">
        <v>452</v>
      </c>
      <c r="G1647" s="2" t="s">
        <v>6000</v>
      </c>
      <c r="H1647" s="4" t="s">
        <v>6001</v>
      </c>
      <c r="I1647" s="10"/>
      <c r="J1647" s="6"/>
    </row>
    <row r="1648">
      <c r="A1648" s="58"/>
      <c r="B1648" s="58"/>
      <c r="C1648" s="58"/>
      <c r="D1648" s="58"/>
      <c r="E1648" s="58"/>
      <c r="F1648" s="58"/>
      <c r="G1648" s="58"/>
      <c r="H1648" s="6"/>
      <c r="I1648" s="6"/>
      <c r="J1648" s="6"/>
    </row>
    <row r="1649">
      <c r="A1649" s="62">
        <v>1.0341003359E10</v>
      </c>
      <c r="B1649" s="63" t="s">
        <v>6002</v>
      </c>
      <c r="C1649" s="63" t="s">
        <v>6003</v>
      </c>
      <c r="D1649" s="68" t="str">
        <f>+77023283042 ,87023283042</f>
        <v>#ERROR!</v>
      </c>
      <c r="E1649" s="63" t="s">
        <v>6004</v>
      </c>
      <c r="F1649" s="63" t="s">
        <v>37</v>
      </c>
      <c r="G1649" s="63" t="s">
        <v>6005</v>
      </c>
      <c r="H1649" s="33"/>
      <c r="I1649" s="33"/>
      <c r="J1649" s="6"/>
    </row>
    <row r="1650">
      <c r="A1650" s="58"/>
      <c r="B1650" s="58"/>
      <c r="C1650" s="58"/>
      <c r="D1650" s="58"/>
      <c r="E1650" s="58"/>
      <c r="F1650" s="58"/>
      <c r="G1650" s="58"/>
      <c r="H1650" s="6"/>
      <c r="I1650" s="6"/>
      <c r="J1650" s="10"/>
    </row>
    <row r="1651">
      <c r="A1651" s="28">
        <v>1.0340002622E10</v>
      </c>
      <c r="B1651" s="29" t="s">
        <v>6006</v>
      </c>
      <c r="C1651" s="29" t="s">
        <v>6007</v>
      </c>
      <c r="D1651" s="28">
        <v>8.7761968787E10</v>
      </c>
      <c r="E1651" s="29" t="s">
        <v>117</v>
      </c>
      <c r="F1651" s="29" t="s">
        <v>201</v>
      </c>
      <c r="G1651" s="29" t="s">
        <v>6008</v>
      </c>
      <c r="H1651" s="51" t="s">
        <v>6009</v>
      </c>
      <c r="I1651" s="6"/>
      <c r="J1651" s="10"/>
    </row>
    <row r="1652">
      <c r="A1652" s="58"/>
      <c r="B1652" s="58"/>
      <c r="C1652" s="58"/>
      <c r="D1652" s="58"/>
      <c r="E1652" s="58"/>
      <c r="F1652" s="58"/>
      <c r="G1652" s="58"/>
      <c r="H1652" s="6"/>
      <c r="I1652" s="6"/>
      <c r="J1652" s="10"/>
    </row>
    <row r="1653">
      <c r="A1653" s="3">
        <v>1.0322501201E10</v>
      </c>
      <c r="B1653" s="2" t="s">
        <v>6010</v>
      </c>
      <c r="C1653" s="2" t="s">
        <v>6011</v>
      </c>
      <c r="D1653" s="3">
        <v>8.70795385E10</v>
      </c>
      <c r="E1653" s="2" t="s">
        <v>15</v>
      </c>
      <c r="F1653" s="2" t="s">
        <v>96</v>
      </c>
      <c r="G1653" s="2" t="s">
        <v>4478</v>
      </c>
      <c r="H1653" s="4" t="s">
        <v>6012</v>
      </c>
      <c r="I1653" s="10"/>
      <c r="J1653" s="6"/>
    </row>
    <row r="1654">
      <c r="A1654" s="58"/>
      <c r="B1654" s="58"/>
      <c r="C1654" s="58"/>
      <c r="D1654" s="58"/>
      <c r="E1654" s="58"/>
      <c r="F1654" s="58"/>
      <c r="G1654" s="58"/>
      <c r="H1654" s="6"/>
      <c r="I1654" s="6"/>
      <c r="J1654" s="13"/>
    </row>
    <row r="1655">
      <c r="A1655" s="72">
        <v>1.0425500283E10</v>
      </c>
      <c r="B1655" s="73" t="s">
        <v>6013</v>
      </c>
      <c r="C1655" s="73" t="s">
        <v>6014</v>
      </c>
      <c r="D1655" s="72">
        <f>+77771157286</f>
        <v>77771157286</v>
      </c>
      <c r="E1655" s="73" t="s">
        <v>173</v>
      </c>
      <c r="F1655" s="73" t="s">
        <v>16</v>
      </c>
      <c r="G1655" s="73" t="s">
        <v>4775</v>
      </c>
      <c r="H1655" s="74" t="s">
        <v>6015</v>
      </c>
      <c r="I1655" s="14"/>
      <c r="J1655" s="10"/>
    </row>
    <row r="1656">
      <c r="A1656" s="3">
        <v>1.0440002011E10</v>
      </c>
      <c r="B1656" s="2" t="s">
        <v>6016</v>
      </c>
      <c r="C1656" s="2" t="s">
        <v>6017</v>
      </c>
      <c r="D1656" s="3">
        <v>8.7153152923E10</v>
      </c>
      <c r="E1656" s="2" t="s">
        <v>21</v>
      </c>
      <c r="F1656" s="2" t="s">
        <v>55</v>
      </c>
      <c r="G1656" s="2" t="s">
        <v>6018</v>
      </c>
      <c r="H1656" s="4" t="s">
        <v>6019</v>
      </c>
      <c r="I1656" s="10"/>
      <c r="J1656" s="6"/>
    </row>
    <row r="1657">
      <c r="A1657" s="28">
        <v>1.0440002983E10</v>
      </c>
      <c r="B1657" s="29" t="s">
        <v>6020</v>
      </c>
      <c r="C1657" s="29" t="s">
        <v>6021</v>
      </c>
      <c r="D1657" s="29" t="s">
        <v>6022</v>
      </c>
      <c r="E1657" s="29" t="s">
        <v>3216</v>
      </c>
      <c r="F1657" s="29" t="s">
        <v>37</v>
      </c>
      <c r="G1657" s="29" t="s">
        <v>6023</v>
      </c>
      <c r="H1657" s="51" t="s">
        <v>6024</v>
      </c>
      <c r="I1657" s="6"/>
      <c r="J1657" s="33"/>
    </row>
    <row r="1658">
      <c r="A1658" s="3">
        <v>1.0420501264E10</v>
      </c>
      <c r="B1658" s="2" t="s">
        <v>6025</v>
      </c>
      <c r="C1658" s="2" t="s">
        <v>6026</v>
      </c>
      <c r="D1658" s="3">
        <v>8.7716601737E10</v>
      </c>
      <c r="E1658" s="2" t="s">
        <v>16</v>
      </c>
      <c r="F1658" s="2" t="s">
        <v>37</v>
      </c>
      <c r="G1658" s="2" t="s">
        <v>6027</v>
      </c>
      <c r="H1658" s="10"/>
      <c r="I1658" s="10"/>
      <c r="J1658" s="10"/>
    </row>
    <row r="1659">
      <c r="A1659" s="75">
        <v>1.0440003337E10</v>
      </c>
      <c r="B1659" s="76" t="s">
        <v>6028</v>
      </c>
      <c r="C1659" s="76" t="s">
        <v>6029</v>
      </c>
      <c r="D1659" s="77" t="s">
        <v>6030</v>
      </c>
      <c r="E1659" s="76" t="s">
        <v>21</v>
      </c>
      <c r="F1659" s="76" t="s">
        <v>43</v>
      </c>
      <c r="G1659" s="76" t="s">
        <v>6031</v>
      </c>
      <c r="H1659" s="78" t="s">
        <v>6032</v>
      </c>
      <c r="I1659" s="35"/>
      <c r="J1659" s="10"/>
    </row>
    <row r="1660">
      <c r="A1660" s="58"/>
      <c r="B1660" s="58"/>
      <c r="C1660" s="58"/>
      <c r="D1660" s="58"/>
      <c r="E1660" s="58"/>
      <c r="F1660" s="58"/>
      <c r="G1660" s="58"/>
      <c r="H1660" s="6"/>
      <c r="I1660" s="6"/>
      <c r="J1660" s="6"/>
    </row>
    <row r="1661">
      <c r="A1661" s="58"/>
      <c r="B1661" s="58"/>
      <c r="C1661" s="58"/>
      <c r="D1661" s="58"/>
      <c r="E1661" s="58"/>
      <c r="F1661" s="58"/>
      <c r="G1661" s="58"/>
      <c r="H1661" s="6"/>
      <c r="I1661" s="6"/>
      <c r="J1661" s="10"/>
    </row>
    <row r="1662">
      <c r="A1662" s="28">
        <v>1.0440012376E10</v>
      </c>
      <c r="B1662" s="29" t="s">
        <v>6033</v>
      </c>
      <c r="C1662" s="29" t="s">
        <v>6034</v>
      </c>
      <c r="D1662" s="39" t="s">
        <v>6035</v>
      </c>
      <c r="E1662" s="29" t="s">
        <v>362</v>
      </c>
      <c r="F1662" s="29" t="s">
        <v>91</v>
      </c>
      <c r="G1662" s="29" t="s">
        <v>6036</v>
      </c>
      <c r="H1662" s="51" t="s">
        <v>6037</v>
      </c>
      <c r="I1662" s="6"/>
      <c r="J1662" s="6"/>
    </row>
    <row r="1663">
      <c r="A1663" s="3">
        <v>1.0440006084E10</v>
      </c>
      <c r="B1663" s="2" t="s">
        <v>6038</v>
      </c>
      <c r="C1663" s="2" t="s">
        <v>6039</v>
      </c>
      <c r="D1663" s="2" t="s">
        <v>6040</v>
      </c>
      <c r="E1663" s="2" t="s">
        <v>21</v>
      </c>
      <c r="F1663" s="2" t="s">
        <v>43</v>
      </c>
      <c r="G1663" s="2" t="s">
        <v>6041</v>
      </c>
      <c r="H1663" s="4" t="s">
        <v>6042</v>
      </c>
      <c r="I1663" s="71" t="s">
        <v>113</v>
      </c>
      <c r="J1663" s="6"/>
    </row>
    <row r="1664">
      <c r="A1664" s="58"/>
      <c r="B1664" s="58"/>
      <c r="C1664" s="58"/>
      <c r="D1664" s="58"/>
      <c r="E1664" s="58"/>
      <c r="F1664" s="58"/>
      <c r="G1664" s="58"/>
      <c r="H1664" s="6"/>
      <c r="I1664" s="6"/>
      <c r="J1664" s="33"/>
    </row>
    <row r="1665">
      <c r="A1665" s="58"/>
      <c r="B1665" s="58"/>
      <c r="C1665" s="58"/>
      <c r="D1665" s="58"/>
      <c r="E1665" s="58"/>
      <c r="F1665" s="58"/>
      <c r="G1665" s="58"/>
      <c r="H1665" s="6"/>
      <c r="I1665" s="6"/>
      <c r="J1665" s="6"/>
    </row>
    <row r="1666">
      <c r="A1666" s="58"/>
      <c r="B1666" s="58"/>
      <c r="C1666" s="58"/>
      <c r="D1666" s="58"/>
      <c r="E1666" s="58"/>
      <c r="F1666" s="58"/>
      <c r="G1666" s="58"/>
      <c r="H1666" s="6"/>
      <c r="I1666" s="6"/>
      <c r="J1666" s="6"/>
    </row>
    <row r="1667">
      <c r="A1667" s="3">
        <v>1.0440016903E10</v>
      </c>
      <c r="B1667" s="2" t="s">
        <v>6043</v>
      </c>
      <c r="C1667" s="2" t="s">
        <v>6044</v>
      </c>
      <c r="D1667" s="2" t="s">
        <v>6045</v>
      </c>
      <c r="E1667" s="2" t="s">
        <v>6004</v>
      </c>
      <c r="F1667" s="2" t="s">
        <v>37</v>
      </c>
      <c r="G1667" s="2" t="s">
        <v>6046</v>
      </c>
      <c r="H1667" s="10"/>
      <c r="I1667" s="10"/>
      <c r="J1667" s="33"/>
    </row>
    <row r="1668">
      <c r="A1668" s="3">
        <v>1.0511600623E10</v>
      </c>
      <c r="B1668" s="2" t="s">
        <v>6047</v>
      </c>
      <c r="C1668" s="2" t="s">
        <v>6048</v>
      </c>
      <c r="D1668" s="69" t="s">
        <v>6049</v>
      </c>
      <c r="E1668" s="2" t="s">
        <v>2034</v>
      </c>
      <c r="F1668" s="2" t="s">
        <v>273</v>
      </c>
      <c r="G1668" s="2" t="s">
        <v>6050</v>
      </c>
      <c r="H1668" s="10"/>
      <c r="I1668" s="10"/>
      <c r="J1668" s="20"/>
      <c r="K1668" s="25"/>
      <c r="L1668" s="25"/>
      <c r="M1668" s="25"/>
      <c r="N1668" s="25"/>
      <c r="O1668" s="25"/>
      <c r="P1668" s="25"/>
      <c r="Q1668" s="25"/>
      <c r="R1668" s="25"/>
      <c r="S1668" s="25"/>
      <c r="T1668" s="25"/>
      <c r="U1668" s="25"/>
      <c r="V1668" s="25"/>
      <c r="W1668" s="25"/>
      <c r="X1668" s="25"/>
      <c r="Y1668" s="25"/>
      <c r="Z1668" s="25"/>
    </row>
    <row r="1669">
      <c r="A1669" s="3">
        <v>1.0517600656E10</v>
      </c>
      <c r="B1669" s="2" t="s">
        <v>6051</v>
      </c>
      <c r="C1669" s="2" t="s">
        <v>6052</v>
      </c>
      <c r="D1669" s="69" t="s">
        <v>6053</v>
      </c>
      <c r="E1669" s="2" t="s">
        <v>15</v>
      </c>
      <c r="F1669" s="2" t="s">
        <v>2984</v>
      </c>
      <c r="G1669" s="2" t="s">
        <v>6054</v>
      </c>
      <c r="H1669" s="10"/>
      <c r="I1669" s="10"/>
      <c r="J1669" s="10"/>
    </row>
    <row r="1670">
      <c r="A1670" s="58"/>
      <c r="B1670" s="58"/>
      <c r="C1670" s="58"/>
      <c r="D1670" s="58"/>
      <c r="E1670" s="58"/>
      <c r="F1670" s="58"/>
      <c r="G1670" s="58"/>
      <c r="H1670" s="6"/>
      <c r="I1670" s="6"/>
      <c r="J1670" s="6"/>
    </row>
    <row r="1671">
      <c r="A1671" s="58"/>
      <c r="B1671" s="58"/>
      <c r="C1671" s="58"/>
      <c r="D1671" s="58"/>
      <c r="E1671" s="58"/>
      <c r="F1671" s="58"/>
      <c r="G1671" s="58"/>
      <c r="H1671" s="6"/>
      <c r="I1671" s="6"/>
      <c r="J1671" s="6"/>
    </row>
    <row r="1672">
      <c r="A1672" s="58"/>
      <c r="B1672" s="58"/>
      <c r="C1672" s="58"/>
      <c r="D1672" s="58"/>
      <c r="E1672" s="58"/>
      <c r="F1672" s="58"/>
      <c r="G1672" s="58"/>
      <c r="H1672" s="6"/>
      <c r="I1672" s="6"/>
      <c r="J1672" s="6"/>
    </row>
    <row r="1673">
      <c r="A1673" s="3">
        <v>1.0540007125E10</v>
      </c>
      <c r="B1673" s="2" t="s">
        <v>6055</v>
      </c>
      <c r="C1673" s="2" t="s">
        <v>6056</v>
      </c>
      <c r="D1673" s="3">
        <v>8.715422281E10</v>
      </c>
      <c r="E1673" s="2" t="s">
        <v>21</v>
      </c>
      <c r="F1673" s="2" t="s">
        <v>55</v>
      </c>
      <c r="G1673" s="2" t="s">
        <v>6057</v>
      </c>
      <c r="H1673" s="4" t="s">
        <v>6058</v>
      </c>
      <c r="I1673" s="10"/>
      <c r="J1673" s="33"/>
    </row>
    <row r="1674">
      <c r="A1674" s="3">
        <v>1.0564018348E10</v>
      </c>
      <c r="B1674" s="2" t="s">
        <v>6059</v>
      </c>
      <c r="C1674" s="2" t="s">
        <v>6060</v>
      </c>
      <c r="D1674" s="69" t="s">
        <v>6061</v>
      </c>
      <c r="E1674" s="2" t="s">
        <v>165</v>
      </c>
      <c r="F1674" s="2" t="s">
        <v>201</v>
      </c>
      <c r="G1674" s="2" t="s">
        <v>3404</v>
      </c>
      <c r="H1674" s="4" t="s">
        <v>5855</v>
      </c>
      <c r="I1674" s="10"/>
      <c r="J1674" s="20"/>
    </row>
    <row r="1675">
      <c r="A1675" s="3">
        <v>1.0601501812E10</v>
      </c>
      <c r="B1675" s="2" t="s">
        <v>6062</v>
      </c>
      <c r="C1675" s="2" t="s">
        <v>6063</v>
      </c>
      <c r="D1675" s="69" t="s">
        <v>6064</v>
      </c>
      <c r="E1675" s="2" t="s">
        <v>70</v>
      </c>
      <c r="F1675" s="2" t="s">
        <v>96</v>
      </c>
      <c r="G1675" s="2" t="s">
        <v>6065</v>
      </c>
      <c r="H1675" s="4" t="s">
        <v>6066</v>
      </c>
      <c r="I1675" s="10"/>
      <c r="J1675" s="6"/>
    </row>
    <row r="1676">
      <c r="A1676" s="3">
        <v>1.060655138E10</v>
      </c>
      <c r="B1676" s="2" t="s">
        <v>6067</v>
      </c>
      <c r="C1676" s="2" t="s">
        <v>6068</v>
      </c>
      <c r="D1676" s="69" t="s">
        <v>6069</v>
      </c>
      <c r="E1676" s="2" t="s">
        <v>6070</v>
      </c>
      <c r="F1676" s="2" t="s">
        <v>2984</v>
      </c>
      <c r="G1676" s="2" t="s">
        <v>6071</v>
      </c>
      <c r="H1676" s="10"/>
      <c r="I1676" s="10"/>
      <c r="J1676" s="20"/>
    </row>
    <row r="1677">
      <c r="A1677" s="58"/>
      <c r="B1677" s="58"/>
      <c r="C1677" s="58"/>
      <c r="D1677" s="58"/>
      <c r="E1677" s="58"/>
      <c r="F1677" s="58"/>
      <c r="G1677" s="58"/>
      <c r="H1677" s="6"/>
      <c r="I1677" s="6"/>
      <c r="J1677" s="14"/>
    </row>
    <row r="1678">
      <c r="A1678" s="28">
        <v>1.0616550258E10</v>
      </c>
      <c r="B1678" s="29" t="s">
        <v>6072</v>
      </c>
      <c r="C1678" s="29" t="s">
        <v>6073</v>
      </c>
      <c r="D1678" s="28">
        <v>8.7026628616E10</v>
      </c>
      <c r="E1678" s="29" t="s">
        <v>272</v>
      </c>
      <c r="F1678" s="29" t="s">
        <v>201</v>
      </c>
      <c r="G1678" s="29" t="s">
        <v>6074</v>
      </c>
      <c r="H1678" s="51" t="s">
        <v>6075</v>
      </c>
      <c r="I1678" s="6"/>
      <c r="J1678" s="13"/>
    </row>
    <row r="1679">
      <c r="A1679" s="3">
        <v>1.0640003483E10</v>
      </c>
      <c r="B1679" s="2" t="s">
        <v>6076</v>
      </c>
      <c r="C1679" s="2" t="s">
        <v>6077</v>
      </c>
      <c r="D1679" s="3">
        <f>+77051555554</f>
        <v>77051555554</v>
      </c>
      <c r="E1679" s="2" t="s">
        <v>36</v>
      </c>
      <c r="F1679" s="2" t="s">
        <v>37</v>
      </c>
      <c r="G1679" s="2" t="s">
        <v>6078</v>
      </c>
      <c r="H1679" s="4" t="s">
        <v>2857</v>
      </c>
      <c r="I1679" s="10"/>
      <c r="J1679" s="6"/>
    </row>
    <row r="1680">
      <c r="A1680" s="3">
        <v>1.0640002257E10</v>
      </c>
      <c r="B1680" s="2" t="s">
        <v>6079</v>
      </c>
      <c r="C1680" s="2" t="s">
        <v>6080</v>
      </c>
      <c r="D1680" s="69" t="s">
        <v>6081</v>
      </c>
      <c r="E1680" s="2" t="s">
        <v>1379</v>
      </c>
      <c r="F1680" s="2" t="s">
        <v>273</v>
      </c>
      <c r="G1680" s="2" t="s">
        <v>6082</v>
      </c>
      <c r="H1680" s="10"/>
      <c r="I1680" s="10"/>
      <c r="J1680" s="6"/>
    </row>
    <row r="1681">
      <c r="A1681" s="58"/>
      <c r="B1681" s="58"/>
      <c r="C1681" s="58"/>
      <c r="D1681" s="58"/>
      <c r="E1681" s="58"/>
      <c r="F1681" s="58"/>
      <c r="G1681" s="58"/>
      <c r="H1681" s="6"/>
      <c r="I1681" s="6"/>
      <c r="J1681" s="20"/>
    </row>
    <row r="1682">
      <c r="A1682" s="3">
        <v>1.0664016595E10</v>
      </c>
      <c r="B1682" s="2" t="s">
        <v>6083</v>
      </c>
      <c r="C1682" s="2" t="s">
        <v>6084</v>
      </c>
      <c r="D1682" s="69" t="s">
        <v>6085</v>
      </c>
      <c r="E1682" s="2" t="s">
        <v>21</v>
      </c>
      <c r="F1682" s="2" t="s">
        <v>37</v>
      </c>
      <c r="G1682" s="2" t="s">
        <v>6086</v>
      </c>
      <c r="H1682" s="4" t="s">
        <v>2857</v>
      </c>
      <c r="I1682" s="10"/>
      <c r="J1682" s="20"/>
    </row>
    <row r="1683">
      <c r="A1683" s="58"/>
      <c r="B1683" s="58"/>
      <c r="C1683" s="58"/>
      <c r="D1683" s="58"/>
      <c r="E1683" s="58"/>
      <c r="F1683" s="58"/>
      <c r="G1683" s="58"/>
      <c r="H1683" s="6"/>
      <c r="I1683" s="6"/>
      <c r="J1683" s="10"/>
    </row>
    <row r="1684">
      <c r="A1684" s="3">
        <v>1.0764004035E10</v>
      </c>
      <c r="B1684" s="2" t="s">
        <v>6087</v>
      </c>
      <c r="C1684" s="2" t="s">
        <v>6088</v>
      </c>
      <c r="D1684" s="3">
        <v>8.7751763631E10</v>
      </c>
      <c r="E1684" s="2" t="s">
        <v>21</v>
      </c>
      <c r="F1684" s="2" t="s">
        <v>37</v>
      </c>
      <c r="G1684" s="2" t="s">
        <v>6089</v>
      </c>
      <c r="H1684" s="4" t="s">
        <v>2857</v>
      </c>
      <c r="I1684" s="10"/>
      <c r="J1684" s="6"/>
    </row>
    <row r="1685">
      <c r="A1685" s="58"/>
      <c r="B1685" s="58"/>
      <c r="C1685" s="58"/>
      <c r="D1685" s="58"/>
      <c r="E1685" s="58"/>
      <c r="F1685" s="58"/>
      <c r="G1685" s="58"/>
      <c r="H1685" s="6"/>
      <c r="I1685" s="6"/>
      <c r="J1685" s="10"/>
    </row>
    <row r="1686">
      <c r="A1686" s="58"/>
      <c r="B1686" s="58"/>
      <c r="C1686" s="58"/>
      <c r="D1686" s="58"/>
      <c r="E1686" s="58"/>
      <c r="F1686" s="58"/>
      <c r="G1686" s="58"/>
      <c r="H1686" s="6"/>
      <c r="I1686" s="6"/>
      <c r="J1686" s="6"/>
    </row>
    <row r="1687">
      <c r="A1687" s="28">
        <v>1.0827600235E10</v>
      </c>
      <c r="B1687" s="29" t="s">
        <v>6090</v>
      </c>
      <c r="C1687" s="29" t="s">
        <v>6091</v>
      </c>
      <c r="D1687" s="28">
        <v>8.7471217777E10</v>
      </c>
      <c r="E1687" s="29" t="s">
        <v>225</v>
      </c>
      <c r="F1687" s="29" t="s">
        <v>2</v>
      </c>
      <c r="G1687" s="29" t="s">
        <v>6092</v>
      </c>
      <c r="H1687" s="51" t="s">
        <v>6093</v>
      </c>
      <c r="I1687" s="6"/>
      <c r="J1687" s="6"/>
    </row>
    <row r="1688">
      <c r="A1688" s="58"/>
      <c r="B1688" s="58"/>
      <c r="C1688" s="58"/>
      <c r="D1688" s="58"/>
      <c r="E1688" s="58"/>
      <c r="F1688" s="58"/>
      <c r="G1688" s="58"/>
      <c r="H1688" s="6"/>
      <c r="I1688" s="6"/>
      <c r="J1688" s="6"/>
    </row>
    <row r="1689">
      <c r="A1689" s="28">
        <v>1.0840005566E10</v>
      </c>
      <c r="B1689" s="29" t="s">
        <v>6094</v>
      </c>
      <c r="C1689" s="29" t="s">
        <v>6095</v>
      </c>
      <c r="D1689" s="39" t="s">
        <v>6096</v>
      </c>
      <c r="E1689" s="29" t="s">
        <v>6097</v>
      </c>
      <c r="F1689" s="29" t="s">
        <v>205</v>
      </c>
      <c r="G1689" s="29" t="s">
        <v>6098</v>
      </c>
      <c r="H1689" s="51" t="s">
        <v>5852</v>
      </c>
      <c r="I1689" s="6"/>
      <c r="J1689" s="10"/>
    </row>
    <row r="1690">
      <c r="A1690" s="58"/>
      <c r="B1690" s="58"/>
      <c r="C1690" s="58"/>
      <c r="D1690" s="58"/>
      <c r="E1690" s="58"/>
      <c r="F1690" s="58"/>
      <c r="G1690" s="58"/>
      <c r="H1690" s="6"/>
      <c r="I1690" s="6"/>
      <c r="J1690" s="6"/>
    </row>
    <row r="1691">
      <c r="A1691" s="58"/>
      <c r="B1691" s="58"/>
      <c r="C1691" s="58"/>
      <c r="D1691" s="58"/>
      <c r="E1691" s="58"/>
      <c r="F1691" s="58"/>
      <c r="G1691" s="58"/>
      <c r="H1691" s="6"/>
      <c r="I1691" s="6"/>
      <c r="J1691" s="33"/>
    </row>
    <row r="1692">
      <c r="A1692" s="3">
        <v>1.092950131E10</v>
      </c>
      <c r="B1692" s="2" t="s">
        <v>6099</v>
      </c>
      <c r="C1692" s="2" t="s">
        <v>6100</v>
      </c>
      <c r="D1692" s="3">
        <f>+77757650047</f>
        <v>77757650047</v>
      </c>
      <c r="E1692" s="2" t="s">
        <v>117</v>
      </c>
      <c r="F1692" s="2" t="s">
        <v>37</v>
      </c>
      <c r="G1692" s="2" t="s">
        <v>6101</v>
      </c>
      <c r="H1692" s="4" t="s">
        <v>2857</v>
      </c>
      <c r="I1692" s="10"/>
      <c r="J1692" s="6"/>
    </row>
    <row r="1693">
      <c r="A1693" s="3">
        <v>1.0913500107E10</v>
      </c>
      <c r="B1693" s="2" t="s">
        <v>6102</v>
      </c>
      <c r="C1693" s="2" t="s">
        <v>6103</v>
      </c>
      <c r="D1693" s="3">
        <v>8.775195306E10</v>
      </c>
      <c r="E1693" s="2" t="s">
        <v>625</v>
      </c>
      <c r="F1693" s="2" t="s">
        <v>37</v>
      </c>
      <c r="G1693" s="2" t="s">
        <v>6104</v>
      </c>
      <c r="H1693" s="4" t="s">
        <v>2857</v>
      </c>
      <c r="I1693" s="10"/>
      <c r="J1693" s="6"/>
    </row>
    <row r="1694">
      <c r="A1694" s="58"/>
      <c r="B1694" s="58"/>
      <c r="C1694" s="58"/>
      <c r="D1694" s="58"/>
      <c r="E1694" s="58"/>
      <c r="F1694" s="58"/>
      <c r="G1694" s="58"/>
      <c r="H1694" s="6"/>
      <c r="I1694" s="6"/>
      <c r="J1694" s="13"/>
    </row>
    <row r="1695">
      <c r="A1695" s="58"/>
      <c r="B1695" s="58"/>
      <c r="C1695" s="58"/>
      <c r="D1695" s="58"/>
      <c r="E1695" s="58"/>
      <c r="F1695" s="58"/>
      <c r="G1695" s="58"/>
      <c r="H1695" s="6"/>
      <c r="I1695" s="6"/>
      <c r="J1695" s="10"/>
    </row>
    <row r="1696">
      <c r="A1696" s="62">
        <v>1.0940001666E10</v>
      </c>
      <c r="B1696" s="63" t="s">
        <v>6105</v>
      </c>
      <c r="C1696" s="63" t="s">
        <v>6106</v>
      </c>
      <c r="D1696" s="62">
        <v>8.72544217E10</v>
      </c>
      <c r="E1696" s="63" t="s">
        <v>6107</v>
      </c>
      <c r="F1696" s="63" t="s">
        <v>37</v>
      </c>
      <c r="G1696" s="63" t="s">
        <v>6108</v>
      </c>
      <c r="H1696" s="33"/>
      <c r="I1696" s="33"/>
      <c r="J1696" s="13"/>
    </row>
    <row r="1697">
      <c r="A1697" s="58"/>
      <c r="B1697" s="58"/>
      <c r="C1697" s="58"/>
      <c r="D1697" s="58"/>
      <c r="E1697" s="58"/>
      <c r="F1697" s="58"/>
      <c r="G1697" s="58"/>
      <c r="H1697" s="6"/>
      <c r="I1697" s="6"/>
      <c r="J1697" s="6"/>
    </row>
    <row r="1698">
      <c r="A1698" s="58"/>
      <c r="B1698" s="58"/>
      <c r="C1698" s="58"/>
      <c r="D1698" s="58"/>
      <c r="E1698" s="58"/>
      <c r="F1698" s="58"/>
      <c r="G1698" s="58"/>
      <c r="H1698" s="6"/>
      <c r="I1698" s="6"/>
      <c r="J1698" s="6"/>
    </row>
    <row r="1699">
      <c r="A1699" s="62">
        <v>1.0940005004E10</v>
      </c>
      <c r="B1699" s="63" t="s">
        <v>6109</v>
      </c>
      <c r="C1699" s="63" t="s">
        <v>6110</v>
      </c>
      <c r="D1699" s="68" t="str">
        <f>+77015949170 ,87015949170</f>
        <v>#ERROR!</v>
      </c>
      <c r="E1699" s="63" t="s">
        <v>442</v>
      </c>
      <c r="F1699" s="63" t="s">
        <v>2984</v>
      </c>
      <c r="G1699" s="63" t="s">
        <v>6111</v>
      </c>
      <c r="H1699" s="33"/>
      <c r="I1699" s="33"/>
      <c r="J1699" s="6"/>
    </row>
    <row r="1700">
      <c r="A1700" s="62">
        <v>1.0940005788E10</v>
      </c>
      <c r="B1700" s="63" t="s">
        <v>6112</v>
      </c>
      <c r="C1700" s="63" t="s">
        <v>6113</v>
      </c>
      <c r="D1700" s="63" t="s">
        <v>6114</v>
      </c>
      <c r="E1700" s="63" t="s">
        <v>5649</v>
      </c>
      <c r="F1700" s="63" t="s">
        <v>141</v>
      </c>
      <c r="G1700" s="63" t="s">
        <v>6115</v>
      </c>
      <c r="H1700" s="33"/>
      <c r="I1700" s="33"/>
      <c r="J1700" s="6"/>
    </row>
    <row r="1701">
      <c r="A1701" s="3">
        <v>1.100150023E10</v>
      </c>
      <c r="B1701" s="2" t="s">
        <v>6116</v>
      </c>
      <c r="C1701" s="2" t="s">
        <v>6117</v>
      </c>
      <c r="D1701" s="3">
        <v>8.7759576094E10</v>
      </c>
      <c r="E1701" s="2" t="s">
        <v>1335</v>
      </c>
      <c r="F1701" s="2" t="s">
        <v>37</v>
      </c>
      <c r="G1701" s="2" t="s">
        <v>5968</v>
      </c>
      <c r="H1701" s="4" t="s">
        <v>2857</v>
      </c>
      <c r="I1701" s="10"/>
      <c r="J1701" s="6"/>
    </row>
    <row r="1702">
      <c r="A1702" s="28">
        <v>1.0940010171E10</v>
      </c>
      <c r="B1702" s="29" t="s">
        <v>6118</v>
      </c>
      <c r="C1702" s="29" t="s">
        <v>6119</v>
      </c>
      <c r="D1702" s="29" t="s">
        <v>6120</v>
      </c>
      <c r="E1702" s="29" t="s">
        <v>21</v>
      </c>
      <c r="F1702" s="29" t="s">
        <v>37</v>
      </c>
      <c r="G1702" s="29" t="s">
        <v>6121</v>
      </c>
      <c r="H1702" s="51" t="s">
        <v>6122</v>
      </c>
      <c r="I1702" s="6"/>
      <c r="J1702" s="6"/>
    </row>
    <row r="1703">
      <c r="A1703" s="3">
        <v>1.0940012829E10</v>
      </c>
      <c r="B1703" s="2" t="s">
        <v>6123</v>
      </c>
      <c r="C1703" s="2" t="s">
        <v>6124</v>
      </c>
      <c r="D1703" s="3">
        <v>8.7235324737E10</v>
      </c>
      <c r="E1703" s="2" t="s">
        <v>362</v>
      </c>
      <c r="F1703" s="2" t="s">
        <v>186</v>
      </c>
      <c r="G1703" s="2" t="s">
        <v>6125</v>
      </c>
      <c r="H1703" s="4" t="s">
        <v>6126</v>
      </c>
      <c r="I1703" s="10"/>
      <c r="J1703" s="6"/>
    </row>
    <row r="1704">
      <c r="A1704" s="28">
        <v>1.1064024517E10</v>
      </c>
      <c r="B1704" s="29" t="s">
        <v>6127</v>
      </c>
      <c r="C1704" s="29" t="s">
        <v>6128</v>
      </c>
      <c r="D1704" s="28">
        <v>8.7018852822E10</v>
      </c>
      <c r="E1704" s="29" t="s">
        <v>21</v>
      </c>
      <c r="F1704" s="29" t="s">
        <v>55</v>
      </c>
      <c r="G1704" s="29" t="s">
        <v>2501</v>
      </c>
      <c r="H1704" s="51" t="s">
        <v>6129</v>
      </c>
      <c r="I1704" s="6"/>
      <c r="J1704" s="6"/>
    </row>
    <row r="1705">
      <c r="A1705" s="28">
        <v>1.1018550705E10</v>
      </c>
      <c r="B1705" s="29" t="s">
        <v>6130</v>
      </c>
      <c r="C1705" s="29" t="s">
        <v>6130</v>
      </c>
      <c r="D1705" s="28">
        <f>+77055979742</f>
        <v>77055979742</v>
      </c>
      <c r="E1705" s="29" t="s">
        <v>21</v>
      </c>
      <c r="F1705" s="29" t="s">
        <v>22</v>
      </c>
      <c r="G1705" s="29" t="s">
        <v>1427</v>
      </c>
      <c r="H1705" s="51" t="s">
        <v>3036</v>
      </c>
      <c r="I1705" s="6"/>
      <c r="J1705" s="6"/>
    </row>
    <row r="1706">
      <c r="A1706" s="28">
        <v>1.1023500381E10</v>
      </c>
      <c r="B1706" s="29" t="s">
        <v>6131</v>
      </c>
      <c r="C1706" s="29" t="s">
        <v>6132</v>
      </c>
      <c r="D1706" s="28">
        <v>8.7052629587E10</v>
      </c>
      <c r="E1706" s="29" t="s">
        <v>36</v>
      </c>
      <c r="F1706" s="29" t="s">
        <v>2</v>
      </c>
      <c r="G1706" s="29" t="s">
        <v>6133</v>
      </c>
      <c r="H1706" s="51" t="s">
        <v>6024</v>
      </c>
      <c r="I1706" s="6"/>
      <c r="J1706" s="13"/>
    </row>
    <row r="1707">
      <c r="A1707" s="28">
        <v>1.1029500749E10</v>
      </c>
      <c r="B1707" s="29" t="s">
        <v>6134</v>
      </c>
      <c r="C1707" s="29" t="s">
        <v>6135</v>
      </c>
      <c r="D1707" s="28">
        <f>+77471805797</f>
        <v>77471805797</v>
      </c>
      <c r="E1707" s="29" t="s">
        <v>225</v>
      </c>
      <c r="F1707" s="29" t="s">
        <v>16</v>
      </c>
      <c r="G1707" s="29" t="s">
        <v>6136</v>
      </c>
      <c r="H1707" s="51" t="s">
        <v>6024</v>
      </c>
      <c r="I1707" s="6"/>
      <c r="J1707" s="10"/>
    </row>
    <row r="1708">
      <c r="A1708" s="3">
        <v>1.1040002535E10</v>
      </c>
      <c r="B1708" s="2" t="s">
        <v>6137</v>
      </c>
      <c r="C1708" s="2" t="s">
        <v>6138</v>
      </c>
      <c r="D1708" s="3">
        <v>8.7103821262E10</v>
      </c>
      <c r="E1708" s="2" t="s">
        <v>961</v>
      </c>
      <c r="F1708" s="2" t="s">
        <v>71</v>
      </c>
      <c r="G1708" s="2" t="s">
        <v>6139</v>
      </c>
      <c r="H1708" s="65" t="s">
        <v>3123</v>
      </c>
      <c r="I1708" s="10"/>
      <c r="J1708" s="13"/>
    </row>
    <row r="1709">
      <c r="A1709" s="3">
        <v>1.1101501649E10</v>
      </c>
      <c r="B1709" s="2" t="s">
        <v>6140</v>
      </c>
      <c r="C1709" s="2" t="s">
        <v>6141</v>
      </c>
      <c r="D1709" s="3">
        <f>+77472836921</f>
        <v>77472836921</v>
      </c>
      <c r="E1709" s="2" t="s">
        <v>173</v>
      </c>
      <c r="F1709" s="2" t="s">
        <v>16</v>
      </c>
      <c r="G1709" s="2" t="s">
        <v>6142</v>
      </c>
      <c r="H1709" s="4" t="s">
        <v>6143</v>
      </c>
      <c r="I1709" s="10"/>
      <c r="J1709" s="6"/>
    </row>
    <row r="1710">
      <c r="A1710" s="3">
        <v>1.1140001253E10</v>
      </c>
      <c r="B1710" s="2" t="s">
        <v>6144</v>
      </c>
      <c r="C1710" s="2" t="s">
        <v>6145</v>
      </c>
      <c r="D1710" s="3">
        <v>8.7134121403E10</v>
      </c>
      <c r="E1710" s="2" t="s">
        <v>21</v>
      </c>
      <c r="F1710" s="2" t="s">
        <v>1868</v>
      </c>
      <c r="G1710" s="2" t="s">
        <v>6146</v>
      </c>
      <c r="H1710" s="4" t="s">
        <v>2857</v>
      </c>
      <c r="I1710" s="10"/>
      <c r="J1710" s="10"/>
    </row>
    <row r="1711">
      <c r="A1711" s="3">
        <v>1.1123600954E10</v>
      </c>
      <c r="B1711" s="2" t="s">
        <v>6147</v>
      </c>
      <c r="C1711" s="2" t="s">
        <v>6148</v>
      </c>
      <c r="D1711" s="3">
        <v>8.777359259E10</v>
      </c>
      <c r="E1711" s="2" t="s">
        <v>36</v>
      </c>
      <c r="F1711" s="2" t="s">
        <v>37</v>
      </c>
      <c r="G1711" s="2" t="s">
        <v>6149</v>
      </c>
      <c r="H1711" s="4" t="s">
        <v>2857</v>
      </c>
      <c r="I1711" s="10"/>
      <c r="J1711" s="6"/>
    </row>
    <row r="1712">
      <c r="A1712" s="3">
        <v>1.1140007847E10</v>
      </c>
      <c r="B1712" s="2" t="s">
        <v>6150</v>
      </c>
      <c r="C1712" s="2" t="s">
        <v>6151</v>
      </c>
      <c r="D1712" s="3">
        <v>8.7012923916E10</v>
      </c>
      <c r="E1712" s="2" t="s">
        <v>2533</v>
      </c>
      <c r="F1712" s="2" t="s">
        <v>201</v>
      </c>
      <c r="G1712" s="2" t="s">
        <v>6152</v>
      </c>
      <c r="H1712" s="4" t="s">
        <v>5855</v>
      </c>
      <c r="I1712" s="10"/>
      <c r="J1712" s="6"/>
    </row>
    <row r="1713">
      <c r="A1713" s="62">
        <v>1.1140001729E10</v>
      </c>
      <c r="B1713" s="63" t="s">
        <v>6153</v>
      </c>
      <c r="C1713" s="63" t="s">
        <v>6154</v>
      </c>
      <c r="D1713" s="62">
        <v>8.7163821179E10</v>
      </c>
      <c r="E1713" s="63" t="s">
        <v>6155</v>
      </c>
      <c r="F1713" s="63" t="s">
        <v>22</v>
      </c>
      <c r="G1713" s="63" t="s">
        <v>6156</v>
      </c>
      <c r="H1713" s="33"/>
      <c r="I1713" s="33"/>
      <c r="J1713" s="10"/>
    </row>
    <row r="1714">
      <c r="A1714" s="58"/>
      <c r="B1714" s="58"/>
      <c r="C1714" s="58"/>
      <c r="D1714" s="58"/>
      <c r="E1714" s="58"/>
      <c r="F1714" s="58"/>
      <c r="G1714" s="58"/>
      <c r="H1714" s="6"/>
      <c r="I1714" s="6"/>
      <c r="J1714" s="20"/>
    </row>
    <row r="1715">
      <c r="A1715" s="28">
        <v>1.1140001868E10</v>
      </c>
      <c r="B1715" s="29" t="s">
        <v>6157</v>
      </c>
      <c r="C1715" s="29" t="s">
        <v>6158</v>
      </c>
      <c r="D1715" s="39" t="s">
        <v>6159</v>
      </c>
      <c r="E1715" s="29" t="s">
        <v>2749</v>
      </c>
      <c r="F1715" s="29" t="s">
        <v>201</v>
      </c>
      <c r="G1715" s="29" t="s">
        <v>6160</v>
      </c>
      <c r="H1715" s="51" t="s">
        <v>6161</v>
      </c>
      <c r="I1715" s="6"/>
      <c r="J1715" s="10"/>
    </row>
    <row r="1716">
      <c r="A1716" s="28">
        <v>1.1140017577E10</v>
      </c>
      <c r="B1716" s="29" t="s">
        <v>6162</v>
      </c>
      <c r="C1716" s="29" t="s">
        <v>6163</v>
      </c>
      <c r="D1716" s="28">
        <v>8.7055725556E10</v>
      </c>
      <c r="E1716" s="29" t="s">
        <v>302</v>
      </c>
      <c r="F1716" s="29" t="s">
        <v>37</v>
      </c>
      <c r="G1716" s="29" t="s">
        <v>6164</v>
      </c>
      <c r="H1716" s="51" t="s">
        <v>6165</v>
      </c>
      <c r="I1716" s="6"/>
      <c r="J1716" s="6"/>
    </row>
    <row r="1717">
      <c r="A1717" s="28">
        <v>1.1164018863E10</v>
      </c>
      <c r="B1717" s="29" t="s">
        <v>1484</v>
      </c>
      <c r="C1717" s="29" t="s">
        <v>6166</v>
      </c>
      <c r="D1717" s="28">
        <v>8.7711082226E10</v>
      </c>
      <c r="E1717" s="29" t="s">
        <v>21</v>
      </c>
      <c r="F1717" s="29" t="s">
        <v>201</v>
      </c>
      <c r="G1717" s="29" t="s">
        <v>6167</v>
      </c>
      <c r="H1717" s="51" t="s">
        <v>6161</v>
      </c>
      <c r="I1717" s="6"/>
      <c r="J1717" s="13"/>
    </row>
    <row r="1718">
      <c r="A1718" s="28">
        <v>1.1210500712E10</v>
      </c>
      <c r="B1718" s="29" t="s">
        <v>6168</v>
      </c>
      <c r="C1718" s="29" t="s">
        <v>6169</v>
      </c>
      <c r="D1718" s="28">
        <v>8.771326083E10</v>
      </c>
      <c r="E1718" s="29" t="s">
        <v>165</v>
      </c>
      <c r="F1718" s="29" t="s">
        <v>37</v>
      </c>
      <c r="G1718" s="29" t="s">
        <v>6089</v>
      </c>
      <c r="H1718" s="51" t="s">
        <v>6170</v>
      </c>
      <c r="I1718" s="6"/>
      <c r="J1718" s="20"/>
    </row>
    <row r="1719">
      <c r="A1719" s="3">
        <v>1.1205500408E10</v>
      </c>
      <c r="B1719" s="2" t="s">
        <v>6171</v>
      </c>
      <c r="C1719" s="2" t="s">
        <v>6172</v>
      </c>
      <c r="D1719" s="3">
        <f>+77082164846</f>
        <v>77082164846</v>
      </c>
      <c r="E1719" s="2" t="s">
        <v>15</v>
      </c>
      <c r="F1719" s="2" t="s">
        <v>16</v>
      </c>
      <c r="G1719" s="2" t="s">
        <v>802</v>
      </c>
      <c r="H1719" s="4" t="s">
        <v>3485</v>
      </c>
      <c r="I1719" s="10"/>
      <c r="J1719" s="6"/>
    </row>
    <row r="1720">
      <c r="A1720" s="28">
        <v>1.1240002097E10</v>
      </c>
      <c r="B1720" s="29" t="s">
        <v>6173</v>
      </c>
      <c r="C1720" s="29" t="s">
        <v>6174</v>
      </c>
      <c r="D1720" s="28">
        <v>8.7112500167E10</v>
      </c>
      <c r="E1720" s="29" t="s">
        <v>21</v>
      </c>
      <c r="F1720" s="29" t="s">
        <v>91</v>
      </c>
      <c r="G1720" s="29" t="s">
        <v>6175</v>
      </c>
      <c r="H1720" s="51" t="s">
        <v>6176</v>
      </c>
      <c r="I1720" s="6"/>
      <c r="J1720" s="6"/>
    </row>
    <row r="1721">
      <c r="A1721" s="28">
        <v>1.124001751E10</v>
      </c>
      <c r="B1721" s="29" t="s">
        <v>6177</v>
      </c>
      <c r="C1721" s="29" t="s">
        <v>6178</v>
      </c>
      <c r="D1721" s="28">
        <v>8.7051319767E10</v>
      </c>
      <c r="E1721" s="29" t="s">
        <v>21</v>
      </c>
      <c r="F1721" s="29" t="s">
        <v>37</v>
      </c>
      <c r="G1721" s="29" t="s">
        <v>6179</v>
      </c>
      <c r="H1721" s="51" t="s">
        <v>6170</v>
      </c>
      <c r="I1721" s="6"/>
      <c r="J1721" s="6"/>
    </row>
    <row r="1722">
      <c r="A1722" s="62">
        <v>1.1240004221E10</v>
      </c>
      <c r="B1722" s="63" t="s">
        <v>6180</v>
      </c>
      <c r="C1722" s="63" t="s">
        <v>6181</v>
      </c>
      <c r="D1722" s="79" t="s">
        <v>6182</v>
      </c>
      <c r="E1722" s="63" t="s">
        <v>21</v>
      </c>
      <c r="F1722" s="63" t="s">
        <v>37</v>
      </c>
      <c r="G1722" s="63" t="s">
        <v>6183</v>
      </c>
      <c r="H1722" s="33"/>
      <c r="I1722" s="33"/>
      <c r="J1722" s="6"/>
    </row>
    <row r="1723">
      <c r="A1723" s="58"/>
      <c r="B1723" s="58"/>
      <c r="C1723" s="58"/>
      <c r="D1723" s="58"/>
      <c r="E1723" s="58"/>
      <c r="F1723" s="58"/>
      <c r="G1723" s="58"/>
      <c r="H1723" s="6"/>
      <c r="I1723" s="6"/>
      <c r="J1723" s="6"/>
    </row>
    <row r="1724">
      <c r="A1724" s="3">
        <v>2.0108551365E10</v>
      </c>
      <c r="B1724" s="2" t="s">
        <v>6184</v>
      </c>
      <c r="C1724" s="2" t="s">
        <v>6185</v>
      </c>
      <c r="D1724" s="3">
        <f>+77051659510</f>
        <v>77051659510</v>
      </c>
      <c r="E1724" s="2" t="s">
        <v>674</v>
      </c>
      <c r="F1724" s="2" t="s">
        <v>9</v>
      </c>
      <c r="G1724" s="2" t="s">
        <v>6186</v>
      </c>
      <c r="H1724" s="4" t="s">
        <v>3544</v>
      </c>
      <c r="I1724" s="10"/>
      <c r="J1724" s="33"/>
    </row>
    <row r="1725">
      <c r="A1725" s="3">
        <v>1.1264005396E10</v>
      </c>
      <c r="B1725" s="2" t="s">
        <v>6187</v>
      </c>
      <c r="C1725" s="2" t="s">
        <v>6188</v>
      </c>
      <c r="D1725" s="3">
        <v>8.7054877484E10</v>
      </c>
      <c r="E1725" s="2" t="s">
        <v>21</v>
      </c>
      <c r="F1725" s="2" t="s">
        <v>37</v>
      </c>
      <c r="G1725" s="2" t="s">
        <v>6189</v>
      </c>
      <c r="H1725" s="4" t="s">
        <v>6190</v>
      </c>
      <c r="I1725" s="10"/>
      <c r="J1725" s="13"/>
    </row>
    <row r="1726">
      <c r="A1726" s="62">
        <v>2.0101500937E10</v>
      </c>
      <c r="B1726" s="63" t="s">
        <v>6191</v>
      </c>
      <c r="C1726" s="63" t="s">
        <v>6192</v>
      </c>
      <c r="D1726" s="68" t="str">
        <f>+7(707) 420 - 05 - 98</f>
        <v>#ERROR!</v>
      </c>
      <c r="E1726" s="63" t="s">
        <v>36</v>
      </c>
      <c r="F1726" s="63" t="s">
        <v>2</v>
      </c>
      <c r="G1726" s="63" t="s">
        <v>6193</v>
      </c>
      <c r="H1726" s="33"/>
      <c r="I1726" s="33"/>
      <c r="J1726" s="13"/>
    </row>
    <row r="1727">
      <c r="A1727" s="62">
        <v>2.0140001689E10</v>
      </c>
      <c r="B1727" s="63" t="s">
        <v>6194</v>
      </c>
      <c r="C1727" s="63" t="s">
        <v>6195</v>
      </c>
      <c r="D1727" s="63" t="s">
        <v>6196</v>
      </c>
      <c r="E1727" s="63" t="s">
        <v>6197</v>
      </c>
      <c r="F1727" s="63" t="s">
        <v>428</v>
      </c>
      <c r="G1727" s="63" t="s">
        <v>6198</v>
      </c>
      <c r="H1727" s="33"/>
      <c r="I1727" s="33"/>
      <c r="J1727" s="10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7"/>
      <c r="X1727" s="27"/>
      <c r="Y1727" s="27"/>
      <c r="Z1727" s="27"/>
    </row>
    <row r="1728">
      <c r="A1728" s="28">
        <v>2.011565046E10</v>
      </c>
      <c r="B1728" s="29" t="s">
        <v>6199</v>
      </c>
      <c r="C1728" s="29" t="s">
        <v>6200</v>
      </c>
      <c r="D1728" s="28">
        <v>8.7017941964E10</v>
      </c>
      <c r="E1728" s="29" t="s">
        <v>851</v>
      </c>
      <c r="F1728" s="29" t="s">
        <v>9</v>
      </c>
      <c r="G1728" s="29" t="s">
        <v>1584</v>
      </c>
      <c r="H1728" s="51" t="s">
        <v>3620</v>
      </c>
      <c r="I1728" s="6"/>
      <c r="J1728" s="13"/>
    </row>
    <row r="1729">
      <c r="A1729" s="3">
        <v>2.0121651263E10</v>
      </c>
      <c r="B1729" s="2" t="s">
        <v>6201</v>
      </c>
      <c r="C1729" s="2" t="s">
        <v>6202</v>
      </c>
      <c r="D1729" s="3">
        <v>8.7773467594E10</v>
      </c>
      <c r="E1729" s="2" t="s">
        <v>272</v>
      </c>
      <c r="F1729" s="2" t="s">
        <v>2984</v>
      </c>
      <c r="G1729" s="2" t="s">
        <v>5964</v>
      </c>
      <c r="H1729" s="4" t="s">
        <v>6203</v>
      </c>
      <c r="I1729" s="10"/>
      <c r="J1729" s="6"/>
    </row>
    <row r="1730">
      <c r="A1730" s="28">
        <v>2.0227651258E10</v>
      </c>
      <c r="B1730" s="29" t="s">
        <v>6204</v>
      </c>
      <c r="C1730" s="29" t="s">
        <v>6205</v>
      </c>
      <c r="D1730" s="28">
        <f>+77011533933</f>
        <v>77011533933</v>
      </c>
      <c r="E1730" s="29" t="s">
        <v>762</v>
      </c>
      <c r="F1730" s="29" t="s">
        <v>16</v>
      </c>
      <c r="G1730" s="29" t="s">
        <v>6206</v>
      </c>
      <c r="H1730" s="6"/>
      <c r="I1730" s="6"/>
      <c r="J1730" s="20"/>
    </row>
    <row r="1731">
      <c r="A1731" s="28">
        <v>2.0140001916E10</v>
      </c>
      <c r="B1731" s="29" t="s">
        <v>6207</v>
      </c>
      <c r="C1731" s="29" t="s">
        <v>6208</v>
      </c>
      <c r="D1731" s="28">
        <v>8.7154422104E10</v>
      </c>
      <c r="E1731" s="29" t="s">
        <v>21</v>
      </c>
      <c r="F1731" s="29" t="s">
        <v>55</v>
      </c>
      <c r="G1731" s="29" t="s">
        <v>6209</v>
      </c>
      <c r="H1731" s="51" t="s">
        <v>1590</v>
      </c>
      <c r="I1731" s="6"/>
      <c r="J1731" s="6"/>
    </row>
    <row r="1732">
      <c r="A1732" s="28">
        <v>2.0140017833E10</v>
      </c>
      <c r="B1732" s="29" t="s">
        <v>6210</v>
      </c>
      <c r="C1732" s="29" t="s">
        <v>6211</v>
      </c>
      <c r="D1732" s="28">
        <v>8.7710320999E10</v>
      </c>
      <c r="E1732" s="29" t="s">
        <v>6212</v>
      </c>
      <c r="F1732" s="29" t="s">
        <v>91</v>
      </c>
      <c r="G1732" s="29" t="s">
        <v>6213</v>
      </c>
      <c r="H1732" s="51" t="s">
        <v>6176</v>
      </c>
      <c r="I1732" s="6"/>
      <c r="J1732" s="6"/>
    </row>
    <row r="1733">
      <c r="A1733" s="62">
        <v>2.0140008507E10</v>
      </c>
      <c r="B1733" s="63" t="s">
        <v>6214</v>
      </c>
      <c r="C1733" s="63" t="s">
        <v>6215</v>
      </c>
      <c r="D1733" s="62">
        <v>8.7021598796E10</v>
      </c>
      <c r="E1733" s="63" t="s">
        <v>6004</v>
      </c>
      <c r="F1733" s="63" t="s">
        <v>37</v>
      </c>
      <c r="G1733" s="63" t="s">
        <v>6216</v>
      </c>
      <c r="H1733" s="33"/>
      <c r="I1733" s="33"/>
      <c r="J1733" s="13"/>
    </row>
    <row r="1734">
      <c r="A1734" s="3">
        <v>2.0240004716E10</v>
      </c>
      <c r="B1734" s="2" t="s">
        <v>6217</v>
      </c>
      <c r="C1734" s="2" t="s">
        <v>6218</v>
      </c>
      <c r="D1734" s="3">
        <v>8.701771712E10</v>
      </c>
      <c r="E1734" s="2" t="s">
        <v>2034</v>
      </c>
      <c r="F1734" s="2" t="s">
        <v>31</v>
      </c>
      <c r="G1734" s="2" t="s">
        <v>6219</v>
      </c>
      <c r="H1734" s="4" t="s">
        <v>3046</v>
      </c>
      <c r="I1734" s="10"/>
      <c r="J1734" s="20"/>
    </row>
    <row r="1735">
      <c r="A1735" s="28">
        <v>2.0240000753E10</v>
      </c>
      <c r="B1735" s="29" t="s">
        <v>6220</v>
      </c>
      <c r="C1735" s="29" t="s">
        <v>6221</v>
      </c>
      <c r="D1735" s="39" t="s">
        <v>6222</v>
      </c>
      <c r="E1735" s="29" t="s">
        <v>1</v>
      </c>
      <c r="F1735" s="29" t="s">
        <v>96</v>
      </c>
      <c r="G1735" s="29" t="s">
        <v>6223</v>
      </c>
      <c r="H1735" s="6"/>
      <c r="I1735" s="6"/>
      <c r="J1735" s="14"/>
    </row>
    <row r="1736">
      <c r="A1736" s="28">
        <v>2.0240002224E10</v>
      </c>
      <c r="B1736" s="29" t="s">
        <v>6224</v>
      </c>
      <c r="C1736" s="29" t="s">
        <v>6225</v>
      </c>
      <c r="D1736" s="29" t="s">
        <v>6226</v>
      </c>
      <c r="E1736" s="29" t="s">
        <v>21</v>
      </c>
      <c r="F1736" s="29" t="s">
        <v>22</v>
      </c>
      <c r="G1736" s="29" t="s">
        <v>6227</v>
      </c>
      <c r="H1736" s="51" t="s">
        <v>28</v>
      </c>
      <c r="I1736" s="6"/>
      <c r="J1736" s="10"/>
    </row>
    <row r="1737">
      <c r="A1737" s="3">
        <v>2.0240002373E10</v>
      </c>
      <c r="B1737" s="2" t="s">
        <v>6228</v>
      </c>
      <c r="C1737" s="2" t="s">
        <v>6229</v>
      </c>
      <c r="D1737" s="3">
        <v>8.7145221982E10</v>
      </c>
      <c r="E1737" s="2" t="s">
        <v>21</v>
      </c>
      <c r="F1737" s="2" t="s">
        <v>43</v>
      </c>
      <c r="G1737" s="2" t="s">
        <v>6230</v>
      </c>
      <c r="H1737" s="4" t="s">
        <v>5523</v>
      </c>
      <c r="I1737" s="10"/>
      <c r="J1737" s="20"/>
    </row>
    <row r="1738">
      <c r="A1738" s="58"/>
      <c r="B1738" s="58"/>
      <c r="C1738" s="58"/>
      <c r="D1738" s="58"/>
      <c r="E1738" s="58"/>
      <c r="F1738" s="58"/>
      <c r="G1738" s="58"/>
      <c r="H1738" s="6"/>
      <c r="I1738" s="6"/>
      <c r="J1738" s="6"/>
      <c r="K1738" s="16"/>
      <c r="L1738" s="16"/>
      <c r="M1738" s="16"/>
      <c r="N1738" s="16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</row>
    <row r="1739">
      <c r="A1739" s="28">
        <v>2.0240007364E10</v>
      </c>
      <c r="B1739" s="29" t="s">
        <v>6231</v>
      </c>
      <c r="C1739" s="29" t="s">
        <v>6232</v>
      </c>
      <c r="D1739" s="28">
        <v>8.7781417882E10</v>
      </c>
      <c r="E1739" s="29" t="s">
        <v>21</v>
      </c>
      <c r="F1739" s="29" t="s">
        <v>205</v>
      </c>
      <c r="G1739" s="29" t="s">
        <v>6233</v>
      </c>
      <c r="H1739" s="51" t="s">
        <v>5852</v>
      </c>
      <c r="I1739" s="6"/>
      <c r="J1739" s="6"/>
    </row>
    <row r="1740">
      <c r="A1740" s="3">
        <v>2.0304500465E10</v>
      </c>
      <c r="B1740" s="2" t="s">
        <v>6234</v>
      </c>
      <c r="C1740" s="2" t="s">
        <v>6235</v>
      </c>
      <c r="D1740" s="3">
        <f>+77076669995</f>
        <v>77076669995</v>
      </c>
      <c r="E1740" s="2" t="s">
        <v>117</v>
      </c>
      <c r="F1740" s="2" t="s">
        <v>2</v>
      </c>
      <c r="G1740" s="2" t="s">
        <v>6236</v>
      </c>
      <c r="H1740" s="4" t="s">
        <v>6203</v>
      </c>
      <c r="I1740" s="10"/>
      <c r="J1740" s="6"/>
    </row>
    <row r="1741">
      <c r="A1741" s="62">
        <v>2.0328501414E10</v>
      </c>
      <c r="B1741" s="63" t="s">
        <v>6237</v>
      </c>
      <c r="C1741" s="63" t="s">
        <v>6238</v>
      </c>
      <c r="D1741" s="62">
        <v>8.7714567096E10</v>
      </c>
      <c r="E1741" s="63" t="s">
        <v>1335</v>
      </c>
      <c r="F1741" s="63" t="s">
        <v>16</v>
      </c>
      <c r="G1741" s="63" t="s">
        <v>6239</v>
      </c>
      <c r="H1741" s="33"/>
      <c r="I1741" s="33"/>
      <c r="J1741" s="80"/>
    </row>
    <row r="1742">
      <c r="A1742" s="3">
        <v>2.0340007279E10</v>
      </c>
      <c r="B1742" s="2" t="s">
        <v>6240</v>
      </c>
      <c r="C1742" s="2" t="s">
        <v>6241</v>
      </c>
      <c r="D1742" s="3">
        <v>8.7054565154E10</v>
      </c>
      <c r="E1742" s="2" t="s">
        <v>21</v>
      </c>
      <c r="F1742" s="2" t="s">
        <v>22</v>
      </c>
      <c r="G1742" s="2" t="s">
        <v>6242</v>
      </c>
      <c r="H1742" s="4" t="s">
        <v>5977</v>
      </c>
      <c r="I1742" s="10"/>
      <c r="J1742" s="20"/>
    </row>
    <row r="1743">
      <c r="A1743" s="3">
        <v>2.0340007615E10</v>
      </c>
      <c r="B1743" s="2" t="s">
        <v>6243</v>
      </c>
      <c r="C1743" s="2" t="s">
        <v>6244</v>
      </c>
      <c r="D1743" s="3">
        <v>8.7214451553E10</v>
      </c>
      <c r="E1743" s="2" t="s">
        <v>36</v>
      </c>
      <c r="F1743" s="2" t="s">
        <v>71</v>
      </c>
      <c r="G1743" s="2" t="s">
        <v>6245</v>
      </c>
      <c r="H1743" s="65" t="s">
        <v>3123</v>
      </c>
      <c r="I1743" s="10"/>
      <c r="J1743" s="6"/>
    </row>
    <row r="1744">
      <c r="A1744" s="62">
        <v>2.0440007232E10</v>
      </c>
      <c r="B1744" s="63" t="s">
        <v>6246</v>
      </c>
      <c r="C1744" s="63" t="s">
        <v>6247</v>
      </c>
      <c r="D1744" s="68" t="str">
        <f>+77021550023 ,87021550023</f>
        <v>#ERROR!</v>
      </c>
      <c r="E1744" s="63" t="s">
        <v>6004</v>
      </c>
      <c r="F1744" s="63" t="s">
        <v>37</v>
      </c>
      <c r="G1744" s="63" t="s">
        <v>6248</v>
      </c>
      <c r="H1744" s="33"/>
      <c r="I1744" s="33"/>
      <c r="J1744" s="6"/>
    </row>
    <row r="1745">
      <c r="A1745" s="28">
        <v>2.0440003244E10</v>
      </c>
      <c r="B1745" s="29" t="s">
        <v>6249</v>
      </c>
      <c r="C1745" s="29" t="s">
        <v>6250</v>
      </c>
      <c r="D1745" s="28">
        <v>8.7073942448E10</v>
      </c>
      <c r="E1745" s="29" t="s">
        <v>151</v>
      </c>
      <c r="F1745" s="29" t="s">
        <v>9</v>
      </c>
      <c r="G1745" s="29" t="s">
        <v>6251</v>
      </c>
      <c r="H1745" s="51" t="s">
        <v>6252</v>
      </c>
      <c r="I1745" s="6"/>
      <c r="J1745" s="20"/>
    </row>
    <row r="1746">
      <c r="A1746" s="28">
        <v>2.0364018512E10</v>
      </c>
      <c r="B1746" s="29" t="s">
        <v>6253</v>
      </c>
      <c r="C1746" s="29" t="s">
        <v>6254</v>
      </c>
      <c r="D1746" s="29" t="s">
        <v>6255</v>
      </c>
      <c r="E1746" s="29" t="s">
        <v>21</v>
      </c>
      <c r="F1746" s="29" t="s">
        <v>201</v>
      </c>
      <c r="G1746" s="29" t="s">
        <v>6256</v>
      </c>
      <c r="H1746" s="51" t="s">
        <v>6257</v>
      </c>
      <c r="I1746" s="6"/>
      <c r="J1746" s="6"/>
    </row>
    <row r="1747">
      <c r="A1747" s="62">
        <v>2.0413600484E10</v>
      </c>
      <c r="B1747" s="63" t="s">
        <v>6258</v>
      </c>
      <c r="C1747" s="63" t="s">
        <v>6258</v>
      </c>
      <c r="D1747" s="62">
        <f>+77782302902</f>
        <v>77782302902</v>
      </c>
      <c r="E1747" s="63" t="s">
        <v>173</v>
      </c>
      <c r="F1747" s="63" t="s">
        <v>2</v>
      </c>
      <c r="G1747" s="63" t="s">
        <v>6259</v>
      </c>
      <c r="H1747" s="33"/>
      <c r="I1747" s="33"/>
      <c r="J1747" s="10"/>
    </row>
    <row r="1748">
      <c r="A1748" s="3">
        <v>2.0423500829E10</v>
      </c>
      <c r="B1748" s="2" t="s">
        <v>6260</v>
      </c>
      <c r="C1748" s="2" t="s">
        <v>6261</v>
      </c>
      <c r="D1748" s="3">
        <v>8.7778553202E10</v>
      </c>
      <c r="E1748" s="2" t="s">
        <v>213</v>
      </c>
      <c r="F1748" s="2" t="s">
        <v>205</v>
      </c>
      <c r="G1748" s="2" t="s">
        <v>6262</v>
      </c>
      <c r="H1748" s="4" t="s">
        <v>6263</v>
      </c>
      <c r="I1748" s="10"/>
      <c r="J1748" s="6"/>
    </row>
    <row r="1749">
      <c r="A1749" s="3">
        <v>2.0430550665E10</v>
      </c>
      <c r="B1749" s="2" t="s">
        <v>6264</v>
      </c>
      <c r="C1749" s="2" t="s">
        <v>6265</v>
      </c>
      <c r="D1749" s="3">
        <f>+77787661526</f>
        <v>77787661526</v>
      </c>
      <c r="E1749" s="2" t="s">
        <v>117</v>
      </c>
      <c r="F1749" s="2" t="s">
        <v>91</v>
      </c>
      <c r="G1749" s="2" t="s">
        <v>6266</v>
      </c>
      <c r="H1749" s="4" t="s">
        <v>6267</v>
      </c>
      <c r="I1749" s="10"/>
      <c r="J1749" s="6"/>
    </row>
    <row r="1750">
      <c r="A1750" s="28">
        <v>2.0440003369E10</v>
      </c>
      <c r="B1750" s="29" t="s">
        <v>6268</v>
      </c>
      <c r="C1750" s="29" t="s">
        <v>6269</v>
      </c>
      <c r="D1750" s="29" t="s">
        <v>6270</v>
      </c>
      <c r="E1750" s="29" t="s">
        <v>1187</v>
      </c>
      <c r="F1750" s="29" t="s">
        <v>31</v>
      </c>
      <c r="G1750" s="29" t="s">
        <v>6271</v>
      </c>
      <c r="H1750" s="51" t="s">
        <v>6170</v>
      </c>
      <c r="I1750" s="6"/>
      <c r="J1750" s="6"/>
    </row>
    <row r="1751">
      <c r="A1751" s="28">
        <v>2.0440006402E10</v>
      </c>
      <c r="B1751" s="29" t="s">
        <v>6272</v>
      </c>
      <c r="C1751" s="29" t="s">
        <v>6273</v>
      </c>
      <c r="D1751" s="28">
        <v>8.7757124811E10</v>
      </c>
      <c r="E1751" s="29" t="s">
        <v>36</v>
      </c>
      <c r="F1751" s="29" t="s">
        <v>37</v>
      </c>
      <c r="G1751" s="29" t="s">
        <v>6274</v>
      </c>
      <c r="H1751" s="51" t="s">
        <v>6170</v>
      </c>
      <c r="I1751" s="6"/>
      <c r="J1751" s="10"/>
    </row>
    <row r="1752">
      <c r="A1752" s="3">
        <v>2.0440006998E10</v>
      </c>
      <c r="B1752" s="2" t="s">
        <v>6275</v>
      </c>
      <c r="C1752" s="2" t="s">
        <v>6276</v>
      </c>
      <c r="D1752" s="3">
        <f>+77014820220</f>
        <v>77014820220</v>
      </c>
      <c r="E1752" s="2" t="s">
        <v>21</v>
      </c>
      <c r="F1752" s="2" t="s">
        <v>37</v>
      </c>
      <c r="G1752" s="2" t="s">
        <v>6277</v>
      </c>
      <c r="H1752" s="4" t="s">
        <v>6203</v>
      </c>
      <c r="I1752" s="10"/>
      <c r="J1752" s="10"/>
    </row>
    <row r="1753">
      <c r="A1753" s="3">
        <v>2.0524501474E10</v>
      </c>
      <c r="B1753" s="2" t="s">
        <v>6278</v>
      </c>
      <c r="C1753" s="2" t="s">
        <v>6279</v>
      </c>
      <c r="D1753" s="3">
        <v>8.7718283338E10</v>
      </c>
      <c r="E1753" s="2" t="s">
        <v>165</v>
      </c>
      <c r="F1753" s="2" t="s">
        <v>37</v>
      </c>
      <c r="G1753" s="2" t="s">
        <v>6280</v>
      </c>
      <c r="H1753" s="4" t="s">
        <v>6203</v>
      </c>
      <c r="I1753" s="10"/>
      <c r="J1753" s="10"/>
    </row>
    <row r="1754">
      <c r="A1754" s="28">
        <v>2.0540001623E10</v>
      </c>
      <c r="B1754" s="29" t="s">
        <v>6281</v>
      </c>
      <c r="C1754" s="29" t="s">
        <v>6282</v>
      </c>
      <c r="D1754" s="28">
        <v>8.70214044E10</v>
      </c>
      <c r="E1754" s="29" t="s">
        <v>1833</v>
      </c>
      <c r="F1754" s="29" t="s">
        <v>37</v>
      </c>
      <c r="G1754" s="29" t="s">
        <v>6283</v>
      </c>
      <c r="H1754" s="51" t="s">
        <v>6284</v>
      </c>
      <c r="I1754" s="6"/>
      <c r="J1754" s="33"/>
    </row>
    <row r="1755">
      <c r="A1755" s="28">
        <v>2.0540001722E10</v>
      </c>
      <c r="B1755" s="29" t="s">
        <v>6285</v>
      </c>
      <c r="C1755" s="29" t="s">
        <v>6286</v>
      </c>
      <c r="D1755" s="28">
        <v>8.7164721675E10</v>
      </c>
      <c r="E1755" s="29" t="s">
        <v>6287</v>
      </c>
      <c r="F1755" s="29" t="s">
        <v>22</v>
      </c>
      <c r="G1755" s="29" t="s">
        <v>6288</v>
      </c>
      <c r="H1755" s="51" t="s">
        <v>6289</v>
      </c>
      <c r="I1755" s="6"/>
      <c r="J1755" s="20"/>
    </row>
    <row r="1756">
      <c r="A1756" s="3">
        <v>2.0440007689E10</v>
      </c>
      <c r="B1756" s="2" t="s">
        <v>6290</v>
      </c>
      <c r="C1756" s="2" t="s">
        <v>6291</v>
      </c>
      <c r="D1756" s="3">
        <v>8.702400417E10</v>
      </c>
      <c r="E1756" s="2" t="s">
        <v>533</v>
      </c>
      <c r="F1756" s="2" t="s">
        <v>201</v>
      </c>
      <c r="G1756" s="2" t="s">
        <v>6292</v>
      </c>
      <c r="H1756" s="4" t="s">
        <v>5855</v>
      </c>
      <c r="I1756" s="10"/>
      <c r="J1756" s="10"/>
    </row>
    <row r="1757">
      <c r="A1757" s="28">
        <v>2.0440017656E10</v>
      </c>
      <c r="B1757" s="29" t="s">
        <v>6293</v>
      </c>
      <c r="C1757" s="29" t="s">
        <v>6294</v>
      </c>
      <c r="D1757" s="28">
        <v>8.7777999932E10</v>
      </c>
      <c r="E1757" s="29" t="s">
        <v>993</v>
      </c>
      <c r="F1757" s="29" t="s">
        <v>22</v>
      </c>
      <c r="G1757" s="29" t="s">
        <v>6295</v>
      </c>
      <c r="H1757" s="51" t="s">
        <v>28</v>
      </c>
      <c r="I1757" s="6"/>
      <c r="J1757" s="6"/>
    </row>
    <row r="1758">
      <c r="A1758" s="28">
        <v>2.054000351E10</v>
      </c>
      <c r="B1758" s="29" t="s">
        <v>6296</v>
      </c>
      <c r="C1758" s="29" t="s">
        <v>6297</v>
      </c>
      <c r="D1758" s="28">
        <v>8.7233133295E10</v>
      </c>
      <c r="E1758" s="29" t="s">
        <v>5989</v>
      </c>
      <c r="F1758" s="29" t="s">
        <v>141</v>
      </c>
      <c r="G1758" s="29" t="s">
        <v>6298</v>
      </c>
      <c r="H1758" s="51" t="s">
        <v>6299</v>
      </c>
      <c r="I1758" s="6"/>
      <c r="J1758" s="6"/>
    </row>
    <row r="1759">
      <c r="A1759" s="28">
        <v>2.0606601352E10</v>
      </c>
      <c r="B1759" s="29" t="s">
        <v>6300</v>
      </c>
      <c r="C1759" s="29" t="s">
        <v>6301</v>
      </c>
      <c r="D1759" s="28">
        <v>8.7026371601E10</v>
      </c>
      <c r="E1759" s="29" t="s">
        <v>117</v>
      </c>
      <c r="F1759" s="29" t="s">
        <v>2984</v>
      </c>
      <c r="G1759" s="29" t="s">
        <v>5964</v>
      </c>
      <c r="H1759" s="51" t="s">
        <v>6302</v>
      </c>
      <c r="I1759" s="6"/>
      <c r="J1759" s="6"/>
    </row>
    <row r="1760">
      <c r="A1760" s="3">
        <v>2.0564017511E10</v>
      </c>
      <c r="B1760" s="2" t="s">
        <v>6303</v>
      </c>
      <c r="C1760" s="2" t="s">
        <v>6304</v>
      </c>
      <c r="D1760" s="3">
        <v>8.7789811727E10</v>
      </c>
      <c r="E1760" s="2" t="s">
        <v>165</v>
      </c>
      <c r="F1760" s="2" t="s">
        <v>186</v>
      </c>
      <c r="G1760" s="2" t="s">
        <v>2886</v>
      </c>
      <c r="H1760" s="4" t="s">
        <v>6305</v>
      </c>
      <c r="I1760" s="10"/>
      <c r="J1760" s="20"/>
    </row>
    <row r="1761">
      <c r="A1761" s="62">
        <v>2.064000396E10</v>
      </c>
      <c r="B1761" s="63" t="s">
        <v>6306</v>
      </c>
      <c r="C1761" s="63" t="s">
        <v>6307</v>
      </c>
      <c r="D1761" s="63" t="s">
        <v>6308</v>
      </c>
      <c r="E1761" s="63" t="s">
        <v>6309</v>
      </c>
      <c r="F1761" s="63" t="s">
        <v>96</v>
      </c>
      <c r="G1761" s="63" t="s">
        <v>6310</v>
      </c>
      <c r="H1761" s="33"/>
      <c r="I1761" s="33"/>
      <c r="J1761" s="13"/>
    </row>
    <row r="1762">
      <c r="A1762" s="62">
        <v>2.0610501526E10</v>
      </c>
      <c r="B1762" s="63" t="s">
        <v>6311</v>
      </c>
      <c r="C1762" s="63" t="s">
        <v>6312</v>
      </c>
      <c r="D1762" s="62">
        <f>+77081262641</f>
        <v>77081262641</v>
      </c>
      <c r="E1762" s="63" t="s">
        <v>6313</v>
      </c>
      <c r="F1762" s="63" t="s">
        <v>2984</v>
      </c>
      <c r="G1762" s="63" t="s">
        <v>6054</v>
      </c>
      <c r="H1762" s="33"/>
      <c r="I1762" s="33"/>
      <c r="J1762" s="6"/>
    </row>
    <row r="1763">
      <c r="A1763" s="62">
        <v>2.0729501434E10</v>
      </c>
      <c r="B1763" s="63" t="s">
        <v>2973</v>
      </c>
      <c r="C1763" s="63" t="s">
        <v>6314</v>
      </c>
      <c r="D1763" s="62">
        <v>8.7752440124E10</v>
      </c>
      <c r="E1763" s="63" t="s">
        <v>173</v>
      </c>
      <c r="F1763" s="63" t="s">
        <v>2</v>
      </c>
      <c r="G1763" s="63" t="s">
        <v>6315</v>
      </c>
      <c r="H1763" s="33"/>
      <c r="I1763" s="33"/>
      <c r="J1763" s="13"/>
    </row>
    <row r="1764">
      <c r="A1764" s="3">
        <v>2.0702650789E10</v>
      </c>
      <c r="B1764" s="2" t="s">
        <v>6316</v>
      </c>
      <c r="C1764" s="2" t="s">
        <v>6316</v>
      </c>
      <c r="D1764" s="69" t="s">
        <v>6317</v>
      </c>
      <c r="E1764" s="2" t="s">
        <v>302</v>
      </c>
      <c r="F1764" s="2" t="s">
        <v>91</v>
      </c>
      <c r="G1764" s="2" t="s">
        <v>6318</v>
      </c>
      <c r="H1764" s="4" t="s">
        <v>5547</v>
      </c>
      <c r="I1764" s="10"/>
      <c r="J1764" s="20"/>
    </row>
    <row r="1765">
      <c r="A1765" s="3">
        <v>2.0640014649E10</v>
      </c>
      <c r="B1765" s="2" t="s">
        <v>6319</v>
      </c>
      <c r="C1765" s="2" t="s">
        <v>6320</v>
      </c>
      <c r="D1765" s="3">
        <v>8.7777560222E10</v>
      </c>
      <c r="E1765" s="2" t="s">
        <v>165</v>
      </c>
      <c r="F1765" s="2" t="s">
        <v>37</v>
      </c>
      <c r="G1765" s="2" t="s">
        <v>6321</v>
      </c>
      <c r="H1765" s="4" t="s">
        <v>6203</v>
      </c>
      <c r="I1765" s="10"/>
      <c r="J1765" s="13"/>
    </row>
    <row r="1766">
      <c r="A1766" s="3">
        <v>2.0640014679E10</v>
      </c>
      <c r="B1766" s="2" t="s">
        <v>6322</v>
      </c>
      <c r="C1766" s="2" t="s">
        <v>6323</v>
      </c>
      <c r="D1766" s="3">
        <v>8.7084785819E10</v>
      </c>
      <c r="E1766" s="2" t="s">
        <v>2136</v>
      </c>
      <c r="F1766" s="2" t="s">
        <v>37</v>
      </c>
      <c r="G1766" s="2" t="s">
        <v>6324</v>
      </c>
      <c r="H1766" s="4" t="s">
        <v>6203</v>
      </c>
      <c r="I1766" s="10"/>
      <c r="J1766" s="33"/>
    </row>
    <row r="1767">
      <c r="A1767" s="62">
        <v>2.0810500218E10</v>
      </c>
      <c r="B1767" s="63" t="s">
        <v>6325</v>
      </c>
      <c r="C1767" s="63" t="s">
        <v>6326</v>
      </c>
      <c r="D1767" s="63" t="s">
        <v>6327</v>
      </c>
      <c r="E1767" s="63" t="s">
        <v>1335</v>
      </c>
      <c r="F1767" s="63" t="s">
        <v>2984</v>
      </c>
      <c r="G1767" s="63" t="s">
        <v>6328</v>
      </c>
      <c r="H1767" s="33"/>
      <c r="I1767" s="33"/>
      <c r="J1767" s="10"/>
    </row>
    <row r="1768">
      <c r="A1768" s="62">
        <v>2.0740001274E10</v>
      </c>
      <c r="B1768" s="63" t="s">
        <v>6329</v>
      </c>
      <c r="C1768" s="63" t="s">
        <v>6330</v>
      </c>
      <c r="D1768" s="63" t="s">
        <v>6331</v>
      </c>
      <c r="E1768" s="63" t="s">
        <v>5527</v>
      </c>
      <c r="F1768" s="63" t="s">
        <v>2</v>
      </c>
      <c r="G1768" s="63" t="s">
        <v>6332</v>
      </c>
      <c r="H1768" s="33"/>
      <c r="I1768" s="33"/>
      <c r="J1768" s="13"/>
    </row>
    <row r="1769">
      <c r="A1769" s="3">
        <v>2.0804550975E10</v>
      </c>
      <c r="B1769" s="2" t="s">
        <v>6333</v>
      </c>
      <c r="C1769" s="2" t="s">
        <v>6334</v>
      </c>
      <c r="D1769" s="3">
        <v>8.7072085232E10</v>
      </c>
      <c r="E1769" s="2" t="s">
        <v>6335</v>
      </c>
      <c r="F1769" s="2" t="s">
        <v>428</v>
      </c>
      <c r="G1769" s="2" t="s">
        <v>3751</v>
      </c>
      <c r="H1769" s="10"/>
      <c r="I1769" s="10"/>
      <c r="J1769" s="6"/>
    </row>
    <row r="1770">
      <c r="A1770" s="28">
        <v>2.0740006502E10</v>
      </c>
      <c r="B1770" s="29" t="s">
        <v>6336</v>
      </c>
      <c r="C1770" s="29" t="s">
        <v>6337</v>
      </c>
      <c r="D1770" s="39" t="s">
        <v>6338</v>
      </c>
      <c r="E1770" s="29" t="s">
        <v>416</v>
      </c>
      <c r="F1770" s="29" t="s">
        <v>141</v>
      </c>
      <c r="G1770" s="29" t="s">
        <v>6339</v>
      </c>
      <c r="H1770" s="51" t="s">
        <v>6299</v>
      </c>
      <c r="I1770" s="6"/>
      <c r="J1770" s="20"/>
    </row>
    <row r="1771">
      <c r="A1771" s="62">
        <v>2.084000524E10</v>
      </c>
      <c r="B1771" s="63" t="s">
        <v>6340</v>
      </c>
      <c r="C1771" s="63" t="s">
        <v>6341</v>
      </c>
      <c r="D1771" s="62">
        <v>8.7764262121E10</v>
      </c>
      <c r="E1771" s="63" t="s">
        <v>762</v>
      </c>
      <c r="F1771" s="63" t="s">
        <v>186</v>
      </c>
      <c r="G1771" s="63" t="s">
        <v>6342</v>
      </c>
      <c r="H1771" s="33"/>
      <c r="I1771" s="33"/>
      <c r="J1771" s="13"/>
    </row>
    <row r="1772">
      <c r="A1772" s="28">
        <v>2.0840012709E10</v>
      </c>
      <c r="B1772" s="29" t="s">
        <v>6343</v>
      </c>
      <c r="C1772" s="29" t="s">
        <v>6344</v>
      </c>
      <c r="D1772" s="39" t="s">
        <v>6345</v>
      </c>
      <c r="E1772" s="29" t="s">
        <v>2749</v>
      </c>
      <c r="F1772" s="29" t="s">
        <v>43</v>
      </c>
      <c r="G1772" s="29" t="s">
        <v>6346</v>
      </c>
      <c r="H1772" s="51" t="s">
        <v>6347</v>
      </c>
      <c r="I1772" s="6"/>
      <c r="J1772" s="10"/>
    </row>
    <row r="1773">
      <c r="A1773" s="62">
        <v>2.0903500382E10</v>
      </c>
      <c r="B1773" s="63" t="s">
        <v>6348</v>
      </c>
      <c r="C1773" s="63" t="s">
        <v>6349</v>
      </c>
      <c r="D1773" s="62">
        <v>8.7071694416E10</v>
      </c>
      <c r="E1773" s="63" t="s">
        <v>302</v>
      </c>
      <c r="F1773" s="63" t="s">
        <v>16</v>
      </c>
      <c r="G1773" s="63" t="s">
        <v>6350</v>
      </c>
      <c r="H1773" s="33"/>
      <c r="I1773" s="33"/>
      <c r="J1773" s="6"/>
    </row>
    <row r="1774">
      <c r="A1774" s="62">
        <v>2.0904501396E10</v>
      </c>
      <c r="B1774" s="63" t="s">
        <v>6351</v>
      </c>
      <c r="C1774" s="63" t="s">
        <v>6352</v>
      </c>
      <c r="D1774" s="63" t="s">
        <v>6353</v>
      </c>
      <c r="E1774" s="63" t="s">
        <v>165</v>
      </c>
      <c r="F1774" s="63" t="s">
        <v>16</v>
      </c>
      <c r="G1774" s="63" t="s">
        <v>6354</v>
      </c>
      <c r="H1774" s="33"/>
      <c r="I1774" s="33"/>
      <c r="J1774" s="6"/>
    </row>
    <row r="1775">
      <c r="A1775" s="28">
        <v>2.094000641E10</v>
      </c>
      <c r="B1775" s="29" t="s">
        <v>6355</v>
      </c>
      <c r="C1775" s="29" t="s">
        <v>6356</v>
      </c>
      <c r="D1775" s="28">
        <v>8.7078616044E10</v>
      </c>
      <c r="E1775" s="29" t="s">
        <v>6357</v>
      </c>
      <c r="F1775" s="29" t="s">
        <v>273</v>
      </c>
      <c r="G1775" s="29" t="s">
        <v>6358</v>
      </c>
      <c r="H1775" s="51" t="s">
        <v>6359</v>
      </c>
      <c r="I1775" s="6"/>
      <c r="J1775" s="10"/>
    </row>
    <row r="1776">
      <c r="A1776" s="62">
        <v>2.0924501672E10</v>
      </c>
      <c r="B1776" s="63" t="s">
        <v>6360</v>
      </c>
      <c r="C1776" s="63" t="s">
        <v>6361</v>
      </c>
      <c r="D1776" s="68" t="str">
        <f>+7 (700) 400 66 49</f>
        <v>#ERROR!</v>
      </c>
      <c r="E1776" s="63" t="s">
        <v>302</v>
      </c>
      <c r="F1776" s="63" t="s">
        <v>2984</v>
      </c>
      <c r="G1776" s="63" t="s">
        <v>6071</v>
      </c>
      <c r="H1776" s="33"/>
      <c r="I1776" s="33"/>
      <c r="J1776" s="20"/>
    </row>
    <row r="1777">
      <c r="A1777" s="3">
        <v>2.1016500254E10</v>
      </c>
      <c r="B1777" s="2" t="s">
        <v>6362</v>
      </c>
      <c r="C1777" s="2" t="s">
        <v>6363</v>
      </c>
      <c r="D1777" s="3">
        <v>8.7083229673E10</v>
      </c>
      <c r="E1777" s="2" t="s">
        <v>36</v>
      </c>
      <c r="F1777" s="2" t="s">
        <v>16</v>
      </c>
      <c r="G1777" s="2" t="s">
        <v>6364</v>
      </c>
      <c r="H1777" s="4" t="s">
        <v>6365</v>
      </c>
      <c r="I1777" s="10"/>
      <c r="J1777" s="10"/>
    </row>
    <row r="1778">
      <c r="A1778" s="62">
        <v>2.1140003737E10</v>
      </c>
      <c r="B1778" s="63" t="s">
        <v>6366</v>
      </c>
      <c r="C1778" s="63" t="s">
        <v>6367</v>
      </c>
      <c r="D1778" s="63" t="s">
        <v>6368</v>
      </c>
      <c r="E1778" s="63" t="s">
        <v>6369</v>
      </c>
      <c r="F1778" s="63" t="s">
        <v>205</v>
      </c>
      <c r="G1778" s="63" t="s">
        <v>6370</v>
      </c>
      <c r="H1778" s="33"/>
      <c r="I1778" s="33"/>
      <c r="J1778" s="33"/>
    </row>
    <row r="1779">
      <c r="A1779" s="58"/>
      <c r="B1779" s="58"/>
      <c r="C1779" s="58"/>
      <c r="D1779" s="58"/>
      <c r="E1779" s="58"/>
      <c r="F1779" s="58"/>
      <c r="G1779" s="58"/>
      <c r="H1779" s="6"/>
      <c r="I1779" s="6"/>
      <c r="J1779" s="6"/>
    </row>
    <row r="1780">
      <c r="A1780" s="58"/>
      <c r="B1780" s="58"/>
      <c r="C1780" s="58"/>
      <c r="D1780" s="58"/>
      <c r="E1780" s="58"/>
      <c r="F1780" s="58"/>
      <c r="G1780" s="58"/>
      <c r="H1780" s="6"/>
      <c r="I1780" s="6"/>
      <c r="J1780" s="6"/>
    </row>
    <row r="1781">
      <c r="A1781" s="28">
        <v>2.1240000489E10</v>
      </c>
      <c r="B1781" s="29" t="s">
        <v>6371</v>
      </c>
      <c r="C1781" s="29" t="s">
        <v>6372</v>
      </c>
      <c r="D1781" s="29" t="s">
        <v>6373</v>
      </c>
      <c r="E1781" s="29" t="s">
        <v>362</v>
      </c>
      <c r="F1781" s="29" t="s">
        <v>141</v>
      </c>
      <c r="G1781" s="29" t="s">
        <v>6374</v>
      </c>
      <c r="H1781" s="51" t="s">
        <v>6299</v>
      </c>
      <c r="I1781" s="6"/>
      <c r="J1781" s="6"/>
    </row>
    <row r="1782">
      <c r="A1782" s="28">
        <v>2.1140004963E10</v>
      </c>
      <c r="B1782" s="29" t="s">
        <v>6375</v>
      </c>
      <c r="C1782" s="29" t="s">
        <v>6376</v>
      </c>
      <c r="D1782" s="29" t="s">
        <v>6377</v>
      </c>
      <c r="E1782" s="29" t="s">
        <v>6378</v>
      </c>
      <c r="F1782" s="29" t="s">
        <v>205</v>
      </c>
      <c r="G1782" s="29" t="s">
        <v>6379</v>
      </c>
      <c r="H1782" s="51" t="s">
        <v>5852</v>
      </c>
      <c r="I1782" s="6"/>
      <c r="J1782" s="6"/>
    </row>
    <row r="1783">
      <c r="A1783" s="3">
        <v>2.1140007541E10</v>
      </c>
      <c r="B1783" s="2" t="s">
        <v>6380</v>
      </c>
      <c r="C1783" s="2" t="s">
        <v>6381</v>
      </c>
      <c r="D1783" s="3">
        <v>8.7055397903E10</v>
      </c>
      <c r="E1783" s="2" t="s">
        <v>379</v>
      </c>
      <c r="F1783" s="2" t="s">
        <v>201</v>
      </c>
      <c r="G1783" s="2" t="s">
        <v>6382</v>
      </c>
      <c r="H1783" s="4" t="s">
        <v>6066</v>
      </c>
      <c r="I1783" s="10"/>
      <c r="J1783" s="10"/>
    </row>
    <row r="1784">
      <c r="A1784" s="3">
        <v>3.014000161E10</v>
      </c>
      <c r="B1784" s="2" t="s">
        <v>6383</v>
      </c>
      <c r="C1784" s="2" t="s">
        <v>6384</v>
      </c>
      <c r="D1784" s="3">
        <v>8.747300508E10</v>
      </c>
      <c r="E1784" s="2" t="s">
        <v>21</v>
      </c>
      <c r="F1784" s="2" t="s">
        <v>43</v>
      </c>
      <c r="G1784" s="2" t="s">
        <v>6385</v>
      </c>
      <c r="H1784" s="4" t="s">
        <v>5981</v>
      </c>
      <c r="I1784" s="81" t="s">
        <v>6386</v>
      </c>
      <c r="J1784" s="33"/>
    </row>
    <row r="1785">
      <c r="A1785" s="3">
        <v>3.014000167E10</v>
      </c>
      <c r="B1785" s="2" t="s">
        <v>6387</v>
      </c>
      <c r="C1785" s="2" t="s">
        <v>6388</v>
      </c>
      <c r="D1785" s="3">
        <v>8.7283137674E10</v>
      </c>
      <c r="E1785" s="2" t="s">
        <v>21</v>
      </c>
      <c r="F1785" s="2" t="s">
        <v>31</v>
      </c>
      <c r="G1785" s="2" t="s">
        <v>6389</v>
      </c>
      <c r="H1785" s="4" t="s">
        <v>6390</v>
      </c>
      <c r="I1785" s="10"/>
      <c r="J1785" s="10"/>
    </row>
    <row r="1786">
      <c r="A1786" s="62">
        <v>2.1240002326E10</v>
      </c>
      <c r="B1786" s="63" t="s">
        <v>6391</v>
      </c>
      <c r="C1786" s="63" t="s">
        <v>6392</v>
      </c>
      <c r="D1786" s="62">
        <v>8.7253850555E10</v>
      </c>
      <c r="E1786" s="63" t="s">
        <v>6393</v>
      </c>
      <c r="F1786" s="63" t="s">
        <v>37</v>
      </c>
      <c r="G1786" s="63" t="s">
        <v>6394</v>
      </c>
      <c r="H1786" s="33"/>
      <c r="I1786" s="33"/>
      <c r="J1786" s="6"/>
    </row>
    <row r="1787">
      <c r="A1787" s="62">
        <v>2.1240005192E10</v>
      </c>
      <c r="B1787" s="63" t="s">
        <v>6395</v>
      </c>
      <c r="C1787" s="63" t="s">
        <v>6396</v>
      </c>
      <c r="D1787" s="63" t="s">
        <v>6397</v>
      </c>
      <c r="E1787" s="63" t="s">
        <v>554</v>
      </c>
      <c r="F1787" s="63" t="s">
        <v>37</v>
      </c>
      <c r="G1787" s="63" t="s">
        <v>6398</v>
      </c>
      <c r="H1787" s="33"/>
      <c r="I1787" s="33"/>
      <c r="J1787" s="6"/>
    </row>
    <row r="1788">
      <c r="A1788" s="28">
        <v>2.1240007367E10</v>
      </c>
      <c r="B1788" s="29" t="s">
        <v>6399</v>
      </c>
      <c r="C1788" s="29" t="s">
        <v>6400</v>
      </c>
      <c r="D1788" s="28">
        <v>8.7145537537E10</v>
      </c>
      <c r="E1788" s="29" t="s">
        <v>762</v>
      </c>
      <c r="F1788" s="29" t="s">
        <v>43</v>
      </c>
      <c r="G1788" s="29" t="s">
        <v>6401</v>
      </c>
      <c r="H1788" s="51" t="s">
        <v>6402</v>
      </c>
      <c r="I1788" s="6"/>
      <c r="J1788" s="6"/>
    </row>
    <row r="1789">
      <c r="A1789" s="28">
        <v>3.0140005841E10</v>
      </c>
      <c r="B1789" s="29" t="s">
        <v>6403</v>
      </c>
      <c r="C1789" s="29" t="s">
        <v>6404</v>
      </c>
      <c r="D1789" s="29" t="s">
        <v>6405</v>
      </c>
      <c r="E1789" s="29" t="s">
        <v>442</v>
      </c>
      <c r="F1789" s="29" t="s">
        <v>43</v>
      </c>
      <c r="G1789" s="29" t="s">
        <v>6406</v>
      </c>
      <c r="H1789" s="51" t="s">
        <v>6347</v>
      </c>
      <c r="I1789" s="6"/>
      <c r="J1789" s="33"/>
    </row>
    <row r="1790">
      <c r="A1790" s="62">
        <v>3.0140003756E10</v>
      </c>
      <c r="B1790" s="63" t="s">
        <v>6407</v>
      </c>
      <c r="C1790" s="63" t="s">
        <v>6408</v>
      </c>
      <c r="D1790" s="62">
        <v>8.727739533E10</v>
      </c>
      <c r="E1790" s="63" t="s">
        <v>6004</v>
      </c>
      <c r="F1790" s="63" t="s">
        <v>96</v>
      </c>
      <c r="G1790" s="63" t="s">
        <v>6409</v>
      </c>
      <c r="H1790" s="33"/>
      <c r="I1790" s="33"/>
      <c r="J1790" s="6"/>
    </row>
    <row r="1791">
      <c r="A1791" s="62">
        <v>3.0140005524E10</v>
      </c>
      <c r="B1791" s="63" t="s">
        <v>6410</v>
      </c>
      <c r="C1791" s="63" t="s">
        <v>6411</v>
      </c>
      <c r="D1791" s="62">
        <v>8.7282271276E10</v>
      </c>
      <c r="E1791" s="63" t="s">
        <v>442</v>
      </c>
      <c r="F1791" s="63" t="s">
        <v>31</v>
      </c>
      <c r="G1791" s="63" t="s">
        <v>6412</v>
      </c>
      <c r="H1791" s="33"/>
      <c r="I1791" s="33"/>
      <c r="J1791" s="10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7"/>
      <c r="X1791" s="27"/>
      <c r="Y1791" s="27"/>
      <c r="Z1791" s="27"/>
    </row>
    <row r="1792">
      <c r="A1792" s="3">
        <v>3.0140007818E10</v>
      </c>
      <c r="B1792" s="2" t="s">
        <v>6413</v>
      </c>
      <c r="C1792" s="2" t="s">
        <v>6414</v>
      </c>
      <c r="D1792" s="3">
        <v>8.7075267335E10</v>
      </c>
      <c r="E1792" s="2" t="s">
        <v>21</v>
      </c>
      <c r="F1792" s="2" t="s">
        <v>37</v>
      </c>
      <c r="G1792" s="2" t="s">
        <v>6415</v>
      </c>
      <c r="H1792" s="4" t="s">
        <v>6416</v>
      </c>
      <c r="I1792" s="10"/>
      <c r="J1792" s="13"/>
    </row>
    <row r="1793">
      <c r="A1793" s="28">
        <v>3.0140012884E10</v>
      </c>
      <c r="B1793" s="29" t="s">
        <v>6417</v>
      </c>
      <c r="C1793" s="29" t="s">
        <v>6418</v>
      </c>
      <c r="D1793" s="28">
        <v>8.7713190282E10</v>
      </c>
      <c r="E1793" s="29" t="s">
        <v>302</v>
      </c>
      <c r="F1793" s="29" t="s">
        <v>37</v>
      </c>
      <c r="G1793" s="29" t="s">
        <v>6419</v>
      </c>
      <c r="H1793" s="51" t="s">
        <v>6420</v>
      </c>
      <c r="I1793" s="6"/>
      <c r="J1793" s="6"/>
    </row>
    <row r="1794">
      <c r="A1794" s="3">
        <v>3.0164019694E10</v>
      </c>
      <c r="B1794" s="2" t="s">
        <v>6421</v>
      </c>
      <c r="C1794" s="2" t="s">
        <v>6422</v>
      </c>
      <c r="D1794" s="3">
        <v>8.7718226388E10</v>
      </c>
      <c r="E1794" s="2" t="s">
        <v>21</v>
      </c>
      <c r="F1794" s="2" t="s">
        <v>205</v>
      </c>
      <c r="G1794" s="2" t="s">
        <v>6423</v>
      </c>
      <c r="H1794" s="4" t="s">
        <v>3485</v>
      </c>
      <c r="I1794" s="10"/>
      <c r="J1794" s="10"/>
    </row>
    <row r="1795">
      <c r="A1795" s="3">
        <v>3.0160008607E10</v>
      </c>
      <c r="B1795" s="2" t="s">
        <v>6424</v>
      </c>
      <c r="C1795" s="2" t="s">
        <v>6425</v>
      </c>
      <c r="D1795" s="3">
        <v>8.77147998E10</v>
      </c>
      <c r="E1795" s="2" t="s">
        <v>117</v>
      </c>
      <c r="F1795" s="2" t="s">
        <v>205</v>
      </c>
      <c r="G1795" s="2" t="s">
        <v>210</v>
      </c>
      <c r="H1795" s="4" t="s">
        <v>5550</v>
      </c>
      <c r="I1795" s="10"/>
      <c r="J1795" s="6"/>
    </row>
    <row r="1796">
      <c r="A1796" s="28">
        <v>3.0164018061E10</v>
      </c>
      <c r="B1796" s="29" t="s">
        <v>6426</v>
      </c>
      <c r="C1796" s="29" t="s">
        <v>6427</v>
      </c>
      <c r="D1796" s="28">
        <v>8.7051517667E10</v>
      </c>
      <c r="E1796" s="29" t="s">
        <v>674</v>
      </c>
      <c r="F1796" s="29" t="s">
        <v>205</v>
      </c>
      <c r="G1796" s="29" t="s">
        <v>2227</v>
      </c>
      <c r="H1796" s="51" t="s">
        <v>3485</v>
      </c>
      <c r="I1796" s="6"/>
      <c r="J1796" s="10"/>
    </row>
    <row r="1797">
      <c r="A1797" s="28">
        <v>3.0164019713E10</v>
      </c>
      <c r="B1797" s="29" t="s">
        <v>6428</v>
      </c>
      <c r="C1797" s="29" t="s">
        <v>6429</v>
      </c>
      <c r="D1797" s="28">
        <v>8.7077119797E10</v>
      </c>
      <c r="E1797" s="29" t="s">
        <v>726</v>
      </c>
      <c r="F1797" s="29" t="s">
        <v>205</v>
      </c>
      <c r="G1797" s="29" t="s">
        <v>6430</v>
      </c>
      <c r="H1797" s="51" t="s">
        <v>6431</v>
      </c>
      <c r="I1797" s="6"/>
      <c r="J1797" s="6"/>
    </row>
    <row r="1798">
      <c r="A1798" s="28">
        <v>3.0164018626E10</v>
      </c>
      <c r="B1798" s="29" t="s">
        <v>6432</v>
      </c>
      <c r="C1798" s="29" t="s">
        <v>6433</v>
      </c>
      <c r="D1798" s="28">
        <v>8.7016003666E10</v>
      </c>
      <c r="E1798" s="29" t="s">
        <v>117</v>
      </c>
      <c r="F1798" s="29" t="s">
        <v>205</v>
      </c>
      <c r="G1798" s="29" t="s">
        <v>6434</v>
      </c>
      <c r="H1798" s="51" t="s">
        <v>5841</v>
      </c>
      <c r="I1798" s="6"/>
      <c r="J1798" s="13"/>
      <c r="K1798" s="82"/>
      <c r="L1798" s="82"/>
      <c r="M1798" s="82"/>
      <c r="N1798" s="82"/>
      <c r="O1798" s="82"/>
      <c r="P1798" s="82"/>
      <c r="Q1798" s="82"/>
      <c r="R1798" s="82"/>
      <c r="S1798" s="82"/>
      <c r="T1798" s="82"/>
      <c r="U1798" s="82"/>
      <c r="V1798" s="82"/>
      <c r="W1798" s="82"/>
      <c r="X1798" s="82"/>
      <c r="Y1798" s="82"/>
      <c r="Z1798" s="82"/>
    </row>
    <row r="1799">
      <c r="A1799" s="28">
        <v>3.0164019119E10</v>
      </c>
      <c r="B1799" s="29" t="s">
        <v>6435</v>
      </c>
      <c r="C1799" s="29" t="s">
        <v>6436</v>
      </c>
      <c r="D1799" s="28">
        <v>8.7761117114E10</v>
      </c>
      <c r="E1799" s="29" t="s">
        <v>21</v>
      </c>
      <c r="F1799" s="29" t="s">
        <v>205</v>
      </c>
      <c r="G1799" s="29" t="s">
        <v>6437</v>
      </c>
      <c r="H1799" s="51" t="s">
        <v>6438</v>
      </c>
      <c r="I1799" s="6"/>
      <c r="J1799" s="20"/>
    </row>
    <row r="1800">
      <c r="A1800" s="28">
        <v>3.0164019139E10</v>
      </c>
      <c r="B1800" s="29" t="s">
        <v>6439</v>
      </c>
      <c r="C1800" s="29" t="s">
        <v>6440</v>
      </c>
      <c r="D1800" s="29" t="s">
        <v>6441</v>
      </c>
      <c r="E1800" s="29" t="s">
        <v>525</v>
      </c>
      <c r="F1800" s="29" t="s">
        <v>205</v>
      </c>
      <c r="G1800" s="29" t="s">
        <v>6442</v>
      </c>
      <c r="H1800" s="51" t="s">
        <v>5852</v>
      </c>
      <c r="I1800" s="6"/>
      <c r="J1800" s="6"/>
    </row>
    <row r="1801">
      <c r="A1801" s="3">
        <v>3.0204500512E10</v>
      </c>
      <c r="B1801" s="2" t="s">
        <v>6443</v>
      </c>
      <c r="C1801" s="2" t="s">
        <v>6444</v>
      </c>
      <c r="D1801" s="3">
        <f>+77771858388</f>
        <v>77771858388</v>
      </c>
      <c r="E1801" s="2" t="s">
        <v>525</v>
      </c>
      <c r="F1801" s="2" t="s">
        <v>31</v>
      </c>
      <c r="G1801" s="2" t="s">
        <v>3561</v>
      </c>
      <c r="H1801" s="4" t="s">
        <v>6445</v>
      </c>
      <c r="I1801" s="10"/>
      <c r="J1801" s="33"/>
    </row>
    <row r="1802">
      <c r="A1802" s="28">
        <v>3.0164019743E10</v>
      </c>
      <c r="B1802" s="29" t="s">
        <v>6446</v>
      </c>
      <c r="C1802" s="29" t="s">
        <v>6447</v>
      </c>
      <c r="D1802" s="28">
        <f>+77776047539</f>
        <v>77776047539</v>
      </c>
      <c r="E1802" s="29" t="s">
        <v>117</v>
      </c>
      <c r="F1802" s="29" t="s">
        <v>201</v>
      </c>
      <c r="G1802" s="29" t="s">
        <v>3908</v>
      </c>
      <c r="H1802" s="51" t="s">
        <v>6448</v>
      </c>
      <c r="I1802" s="6"/>
      <c r="J1802" s="10"/>
    </row>
    <row r="1803">
      <c r="A1803" s="3">
        <v>3.0164019199E10</v>
      </c>
      <c r="B1803" s="2" t="s">
        <v>6449</v>
      </c>
      <c r="C1803" s="2" t="s">
        <v>6450</v>
      </c>
      <c r="D1803" s="3">
        <v>8.7783711244E10</v>
      </c>
      <c r="E1803" s="2" t="s">
        <v>674</v>
      </c>
      <c r="F1803" s="2" t="s">
        <v>205</v>
      </c>
      <c r="G1803" s="2" t="s">
        <v>802</v>
      </c>
      <c r="H1803" s="4" t="s">
        <v>6416</v>
      </c>
      <c r="I1803" s="10"/>
      <c r="J1803" s="10"/>
    </row>
    <row r="1804">
      <c r="A1804" s="28">
        <v>3.0164019822E10</v>
      </c>
      <c r="B1804" s="29" t="s">
        <v>6451</v>
      </c>
      <c r="C1804" s="29" t="s">
        <v>6452</v>
      </c>
      <c r="D1804" s="28">
        <v>8.7014714411E10</v>
      </c>
      <c r="E1804" s="29" t="s">
        <v>36</v>
      </c>
      <c r="F1804" s="29" t="s">
        <v>205</v>
      </c>
      <c r="G1804" s="29" t="s">
        <v>6423</v>
      </c>
      <c r="H1804" s="51" t="s">
        <v>5852</v>
      </c>
      <c r="I1804" s="6"/>
      <c r="J1804" s="6"/>
    </row>
    <row r="1805">
      <c r="A1805" s="3">
        <v>3.0164019456E10</v>
      </c>
      <c r="B1805" s="2" t="s">
        <v>6453</v>
      </c>
      <c r="C1805" s="2" t="s">
        <v>6454</v>
      </c>
      <c r="D1805" s="3">
        <f>+77773552461</f>
        <v>77773552461</v>
      </c>
      <c r="E1805" s="2" t="s">
        <v>117</v>
      </c>
      <c r="F1805" s="2" t="s">
        <v>43</v>
      </c>
      <c r="G1805" s="2" t="s">
        <v>6455</v>
      </c>
      <c r="H1805" s="4" t="s">
        <v>5981</v>
      </c>
      <c r="I1805" s="83" t="s">
        <v>6456</v>
      </c>
      <c r="J1805" s="33"/>
    </row>
    <row r="1806">
      <c r="A1806" s="62">
        <v>3.020650087E10</v>
      </c>
      <c r="B1806" s="63" t="s">
        <v>6457</v>
      </c>
      <c r="C1806" s="63" t="s">
        <v>6458</v>
      </c>
      <c r="D1806" s="79" t="s">
        <v>6459</v>
      </c>
      <c r="E1806" s="63" t="s">
        <v>173</v>
      </c>
      <c r="F1806" s="63" t="s">
        <v>37</v>
      </c>
      <c r="G1806" s="63" t="s">
        <v>6460</v>
      </c>
      <c r="H1806" s="33"/>
      <c r="I1806" s="33"/>
      <c r="J1806" s="20"/>
    </row>
    <row r="1807">
      <c r="A1807" s="28">
        <v>3.0201650182E10</v>
      </c>
      <c r="B1807" s="29" t="s">
        <v>6461</v>
      </c>
      <c r="C1807" s="29" t="s">
        <v>6462</v>
      </c>
      <c r="D1807" s="28">
        <v>8.7077416051E10</v>
      </c>
      <c r="E1807" s="29" t="s">
        <v>225</v>
      </c>
      <c r="F1807" s="29" t="s">
        <v>9</v>
      </c>
      <c r="G1807" s="29" t="s">
        <v>5844</v>
      </c>
      <c r="H1807" s="51" t="s">
        <v>153</v>
      </c>
      <c r="I1807" s="6"/>
      <c r="J1807" s="6"/>
    </row>
    <row r="1808">
      <c r="A1808" s="58"/>
      <c r="B1808" s="58"/>
      <c r="C1808" s="58"/>
      <c r="D1808" s="58"/>
      <c r="E1808" s="58"/>
      <c r="F1808" s="58"/>
      <c r="G1808" s="58"/>
      <c r="H1808" s="6"/>
      <c r="I1808" s="6"/>
      <c r="J1808" s="6"/>
    </row>
    <row r="1809">
      <c r="A1809" s="28">
        <v>3.0240002612E10</v>
      </c>
      <c r="B1809" s="29" t="s">
        <v>6463</v>
      </c>
      <c r="C1809" s="29" t="s">
        <v>6464</v>
      </c>
      <c r="D1809" s="28">
        <v>8.7142564404E10</v>
      </c>
      <c r="E1809" s="29" t="s">
        <v>21</v>
      </c>
      <c r="F1809" s="29" t="s">
        <v>43</v>
      </c>
      <c r="G1809" s="29" t="s">
        <v>6465</v>
      </c>
      <c r="H1809" s="51" t="s">
        <v>358</v>
      </c>
      <c r="I1809" s="84" t="s">
        <v>6466</v>
      </c>
      <c r="J1809" s="6"/>
    </row>
    <row r="1810">
      <c r="A1810" s="3">
        <v>3.0240004575E10</v>
      </c>
      <c r="B1810" s="2" t="s">
        <v>6467</v>
      </c>
      <c r="C1810" s="2" t="s">
        <v>6468</v>
      </c>
      <c r="D1810" s="2" t="s">
        <v>6469</v>
      </c>
      <c r="E1810" s="2" t="s">
        <v>349</v>
      </c>
      <c r="F1810" s="2" t="s">
        <v>71</v>
      </c>
      <c r="G1810" s="2" t="s">
        <v>6470</v>
      </c>
      <c r="H1810" s="65" t="s">
        <v>3123</v>
      </c>
      <c r="I1810" s="10"/>
      <c r="J1810" s="33"/>
    </row>
    <row r="1811">
      <c r="A1811" s="3">
        <v>3.0240018598E10</v>
      </c>
      <c r="B1811" s="2" t="s">
        <v>6471</v>
      </c>
      <c r="C1811" s="2" t="s">
        <v>6472</v>
      </c>
      <c r="D1811" s="3">
        <v>8.7252473455E10</v>
      </c>
      <c r="E1811" s="2" t="s">
        <v>21</v>
      </c>
      <c r="F1811" s="2" t="s">
        <v>37</v>
      </c>
      <c r="G1811" s="2" t="s">
        <v>6473</v>
      </c>
      <c r="H1811" s="4" t="s">
        <v>6474</v>
      </c>
      <c r="I1811" s="10"/>
      <c r="J1811" s="6"/>
    </row>
    <row r="1812">
      <c r="A1812" s="3">
        <v>3.0260007692E10</v>
      </c>
      <c r="B1812" s="2" t="s">
        <v>6475</v>
      </c>
      <c r="C1812" s="2" t="s">
        <v>6476</v>
      </c>
      <c r="D1812" s="3">
        <v>8.7134373133E10</v>
      </c>
      <c r="E1812" s="2" t="s">
        <v>36</v>
      </c>
      <c r="F1812" s="2" t="s">
        <v>201</v>
      </c>
      <c r="G1812" s="2" t="s">
        <v>6477</v>
      </c>
      <c r="H1812" s="4" t="s">
        <v>5855</v>
      </c>
      <c r="I1812" s="10"/>
      <c r="J1812" s="10"/>
    </row>
    <row r="1813">
      <c r="A1813" s="28">
        <v>3.026000946E10</v>
      </c>
      <c r="B1813" s="29" t="s">
        <v>6478</v>
      </c>
      <c r="C1813" s="29" t="s">
        <v>6479</v>
      </c>
      <c r="D1813" s="28">
        <v>8.7715171722E10</v>
      </c>
      <c r="E1813" s="29" t="s">
        <v>117</v>
      </c>
      <c r="F1813" s="29" t="s">
        <v>201</v>
      </c>
      <c r="G1813" s="29" t="s">
        <v>6480</v>
      </c>
      <c r="H1813" s="51" t="s">
        <v>6481</v>
      </c>
      <c r="I1813" s="6"/>
      <c r="J1813" s="6"/>
    </row>
    <row r="1814">
      <c r="A1814" s="3">
        <v>3.0264001853E10</v>
      </c>
      <c r="B1814" s="2" t="s">
        <v>6482</v>
      </c>
      <c r="C1814" s="2" t="s">
        <v>6483</v>
      </c>
      <c r="D1814" s="69" t="s">
        <v>6484</v>
      </c>
      <c r="E1814" s="2" t="s">
        <v>200</v>
      </c>
      <c r="F1814" s="2" t="s">
        <v>205</v>
      </c>
      <c r="G1814" s="2" t="s">
        <v>6485</v>
      </c>
      <c r="H1814" s="4" t="s">
        <v>5550</v>
      </c>
      <c r="I1814" s="10"/>
      <c r="J1814" s="33"/>
    </row>
    <row r="1815">
      <c r="A1815" s="28">
        <v>3.0264020205E10</v>
      </c>
      <c r="B1815" s="29" t="s">
        <v>6486</v>
      </c>
      <c r="C1815" s="29" t="s">
        <v>6487</v>
      </c>
      <c r="D1815" s="39" t="s">
        <v>6488</v>
      </c>
      <c r="E1815" s="29" t="s">
        <v>36</v>
      </c>
      <c r="F1815" s="29" t="s">
        <v>205</v>
      </c>
      <c r="G1815" s="29" t="s">
        <v>802</v>
      </c>
      <c r="H1815" s="51" t="s">
        <v>3485</v>
      </c>
      <c r="I1815" s="6"/>
      <c r="J1815" s="10"/>
    </row>
    <row r="1816">
      <c r="A1816" s="3">
        <v>3.0303500411E10</v>
      </c>
      <c r="B1816" s="2" t="s">
        <v>6489</v>
      </c>
      <c r="C1816" s="2" t="s">
        <v>6490</v>
      </c>
      <c r="D1816" s="2" t="s">
        <v>6491</v>
      </c>
      <c r="E1816" s="2" t="s">
        <v>173</v>
      </c>
      <c r="F1816" s="2" t="s">
        <v>428</v>
      </c>
      <c r="G1816" s="2" t="s">
        <v>5906</v>
      </c>
      <c r="H1816" s="10"/>
      <c r="I1816" s="10"/>
      <c r="J1816" s="6"/>
    </row>
    <row r="1817">
      <c r="A1817" s="62">
        <v>3.0340002656E10</v>
      </c>
      <c r="B1817" s="63" t="s">
        <v>6492</v>
      </c>
      <c r="C1817" s="63" t="s">
        <v>6493</v>
      </c>
      <c r="D1817" s="63" t="s">
        <v>6494</v>
      </c>
      <c r="E1817" s="63" t="s">
        <v>5573</v>
      </c>
      <c r="F1817" s="63" t="s">
        <v>2</v>
      </c>
      <c r="G1817" s="63" t="s">
        <v>6495</v>
      </c>
      <c r="H1817" s="33"/>
      <c r="I1817" s="33"/>
      <c r="J1817" s="10"/>
    </row>
    <row r="1818">
      <c r="A1818" s="28">
        <v>3.0340000888E10</v>
      </c>
      <c r="B1818" s="29" t="s">
        <v>6496</v>
      </c>
      <c r="C1818" s="29" t="s">
        <v>6497</v>
      </c>
      <c r="D1818" s="39" t="s">
        <v>6498</v>
      </c>
      <c r="E1818" s="29" t="s">
        <v>6499</v>
      </c>
      <c r="F1818" s="29" t="s">
        <v>186</v>
      </c>
      <c r="G1818" s="29" t="s">
        <v>6500</v>
      </c>
      <c r="H1818" s="51" t="s">
        <v>6501</v>
      </c>
      <c r="I1818" s="6"/>
      <c r="J1818" s="33"/>
    </row>
    <row r="1819">
      <c r="A1819" s="62">
        <v>3.0340002686E10</v>
      </c>
      <c r="B1819" s="63" t="s">
        <v>6502</v>
      </c>
      <c r="C1819" s="63" t="s">
        <v>6503</v>
      </c>
      <c r="D1819" s="62">
        <v>8.7263521095E10</v>
      </c>
      <c r="E1819" s="63" t="s">
        <v>5573</v>
      </c>
      <c r="F1819" s="63" t="s">
        <v>2</v>
      </c>
      <c r="G1819" s="63" t="s">
        <v>6504</v>
      </c>
      <c r="H1819" s="33"/>
      <c r="I1819" s="33"/>
      <c r="J1819" s="10"/>
    </row>
    <row r="1820">
      <c r="A1820" s="62">
        <v>3.0340002745E10</v>
      </c>
      <c r="B1820" s="63" t="s">
        <v>6505</v>
      </c>
      <c r="C1820" s="63" t="s">
        <v>6506</v>
      </c>
      <c r="D1820" s="62">
        <v>8.7264227193E10</v>
      </c>
      <c r="E1820" s="63" t="s">
        <v>5573</v>
      </c>
      <c r="F1820" s="63" t="s">
        <v>2</v>
      </c>
      <c r="G1820" s="63" t="s">
        <v>6507</v>
      </c>
      <c r="H1820" s="33"/>
      <c r="I1820" s="33"/>
      <c r="J1820" s="10"/>
    </row>
    <row r="1821">
      <c r="A1821" s="62">
        <v>3.0340002755E10</v>
      </c>
      <c r="B1821" s="63" t="s">
        <v>6508</v>
      </c>
      <c r="C1821" s="63" t="s">
        <v>6509</v>
      </c>
      <c r="D1821" s="63" t="s">
        <v>6510</v>
      </c>
      <c r="E1821" s="63" t="s">
        <v>5573</v>
      </c>
      <c r="F1821" s="63" t="s">
        <v>2</v>
      </c>
      <c r="G1821" s="63" t="s">
        <v>6511</v>
      </c>
      <c r="H1821" s="33"/>
      <c r="I1821" s="33"/>
      <c r="J1821" s="6"/>
    </row>
    <row r="1822">
      <c r="A1822" s="85">
        <v>3.0311500891E10</v>
      </c>
      <c r="B1822" s="86" t="s">
        <v>6512</v>
      </c>
      <c r="C1822" s="86" t="s">
        <v>6513</v>
      </c>
      <c r="D1822" s="85">
        <v>8.7002932673E10</v>
      </c>
      <c r="E1822" s="86" t="s">
        <v>762</v>
      </c>
      <c r="F1822" s="86" t="s">
        <v>2</v>
      </c>
      <c r="G1822" s="86" t="s">
        <v>6514</v>
      </c>
      <c r="H1822" s="87" t="s">
        <v>6515</v>
      </c>
      <c r="I1822" s="6"/>
      <c r="J1822" s="6"/>
    </row>
    <row r="1823">
      <c r="A1823" s="28">
        <v>3.031250124E10</v>
      </c>
      <c r="B1823" s="29" t="s">
        <v>6516</v>
      </c>
      <c r="C1823" s="29" t="s">
        <v>6517</v>
      </c>
      <c r="D1823" s="28">
        <f>+77053097959</f>
        <v>77053097959</v>
      </c>
      <c r="E1823" s="29" t="s">
        <v>6518</v>
      </c>
      <c r="F1823" s="29" t="s">
        <v>273</v>
      </c>
      <c r="G1823" s="29" t="s">
        <v>137</v>
      </c>
      <c r="H1823" s="51" t="s">
        <v>6359</v>
      </c>
      <c r="I1823" s="6"/>
      <c r="J1823" s="10"/>
    </row>
    <row r="1824">
      <c r="A1824" s="62">
        <v>3.0328501179E10</v>
      </c>
      <c r="B1824" s="63" t="s">
        <v>6519</v>
      </c>
      <c r="C1824" s="63" t="s">
        <v>6520</v>
      </c>
      <c r="D1824" s="62">
        <f>+77754690101</f>
        <v>77754690101</v>
      </c>
      <c r="E1824" s="63" t="s">
        <v>6521</v>
      </c>
      <c r="F1824" s="63" t="s">
        <v>16</v>
      </c>
      <c r="G1824" s="63" t="s">
        <v>6522</v>
      </c>
      <c r="H1824" s="33"/>
      <c r="I1824" s="33"/>
      <c r="J1824" s="6"/>
    </row>
    <row r="1825">
      <c r="A1825" s="62">
        <v>3.0340003535E10</v>
      </c>
      <c r="B1825" s="63" t="s">
        <v>6523</v>
      </c>
      <c r="C1825" s="63" t="s">
        <v>6524</v>
      </c>
      <c r="D1825" s="62">
        <v>8.7263671117E10</v>
      </c>
      <c r="E1825" s="63" t="s">
        <v>5573</v>
      </c>
      <c r="F1825" s="63" t="s">
        <v>2</v>
      </c>
      <c r="G1825" s="63" t="s">
        <v>6525</v>
      </c>
      <c r="H1825" s="33"/>
      <c r="I1825" s="33"/>
      <c r="J1825" s="10"/>
    </row>
    <row r="1826">
      <c r="A1826" s="62">
        <v>3.0340003218E10</v>
      </c>
      <c r="B1826" s="63" t="s">
        <v>6526</v>
      </c>
      <c r="C1826" s="63" t="s">
        <v>6527</v>
      </c>
      <c r="D1826" s="62">
        <v>8.728315199E10</v>
      </c>
      <c r="E1826" s="63" t="s">
        <v>5573</v>
      </c>
      <c r="F1826" s="63" t="s">
        <v>31</v>
      </c>
      <c r="G1826" s="63" t="s">
        <v>6528</v>
      </c>
      <c r="H1826" s="33"/>
      <c r="I1826" s="33"/>
      <c r="J1826" s="6"/>
    </row>
    <row r="1827">
      <c r="A1827" s="62">
        <v>3.0340003317E10</v>
      </c>
      <c r="B1827" s="63" t="s">
        <v>6529</v>
      </c>
      <c r="C1827" s="63" t="s">
        <v>6530</v>
      </c>
      <c r="D1827" s="63" t="s">
        <v>6531</v>
      </c>
      <c r="E1827" s="63" t="s">
        <v>5573</v>
      </c>
      <c r="F1827" s="63" t="s">
        <v>96</v>
      </c>
      <c r="G1827" s="63" t="s">
        <v>6532</v>
      </c>
      <c r="H1827" s="33"/>
      <c r="I1827" s="33"/>
      <c r="J1827" s="10"/>
    </row>
    <row r="1828">
      <c r="A1828" s="62">
        <v>3.0340003327E10</v>
      </c>
      <c r="B1828" s="63" t="s">
        <v>6533</v>
      </c>
      <c r="C1828" s="63" t="s">
        <v>6534</v>
      </c>
      <c r="D1828" s="63" t="s">
        <v>6535</v>
      </c>
      <c r="E1828" s="63" t="s">
        <v>5573</v>
      </c>
      <c r="F1828" s="63" t="s">
        <v>96</v>
      </c>
      <c r="G1828" s="63" t="s">
        <v>6536</v>
      </c>
      <c r="H1828" s="33"/>
      <c r="I1828" s="33"/>
      <c r="J1828" s="10"/>
    </row>
    <row r="1829">
      <c r="A1829" s="3">
        <v>3.0340008141E10</v>
      </c>
      <c r="B1829" s="2" t="s">
        <v>6537</v>
      </c>
      <c r="C1829" s="2" t="s">
        <v>6538</v>
      </c>
      <c r="D1829" s="2" t="s">
        <v>6539</v>
      </c>
      <c r="E1829" s="2" t="s">
        <v>6540</v>
      </c>
      <c r="F1829" s="2" t="s">
        <v>91</v>
      </c>
      <c r="G1829" s="2" t="s">
        <v>6541</v>
      </c>
      <c r="H1829" s="4" t="s">
        <v>5547</v>
      </c>
      <c r="I1829" s="10"/>
      <c r="J1829" s="10"/>
    </row>
    <row r="1830">
      <c r="A1830" s="3">
        <v>3.0340004068E10</v>
      </c>
      <c r="B1830" s="2" t="s">
        <v>6542</v>
      </c>
      <c r="C1830" s="2" t="s">
        <v>6543</v>
      </c>
      <c r="D1830" s="2" t="s">
        <v>6544</v>
      </c>
      <c r="E1830" s="2" t="s">
        <v>106</v>
      </c>
      <c r="F1830" s="2" t="s">
        <v>71</v>
      </c>
      <c r="G1830" s="2" t="s">
        <v>6545</v>
      </c>
      <c r="H1830" s="65" t="s">
        <v>3123</v>
      </c>
      <c r="I1830" s="10"/>
      <c r="J1830" s="10"/>
    </row>
    <row r="1831">
      <c r="A1831" s="58"/>
      <c r="B1831" s="58"/>
      <c r="C1831" s="58"/>
      <c r="D1831" s="58"/>
      <c r="E1831" s="58"/>
      <c r="F1831" s="58"/>
      <c r="G1831" s="58"/>
      <c r="H1831" s="6"/>
      <c r="I1831" s="6"/>
      <c r="J1831" s="6"/>
    </row>
    <row r="1832">
      <c r="A1832" s="28">
        <v>3.0408500899E10</v>
      </c>
      <c r="B1832" s="29" t="s">
        <v>6546</v>
      </c>
      <c r="C1832" s="29" t="s">
        <v>6547</v>
      </c>
      <c r="D1832" s="28">
        <f>+77076149196</f>
        <v>77076149196</v>
      </c>
      <c r="E1832" s="29" t="s">
        <v>15</v>
      </c>
      <c r="F1832" s="29" t="s">
        <v>96</v>
      </c>
      <c r="G1832" s="29" t="s">
        <v>6548</v>
      </c>
      <c r="H1832" s="51" t="s">
        <v>6549</v>
      </c>
      <c r="I1832" s="6"/>
      <c r="J1832" s="33"/>
    </row>
    <row r="1833">
      <c r="A1833" s="62">
        <v>3.0340009108E10</v>
      </c>
      <c r="B1833" s="63" t="s">
        <v>6550</v>
      </c>
      <c r="C1833" s="63" t="s">
        <v>6551</v>
      </c>
      <c r="D1833" s="62">
        <v>8.7012829664E10</v>
      </c>
      <c r="E1833" s="63" t="s">
        <v>6004</v>
      </c>
      <c r="F1833" s="63" t="s">
        <v>37</v>
      </c>
      <c r="G1833" s="63" t="s">
        <v>6552</v>
      </c>
      <c r="H1833" s="33"/>
      <c r="I1833" s="33"/>
      <c r="J1833" s="33"/>
    </row>
    <row r="1834">
      <c r="A1834" s="62">
        <v>3.0340010419E10</v>
      </c>
      <c r="B1834" s="63" t="s">
        <v>6553</v>
      </c>
      <c r="C1834" s="63" t="s">
        <v>6554</v>
      </c>
      <c r="D1834" s="62">
        <f>+77233331157</f>
        <v>77233331157</v>
      </c>
      <c r="E1834" s="63" t="s">
        <v>961</v>
      </c>
      <c r="F1834" s="63" t="s">
        <v>2984</v>
      </c>
      <c r="G1834" s="63" t="s">
        <v>6555</v>
      </c>
      <c r="H1834" s="33"/>
      <c r="I1834" s="33"/>
      <c r="J1834" s="10"/>
    </row>
    <row r="1835">
      <c r="A1835" s="3">
        <v>3.036000556E10</v>
      </c>
      <c r="B1835" s="2" t="s">
        <v>6556</v>
      </c>
      <c r="C1835" s="2" t="s">
        <v>6557</v>
      </c>
      <c r="D1835" s="69" t="s">
        <v>6558</v>
      </c>
      <c r="E1835" s="2" t="s">
        <v>2533</v>
      </c>
      <c r="F1835" s="2" t="s">
        <v>201</v>
      </c>
      <c r="G1835" s="2" t="s">
        <v>3263</v>
      </c>
      <c r="H1835" s="4" t="s">
        <v>6559</v>
      </c>
      <c r="I1835" s="10"/>
      <c r="J1835" s="13"/>
    </row>
    <row r="1836">
      <c r="A1836" s="3">
        <v>3.036000713E10</v>
      </c>
      <c r="B1836" s="2" t="s">
        <v>6560</v>
      </c>
      <c r="C1836" s="2" t="s">
        <v>6561</v>
      </c>
      <c r="D1836" s="3">
        <v>8.7787969856E10</v>
      </c>
      <c r="E1836" s="2" t="s">
        <v>165</v>
      </c>
      <c r="F1836" s="2" t="s">
        <v>205</v>
      </c>
      <c r="G1836" s="2" t="s">
        <v>6562</v>
      </c>
      <c r="H1836" s="4" t="s">
        <v>3485</v>
      </c>
      <c r="I1836" s="10"/>
      <c r="J1836" s="10"/>
    </row>
    <row r="1837">
      <c r="A1837" s="3">
        <v>3.0423600222E10</v>
      </c>
      <c r="B1837" s="2" t="s">
        <v>6563</v>
      </c>
      <c r="C1837" s="2" t="s">
        <v>6564</v>
      </c>
      <c r="D1837" s="3">
        <v>8.7755202875E10</v>
      </c>
      <c r="E1837" s="2" t="s">
        <v>213</v>
      </c>
      <c r="F1837" s="2" t="s">
        <v>2</v>
      </c>
      <c r="G1837" s="2" t="s">
        <v>3007</v>
      </c>
      <c r="H1837" s="4" t="s">
        <v>6416</v>
      </c>
      <c r="I1837" s="10"/>
      <c r="J1837" s="10"/>
    </row>
    <row r="1838">
      <c r="A1838" s="28">
        <v>3.0440005793E10</v>
      </c>
      <c r="B1838" s="29" t="s">
        <v>6565</v>
      </c>
      <c r="C1838" s="29" t="s">
        <v>6566</v>
      </c>
      <c r="D1838" s="28">
        <v>8.7776062946E10</v>
      </c>
      <c r="E1838" s="29" t="s">
        <v>21</v>
      </c>
      <c r="F1838" s="29" t="s">
        <v>55</v>
      </c>
      <c r="G1838" s="29" t="s">
        <v>6567</v>
      </c>
      <c r="H1838" s="51" t="s">
        <v>6058</v>
      </c>
      <c r="I1838" s="6"/>
      <c r="J1838" s="6"/>
    </row>
    <row r="1839">
      <c r="A1839" s="59">
        <v>3.0440003866E10</v>
      </c>
      <c r="B1839" s="60" t="s">
        <v>6568</v>
      </c>
      <c r="C1839" s="60" t="s">
        <v>6569</v>
      </c>
      <c r="D1839" s="60" t="s">
        <v>6570</v>
      </c>
      <c r="E1839" s="60" t="s">
        <v>21</v>
      </c>
      <c r="F1839" s="60" t="s">
        <v>9</v>
      </c>
      <c r="G1839" s="60" t="s">
        <v>6571</v>
      </c>
      <c r="H1839" s="61" t="s">
        <v>153</v>
      </c>
      <c r="I1839" s="40"/>
      <c r="J1839" s="10"/>
    </row>
    <row r="1840">
      <c r="A1840" s="62">
        <v>3.0440003579E10</v>
      </c>
      <c r="B1840" s="63" t="s">
        <v>6572</v>
      </c>
      <c r="C1840" s="63" t="s">
        <v>6573</v>
      </c>
      <c r="D1840" s="63" t="s">
        <v>6574</v>
      </c>
      <c r="E1840" s="63" t="s">
        <v>5573</v>
      </c>
      <c r="F1840" s="63" t="s">
        <v>9</v>
      </c>
      <c r="G1840" s="63" t="s">
        <v>6575</v>
      </c>
      <c r="H1840" s="33"/>
      <c r="I1840" s="33"/>
      <c r="J1840" s="33"/>
    </row>
    <row r="1841">
      <c r="A1841" s="28">
        <v>3.0440004666E10</v>
      </c>
      <c r="B1841" s="29" t="s">
        <v>6576</v>
      </c>
      <c r="C1841" s="29" t="s">
        <v>6577</v>
      </c>
      <c r="D1841" s="28">
        <v>8.7243621445E10</v>
      </c>
      <c r="E1841" s="29" t="s">
        <v>6578</v>
      </c>
      <c r="F1841" s="29" t="s">
        <v>205</v>
      </c>
      <c r="G1841" s="29" t="s">
        <v>6579</v>
      </c>
      <c r="H1841" s="51" t="s">
        <v>5852</v>
      </c>
      <c r="I1841" s="6"/>
      <c r="J1841" s="6"/>
    </row>
    <row r="1842">
      <c r="A1842" s="28">
        <v>3.0440007978E10</v>
      </c>
      <c r="B1842" s="29" t="s">
        <v>6580</v>
      </c>
      <c r="C1842" s="29" t="s">
        <v>6581</v>
      </c>
      <c r="D1842" s="29" t="s">
        <v>6582</v>
      </c>
      <c r="E1842" s="29" t="s">
        <v>674</v>
      </c>
      <c r="F1842" s="29" t="s">
        <v>31</v>
      </c>
      <c r="G1842" s="29" t="s">
        <v>6583</v>
      </c>
      <c r="H1842" s="51" t="s">
        <v>6445</v>
      </c>
      <c r="I1842" s="6"/>
      <c r="J1842" s="6"/>
    </row>
    <row r="1843">
      <c r="A1843" s="28">
        <v>3.0440004804E10</v>
      </c>
      <c r="B1843" s="29" t="s">
        <v>6584</v>
      </c>
      <c r="C1843" s="29" t="s">
        <v>6297</v>
      </c>
      <c r="D1843" s="28">
        <v>8.7233133295E10</v>
      </c>
      <c r="E1843" s="29" t="s">
        <v>165</v>
      </c>
      <c r="F1843" s="29" t="s">
        <v>141</v>
      </c>
      <c r="G1843" s="29" t="s">
        <v>6298</v>
      </c>
      <c r="H1843" s="51" t="s">
        <v>6299</v>
      </c>
      <c r="I1843" s="6"/>
      <c r="J1843" s="6"/>
    </row>
    <row r="1844">
      <c r="A1844" s="58"/>
      <c r="B1844" s="58"/>
      <c r="C1844" s="58"/>
      <c r="D1844" s="58"/>
      <c r="E1844" s="58"/>
      <c r="F1844" s="58"/>
      <c r="G1844" s="58"/>
      <c r="H1844" s="6"/>
      <c r="I1844" s="6"/>
      <c r="J1844" s="33"/>
    </row>
    <row r="1845">
      <c r="A1845" s="3">
        <v>3.0440008292E10</v>
      </c>
      <c r="B1845" s="2" t="s">
        <v>6585</v>
      </c>
      <c r="C1845" s="2" t="s">
        <v>6586</v>
      </c>
      <c r="D1845" s="3">
        <v>8.7152330909E10</v>
      </c>
      <c r="E1845" s="2" t="s">
        <v>525</v>
      </c>
      <c r="F1845" s="2" t="s">
        <v>55</v>
      </c>
      <c r="G1845" s="2" t="s">
        <v>6587</v>
      </c>
      <c r="H1845" s="4" t="s">
        <v>6058</v>
      </c>
      <c r="I1845" s="10"/>
      <c r="J1845" s="33"/>
    </row>
    <row r="1846">
      <c r="A1846" s="3">
        <v>3.0440020132E10</v>
      </c>
      <c r="B1846" s="2" t="s">
        <v>6588</v>
      </c>
      <c r="C1846" s="2" t="s">
        <v>6589</v>
      </c>
      <c r="D1846" s="2" t="s">
        <v>6590</v>
      </c>
      <c r="E1846" s="2" t="s">
        <v>253</v>
      </c>
      <c r="F1846" s="2" t="s">
        <v>37</v>
      </c>
      <c r="G1846" s="2" t="s">
        <v>6591</v>
      </c>
      <c r="H1846" s="4" t="s">
        <v>6416</v>
      </c>
      <c r="I1846" s="10"/>
      <c r="J1846" s="10"/>
    </row>
    <row r="1847">
      <c r="A1847" s="28">
        <v>3.0507551643E10</v>
      </c>
      <c r="B1847" s="29" t="s">
        <v>6592</v>
      </c>
      <c r="C1847" s="29" t="s">
        <v>6593</v>
      </c>
      <c r="D1847" s="28">
        <v>8.7756702926E10</v>
      </c>
      <c r="E1847" s="29" t="s">
        <v>117</v>
      </c>
      <c r="F1847" s="29" t="s">
        <v>201</v>
      </c>
      <c r="G1847" s="29" t="s">
        <v>214</v>
      </c>
      <c r="H1847" s="51" t="s">
        <v>6161</v>
      </c>
      <c r="I1847" s="6"/>
      <c r="J1847" s="6"/>
    </row>
    <row r="1848">
      <c r="A1848" s="3">
        <v>3.0464021706E10</v>
      </c>
      <c r="B1848" s="2" t="s">
        <v>6594</v>
      </c>
      <c r="C1848" s="2" t="s">
        <v>6595</v>
      </c>
      <c r="D1848" s="2" t="s">
        <v>6596</v>
      </c>
      <c r="E1848" s="2" t="s">
        <v>213</v>
      </c>
      <c r="F1848" s="2" t="s">
        <v>205</v>
      </c>
      <c r="G1848" s="2" t="s">
        <v>6597</v>
      </c>
      <c r="H1848" s="4" t="s">
        <v>5550</v>
      </c>
      <c r="I1848" s="10"/>
      <c r="J1848" s="10"/>
    </row>
    <row r="1849">
      <c r="A1849" s="62">
        <v>3.044002035E10</v>
      </c>
      <c r="B1849" s="63" t="s">
        <v>6598</v>
      </c>
      <c r="C1849" s="63" t="s">
        <v>6599</v>
      </c>
      <c r="D1849" s="63" t="s">
        <v>6600</v>
      </c>
      <c r="E1849" s="63" t="s">
        <v>762</v>
      </c>
      <c r="F1849" s="63" t="s">
        <v>2984</v>
      </c>
      <c r="G1849" s="63" t="s">
        <v>6601</v>
      </c>
      <c r="H1849" s="33"/>
      <c r="I1849" s="33"/>
      <c r="J1849" s="10"/>
    </row>
    <row r="1850">
      <c r="A1850" s="28">
        <v>3.0529600269E10</v>
      </c>
      <c r="B1850" s="29" t="s">
        <v>6602</v>
      </c>
      <c r="C1850" s="29" t="s">
        <v>6603</v>
      </c>
      <c r="D1850" s="28">
        <v>8.7771559697E10</v>
      </c>
      <c r="E1850" s="29" t="s">
        <v>225</v>
      </c>
      <c r="F1850" s="29" t="s">
        <v>205</v>
      </c>
      <c r="G1850" s="29" t="s">
        <v>1263</v>
      </c>
      <c r="H1850" s="51" t="s">
        <v>5852</v>
      </c>
      <c r="I1850" s="6"/>
      <c r="J1850" s="20"/>
    </row>
    <row r="1851">
      <c r="A1851" s="28">
        <v>3.0560005479E10</v>
      </c>
      <c r="B1851" s="29" t="s">
        <v>6604</v>
      </c>
      <c r="C1851" s="29" t="s">
        <v>6605</v>
      </c>
      <c r="D1851" s="39" t="s">
        <v>6606</v>
      </c>
      <c r="E1851" s="29" t="s">
        <v>165</v>
      </c>
      <c r="F1851" s="29" t="s">
        <v>201</v>
      </c>
      <c r="G1851" s="29" t="s">
        <v>6607</v>
      </c>
      <c r="H1851" s="51" t="s">
        <v>5855</v>
      </c>
      <c r="I1851" s="6"/>
      <c r="J1851" s="6"/>
    </row>
    <row r="1852">
      <c r="A1852" s="62">
        <v>3.0540010703E10</v>
      </c>
      <c r="B1852" s="63" t="s">
        <v>6608</v>
      </c>
      <c r="C1852" s="63" t="s">
        <v>6609</v>
      </c>
      <c r="D1852" s="68" t="str">
        <f>+77264324005,+77264322403 ,87264322403 ,87264324005</f>
        <v>#ERROR!</v>
      </c>
      <c r="E1852" s="63" t="s">
        <v>21</v>
      </c>
      <c r="F1852" s="63" t="s">
        <v>2</v>
      </c>
      <c r="G1852" s="63" t="s">
        <v>6610</v>
      </c>
      <c r="H1852" s="33"/>
      <c r="I1852" s="33"/>
      <c r="J1852" s="13"/>
    </row>
    <row r="1853">
      <c r="A1853" s="28">
        <v>3.0540009393E10</v>
      </c>
      <c r="B1853" s="29" t="s">
        <v>6611</v>
      </c>
      <c r="C1853" s="29" t="s">
        <v>6612</v>
      </c>
      <c r="D1853" s="28">
        <v>8.7471249311E10</v>
      </c>
      <c r="E1853" s="29" t="s">
        <v>625</v>
      </c>
      <c r="F1853" s="29" t="s">
        <v>37</v>
      </c>
      <c r="G1853" s="29" t="s">
        <v>6613</v>
      </c>
      <c r="H1853" s="51" t="s">
        <v>6420</v>
      </c>
      <c r="I1853" s="6"/>
      <c r="J1853" s="33"/>
    </row>
    <row r="1854">
      <c r="A1854" s="3">
        <v>3.0560009194E10</v>
      </c>
      <c r="B1854" s="2" t="s">
        <v>6614</v>
      </c>
      <c r="C1854" s="2" t="s">
        <v>6615</v>
      </c>
      <c r="D1854" s="3">
        <v>8.7783075716E10</v>
      </c>
      <c r="E1854" s="2" t="s">
        <v>21</v>
      </c>
      <c r="F1854" s="2" t="s">
        <v>205</v>
      </c>
      <c r="G1854" s="2" t="s">
        <v>6616</v>
      </c>
      <c r="H1854" s="4" t="s">
        <v>3485</v>
      </c>
      <c r="I1854" s="10"/>
      <c r="J1854" s="33"/>
    </row>
    <row r="1855">
      <c r="A1855" s="3">
        <v>3.0564020494E10</v>
      </c>
      <c r="B1855" s="2" t="s">
        <v>6617</v>
      </c>
      <c r="C1855" s="2" t="s">
        <v>6618</v>
      </c>
      <c r="D1855" s="3">
        <v>8.70156523E10</v>
      </c>
      <c r="E1855" s="2" t="s">
        <v>225</v>
      </c>
      <c r="F1855" s="2" t="s">
        <v>205</v>
      </c>
      <c r="G1855" s="2" t="s">
        <v>6619</v>
      </c>
      <c r="H1855" s="4" t="s">
        <v>3485</v>
      </c>
      <c r="I1855" s="10"/>
      <c r="J1855" s="6"/>
    </row>
    <row r="1856">
      <c r="A1856" s="28">
        <v>3.0564020078E10</v>
      </c>
      <c r="B1856" s="29" t="s">
        <v>6620</v>
      </c>
      <c r="C1856" s="29" t="s">
        <v>6621</v>
      </c>
      <c r="D1856" s="28">
        <v>8.724352116E10</v>
      </c>
      <c r="E1856" s="29" t="s">
        <v>302</v>
      </c>
      <c r="F1856" s="29" t="s">
        <v>205</v>
      </c>
      <c r="G1856" s="29" t="s">
        <v>374</v>
      </c>
      <c r="H1856" s="51" t="s">
        <v>6622</v>
      </c>
      <c r="I1856" s="6"/>
      <c r="J1856" s="6"/>
    </row>
    <row r="1857">
      <c r="A1857" s="62">
        <v>3.0640003398E10</v>
      </c>
      <c r="B1857" s="63" t="s">
        <v>6623</v>
      </c>
      <c r="C1857" s="63" t="s">
        <v>6624</v>
      </c>
      <c r="D1857" s="63" t="s">
        <v>6625</v>
      </c>
      <c r="E1857" s="63" t="s">
        <v>6626</v>
      </c>
      <c r="F1857" s="63" t="s">
        <v>2984</v>
      </c>
      <c r="G1857" s="63" t="s">
        <v>6627</v>
      </c>
      <c r="H1857" s="33"/>
      <c r="I1857" s="33"/>
      <c r="J1857" s="10"/>
    </row>
    <row r="1858">
      <c r="A1858" s="62">
        <v>3.0640000303E10</v>
      </c>
      <c r="B1858" s="63" t="s">
        <v>6628</v>
      </c>
      <c r="C1858" s="63" t="s">
        <v>6629</v>
      </c>
      <c r="D1858" s="68" t="str">
        <f>+77018000291 ,77262315006 ,87018000291 ,87262315006</f>
        <v>#ERROR!</v>
      </c>
      <c r="E1858" s="63" t="s">
        <v>1379</v>
      </c>
      <c r="F1858" s="63" t="s">
        <v>2</v>
      </c>
      <c r="G1858" s="63" t="s">
        <v>6630</v>
      </c>
      <c r="H1858" s="33"/>
      <c r="I1858" s="33"/>
      <c r="J1858" s="6"/>
    </row>
    <row r="1859">
      <c r="A1859" s="28">
        <v>3.0640002052E10</v>
      </c>
      <c r="B1859" s="29" t="s">
        <v>6631</v>
      </c>
      <c r="C1859" s="29" t="s">
        <v>6632</v>
      </c>
      <c r="D1859" s="28">
        <v>8.7777237037E10</v>
      </c>
      <c r="E1859" s="29" t="s">
        <v>165</v>
      </c>
      <c r="F1859" s="29" t="s">
        <v>96</v>
      </c>
      <c r="G1859" s="29" t="s">
        <v>6633</v>
      </c>
      <c r="H1859" s="51" t="s">
        <v>6634</v>
      </c>
      <c r="I1859" s="6"/>
      <c r="J1859" s="10"/>
    </row>
    <row r="1860">
      <c r="A1860" s="28">
        <v>3.061355154E10</v>
      </c>
      <c r="B1860" s="29" t="s">
        <v>6635</v>
      </c>
      <c r="C1860" s="29" t="s">
        <v>6636</v>
      </c>
      <c r="D1860" s="28">
        <f>+77475495342</f>
        <v>77475495342</v>
      </c>
      <c r="E1860" s="29" t="s">
        <v>525</v>
      </c>
      <c r="F1860" s="29" t="s">
        <v>71</v>
      </c>
      <c r="G1860" s="29" t="s">
        <v>6637</v>
      </c>
      <c r="H1860" s="30" t="s">
        <v>6638</v>
      </c>
      <c r="I1860" s="6"/>
      <c r="J1860" s="6"/>
    </row>
    <row r="1861">
      <c r="A1861" s="28">
        <v>3.074000853E10</v>
      </c>
      <c r="B1861" s="29" t="s">
        <v>6639</v>
      </c>
      <c r="C1861" s="29" t="s">
        <v>6640</v>
      </c>
      <c r="D1861" s="28">
        <v>8.7078037173E10</v>
      </c>
      <c r="E1861" s="29" t="s">
        <v>6641</v>
      </c>
      <c r="F1861" s="29" t="s">
        <v>96</v>
      </c>
      <c r="G1861" s="29" t="s">
        <v>6642</v>
      </c>
      <c r="H1861" s="51" t="s">
        <v>6634</v>
      </c>
      <c r="I1861" s="6"/>
      <c r="J1861" s="6"/>
    </row>
    <row r="1862">
      <c r="A1862" s="28">
        <v>3.0660005195E10</v>
      </c>
      <c r="B1862" s="29" t="s">
        <v>6643</v>
      </c>
      <c r="C1862" s="29" t="s">
        <v>6644</v>
      </c>
      <c r="D1862" s="28">
        <v>8.7089206552E10</v>
      </c>
      <c r="E1862" s="29" t="s">
        <v>21</v>
      </c>
      <c r="F1862" s="29" t="s">
        <v>201</v>
      </c>
      <c r="G1862" s="29" t="s">
        <v>6645</v>
      </c>
      <c r="H1862" s="51" t="s">
        <v>6646</v>
      </c>
      <c r="I1862" s="6"/>
      <c r="J1862" s="13"/>
    </row>
    <row r="1863">
      <c r="A1863" s="28">
        <v>3.0664007301E10</v>
      </c>
      <c r="B1863" s="29" t="s">
        <v>6647</v>
      </c>
      <c r="C1863" s="29" t="s">
        <v>6648</v>
      </c>
      <c r="D1863" s="28">
        <v>8.7052887356E10</v>
      </c>
      <c r="E1863" s="29" t="s">
        <v>165</v>
      </c>
      <c r="F1863" s="29" t="s">
        <v>205</v>
      </c>
      <c r="G1863" s="29" t="s">
        <v>6649</v>
      </c>
      <c r="H1863" s="51" t="s">
        <v>5852</v>
      </c>
      <c r="I1863" s="6"/>
      <c r="J1863" s="10"/>
    </row>
    <row r="1864">
      <c r="A1864" s="28">
        <v>3.0664019583E10</v>
      </c>
      <c r="B1864" s="29" t="s">
        <v>6650</v>
      </c>
      <c r="C1864" s="29" t="s">
        <v>6651</v>
      </c>
      <c r="D1864" s="28">
        <v>8.7712759518E10</v>
      </c>
      <c r="E1864" s="29" t="s">
        <v>302</v>
      </c>
      <c r="F1864" s="29" t="s">
        <v>9</v>
      </c>
      <c r="G1864" s="29" t="s">
        <v>2590</v>
      </c>
      <c r="H1864" s="51" t="s">
        <v>153</v>
      </c>
      <c r="I1864" s="6"/>
      <c r="J1864" s="6"/>
    </row>
    <row r="1865">
      <c r="A1865" s="3">
        <v>3.0740018825E10</v>
      </c>
      <c r="B1865" s="2" t="s">
        <v>6652</v>
      </c>
      <c r="C1865" s="2" t="s">
        <v>6653</v>
      </c>
      <c r="D1865" s="3">
        <v>8.7784233363E10</v>
      </c>
      <c r="E1865" s="2" t="s">
        <v>6097</v>
      </c>
      <c r="F1865" s="2" t="s">
        <v>31</v>
      </c>
      <c r="G1865" s="2" t="s">
        <v>6654</v>
      </c>
      <c r="H1865" s="4" t="s">
        <v>6655</v>
      </c>
      <c r="I1865" s="10"/>
      <c r="J1865" s="6"/>
    </row>
    <row r="1866">
      <c r="A1866" s="3">
        <v>3.0826500663E10</v>
      </c>
      <c r="B1866" s="2" t="s">
        <v>6656</v>
      </c>
      <c r="C1866" s="2" t="s">
        <v>6657</v>
      </c>
      <c r="D1866" s="3">
        <f>+77756557308</f>
        <v>77756557308</v>
      </c>
      <c r="E1866" s="2" t="s">
        <v>15</v>
      </c>
      <c r="F1866" s="2" t="s">
        <v>1868</v>
      </c>
      <c r="G1866" s="2" t="s">
        <v>5543</v>
      </c>
      <c r="H1866" s="4" t="s">
        <v>6658</v>
      </c>
      <c r="I1866" s="10"/>
      <c r="J1866" s="6"/>
    </row>
    <row r="1867">
      <c r="A1867" s="62">
        <v>3.084000388E10</v>
      </c>
      <c r="B1867" s="63" t="s">
        <v>6659</v>
      </c>
      <c r="C1867" s="63" t="s">
        <v>6660</v>
      </c>
      <c r="D1867" s="63" t="s">
        <v>6661</v>
      </c>
      <c r="E1867" s="63" t="s">
        <v>6004</v>
      </c>
      <c r="F1867" s="63" t="s">
        <v>37</v>
      </c>
      <c r="G1867" s="63" t="s">
        <v>6662</v>
      </c>
      <c r="H1867" s="33"/>
      <c r="I1867" s="33"/>
      <c r="J1867" s="13"/>
    </row>
    <row r="1868">
      <c r="A1868" s="62">
        <v>3.0840001428E10</v>
      </c>
      <c r="B1868" s="63" t="s">
        <v>6663</v>
      </c>
      <c r="C1868" s="63" t="s">
        <v>6664</v>
      </c>
      <c r="D1868" s="63" t="s">
        <v>6665</v>
      </c>
      <c r="E1868" s="63" t="s">
        <v>442</v>
      </c>
      <c r="F1868" s="63" t="s">
        <v>2984</v>
      </c>
      <c r="G1868" s="63" t="s">
        <v>6666</v>
      </c>
      <c r="H1868" s="33"/>
      <c r="I1868" s="33"/>
      <c r="J1868" s="6"/>
    </row>
    <row r="1869">
      <c r="A1869" s="62">
        <v>3.0840003355E10</v>
      </c>
      <c r="B1869" s="63" t="s">
        <v>6667</v>
      </c>
      <c r="C1869" s="63" t="s">
        <v>6668</v>
      </c>
      <c r="D1869" s="68" t="str">
        <f>+7 (776) 203 03 93</f>
        <v>#ERROR!</v>
      </c>
      <c r="E1869" s="63" t="s">
        <v>36</v>
      </c>
      <c r="F1869" s="63" t="s">
        <v>37</v>
      </c>
      <c r="G1869" s="63" t="s">
        <v>6669</v>
      </c>
      <c r="H1869" s="33"/>
      <c r="I1869" s="33"/>
      <c r="J1869" s="6"/>
    </row>
    <row r="1870">
      <c r="A1870" s="28">
        <v>3.0840005679E10</v>
      </c>
      <c r="B1870" s="29" t="s">
        <v>6670</v>
      </c>
      <c r="C1870" s="29" t="s">
        <v>6671</v>
      </c>
      <c r="D1870" s="28">
        <v>8.7776589787E10</v>
      </c>
      <c r="E1870" s="29" t="s">
        <v>165</v>
      </c>
      <c r="F1870" s="29" t="s">
        <v>201</v>
      </c>
      <c r="G1870" s="29" t="s">
        <v>6672</v>
      </c>
      <c r="H1870" s="51" t="s">
        <v>6257</v>
      </c>
      <c r="I1870" s="6"/>
      <c r="J1870" s="10"/>
    </row>
    <row r="1871">
      <c r="A1871" s="62">
        <v>3.084000543E10</v>
      </c>
      <c r="B1871" s="63" t="s">
        <v>6673</v>
      </c>
      <c r="C1871" s="63" t="s">
        <v>6674</v>
      </c>
      <c r="D1871" s="68" t="str">
        <f>+77014845631 ,87014845631</f>
        <v>#ERROR!</v>
      </c>
      <c r="E1871" s="63" t="s">
        <v>6675</v>
      </c>
      <c r="F1871" s="63" t="s">
        <v>2</v>
      </c>
      <c r="G1871" s="63" t="s">
        <v>6676</v>
      </c>
      <c r="H1871" s="33"/>
      <c r="I1871" s="33"/>
      <c r="J1871" s="6"/>
    </row>
    <row r="1872">
      <c r="A1872" s="28">
        <v>3.0840009146E10</v>
      </c>
      <c r="B1872" s="29" t="s">
        <v>6677</v>
      </c>
      <c r="C1872" s="29" t="s">
        <v>6678</v>
      </c>
      <c r="D1872" s="28">
        <v>8.7253543367E10</v>
      </c>
      <c r="E1872" s="29" t="s">
        <v>165</v>
      </c>
      <c r="F1872" s="29" t="s">
        <v>37</v>
      </c>
      <c r="G1872" s="29" t="s">
        <v>6679</v>
      </c>
      <c r="H1872" s="51" t="s">
        <v>6680</v>
      </c>
      <c r="I1872" s="6"/>
      <c r="J1872" s="6"/>
    </row>
    <row r="1873">
      <c r="A1873" s="28">
        <v>3.0840009186E10</v>
      </c>
      <c r="B1873" s="29" t="s">
        <v>6681</v>
      </c>
      <c r="C1873" s="29" t="s">
        <v>6682</v>
      </c>
      <c r="D1873" s="29" t="s">
        <v>6683</v>
      </c>
      <c r="E1873" s="29" t="s">
        <v>36</v>
      </c>
      <c r="F1873" s="29" t="s">
        <v>37</v>
      </c>
      <c r="G1873" s="29" t="s">
        <v>6684</v>
      </c>
      <c r="H1873" s="51" t="s">
        <v>6685</v>
      </c>
      <c r="I1873" s="6"/>
      <c r="J1873" s="33"/>
    </row>
    <row r="1874">
      <c r="A1874" s="3">
        <v>3.0864038201E10</v>
      </c>
      <c r="B1874" s="2" t="s">
        <v>6686</v>
      </c>
      <c r="C1874" s="2" t="s">
        <v>6687</v>
      </c>
      <c r="D1874" s="3">
        <v>8.7056525474E10</v>
      </c>
      <c r="E1874" s="2" t="s">
        <v>21</v>
      </c>
      <c r="F1874" s="2" t="s">
        <v>55</v>
      </c>
      <c r="G1874" s="2" t="s">
        <v>1060</v>
      </c>
      <c r="H1874" s="4" t="s">
        <v>6688</v>
      </c>
      <c r="I1874" s="10"/>
      <c r="J1874" s="6"/>
    </row>
    <row r="1875">
      <c r="A1875" s="28">
        <v>3.0864024973E10</v>
      </c>
      <c r="B1875" s="29" t="s">
        <v>6689</v>
      </c>
      <c r="C1875" s="29" t="s">
        <v>6690</v>
      </c>
      <c r="D1875" s="28">
        <v>8.7025556666E10</v>
      </c>
      <c r="E1875" s="29" t="s">
        <v>584</v>
      </c>
      <c r="F1875" s="29" t="s">
        <v>16</v>
      </c>
      <c r="G1875" s="29" t="s">
        <v>6691</v>
      </c>
      <c r="H1875" s="51" t="s">
        <v>6680</v>
      </c>
      <c r="I1875" s="6"/>
      <c r="J1875" s="33"/>
    </row>
    <row r="1876">
      <c r="A1876" s="58"/>
      <c r="B1876" s="58"/>
      <c r="C1876" s="58"/>
      <c r="D1876" s="58"/>
      <c r="E1876" s="58"/>
      <c r="F1876" s="58"/>
      <c r="G1876" s="58"/>
      <c r="H1876" s="6"/>
      <c r="I1876" s="6"/>
      <c r="J1876" s="10"/>
    </row>
    <row r="1877">
      <c r="A1877" s="28">
        <v>3.0940007361E10</v>
      </c>
      <c r="B1877" s="29" t="s">
        <v>6692</v>
      </c>
      <c r="C1877" s="29" t="s">
        <v>6693</v>
      </c>
      <c r="D1877" s="28">
        <v>7.020149525E9</v>
      </c>
      <c r="E1877" s="29" t="s">
        <v>6694</v>
      </c>
      <c r="F1877" s="29" t="s">
        <v>37</v>
      </c>
      <c r="G1877" s="29" t="s">
        <v>6695</v>
      </c>
      <c r="H1877" s="51" t="s">
        <v>6680</v>
      </c>
      <c r="I1877" s="6"/>
      <c r="J1877" s="6"/>
    </row>
    <row r="1878">
      <c r="A1878" s="3">
        <v>3.0940001035E10</v>
      </c>
      <c r="B1878" s="2" t="s">
        <v>6696</v>
      </c>
      <c r="C1878" s="2" t="s">
        <v>6697</v>
      </c>
      <c r="D1878" s="3">
        <v>8.7153651493E10</v>
      </c>
      <c r="E1878" s="2" t="s">
        <v>6698</v>
      </c>
      <c r="F1878" s="2" t="s">
        <v>55</v>
      </c>
      <c r="G1878" s="2" t="s">
        <v>6699</v>
      </c>
      <c r="H1878" s="4" t="s">
        <v>6688</v>
      </c>
      <c r="I1878" s="10"/>
      <c r="J1878" s="6"/>
    </row>
    <row r="1879">
      <c r="A1879" s="28">
        <v>3.0940006165E10</v>
      </c>
      <c r="B1879" s="29" t="s">
        <v>6700</v>
      </c>
      <c r="C1879" s="29" t="s">
        <v>6701</v>
      </c>
      <c r="D1879" s="28">
        <v>8.7077127176E10</v>
      </c>
      <c r="E1879" s="29" t="s">
        <v>36</v>
      </c>
      <c r="F1879" s="29" t="s">
        <v>37</v>
      </c>
      <c r="G1879" s="29" t="s">
        <v>6702</v>
      </c>
      <c r="H1879" s="51" t="s">
        <v>6680</v>
      </c>
      <c r="I1879" s="6"/>
      <c r="J1879" s="88"/>
    </row>
    <row r="1880">
      <c r="A1880" s="3">
        <v>3.0940004119E10</v>
      </c>
      <c r="B1880" s="2" t="s">
        <v>6703</v>
      </c>
      <c r="C1880" s="2" t="s">
        <v>6704</v>
      </c>
      <c r="D1880" s="3">
        <v>8.7773826569E10</v>
      </c>
      <c r="E1880" s="2" t="s">
        <v>200</v>
      </c>
      <c r="F1880" s="2" t="s">
        <v>141</v>
      </c>
      <c r="G1880" s="2" t="s">
        <v>6705</v>
      </c>
      <c r="H1880" s="4" t="s">
        <v>6706</v>
      </c>
      <c r="I1880" s="10"/>
      <c r="J1880" s="10"/>
    </row>
    <row r="1881">
      <c r="A1881" s="62">
        <v>3.0940004347E10</v>
      </c>
      <c r="B1881" s="63" t="s">
        <v>6707</v>
      </c>
      <c r="C1881" s="63" t="s">
        <v>6708</v>
      </c>
      <c r="D1881" s="68" t="str">
        <f>+77022911402 ,87022911402</f>
        <v>#ERROR!</v>
      </c>
      <c r="E1881" s="63" t="s">
        <v>21</v>
      </c>
      <c r="F1881" s="63" t="s">
        <v>37</v>
      </c>
      <c r="G1881" s="63" t="s">
        <v>6709</v>
      </c>
      <c r="H1881" s="33"/>
      <c r="I1881" s="33"/>
      <c r="J1881" s="6"/>
    </row>
    <row r="1882">
      <c r="A1882" s="62">
        <v>3.1040006333E10</v>
      </c>
      <c r="B1882" s="63" t="s">
        <v>6710</v>
      </c>
      <c r="C1882" s="63" t="s">
        <v>6711</v>
      </c>
      <c r="D1882" s="62">
        <v>8.7020001955E10</v>
      </c>
      <c r="E1882" s="63" t="s">
        <v>2749</v>
      </c>
      <c r="F1882" s="63" t="s">
        <v>1868</v>
      </c>
      <c r="G1882" s="63" t="s">
        <v>6712</v>
      </c>
      <c r="H1882" s="89" t="s">
        <v>6713</v>
      </c>
      <c r="I1882" s="33"/>
      <c r="J1882" s="10"/>
    </row>
    <row r="1883">
      <c r="A1883" s="62">
        <v>3.1140002354E10</v>
      </c>
      <c r="B1883" s="63" t="s">
        <v>6714</v>
      </c>
      <c r="C1883" s="63" t="s">
        <v>6715</v>
      </c>
      <c r="D1883" s="63" t="s">
        <v>6716</v>
      </c>
      <c r="E1883" s="63" t="s">
        <v>6004</v>
      </c>
      <c r="F1883" s="63" t="s">
        <v>37</v>
      </c>
      <c r="G1883" s="63" t="s">
        <v>6717</v>
      </c>
      <c r="H1883" s="33"/>
      <c r="I1883" s="33"/>
      <c r="J1883" s="6"/>
    </row>
    <row r="1884">
      <c r="A1884" s="3">
        <v>3.1064018279E10</v>
      </c>
      <c r="B1884" s="2" t="s">
        <v>6718</v>
      </c>
      <c r="C1884" s="2" t="s">
        <v>6719</v>
      </c>
      <c r="D1884" s="69" t="s">
        <v>6720</v>
      </c>
      <c r="E1884" s="2" t="s">
        <v>21</v>
      </c>
      <c r="F1884" s="2" t="s">
        <v>37</v>
      </c>
      <c r="G1884" s="2" t="s">
        <v>6721</v>
      </c>
      <c r="H1884" s="4" t="s">
        <v>6722</v>
      </c>
      <c r="I1884" s="10"/>
      <c r="J1884" s="6"/>
    </row>
    <row r="1885">
      <c r="A1885" s="28">
        <v>3.1064018358E10</v>
      </c>
      <c r="B1885" s="29" t="s">
        <v>6723</v>
      </c>
      <c r="C1885" s="29" t="s">
        <v>6724</v>
      </c>
      <c r="D1885" s="39" t="s">
        <v>6725</v>
      </c>
      <c r="E1885" s="29" t="s">
        <v>302</v>
      </c>
      <c r="F1885" s="29" t="s">
        <v>9</v>
      </c>
      <c r="G1885" s="29" t="s">
        <v>238</v>
      </c>
      <c r="H1885" s="51" t="s">
        <v>153</v>
      </c>
      <c r="I1885" s="6"/>
      <c r="J1885" s="33"/>
    </row>
    <row r="1886">
      <c r="A1886" s="28">
        <v>3.1140000596E10</v>
      </c>
      <c r="B1886" s="29" t="s">
        <v>6726</v>
      </c>
      <c r="C1886" s="29" t="s">
        <v>6727</v>
      </c>
      <c r="D1886" s="29" t="s">
        <v>6728</v>
      </c>
      <c r="E1886" s="29" t="s">
        <v>21</v>
      </c>
      <c r="F1886" s="29" t="s">
        <v>22</v>
      </c>
      <c r="G1886" s="29" t="s">
        <v>6729</v>
      </c>
      <c r="H1886" s="51" t="s">
        <v>6730</v>
      </c>
      <c r="I1886" s="6"/>
      <c r="J1886" s="33"/>
    </row>
    <row r="1887">
      <c r="A1887" s="62">
        <v>3.1140003134E10</v>
      </c>
      <c r="B1887" s="63" t="s">
        <v>6731</v>
      </c>
      <c r="C1887" s="63" t="s">
        <v>6732</v>
      </c>
      <c r="D1887" s="63" t="s">
        <v>6733</v>
      </c>
      <c r="E1887" s="63" t="s">
        <v>6004</v>
      </c>
      <c r="F1887" s="63" t="s">
        <v>2</v>
      </c>
      <c r="G1887" s="63" t="s">
        <v>6734</v>
      </c>
      <c r="H1887" s="33"/>
      <c r="I1887" s="33"/>
      <c r="J1887" s="6"/>
    </row>
    <row r="1888">
      <c r="A1888" s="62">
        <v>3.11400027E10</v>
      </c>
      <c r="B1888" s="63" t="s">
        <v>6735</v>
      </c>
      <c r="C1888" s="63" t="s">
        <v>6736</v>
      </c>
      <c r="D1888" s="63" t="s">
        <v>6737</v>
      </c>
      <c r="E1888" s="63" t="s">
        <v>6004</v>
      </c>
      <c r="F1888" s="63" t="s">
        <v>2</v>
      </c>
      <c r="G1888" s="63" t="s">
        <v>6738</v>
      </c>
      <c r="H1888" s="33"/>
      <c r="I1888" s="33"/>
      <c r="J1888" s="10"/>
    </row>
    <row r="1889">
      <c r="A1889" s="3">
        <v>3.1140004182E10</v>
      </c>
      <c r="B1889" s="2" t="s">
        <v>6739</v>
      </c>
      <c r="C1889" s="2" t="s">
        <v>6740</v>
      </c>
      <c r="D1889" s="69" t="s">
        <v>6741</v>
      </c>
      <c r="E1889" s="2" t="s">
        <v>1379</v>
      </c>
      <c r="F1889" s="2" t="s">
        <v>31</v>
      </c>
      <c r="G1889" s="2" t="s">
        <v>6742</v>
      </c>
      <c r="H1889" s="4" t="s">
        <v>3046</v>
      </c>
      <c r="I1889" s="10"/>
      <c r="J1889" s="10"/>
    </row>
    <row r="1890">
      <c r="A1890" s="28">
        <v>3.114000944E10</v>
      </c>
      <c r="B1890" s="29" t="s">
        <v>6743</v>
      </c>
      <c r="C1890" s="29" t="s">
        <v>6744</v>
      </c>
      <c r="D1890" s="28">
        <v>8.777510306E10</v>
      </c>
      <c r="E1890" s="29" t="s">
        <v>525</v>
      </c>
      <c r="F1890" s="29" t="s">
        <v>37</v>
      </c>
      <c r="G1890" s="29" t="s">
        <v>6745</v>
      </c>
      <c r="H1890" s="51" t="s">
        <v>6746</v>
      </c>
      <c r="I1890" s="6"/>
      <c r="J1890" s="20"/>
    </row>
    <row r="1891">
      <c r="A1891" s="28">
        <v>3.1140017302E10</v>
      </c>
      <c r="B1891" s="29" t="s">
        <v>6747</v>
      </c>
      <c r="C1891" s="29" t="s">
        <v>6748</v>
      </c>
      <c r="D1891" s="28">
        <v>8.7009001001E10</v>
      </c>
      <c r="E1891" s="29" t="s">
        <v>525</v>
      </c>
      <c r="F1891" s="29" t="s">
        <v>37</v>
      </c>
      <c r="G1891" s="29" t="s">
        <v>6749</v>
      </c>
      <c r="H1891" s="51" t="s">
        <v>6750</v>
      </c>
      <c r="I1891" s="6"/>
      <c r="J1891" s="10"/>
    </row>
    <row r="1892">
      <c r="A1892" s="28">
        <v>3.1203501637E10</v>
      </c>
      <c r="B1892" s="29" t="s">
        <v>6751</v>
      </c>
      <c r="C1892" s="29" t="s">
        <v>6752</v>
      </c>
      <c r="D1892" s="28">
        <v>8.7474829612E10</v>
      </c>
      <c r="E1892" s="29" t="s">
        <v>6753</v>
      </c>
      <c r="F1892" s="29" t="s">
        <v>205</v>
      </c>
      <c r="G1892" s="29" t="s">
        <v>1634</v>
      </c>
      <c r="H1892" s="51" t="s">
        <v>5550</v>
      </c>
      <c r="I1892" s="6"/>
      <c r="J1892" s="33"/>
    </row>
    <row r="1893">
      <c r="A1893" s="28">
        <v>3.12400004E10</v>
      </c>
      <c r="B1893" s="29" t="s">
        <v>6754</v>
      </c>
      <c r="C1893" s="29" t="s">
        <v>6755</v>
      </c>
      <c r="D1893" s="29" t="s">
        <v>6756</v>
      </c>
      <c r="E1893" s="29" t="s">
        <v>525</v>
      </c>
      <c r="F1893" s="29" t="s">
        <v>71</v>
      </c>
      <c r="G1893" s="29" t="s">
        <v>6757</v>
      </c>
      <c r="H1893" s="30" t="s">
        <v>6758</v>
      </c>
      <c r="I1893" s="6"/>
      <c r="J1893" s="13"/>
    </row>
    <row r="1894">
      <c r="A1894" s="28">
        <v>3.1264017327E10</v>
      </c>
      <c r="B1894" s="29" t="s">
        <v>6759</v>
      </c>
      <c r="C1894" s="29" t="s">
        <v>6760</v>
      </c>
      <c r="D1894" s="28">
        <v>8.7782253079E10</v>
      </c>
      <c r="E1894" s="29" t="s">
        <v>302</v>
      </c>
      <c r="F1894" s="29" t="s">
        <v>37</v>
      </c>
      <c r="G1894" s="29" t="s">
        <v>6761</v>
      </c>
      <c r="H1894" s="51" t="s">
        <v>6762</v>
      </c>
      <c r="I1894" s="6"/>
      <c r="J1894" s="33"/>
    </row>
    <row r="1895">
      <c r="A1895" s="3">
        <v>3.1240008466E10</v>
      </c>
      <c r="B1895" s="2" t="s">
        <v>6763</v>
      </c>
      <c r="C1895" s="2" t="s">
        <v>6764</v>
      </c>
      <c r="D1895" s="2" t="s">
        <v>6765</v>
      </c>
      <c r="E1895" s="2" t="s">
        <v>21</v>
      </c>
      <c r="F1895" s="2" t="s">
        <v>71</v>
      </c>
      <c r="G1895" s="2" t="s">
        <v>6766</v>
      </c>
      <c r="H1895" s="65" t="s">
        <v>3123</v>
      </c>
      <c r="I1895" s="10"/>
      <c r="J1895" s="6"/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</row>
    <row r="1896">
      <c r="A1896" s="28">
        <v>3.1240003841E10</v>
      </c>
      <c r="B1896" s="29" t="s">
        <v>6767</v>
      </c>
      <c r="C1896" s="29" t="s">
        <v>6768</v>
      </c>
      <c r="D1896" s="28">
        <f>+77015999669</f>
        <v>77015999669</v>
      </c>
      <c r="E1896" s="29" t="s">
        <v>762</v>
      </c>
      <c r="F1896" s="29" t="s">
        <v>1868</v>
      </c>
      <c r="G1896" s="29" t="s">
        <v>6769</v>
      </c>
      <c r="H1896" s="51" t="s">
        <v>6770</v>
      </c>
      <c r="I1896" s="6"/>
      <c r="J1896" s="13"/>
    </row>
    <row r="1897">
      <c r="A1897" s="3">
        <v>3.1240006589E10</v>
      </c>
      <c r="B1897" s="2" t="s">
        <v>6771</v>
      </c>
      <c r="C1897" s="2" t="s">
        <v>894</v>
      </c>
      <c r="D1897" s="3">
        <v>8.7142276303E10</v>
      </c>
      <c r="E1897" s="2" t="s">
        <v>21</v>
      </c>
      <c r="F1897" s="2" t="s">
        <v>43</v>
      </c>
      <c r="G1897" s="2" t="s">
        <v>6772</v>
      </c>
      <c r="H1897" s="4" t="s">
        <v>358</v>
      </c>
      <c r="I1897" s="10"/>
      <c r="J1897" s="6"/>
    </row>
    <row r="1898">
      <c r="A1898" s="90">
        <v>3.1240011307E10</v>
      </c>
      <c r="B1898" s="91" t="s">
        <v>6773</v>
      </c>
      <c r="C1898" s="91" t="s">
        <v>6774</v>
      </c>
      <c r="D1898" s="92" t="s">
        <v>6775</v>
      </c>
      <c r="E1898" s="91" t="s">
        <v>21</v>
      </c>
      <c r="F1898" s="91" t="s">
        <v>22</v>
      </c>
      <c r="G1898" s="91" t="s">
        <v>6776</v>
      </c>
      <c r="H1898" s="93" t="s">
        <v>28</v>
      </c>
      <c r="I1898" s="19"/>
      <c r="J1898" s="6"/>
    </row>
    <row r="1899">
      <c r="A1899" s="3">
        <v>3.1264017476E10</v>
      </c>
      <c r="B1899" s="2" t="s">
        <v>6777</v>
      </c>
      <c r="C1899" s="2" t="s">
        <v>6778</v>
      </c>
      <c r="D1899" s="3">
        <v>8.747918236E10</v>
      </c>
      <c r="E1899" s="2" t="s">
        <v>4336</v>
      </c>
      <c r="F1899" s="2" t="s">
        <v>9</v>
      </c>
      <c r="G1899" s="2" t="s">
        <v>6779</v>
      </c>
      <c r="H1899" s="4" t="s">
        <v>3544</v>
      </c>
      <c r="I1899" s="10"/>
      <c r="J1899" s="33"/>
    </row>
    <row r="1900">
      <c r="A1900" s="3">
        <v>3.1264019948E10</v>
      </c>
      <c r="B1900" s="2" t="s">
        <v>6780</v>
      </c>
      <c r="C1900" s="2" t="s">
        <v>6781</v>
      </c>
      <c r="D1900" s="3">
        <v>8.7051066452E10</v>
      </c>
      <c r="E1900" s="2" t="s">
        <v>165</v>
      </c>
      <c r="F1900" s="2" t="s">
        <v>205</v>
      </c>
      <c r="G1900" s="2" t="s">
        <v>6782</v>
      </c>
      <c r="H1900" s="4" t="s">
        <v>3485</v>
      </c>
      <c r="I1900" s="10"/>
      <c r="J1900" s="6"/>
    </row>
    <row r="1901">
      <c r="A1901" s="62">
        <v>4.0140002899E10</v>
      </c>
      <c r="B1901" s="63" t="s">
        <v>6783</v>
      </c>
      <c r="C1901" s="63" t="s">
        <v>6784</v>
      </c>
      <c r="D1901" s="63" t="s">
        <v>6785</v>
      </c>
      <c r="E1901" s="63" t="s">
        <v>931</v>
      </c>
      <c r="F1901" s="63" t="s">
        <v>2984</v>
      </c>
      <c r="G1901" s="63" t="s">
        <v>6786</v>
      </c>
      <c r="H1901" s="33"/>
      <c r="I1901" s="33"/>
      <c r="J1901" s="20"/>
    </row>
    <row r="1902">
      <c r="A1902" s="28">
        <v>4.0115600735E10</v>
      </c>
      <c r="B1902" s="29" t="s">
        <v>6787</v>
      </c>
      <c r="C1902" s="29" t="s">
        <v>6788</v>
      </c>
      <c r="D1902" s="28">
        <v>8.7474828797E10</v>
      </c>
      <c r="E1902" s="29" t="s">
        <v>1187</v>
      </c>
      <c r="F1902" s="29" t="s">
        <v>96</v>
      </c>
      <c r="G1902" s="29" t="s">
        <v>6789</v>
      </c>
      <c r="H1902" s="51" t="s">
        <v>6445</v>
      </c>
      <c r="I1902" s="6"/>
      <c r="J1902" s="6"/>
    </row>
    <row r="1903">
      <c r="A1903" s="3">
        <v>4.0140005249E10</v>
      </c>
      <c r="B1903" s="2" t="s">
        <v>6790</v>
      </c>
      <c r="C1903" s="2" t="s">
        <v>6791</v>
      </c>
      <c r="D1903" s="3">
        <v>8.7133932404E10</v>
      </c>
      <c r="E1903" s="2" t="s">
        <v>21</v>
      </c>
      <c r="F1903" s="2" t="s">
        <v>201</v>
      </c>
      <c r="G1903" s="2" t="s">
        <v>6792</v>
      </c>
      <c r="H1903" s="4" t="s">
        <v>5855</v>
      </c>
      <c r="I1903" s="10"/>
      <c r="J1903" s="6"/>
    </row>
    <row r="1904">
      <c r="A1904" s="28">
        <v>4.0140006336E10</v>
      </c>
      <c r="B1904" s="29" t="s">
        <v>6793</v>
      </c>
      <c r="C1904" s="29" t="s">
        <v>6794</v>
      </c>
      <c r="D1904" s="39" t="s">
        <v>6795</v>
      </c>
      <c r="E1904" s="29" t="s">
        <v>6004</v>
      </c>
      <c r="F1904" s="29" t="s">
        <v>205</v>
      </c>
      <c r="G1904" s="29" t="s">
        <v>6796</v>
      </c>
      <c r="H1904" s="51" t="s">
        <v>5540</v>
      </c>
      <c r="I1904" s="6"/>
      <c r="J1904" s="14"/>
    </row>
    <row r="1905">
      <c r="A1905" s="3">
        <v>4.0140005784E10</v>
      </c>
      <c r="B1905" s="2" t="s">
        <v>6797</v>
      </c>
      <c r="C1905" s="2" t="s">
        <v>6798</v>
      </c>
      <c r="D1905" s="3">
        <v>8.7165121466E10</v>
      </c>
      <c r="E1905" s="2" t="s">
        <v>21</v>
      </c>
      <c r="F1905" s="2" t="s">
        <v>22</v>
      </c>
      <c r="G1905" s="2" t="s">
        <v>6799</v>
      </c>
      <c r="H1905" s="4" t="s">
        <v>6800</v>
      </c>
      <c r="I1905" s="10"/>
      <c r="J1905" s="10"/>
    </row>
    <row r="1906">
      <c r="A1906" s="28">
        <v>4.0140008471E10</v>
      </c>
      <c r="B1906" s="29" t="s">
        <v>6801</v>
      </c>
      <c r="C1906" s="29" t="s">
        <v>6802</v>
      </c>
      <c r="D1906" s="28">
        <v>8.7057586631E10</v>
      </c>
      <c r="E1906" s="29" t="s">
        <v>6803</v>
      </c>
      <c r="F1906" s="29" t="s">
        <v>37</v>
      </c>
      <c r="G1906" s="29" t="s">
        <v>6804</v>
      </c>
      <c r="H1906" s="51" t="s">
        <v>6805</v>
      </c>
      <c r="I1906" s="6"/>
      <c r="J1906" s="6"/>
    </row>
    <row r="1907">
      <c r="A1907" s="58"/>
      <c r="B1907" s="58"/>
      <c r="C1907" s="58"/>
      <c r="D1907" s="58"/>
      <c r="E1907" s="58"/>
      <c r="F1907" s="58"/>
      <c r="G1907" s="58"/>
      <c r="H1907" s="6"/>
      <c r="I1907" s="6"/>
      <c r="J1907" s="6"/>
    </row>
    <row r="1908">
      <c r="A1908" s="28">
        <v>4.0140010027E10</v>
      </c>
      <c r="B1908" s="29" t="s">
        <v>6806</v>
      </c>
      <c r="C1908" s="29" t="s">
        <v>6807</v>
      </c>
      <c r="D1908" s="28">
        <v>8.701673223E10</v>
      </c>
      <c r="E1908" s="29" t="s">
        <v>21</v>
      </c>
      <c r="F1908" s="29" t="s">
        <v>71</v>
      </c>
      <c r="G1908" s="29" t="s">
        <v>6808</v>
      </c>
      <c r="H1908" s="30" t="s">
        <v>269</v>
      </c>
      <c r="I1908" s="6"/>
      <c r="J1908" s="6"/>
    </row>
    <row r="1909">
      <c r="A1909" s="58"/>
      <c r="B1909" s="58"/>
      <c r="C1909" s="58"/>
      <c r="D1909" s="58"/>
      <c r="E1909" s="58"/>
      <c r="F1909" s="58"/>
      <c r="G1909" s="58"/>
      <c r="H1909" s="6"/>
      <c r="I1909" s="6"/>
      <c r="J1909" s="13"/>
    </row>
    <row r="1910">
      <c r="A1910" s="62">
        <v>4.016402212E10</v>
      </c>
      <c r="B1910" s="63" t="s">
        <v>4590</v>
      </c>
      <c r="C1910" s="63" t="s">
        <v>6809</v>
      </c>
      <c r="D1910" s="68" t="str">
        <f>+7 726 34 6-10-01 ,87263461001</f>
        <v>#ERROR!</v>
      </c>
      <c r="E1910" s="63" t="s">
        <v>36</v>
      </c>
      <c r="F1910" s="63" t="s">
        <v>2</v>
      </c>
      <c r="G1910" s="63" t="s">
        <v>6810</v>
      </c>
      <c r="H1910" s="33"/>
      <c r="I1910" s="33"/>
      <c r="J1910" s="6"/>
    </row>
    <row r="1911">
      <c r="A1911" s="28">
        <v>4.014001075E10</v>
      </c>
      <c r="B1911" s="29" t="s">
        <v>6811</v>
      </c>
      <c r="C1911" s="29" t="s">
        <v>6812</v>
      </c>
      <c r="D1911" s="28">
        <v>8.7056826611E10</v>
      </c>
      <c r="E1911" s="29" t="s">
        <v>302</v>
      </c>
      <c r="F1911" s="29" t="s">
        <v>37</v>
      </c>
      <c r="G1911" s="29" t="s">
        <v>6813</v>
      </c>
      <c r="H1911" s="51" t="s">
        <v>6805</v>
      </c>
      <c r="I1911" s="6"/>
      <c r="J1911" s="33"/>
    </row>
    <row r="1912">
      <c r="A1912" s="28">
        <v>4.0209550131E10</v>
      </c>
      <c r="B1912" s="29" t="s">
        <v>6814</v>
      </c>
      <c r="C1912" s="29" t="s">
        <v>6815</v>
      </c>
      <c r="D1912" s="28">
        <v>8.705512843E10</v>
      </c>
      <c r="E1912" s="29" t="s">
        <v>173</v>
      </c>
      <c r="F1912" s="29" t="s">
        <v>16</v>
      </c>
      <c r="G1912" s="29" t="s">
        <v>1834</v>
      </c>
      <c r="H1912" s="51" t="s">
        <v>6816</v>
      </c>
      <c r="I1912" s="6"/>
      <c r="J1912" s="10"/>
    </row>
    <row r="1913">
      <c r="A1913" s="28">
        <v>4.0221650837E10</v>
      </c>
      <c r="B1913" s="29" t="s">
        <v>6817</v>
      </c>
      <c r="C1913" s="29" t="s">
        <v>6818</v>
      </c>
      <c r="D1913" s="28">
        <v>8.7757738225E10</v>
      </c>
      <c r="E1913" s="29" t="s">
        <v>6819</v>
      </c>
      <c r="F1913" s="29" t="s">
        <v>2</v>
      </c>
      <c r="G1913" s="29" t="s">
        <v>6514</v>
      </c>
      <c r="H1913" s="51" t="s">
        <v>6805</v>
      </c>
      <c r="I1913" s="6"/>
      <c r="J1913" s="6"/>
    </row>
    <row r="1914">
      <c r="A1914" s="3">
        <v>4.0240009949E10</v>
      </c>
      <c r="B1914" s="2" t="s">
        <v>6820</v>
      </c>
      <c r="C1914" s="2" t="s">
        <v>6821</v>
      </c>
      <c r="D1914" s="2" t="s">
        <v>6822</v>
      </c>
      <c r="E1914" s="2" t="s">
        <v>6004</v>
      </c>
      <c r="F1914" s="2" t="s">
        <v>186</v>
      </c>
      <c r="G1914" s="2" t="s">
        <v>6823</v>
      </c>
      <c r="H1914" s="4" t="s">
        <v>6824</v>
      </c>
      <c r="I1914" s="10"/>
      <c r="J1914" s="10"/>
    </row>
    <row r="1915">
      <c r="A1915" s="28">
        <v>4.0240008326E10</v>
      </c>
      <c r="B1915" s="29" t="s">
        <v>6825</v>
      </c>
      <c r="C1915" s="29" t="s">
        <v>6826</v>
      </c>
      <c r="D1915" s="39" t="s">
        <v>6827</v>
      </c>
      <c r="E1915" s="29" t="s">
        <v>213</v>
      </c>
      <c r="F1915" s="29" t="s">
        <v>43</v>
      </c>
      <c r="G1915" s="29" t="s">
        <v>6828</v>
      </c>
      <c r="H1915" s="51" t="s">
        <v>6829</v>
      </c>
      <c r="I1915" s="6"/>
      <c r="J1915" s="20"/>
    </row>
    <row r="1916">
      <c r="A1916" s="28">
        <v>4.0240009443E10</v>
      </c>
      <c r="B1916" s="29" t="s">
        <v>6830</v>
      </c>
      <c r="C1916" s="29" t="s">
        <v>6831</v>
      </c>
      <c r="D1916" s="28">
        <v>8.7757845157E10</v>
      </c>
      <c r="E1916" s="29" t="s">
        <v>726</v>
      </c>
      <c r="F1916" s="29" t="s">
        <v>205</v>
      </c>
      <c r="G1916" s="29" t="s">
        <v>6832</v>
      </c>
      <c r="H1916" s="51" t="s">
        <v>3485</v>
      </c>
      <c r="I1916" s="6"/>
      <c r="J1916" s="10"/>
    </row>
    <row r="1917">
      <c r="A1917" s="28">
        <v>4.0340001362E10</v>
      </c>
      <c r="B1917" s="29" t="s">
        <v>6833</v>
      </c>
      <c r="C1917" s="29" t="s">
        <v>6834</v>
      </c>
      <c r="D1917" s="28">
        <v>8.777607479E10</v>
      </c>
      <c r="E1917" s="29" t="s">
        <v>21</v>
      </c>
      <c r="F1917" s="29" t="s">
        <v>55</v>
      </c>
      <c r="G1917" s="29" t="s">
        <v>6835</v>
      </c>
      <c r="H1917" s="51" t="s">
        <v>6836</v>
      </c>
      <c r="I1917" s="6"/>
      <c r="J1917" s="13"/>
    </row>
    <row r="1918">
      <c r="A1918" s="28">
        <v>4.0240011009E10</v>
      </c>
      <c r="B1918" s="29" t="s">
        <v>6837</v>
      </c>
      <c r="C1918" s="29" t="s">
        <v>6838</v>
      </c>
      <c r="D1918" s="28">
        <v>8.7774059061E10</v>
      </c>
      <c r="E1918" s="29" t="s">
        <v>21</v>
      </c>
      <c r="F1918" s="29" t="s">
        <v>55</v>
      </c>
      <c r="G1918" s="29" t="s">
        <v>6839</v>
      </c>
      <c r="H1918" s="51" t="s">
        <v>6840</v>
      </c>
      <c r="I1918" s="6"/>
      <c r="J1918" s="6"/>
    </row>
    <row r="1919">
      <c r="A1919" s="28">
        <v>4.0240022004E10</v>
      </c>
      <c r="B1919" s="29" t="s">
        <v>6841</v>
      </c>
      <c r="C1919" s="29" t="s">
        <v>6842</v>
      </c>
      <c r="D1919" s="28">
        <v>8.7471880717E10</v>
      </c>
      <c r="E1919" s="29" t="s">
        <v>21</v>
      </c>
      <c r="F1919" s="29" t="s">
        <v>37</v>
      </c>
      <c r="G1919" s="29" t="s">
        <v>6843</v>
      </c>
      <c r="H1919" s="51" t="s">
        <v>6844</v>
      </c>
      <c r="I1919" s="6"/>
      <c r="J1919" s="6"/>
    </row>
    <row r="1920">
      <c r="A1920" s="28">
        <v>4.0314500215E10</v>
      </c>
      <c r="B1920" s="29" t="s">
        <v>6845</v>
      </c>
      <c r="C1920" s="29" t="s">
        <v>6846</v>
      </c>
      <c r="D1920" s="39" t="s">
        <v>6847</v>
      </c>
      <c r="E1920" s="29" t="s">
        <v>6848</v>
      </c>
      <c r="F1920" s="29" t="s">
        <v>16</v>
      </c>
      <c r="G1920" s="29" t="s">
        <v>6849</v>
      </c>
      <c r="H1920" s="51" t="s">
        <v>3485</v>
      </c>
      <c r="I1920" s="6"/>
      <c r="J1920" s="6"/>
    </row>
    <row r="1921">
      <c r="A1921" s="3">
        <v>4.0325600112E10</v>
      </c>
      <c r="B1921" s="2" t="s">
        <v>6850</v>
      </c>
      <c r="C1921" s="2" t="s">
        <v>6851</v>
      </c>
      <c r="D1921" s="3">
        <v>8.707591103E10</v>
      </c>
      <c r="E1921" s="2" t="s">
        <v>173</v>
      </c>
      <c r="F1921" s="2" t="s">
        <v>16</v>
      </c>
      <c r="G1921" s="2" t="s">
        <v>6852</v>
      </c>
      <c r="H1921" s="4" t="s">
        <v>6853</v>
      </c>
      <c r="I1921" s="10"/>
      <c r="J1921" s="13"/>
    </row>
    <row r="1922">
      <c r="A1922" s="3">
        <v>4.0264027998E10</v>
      </c>
      <c r="B1922" s="2" t="s">
        <v>6854</v>
      </c>
      <c r="C1922" s="2" t="s">
        <v>6855</v>
      </c>
      <c r="D1922" s="69" t="s">
        <v>6856</v>
      </c>
      <c r="E1922" s="2" t="s">
        <v>302</v>
      </c>
      <c r="F1922" s="2" t="s">
        <v>37</v>
      </c>
      <c r="G1922" s="2" t="s">
        <v>6857</v>
      </c>
      <c r="H1922" s="4" t="s">
        <v>6853</v>
      </c>
      <c r="I1922" s="10"/>
      <c r="J1922" s="6"/>
    </row>
    <row r="1923">
      <c r="A1923" s="28">
        <v>4.0264028887E10</v>
      </c>
      <c r="B1923" s="29" t="s">
        <v>6858</v>
      </c>
      <c r="C1923" s="29" t="s">
        <v>6859</v>
      </c>
      <c r="D1923" s="28">
        <v>8.7022811525E10</v>
      </c>
      <c r="E1923" s="29" t="s">
        <v>302</v>
      </c>
      <c r="F1923" s="29" t="s">
        <v>37</v>
      </c>
      <c r="G1923" s="29" t="s">
        <v>6860</v>
      </c>
      <c r="H1923" s="51" t="s">
        <v>6861</v>
      </c>
      <c r="I1923" s="6"/>
      <c r="J1923" s="13"/>
    </row>
    <row r="1924">
      <c r="A1924" s="28">
        <v>4.0264029845E10</v>
      </c>
      <c r="B1924" s="29" t="s">
        <v>6862</v>
      </c>
      <c r="C1924" s="29" t="s">
        <v>6863</v>
      </c>
      <c r="D1924" s="39" t="s">
        <v>6864</v>
      </c>
      <c r="E1924" s="29" t="s">
        <v>36</v>
      </c>
      <c r="F1924" s="29" t="s">
        <v>201</v>
      </c>
      <c r="G1924" s="29" t="s">
        <v>6865</v>
      </c>
      <c r="H1924" s="51" t="s">
        <v>6866</v>
      </c>
      <c r="I1924" s="6"/>
      <c r="J1924" s="13"/>
    </row>
    <row r="1925">
      <c r="A1925" s="28">
        <v>4.0340004007E10</v>
      </c>
      <c r="B1925" s="29" t="s">
        <v>6867</v>
      </c>
      <c r="C1925" s="29" t="s">
        <v>6868</v>
      </c>
      <c r="D1925" s="29" t="s">
        <v>6869</v>
      </c>
      <c r="E1925" s="29" t="s">
        <v>21</v>
      </c>
      <c r="F1925" s="29" t="s">
        <v>43</v>
      </c>
      <c r="G1925" s="29" t="s">
        <v>6870</v>
      </c>
      <c r="H1925" s="51" t="s">
        <v>6829</v>
      </c>
      <c r="I1925" s="6"/>
      <c r="J1925" s="10"/>
    </row>
    <row r="1926">
      <c r="A1926" s="28">
        <v>4.0340003329E10</v>
      </c>
      <c r="B1926" s="29" t="s">
        <v>6871</v>
      </c>
      <c r="C1926" s="29" t="s">
        <v>6872</v>
      </c>
      <c r="D1926" s="28">
        <v>0.0</v>
      </c>
      <c r="E1926" s="29" t="s">
        <v>738</v>
      </c>
      <c r="F1926" s="29" t="s">
        <v>201</v>
      </c>
      <c r="G1926" s="29" t="s">
        <v>6873</v>
      </c>
      <c r="H1926" s="51" t="s">
        <v>6874</v>
      </c>
      <c r="I1926" s="6"/>
      <c r="J1926" s="10"/>
    </row>
    <row r="1927">
      <c r="A1927" s="28">
        <v>4.0364040802E10</v>
      </c>
      <c r="B1927" s="29" t="s">
        <v>6875</v>
      </c>
      <c r="C1927" s="29" t="s">
        <v>6876</v>
      </c>
      <c r="D1927" s="28">
        <v>8.747531873E10</v>
      </c>
      <c r="E1927" s="29" t="s">
        <v>21</v>
      </c>
      <c r="F1927" s="29" t="s">
        <v>37</v>
      </c>
      <c r="G1927" s="29" t="s">
        <v>6877</v>
      </c>
      <c r="H1927" s="51" t="s">
        <v>6878</v>
      </c>
      <c r="I1927" s="6"/>
      <c r="J1927" s="20"/>
    </row>
    <row r="1928">
      <c r="A1928" s="3">
        <v>4.034001044E10</v>
      </c>
      <c r="B1928" s="2" t="s">
        <v>6879</v>
      </c>
      <c r="C1928" s="2" t="s">
        <v>6880</v>
      </c>
      <c r="D1928" s="2" t="s">
        <v>6881</v>
      </c>
      <c r="E1928" s="2" t="s">
        <v>36</v>
      </c>
      <c r="F1928" s="2" t="s">
        <v>1868</v>
      </c>
      <c r="G1928" s="2" t="s">
        <v>6882</v>
      </c>
      <c r="H1928" s="4" t="s">
        <v>6844</v>
      </c>
      <c r="I1928" s="10"/>
      <c r="J1928" s="6"/>
    </row>
    <row r="1929">
      <c r="A1929" s="28">
        <v>4.0340018268E10</v>
      </c>
      <c r="B1929" s="29" t="s">
        <v>6883</v>
      </c>
      <c r="C1929" s="29" t="s">
        <v>6884</v>
      </c>
      <c r="D1929" s="39" t="s">
        <v>6885</v>
      </c>
      <c r="E1929" s="29" t="s">
        <v>21</v>
      </c>
      <c r="F1929" s="29" t="s">
        <v>9</v>
      </c>
      <c r="G1929" s="29" t="s">
        <v>6886</v>
      </c>
      <c r="H1929" s="51" t="s">
        <v>153</v>
      </c>
      <c r="I1929" s="6"/>
      <c r="J1929" s="6"/>
    </row>
    <row r="1930">
      <c r="A1930" s="28">
        <v>4.0340027128E10</v>
      </c>
      <c r="B1930" s="29" t="s">
        <v>6887</v>
      </c>
      <c r="C1930" s="29" t="s">
        <v>6888</v>
      </c>
      <c r="D1930" s="28">
        <v>8.701774835E10</v>
      </c>
      <c r="E1930" s="29" t="s">
        <v>213</v>
      </c>
      <c r="F1930" s="29" t="s">
        <v>37</v>
      </c>
      <c r="G1930" s="29" t="s">
        <v>6889</v>
      </c>
      <c r="H1930" s="51" t="s">
        <v>6805</v>
      </c>
      <c r="I1930" s="6"/>
      <c r="J1930" s="6"/>
    </row>
    <row r="1931">
      <c r="A1931" s="3">
        <v>4.0360011547E10</v>
      </c>
      <c r="B1931" s="2" t="s">
        <v>6890</v>
      </c>
      <c r="C1931" s="2" t="s">
        <v>6891</v>
      </c>
      <c r="D1931" s="3">
        <v>8.7056884352E10</v>
      </c>
      <c r="E1931" s="2" t="s">
        <v>302</v>
      </c>
      <c r="F1931" s="2" t="s">
        <v>37</v>
      </c>
      <c r="G1931" s="2" t="s">
        <v>6892</v>
      </c>
      <c r="H1931" s="4" t="s">
        <v>6893</v>
      </c>
      <c r="I1931" s="10"/>
      <c r="J1931" s="13"/>
    </row>
    <row r="1932">
      <c r="A1932" s="28">
        <v>4.0364035368E10</v>
      </c>
      <c r="B1932" s="29" t="s">
        <v>6894</v>
      </c>
      <c r="C1932" s="29" t="s">
        <v>6895</v>
      </c>
      <c r="D1932" s="28">
        <v>8.7057534454E10</v>
      </c>
      <c r="E1932" s="29" t="s">
        <v>165</v>
      </c>
      <c r="F1932" s="29" t="s">
        <v>37</v>
      </c>
      <c r="G1932" s="29" t="s">
        <v>6896</v>
      </c>
      <c r="H1932" s="51" t="s">
        <v>6897</v>
      </c>
      <c r="I1932" s="6"/>
      <c r="J1932" s="10"/>
    </row>
    <row r="1933">
      <c r="A1933" s="94">
        <v>4.0340012239E10</v>
      </c>
      <c r="B1933" s="95" t="s">
        <v>6898</v>
      </c>
      <c r="C1933" s="95" t="s">
        <v>6899</v>
      </c>
      <c r="D1933" s="94">
        <v>8.7759809494E10</v>
      </c>
      <c r="E1933" s="95" t="s">
        <v>302</v>
      </c>
      <c r="F1933" s="95" t="s">
        <v>37</v>
      </c>
      <c r="G1933" s="95" t="s">
        <v>6900</v>
      </c>
      <c r="H1933" s="96" t="s">
        <v>6878</v>
      </c>
      <c r="I1933" s="41"/>
      <c r="J1933" s="10"/>
    </row>
    <row r="1934">
      <c r="A1934" s="3">
        <v>4.0364074204E10</v>
      </c>
      <c r="B1934" s="2" t="s">
        <v>6901</v>
      </c>
      <c r="C1934" s="2" t="s">
        <v>6902</v>
      </c>
      <c r="D1934" s="3">
        <v>8.7776124758E10</v>
      </c>
      <c r="E1934" s="2" t="s">
        <v>21</v>
      </c>
      <c r="F1934" s="2" t="s">
        <v>37</v>
      </c>
      <c r="G1934" s="2" t="s">
        <v>5968</v>
      </c>
      <c r="H1934" s="4" t="s">
        <v>6903</v>
      </c>
      <c r="I1934" s="10"/>
      <c r="J1934" s="6"/>
    </row>
    <row r="1935">
      <c r="A1935" s="28">
        <v>4.0364044743E10</v>
      </c>
      <c r="B1935" s="29" t="s">
        <v>6904</v>
      </c>
      <c r="C1935" s="29" t="s">
        <v>6905</v>
      </c>
      <c r="D1935" s="28">
        <v>8.7776184063E10</v>
      </c>
      <c r="E1935" s="29" t="s">
        <v>584</v>
      </c>
      <c r="F1935" s="29" t="s">
        <v>37</v>
      </c>
      <c r="G1935" s="29" t="s">
        <v>6892</v>
      </c>
      <c r="H1935" s="51" t="s">
        <v>6906</v>
      </c>
      <c r="I1935" s="6"/>
      <c r="J1935" s="6"/>
    </row>
    <row r="1936">
      <c r="A1936" s="3">
        <v>4.0364058545E10</v>
      </c>
      <c r="B1936" s="2" t="s">
        <v>6907</v>
      </c>
      <c r="C1936" s="2" t="s">
        <v>6908</v>
      </c>
      <c r="D1936" s="2" t="s">
        <v>6909</v>
      </c>
      <c r="E1936" s="2" t="s">
        <v>21</v>
      </c>
      <c r="F1936" s="2" t="s">
        <v>55</v>
      </c>
      <c r="G1936" s="2" t="s">
        <v>6910</v>
      </c>
      <c r="H1936" s="4" t="s">
        <v>6911</v>
      </c>
      <c r="I1936" s="10"/>
      <c r="J1936" s="33"/>
    </row>
    <row r="1937">
      <c r="A1937" s="28">
        <v>4.0440002116E10</v>
      </c>
      <c r="B1937" s="29" t="s">
        <v>6912</v>
      </c>
      <c r="C1937" s="29" t="s">
        <v>6913</v>
      </c>
      <c r="D1937" s="28">
        <v>8.7164096324E10</v>
      </c>
      <c r="E1937" s="29" t="s">
        <v>21</v>
      </c>
      <c r="F1937" s="29" t="s">
        <v>22</v>
      </c>
      <c r="G1937" s="29" t="s">
        <v>6914</v>
      </c>
      <c r="H1937" s="51" t="s">
        <v>6915</v>
      </c>
      <c r="I1937" s="6"/>
      <c r="J1937" s="6"/>
    </row>
    <row r="1938">
      <c r="A1938" s="62">
        <v>4.0440007107E10</v>
      </c>
      <c r="B1938" s="63" t="s">
        <v>6916</v>
      </c>
      <c r="C1938" s="63" t="s">
        <v>6917</v>
      </c>
      <c r="D1938" s="62">
        <v>8.7277823629E10</v>
      </c>
      <c r="E1938" s="63" t="s">
        <v>5649</v>
      </c>
      <c r="F1938" s="63" t="s">
        <v>96</v>
      </c>
      <c r="G1938" s="63" t="s">
        <v>6918</v>
      </c>
      <c r="H1938" s="33"/>
      <c r="I1938" s="33"/>
      <c r="J1938" s="10"/>
    </row>
    <row r="1939">
      <c r="A1939" s="28">
        <v>4.0440003769E10</v>
      </c>
      <c r="B1939" s="29" t="s">
        <v>6919</v>
      </c>
      <c r="C1939" s="29" t="s">
        <v>6920</v>
      </c>
      <c r="D1939" s="28">
        <v>8.7768660765E10</v>
      </c>
      <c r="E1939" s="29" t="s">
        <v>726</v>
      </c>
      <c r="F1939" s="29" t="s">
        <v>205</v>
      </c>
      <c r="G1939" s="29" t="s">
        <v>6921</v>
      </c>
      <c r="H1939" s="51" t="s">
        <v>3485</v>
      </c>
      <c r="I1939" s="6"/>
      <c r="J1939" s="33"/>
    </row>
    <row r="1940">
      <c r="A1940" s="58"/>
      <c r="B1940" s="58"/>
      <c r="C1940" s="58"/>
      <c r="D1940" s="58"/>
      <c r="E1940" s="58"/>
      <c r="F1940" s="58"/>
      <c r="G1940" s="58"/>
      <c r="H1940" s="6"/>
      <c r="I1940" s="6"/>
      <c r="J1940" s="6"/>
    </row>
    <row r="1941">
      <c r="A1941" s="62">
        <v>4.0440007961E10</v>
      </c>
      <c r="B1941" s="63" t="s">
        <v>6922</v>
      </c>
      <c r="C1941" s="63" t="s">
        <v>6923</v>
      </c>
      <c r="D1941" s="62">
        <v>8.725364058E10</v>
      </c>
      <c r="E1941" s="63" t="s">
        <v>5649</v>
      </c>
      <c r="F1941" s="63" t="s">
        <v>37</v>
      </c>
      <c r="G1941" s="63" t="s">
        <v>6924</v>
      </c>
      <c r="H1941" s="33"/>
      <c r="I1941" s="33"/>
      <c r="J1941" s="6"/>
    </row>
    <row r="1942">
      <c r="A1942" s="28">
        <v>4.044001837E10</v>
      </c>
      <c r="B1942" s="29" t="s">
        <v>6925</v>
      </c>
      <c r="C1942" s="29" t="s">
        <v>6926</v>
      </c>
      <c r="D1942" s="28">
        <v>8.7056134915E10</v>
      </c>
      <c r="E1942" s="29" t="s">
        <v>21</v>
      </c>
      <c r="F1942" s="29" t="s">
        <v>9</v>
      </c>
      <c r="G1942" s="29" t="s">
        <v>6927</v>
      </c>
      <c r="H1942" s="51" t="s">
        <v>6928</v>
      </c>
      <c r="I1942" s="6"/>
      <c r="J1942" s="33"/>
    </row>
    <row r="1943">
      <c r="A1943" s="3">
        <v>4.0440008472E10</v>
      </c>
      <c r="B1943" s="2" t="s">
        <v>6929</v>
      </c>
      <c r="C1943" s="2" t="s">
        <v>6930</v>
      </c>
      <c r="D1943" s="3">
        <v>8.7711072352E10</v>
      </c>
      <c r="E1943" s="2" t="s">
        <v>21</v>
      </c>
      <c r="F1943" s="2" t="s">
        <v>55</v>
      </c>
      <c r="G1943" s="2" t="s">
        <v>6931</v>
      </c>
      <c r="H1943" s="4" t="s">
        <v>6058</v>
      </c>
      <c r="I1943" s="10"/>
      <c r="J1943" s="10"/>
    </row>
    <row r="1944">
      <c r="A1944" s="62">
        <v>4.0440032742E10</v>
      </c>
      <c r="B1944" s="63" t="s">
        <v>6932</v>
      </c>
      <c r="C1944" s="63" t="s">
        <v>6933</v>
      </c>
      <c r="D1944" s="68" t="str">
        <f>+77058571832 ,87058571832</f>
        <v>#ERROR!</v>
      </c>
      <c r="E1944" s="63" t="s">
        <v>362</v>
      </c>
      <c r="F1944" s="63" t="s">
        <v>37</v>
      </c>
      <c r="G1944" s="63" t="s">
        <v>6934</v>
      </c>
      <c r="H1944" s="33"/>
      <c r="I1944" s="33"/>
      <c r="J1944" s="13"/>
    </row>
    <row r="1945">
      <c r="A1945" s="28">
        <v>4.0440031249E10</v>
      </c>
      <c r="B1945" s="29" t="s">
        <v>6935</v>
      </c>
      <c r="C1945" s="29" t="s">
        <v>6936</v>
      </c>
      <c r="D1945" s="28">
        <v>8.7056644333E10</v>
      </c>
      <c r="E1945" s="29" t="s">
        <v>302</v>
      </c>
      <c r="F1945" s="29" t="s">
        <v>37</v>
      </c>
      <c r="G1945" s="29" t="s">
        <v>6937</v>
      </c>
      <c r="H1945" s="51" t="s">
        <v>6938</v>
      </c>
      <c r="I1945" s="6"/>
      <c r="J1945" s="6"/>
    </row>
    <row r="1946">
      <c r="A1946" s="94">
        <v>4.0464070984E10</v>
      </c>
      <c r="B1946" s="95" t="s">
        <v>6939</v>
      </c>
      <c r="C1946" s="95" t="s">
        <v>6940</v>
      </c>
      <c r="D1946" s="94">
        <v>8.7058927322E10</v>
      </c>
      <c r="E1946" s="95" t="s">
        <v>302</v>
      </c>
      <c r="F1946" s="95" t="s">
        <v>37</v>
      </c>
      <c r="G1946" s="95" t="s">
        <v>6941</v>
      </c>
      <c r="H1946" s="96" t="s">
        <v>6805</v>
      </c>
      <c r="I1946" s="41"/>
      <c r="J1946" s="6"/>
    </row>
    <row r="1947">
      <c r="A1947" s="3">
        <v>4.0464076933E10</v>
      </c>
      <c r="B1947" s="2" t="s">
        <v>6942</v>
      </c>
      <c r="C1947" s="2" t="s">
        <v>6943</v>
      </c>
      <c r="D1947" s="2" t="s">
        <v>6944</v>
      </c>
      <c r="E1947" s="2" t="s">
        <v>302</v>
      </c>
      <c r="F1947" s="2" t="s">
        <v>37</v>
      </c>
      <c r="G1947" s="2" t="s">
        <v>6945</v>
      </c>
      <c r="H1947" s="4" t="s">
        <v>6946</v>
      </c>
      <c r="I1947" s="10"/>
      <c r="J1947" s="10"/>
    </row>
    <row r="1948">
      <c r="A1948" s="3">
        <v>4.0460020034E10</v>
      </c>
      <c r="B1948" s="2" t="s">
        <v>6947</v>
      </c>
      <c r="C1948" s="2" t="s">
        <v>6948</v>
      </c>
      <c r="D1948" s="3">
        <v>8.7058477017E10</v>
      </c>
      <c r="E1948" s="2" t="s">
        <v>117</v>
      </c>
      <c r="F1948" s="2" t="s">
        <v>37</v>
      </c>
      <c r="G1948" s="2" t="s">
        <v>6941</v>
      </c>
      <c r="H1948" s="4" t="s">
        <v>6906</v>
      </c>
      <c r="I1948" s="10"/>
      <c r="J1948" s="10"/>
    </row>
    <row r="1949">
      <c r="A1949" s="3">
        <v>4.0460021776E10</v>
      </c>
      <c r="B1949" s="2" t="s">
        <v>6949</v>
      </c>
      <c r="C1949" s="2" t="s">
        <v>6950</v>
      </c>
      <c r="D1949" s="3">
        <v>8.7776050017E10</v>
      </c>
      <c r="E1949" s="2" t="s">
        <v>21</v>
      </c>
      <c r="F1949" s="2" t="s">
        <v>37</v>
      </c>
      <c r="G1949" s="2" t="s">
        <v>6951</v>
      </c>
      <c r="H1949" s="4" t="s">
        <v>6946</v>
      </c>
      <c r="I1949" s="10"/>
      <c r="J1949" s="6"/>
    </row>
    <row r="1950">
      <c r="A1950" s="28">
        <v>4.0464041633E10</v>
      </c>
      <c r="B1950" s="29" t="s">
        <v>6952</v>
      </c>
      <c r="C1950" s="29" t="s">
        <v>6953</v>
      </c>
      <c r="D1950" s="28">
        <v>8.7153122753E10</v>
      </c>
      <c r="E1950" s="29" t="s">
        <v>21</v>
      </c>
      <c r="F1950" s="29" t="s">
        <v>55</v>
      </c>
      <c r="G1950" s="29" t="s">
        <v>3017</v>
      </c>
      <c r="H1950" s="51" t="s">
        <v>6129</v>
      </c>
      <c r="I1950" s="6"/>
      <c r="J1950" s="33"/>
    </row>
    <row r="1951">
      <c r="A1951" s="62">
        <v>4.0464080733E10</v>
      </c>
      <c r="B1951" s="63" t="s">
        <v>6954</v>
      </c>
      <c r="C1951" s="63" t="s">
        <v>6955</v>
      </c>
      <c r="D1951" s="68" t="str">
        <f>+77025607025 ,87025607025</f>
        <v>#ERROR!</v>
      </c>
      <c r="E1951" s="63" t="s">
        <v>6803</v>
      </c>
      <c r="F1951" s="63" t="s">
        <v>37</v>
      </c>
      <c r="G1951" s="63" t="s">
        <v>6956</v>
      </c>
      <c r="H1951" s="33"/>
      <c r="I1951" s="33"/>
      <c r="J1951" s="10"/>
    </row>
    <row r="1952">
      <c r="A1952" s="3">
        <v>4.0464053171E10</v>
      </c>
      <c r="B1952" s="2" t="s">
        <v>6957</v>
      </c>
      <c r="C1952" s="2" t="s">
        <v>6958</v>
      </c>
      <c r="D1952" s="3">
        <f>+7026802028</f>
        <v>7026802028</v>
      </c>
      <c r="E1952" s="2" t="s">
        <v>6803</v>
      </c>
      <c r="F1952" s="2" t="s">
        <v>37</v>
      </c>
      <c r="G1952" s="2" t="s">
        <v>6959</v>
      </c>
      <c r="H1952" s="4" t="s">
        <v>6960</v>
      </c>
      <c r="I1952" s="10"/>
      <c r="J1952" s="10"/>
    </row>
    <row r="1953">
      <c r="A1953" s="3">
        <v>4.0464125707E10</v>
      </c>
      <c r="B1953" s="2" t="s">
        <v>6961</v>
      </c>
      <c r="C1953" s="2" t="s">
        <v>6178</v>
      </c>
      <c r="D1953" s="3">
        <v>8.7054905585E10</v>
      </c>
      <c r="E1953" s="2" t="s">
        <v>302</v>
      </c>
      <c r="F1953" s="2" t="s">
        <v>37</v>
      </c>
      <c r="G1953" s="2" t="s">
        <v>6962</v>
      </c>
      <c r="H1953" s="4" t="s">
        <v>6963</v>
      </c>
      <c r="I1953" s="10"/>
      <c r="J1953" s="10"/>
    </row>
    <row r="1954">
      <c r="A1954" s="28">
        <v>4.0512501666E10</v>
      </c>
      <c r="B1954" s="29" t="s">
        <v>6964</v>
      </c>
      <c r="C1954" s="29" t="s">
        <v>6965</v>
      </c>
      <c r="D1954" s="28">
        <v>8.7474187057E10</v>
      </c>
      <c r="E1954" s="29" t="s">
        <v>272</v>
      </c>
      <c r="F1954" s="29" t="s">
        <v>2</v>
      </c>
      <c r="G1954" s="29" t="s">
        <v>6514</v>
      </c>
      <c r="H1954" s="51" t="s">
        <v>6897</v>
      </c>
      <c r="I1954" s="6"/>
      <c r="J1954" s="33"/>
    </row>
    <row r="1955">
      <c r="A1955" s="3">
        <v>4.0464141144E10</v>
      </c>
      <c r="B1955" s="2" t="s">
        <v>6966</v>
      </c>
      <c r="C1955" s="2" t="s">
        <v>6967</v>
      </c>
      <c r="D1955" s="3">
        <v>8.7712480906E10</v>
      </c>
      <c r="E1955" s="2" t="s">
        <v>21</v>
      </c>
      <c r="F1955" s="2" t="s">
        <v>37</v>
      </c>
      <c r="G1955" s="2" t="s">
        <v>6968</v>
      </c>
      <c r="H1955" s="4" t="s">
        <v>6960</v>
      </c>
      <c r="I1955" s="10"/>
      <c r="J1955" s="33"/>
    </row>
    <row r="1956">
      <c r="A1956" s="3">
        <v>4.0540001934E10</v>
      </c>
      <c r="B1956" s="2" t="s">
        <v>6969</v>
      </c>
      <c r="C1956" s="2" t="s">
        <v>6970</v>
      </c>
      <c r="D1956" s="3">
        <v>8.7134821175E10</v>
      </c>
      <c r="E1956" s="2" t="s">
        <v>21</v>
      </c>
      <c r="F1956" s="2" t="s">
        <v>201</v>
      </c>
      <c r="G1956" s="2" t="s">
        <v>6971</v>
      </c>
      <c r="H1956" s="4" t="s">
        <v>5855</v>
      </c>
      <c r="I1956" s="10"/>
      <c r="J1956" s="6"/>
    </row>
    <row r="1957">
      <c r="A1957" s="72">
        <v>4.0540001469E10</v>
      </c>
      <c r="B1957" s="73" t="s">
        <v>6972</v>
      </c>
      <c r="C1957" s="73" t="s">
        <v>6973</v>
      </c>
      <c r="D1957" s="73" t="s">
        <v>6974</v>
      </c>
      <c r="E1957" s="73" t="s">
        <v>106</v>
      </c>
      <c r="F1957" s="73" t="s">
        <v>71</v>
      </c>
      <c r="G1957" s="73" t="s">
        <v>6975</v>
      </c>
      <c r="H1957" s="97" t="s">
        <v>3123</v>
      </c>
      <c r="I1957" s="14"/>
      <c r="J1957" s="33"/>
    </row>
    <row r="1958">
      <c r="A1958" s="3">
        <v>4.054000203E10</v>
      </c>
      <c r="B1958" s="2" t="s">
        <v>6976</v>
      </c>
      <c r="C1958" s="2" t="s">
        <v>6977</v>
      </c>
      <c r="D1958" s="2" t="s">
        <v>6978</v>
      </c>
      <c r="E1958" s="2" t="s">
        <v>6979</v>
      </c>
      <c r="F1958" s="2" t="s">
        <v>141</v>
      </c>
      <c r="G1958" s="2" t="s">
        <v>6980</v>
      </c>
      <c r="H1958" s="4" t="s">
        <v>6981</v>
      </c>
      <c r="I1958" s="10"/>
      <c r="J1958" s="6"/>
    </row>
    <row r="1959">
      <c r="A1959" s="58"/>
      <c r="B1959" s="58"/>
      <c r="C1959" s="58"/>
      <c r="D1959" s="58"/>
      <c r="E1959" s="58"/>
      <c r="F1959" s="58"/>
      <c r="G1959" s="58"/>
      <c r="H1959" s="6"/>
      <c r="I1959" s="6"/>
      <c r="J1959" s="33"/>
    </row>
    <row r="1960">
      <c r="A1960" s="62">
        <v>4.054000555E10</v>
      </c>
      <c r="B1960" s="63" t="s">
        <v>6982</v>
      </c>
      <c r="C1960" s="63" t="s">
        <v>6983</v>
      </c>
      <c r="D1960" s="68" t="str">
        <f>+77775021717 ,87775021717</f>
        <v>#ERROR!</v>
      </c>
      <c r="E1960" s="63" t="s">
        <v>200</v>
      </c>
      <c r="F1960" s="63" t="s">
        <v>37</v>
      </c>
      <c r="G1960" s="63" t="s">
        <v>6984</v>
      </c>
      <c r="H1960" s="33"/>
      <c r="I1960" s="33"/>
      <c r="J1960" s="6"/>
    </row>
    <row r="1961">
      <c r="A1961" s="58"/>
      <c r="B1961" s="58"/>
      <c r="C1961" s="58"/>
      <c r="D1961" s="58"/>
      <c r="E1961" s="58"/>
      <c r="F1961" s="58"/>
      <c r="G1961" s="58"/>
      <c r="H1961" s="6"/>
      <c r="I1961" s="6"/>
      <c r="J1961" s="20"/>
    </row>
    <row r="1962">
      <c r="A1962" s="64"/>
      <c r="B1962" s="64"/>
      <c r="C1962" s="64"/>
      <c r="D1962" s="64"/>
      <c r="E1962" s="64"/>
      <c r="F1962" s="64"/>
      <c r="G1962" s="64"/>
      <c r="H1962" s="33"/>
      <c r="I1962" s="33"/>
      <c r="J1962" s="6"/>
    </row>
    <row r="1963">
      <c r="A1963" s="28">
        <v>4.0564026475E10</v>
      </c>
      <c r="B1963" s="29" t="s">
        <v>6985</v>
      </c>
      <c r="C1963" s="29" t="s">
        <v>6986</v>
      </c>
      <c r="D1963" s="28">
        <v>8.777918586E10</v>
      </c>
      <c r="E1963" s="29" t="s">
        <v>21</v>
      </c>
      <c r="F1963" s="29" t="s">
        <v>37</v>
      </c>
      <c r="G1963" s="29" t="s">
        <v>6987</v>
      </c>
      <c r="H1963" s="51" t="s">
        <v>6897</v>
      </c>
      <c r="I1963" s="6"/>
      <c r="J1963" s="13"/>
    </row>
    <row r="1964">
      <c r="A1964" s="28">
        <v>4.0564026485E10</v>
      </c>
      <c r="B1964" s="29" t="s">
        <v>6988</v>
      </c>
      <c r="C1964" s="29" t="s">
        <v>6989</v>
      </c>
      <c r="D1964" s="29" t="s">
        <v>6990</v>
      </c>
      <c r="E1964" s="29" t="s">
        <v>302</v>
      </c>
      <c r="F1964" s="29" t="s">
        <v>37</v>
      </c>
      <c r="G1964" s="29" t="s">
        <v>6991</v>
      </c>
      <c r="H1964" s="51" t="s">
        <v>6992</v>
      </c>
      <c r="I1964" s="6"/>
      <c r="J1964" s="13"/>
    </row>
    <row r="1965">
      <c r="A1965" s="62">
        <v>4.0627000057E10</v>
      </c>
      <c r="B1965" s="63" t="s">
        <v>6993</v>
      </c>
      <c r="C1965" s="63" t="s">
        <v>6994</v>
      </c>
      <c r="D1965" s="62">
        <f>+77756700981</f>
        <v>77756700981</v>
      </c>
      <c r="E1965" s="63" t="s">
        <v>1335</v>
      </c>
      <c r="F1965" s="63" t="s">
        <v>2984</v>
      </c>
      <c r="G1965" s="63" t="s">
        <v>6071</v>
      </c>
      <c r="H1965" s="33"/>
      <c r="I1965" s="33"/>
      <c r="J1965" s="6"/>
    </row>
    <row r="1966">
      <c r="A1966" s="28">
        <v>4.0560014836E10</v>
      </c>
      <c r="B1966" s="29" t="s">
        <v>6995</v>
      </c>
      <c r="C1966" s="29" t="s">
        <v>6996</v>
      </c>
      <c r="D1966" s="29" t="s">
        <v>6997</v>
      </c>
      <c r="E1966" s="29" t="s">
        <v>726</v>
      </c>
      <c r="F1966" s="29" t="s">
        <v>205</v>
      </c>
      <c r="G1966" s="29" t="s">
        <v>6998</v>
      </c>
      <c r="H1966" s="51" t="s">
        <v>6999</v>
      </c>
      <c r="I1966" s="6"/>
      <c r="J1966" s="13"/>
    </row>
    <row r="1967">
      <c r="A1967" s="28">
        <v>4.0564026029E10</v>
      </c>
      <c r="B1967" s="29" t="s">
        <v>7000</v>
      </c>
      <c r="C1967" s="29" t="s">
        <v>7001</v>
      </c>
      <c r="D1967" s="29" t="s">
        <v>7002</v>
      </c>
      <c r="E1967" s="29" t="s">
        <v>584</v>
      </c>
      <c r="F1967" s="29" t="s">
        <v>37</v>
      </c>
      <c r="G1967" s="29" t="s">
        <v>3575</v>
      </c>
      <c r="H1967" s="51" t="s">
        <v>6897</v>
      </c>
      <c r="I1967" s="6"/>
      <c r="J1967" s="10"/>
    </row>
    <row r="1968">
      <c r="A1968" s="28">
        <v>4.061565062E10</v>
      </c>
      <c r="B1968" s="29" t="s">
        <v>7003</v>
      </c>
      <c r="C1968" s="29" t="s">
        <v>7004</v>
      </c>
      <c r="D1968" s="28">
        <f>+77763009800</f>
        <v>77763009800</v>
      </c>
      <c r="E1968" s="29" t="s">
        <v>213</v>
      </c>
      <c r="F1968" s="29" t="s">
        <v>273</v>
      </c>
      <c r="G1968" s="29" t="s">
        <v>6050</v>
      </c>
      <c r="H1968" s="51" t="s">
        <v>6897</v>
      </c>
      <c r="I1968" s="6"/>
      <c r="J1968" s="6"/>
    </row>
    <row r="1969">
      <c r="A1969" s="98">
        <v>4.0640008945E10</v>
      </c>
      <c r="B1969" s="99" t="s">
        <v>7005</v>
      </c>
      <c r="C1969" s="99" t="s">
        <v>7006</v>
      </c>
      <c r="D1969" s="98">
        <v>8.7054290455E10</v>
      </c>
      <c r="E1969" s="99" t="s">
        <v>21</v>
      </c>
      <c r="F1969" s="99" t="s">
        <v>55</v>
      </c>
      <c r="G1969" s="99" t="s">
        <v>7007</v>
      </c>
      <c r="H1969" s="100" t="s">
        <v>7008</v>
      </c>
      <c r="I1969" s="15"/>
      <c r="J1969" s="6"/>
    </row>
    <row r="1970">
      <c r="A1970" s="28">
        <v>4.0640007779E10</v>
      </c>
      <c r="B1970" s="29" t="s">
        <v>7009</v>
      </c>
      <c r="C1970" s="29" t="s">
        <v>7010</v>
      </c>
      <c r="D1970" s="29" t="s">
        <v>7011</v>
      </c>
      <c r="E1970" s="29" t="s">
        <v>961</v>
      </c>
      <c r="F1970" s="29" t="s">
        <v>141</v>
      </c>
      <c r="G1970" s="29" t="s">
        <v>7012</v>
      </c>
      <c r="H1970" s="51" t="s">
        <v>6706</v>
      </c>
      <c r="I1970" s="6"/>
      <c r="J1970" s="6"/>
    </row>
    <row r="1971">
      <c r="A1971" s="62">
        <v>4.0640011023E10</v>
      </c>
      <c r="B1971" s="63" t="s">
        <v>7013</v>
      </c>
      <c r="C1971" s="63" t="s">
        <v>7014</v>
      </c>
      <c r="D1971" s="68" t="str">
        <f>+77053950522 ,87053950522</f>
        <v>#ERROR!</v>
      </c>
      <c r="E1971" s="63" t="s">
        <v>7015</v>
      </c>
      <c r="F1971" s="63" t="s">
        <v>2</v>
      </c>
      <c r="G1971" s="63" t="s">
        <v>7016</v>
      </c>
      <c r="H1971" s="33"/>
      <c r="I1971" s="33"/>
      <c r="J1971" s="10"/>
    </row>
    <row r="1972">
      <c r="A1972" s="3">
        <v>4.0740001109E10</v>
      </c>
      <c r="B1972" s="2" t="s">
        <v>7017</v>
      </c>
      <c r="C1972" s="2" t="s">
        <v>7018</v>
      </c>
      <c r="D1972" s="3">
        <v>8.716472438E10</v>
      </c>
      <c r="E1972" s="2" t="s">
        <v>21</v>
      </c>
      <c r="F1972" s="2" t="s">
        <v>22</v>
      </c>
      <c r="G1972" s="2" t="s">
        <v>7019</v>
      </c>
      <c r="H1972" s="4" t="s">
        <v>7020</v>
      </c>
      <c r="I1972" s="10"/>
      <c r="J1972" s="33"/>
    </row>
    <row r="1973">
      <c r="A1973" s="62">
        <v>4.0660009605E10</v>
      </c>
      <c r="B1973" s="63" t="s">
        <v>7021</v>
      </c>
      <c r="C1973" s="63" t="s">
        <v>7022</v>
      </c>
      <c r="D1973" s="63" t="s">
        <v>7023</v>
      </c>
      <c r="E1973" s="63" t="s">
        <v>302</v>
      </c>
      <c r="F1973" s="63" t="s">
        <v>37</v>
      </c>
      <c r="G1973" s="63" t="s">
        <v>7024</v>
      </c>
      <c r="H1973" s="33"/>
      <c r="I1973" s="33"/>
      <c r="J1973" s="10"/>
    </row>
    <row r="1974">
      <c r="A1974" s="3">
        <v>4.0740003145E10</v>
      </c>
      <c r="B1974" s="2" t="s">
        <v>7025</v>
      </c>
      <c r="C1974" s="2" t="s">
        <v>7026</v>
      </c>
      <c r="D1974" s="2" t="s">
        <v>7027</v>
      </c>
      <c r="E1974" s="2" t="s">
        <v>21</v>
      </c>
      <c r="F1974" s="2" t="s">
        <v>22</v>
      </c>
      <c r="G1974" s="2" t="s">
        <v>7028</v>
      </c>
      <c r="H1974" s="4" t="s">
        <v>6800</v>
      </c>
      <c r="I1974" s="10"/>
      <c r="J1974" s="6"/>
    </row>
    <row r="1975">
      <c r="A1975" s="3">
        <v>4.0740002375E10</v>
      </c>
      <c r="B1975" s="2" t="s">
        <v>7029</v>
      </c>
      <c r="C1975" s="2" t="s">
        <v>7030</v>
      </c>
      <c r="D1975" s="69" t="s">
        <v>7031</v>
      </c>
      <c r="E1975" s="2" t="s">
        <v>7032</v>
      </c>
      <c r="F1975" s="2" t="s">
        <v>428</v>
      </c>
      <c r="G1975" s="2" t="s">
        <v>7033</v>
      </c>
      <c r="H1975" s="10"/>
      <c r="I1975" s="10"/>
      <c r="J1975" s="10"/>
    </row>
    <row r="1976">
      <c r="A1976" s="3">
        <v>4.0740012739E10</v>
      </c>
      <c r="B1976" s="2" t="s">
        <v>7034</v>
      </c>
      <c r="C1976" s="2" t="s">
        <v>7035</v>
      </c>
      <c r="D1976" s="69" t="s">
        <v>7036</v>
      </c>
      <c r="E1976" s="2" t="s">
        <v>21</v>
      </c>
      <c r="F1976" s="2" t="s">
        <v>37</v>
      </c>
      <c r="G1976" s="2" t="s">
        <v>7037</v>
      </c>
      <c r="H1976" s="4" t="s">
        <v>7038</v>
      </c>
      <c r="I1976" s="10"/>
      <c r="J1976" s="13"/>
    </row>
    <row r="1977">
      <c r="A1977" s="58"/>
      <c r="B1977" s="58"/>
      <c r="C1977" s="58"/>
      <c r="D1977" s="58"/>
      <c r="E1977" s="58"/>
      <c r="F1977" s="58"/>
      <c r="G1977" s="58"/>
      <c r="H1977" s="6"/>
      <c r="I1977" s="6"/>
      <c r="J1977" s="10"/>
    </row>
    <row r="1978">
      <c r="A1978" s="62">
        <v>4.0816600101E10</v>
      </c>
      <c r="B1978" s="63" t="s">
        <v>7039</v>
      </c>
      <c r="C1978" s="63" t="s">
        <v>7040</v>
      </c>
      <c r="D1978" s="62">
        <v>8.7471952996E10</v>
      </c>
      <c r="E1978" s="63" t="s">
        <v>674</v>
      </c>
      <c r="F1978" s="63" t="s">
        <v>16</v>
      </c>
      <c r="G1978" s="63" t="s">
        <v>5964</v>
      </c>
      <c r="H1978" s="33"/>
      <c r="I1978" s="33"/>
      <c r="J1978" s="10"/>
    </row>
    <row r="1979">
      <c r="A1979" s="3">
        <v>4.0840017179E10</v>
      </c>
      <c r="B1979" s="2" t="s">
        <v>7041</v>
      </c>
      <c r="C1979" s="2" t="s">
        <v>7042</v>
      </c>
      <c r="D1979" s="3">
        <v>8.7787681515E10</v>
      </c>
      <c r="E1979" s="2" t="s">
        <v>21</v>
      </c>
      <c r="F1979" s="2" t="s">
        <v>37</v>
      </c>
      <c r="G1979" s="2" t="s">
        <v>7043</v>
      </c>
      <c r="H1979" s="4" t="s">
        <v>7044</v>
      </c>
      <c r="I1979" s="10"/>
      <c r="J1979" s="10"/>
    </row>
    <row r="1980">
      <c r="A1980" s="28">
        <v>4.0840005125E10</v>
      </c>
      <c r="B1980" s="29" t="s">
        <v>7045</v>
      </c>
      <c r="C1980" s="29" t="s">
        <v>7046</v>
      </c>
      <c r="D1980" s="39" t="s">
        <v>7047</v>
      </c>
      <c r="E1980" s="29" t="s">
        <v>165</v>
      </c>
      <c r="F1980" s="29" t="s">
        <v>201</v>
      </c>
      <c r="G1980" s="29" t="s">
        <v>7048</v>
      </c>
      <c r="H1980" s="51" t="s">
        <v>6161</v>
      </c>
      <c r="I1980" s="6"/>
      <c r="J1980" s="10"/>
    </row>
    <row r="1981">
      <c r="A1981" s="62">
        <v>4.0840004098E10</v>
      </c>
      <c r="B1981" s="63" t="s">
        <v>7049</v>
      </c>
      <c r="C1981" s="63" t="s">
        <v>7050</v>
      </c>
      <c r="D1981" s="62">
        <v>8.7753888777E10</v>
      </c>
      <c r="E1981" s="63" t="s">
        <v>253</v>
      </c>
      <c r="F1981" s="63" t="s">
        <v>37</v>
      </c>
      <c r="G1981" s="63" t="s">
        <v>7051</v>
      </c>
      <c r="H1981" s="33"/>
      <c r="I1981" s="33"/>
      <c r="J1981" s="6"/>
    </row>
    <row r="1982">
      <c r="A1982" s="3">
        <v>4.084000565E10</v>
      </c>
      <c r="B1982" s="2" t="s">
        <v>7052</v>
      </c>
      <c r="C1982" s="2" t="s">
        <v>7053</v>
      </c>
      <c r="D1982" s="3">
        <v>8.7013278342E10</v>
      </c>
      <c r="E1982" s="2" t="s">
        <v>302</v>
      </c>
      <c r="F1982" s="2" t="s">
        <v>452</v>
      </c>
      <c r="G1982" s="2" t="s">
        <v>7054</v>
      </c>
      <c r="H1982" s="4" t="s">
        <v>7055</v>
      </c>
      <c r="I1982" s="10"/>
      <c r="J1982" s="6"/>
    </row>
    <row r="1983">
      <c r="A1983" s="28">
        <v>4.0840011982E10</v>
      </c>
      <c r="B1983" s="29" t="s">
        <v>7056</v>
      </c>
      <c r="C1983" s="29" t="s">
        <v>7057</v>
      </c>
      <c r="D1983" s="28">
        <v>8.7786585957E10</v>
      </c>
      <c r="E1983" s="29" t="s">
        <v>36</v>
      </c>
      <c r="F1983" s="29" t="s">
        <v>37</v>
      </c>
      <c r="G1983" s="29" t="s">
        <v>7058</v>
      </c>
      <c r="H1983" s="51" t="s">
        <v>7059</v>
      </c>
      <c r="I1983" s="6"/>
      <c r="J1983" s="10"/>
    </row>
    <row r="1984">
      <c r="A1984" s="3">
        <v>4.0864020516E10</v>
      </c>
      <c r="B1984" s="2" t="s">
        <v>7060</v>
      </c>
      <c r="C1984" s="2" t="s">
        <v>7061</v>
      </c>
      <c r="D1984" s="2" t="s">
        <v>7062</v>
      </c>
      <c r="E1984" s="2" t="s">
        <v>225</v>
      </c>
      <c r="F1984" s="2" t="s">
        <v>201</v>
      </c>
      <c r="G1984" s="2" t="s">
        <v>2178</v>
      </c>
      <c r="H1984" s="4" t="s">
        <v>5855</v>
      </c>
      <c r="I1984" s="10"/>
      <c r="J1984" s="13"/>
    </row>
    <row r="1985">
      <c r="A1985" s="3">
        <v>4.0940000623E10</v>
      </c>
      <c r="B1985" s="2" t="s">
        <v>7063</v>
      </c>
      <c r="C1985" s="2" t="s">
        <v>7064</v>
      </c>
      <c r="D1985" s="69" t="s">
        <v>7065</v>
      </c>
      <c r="E1985" s="2" t="s">
        <v>7066</v>
      </c>
      <c r="F1985" s="2" t="s">
        <v>2984</v>
      </c>
      <c r="G1985" s="2" t="s">
        <v>7067</v>
      </c>
      <c r="H1985" s="4" t="s">
        <v>3046</v>
      </c>
      <c r="I1985" s="10"/>
      <c r="J1985" s="6"/>
    </row>
    <row r="1986">
      <c r="A1986" s="28">
        <v>4.094000254E10</v>
      </c>
      <c r="B1986" s="29" t="s">
        <v>7068</v>
      </c>
      <c r="C1986" s="29" t="s">
        <v>7069</v>
      </c>
      <c r="D1986" s="29" t="s">
        <v>7070</v>
      </c>
      <c r="E1986" s="29" t="s">
        <v>21</v>
      </c>
      <c r="F1986" s="29" t="s">
        <v>141</v>
      </c>
      <c r="G1986" s="29" t="s">
        <v>7071</v>
      </c>
      <c r="H1986" s="51" t="s">
        <v>6299</v>
      </c>
      <c r="I1986" s="6"/>
      <c r="J1986" s="6"/>
    </row>
    <row r="1987">
      <c r="A1987" s="62">
        <v>4.0940003271E10</v>
      </c>
      <c r="B1987" s="63" t="s">
        <v>7072</v>
      </c>
      <c r="C1987" s="63" t="s">
        <v>7073</v>
      </c>
      <c r="D1987" s="62">
        <v>8.7027159442E10</v>
      </c>
      <c r="E1987" s="63" t="s">
        <v>379</v>
      </c>
      <c r="F1987" s="63" t="s">
        <v>2</v>
      </c>
      <c r="G1987" s="63" t="s">
        <v>7074</v>
      </c>
      <c r="H1987" s="33"/>
      <c r="I1987" s="33"/>
      <c r="J1987" s="10"/>
    </row>
    <row r="1988">
      <c r="A1988" s="3">
        <v>4.0940019009E10</v>
      </c>
      <c r="B1988" s="2" t="s">
        <v>7075</v>
      </c>
      <c r="C1988" s="2" t="s">
        <v>7076</v>
      </c>
      <c r="D1988" s="3">
        <v>8.7023617448E10</v>
      </c>
      <c r="E1988" s="2" t="s">
        <v>21</v>
      </c>
      <c r="F1988" s="2" t="s">
        <v>37</v>
      </c>
      <c r="G1988" s="2" t="s">
        <v>7077</v>
      </c>
      <c r="H1988" s="4" t="s">
        <v>6853</v>
      </c>
      <c r="I1988" s="10"/>
      <c r="J1988" s="6"/>
    </row>
    <row r="1989">
      <c r="A1989" s="3">
        <v>4.0940005169E10</v>
      </c>
      <c r="B1989" s="2" t="s">
        <v>7078</v>
      </c>
      <c r="C1989" s="2" t="s">
        <v>7079</v>
      </c>
      <c r="D1989" s="3">
        <v>8.7025086523E10</v>
      </c>
      <c r="E1989" s="2" t="s">
        <v>21</v>
      </c>
      <c r="F1989" s="2" t="s">
        <v>22</v>
      </c>
      <c r="G1989" s="2" t="s">
        <v>7080</v>
      </c>
      <c r="H1989" s="4" t="s">
        <v>7081</v>
      </c>
      <c r="I1989" s="10"/>
      <c r="J1989" s="6"/>
    </row>
    <row r="1990">
      <c r="A1990" s="3">
        <v>4.0940009716E10</v>
      </c>
      <c r="B1990" s="2" t="s">
        <v>7082</v>
      </c>
      <c r="C1990" s="2" t="s">
        <v>7083</v>
      </c>
      <c r="D1990" s="69" t="s">
        <v>7084</v>
      </c>
      <c r="E1990" s="2" t="s">
        <v>762</v>
      </c>
      <c r="F1990" s="2" t="s">
        <v>37</v>
      </c>
      <c r="G1990" s="2" t="s">
        <v>7085</v>
      </c>
      <c r="H1990" s="4" t="s">
        <v>6853</v>
      </c>
      <c r="I1990" s="10"/>
      <c r="J1990" s="6"/>
    </row>
    <row r="1991">
      <c r="A1991" s="28">
        <v>4.0940006731E10</v>
      </c>
      <c r="B1991" s="29" t="s">
        <v>7086</v>
      </c>
      <c r="C1991" s="29" t="s">
        <v>7087</v>
      </c>
      <c r="D1991" s="39" t="s">
        <v>7088</v>
      </c>
      <c r="E1991" s="29" t="s">
        <v>165</v>
      </c>
      <c r="F1991" s="29" t="s">
        <v>186</v>
      </c>
      <c r="G1991" s="29" t="s">
        <v>7089</v>
      </c>
      <c r="H1991" s="51" t="s">
        <v>7090</v>
      </c>
      <c r="I1991" s="6"/>
      <c r="J1991" s="10"/>
    </row>
    <row r="1992">
      <c r="A1992" s="62">
        <v>4.1040000089E10</v>
      </c>
      <c r="B1992" s="63" t="s">
        <v>7091</v>
      </c>
      <c r="C1992" s="63" t="s">
        <v>7092</v>
      </c>
      <c r="D1992" s="62">
        <v>8.7262434177E10</v>
      </c>
      <c r="E1992" s="63" t="s">
        <v>379</v>
      </c>
      <c r="F1992" s="63" t="s">
        <v>2</v>
      </c>
      <c r="G1992" s="63" t="s">
        <v>7093</v>
      </c>
      <c r="H1992" s="33"/>
      <c r="I1992" s="33"/>
      <c r="J1992" s="6"/>
    </row>
    <row r="1993">
      <c r="A1993" s="3">
        <v>4.1040000455E10</v>
      </c>
      <c r="B1993" s="2" t="s">
        <v>7094</v>
      </c>
      <c r="C1993" s="2" t="s">
        <v>7095</v>
      </c>
      <c r="D1993" s="69" t="s">
        <v>7096</v>
      </c>
      <c r="E1993" s="2" t="s">
        <v>2489</v>
      </c>
      <c r="F1993" s="2" t="s">
        <v>428</v>
      </c>
      <c r="G1993" s="2" t="s">
        <v>7097</v>
      </c>
      <c r="H1993" s="10"/>
      <c r="I1993" s="10"/>
      <c r="J1993" s="6"/>
    </row>
    <row r="1994">
      <c r="A1994" s="58"/>
      <c r="B1994" s="58"/>
      <c r="C1994" s="58"/>
      <c r="D1994" s="58"/>
      <c r="E1994" s="58"/>
      <c r="F1994" s="58"/>
      <c r="G1994" s="58"/>
      <c r="H1994" s="6"/>
      <c r="I1994" s="6"/>
      <c r="J1994" s="13"/>
    </row>
    <row r="1995">
      <c r="A1995" s="58"/>
      <c r="B1995" s="58"/>
      <c r="C1995" s="58"/>
      <c r="D1995" s="58"/>
      <c r="E1995" s="58"/>
      <c r="F1995" s="58"/>
      <c r="G1995" s="58"/>
      <c r="H1995" s="6"/>
      <c r="I1995" s="6"/>
      <c r="J1995" s="13"/>
    </row>
    <row r="1996">
      <c r="A1996" s="3">
        <v>4.1040008381E10</v>
      </c>
      <c r="B1996" s="2" t="s">
        <v>7098</v>
      </c>
      <c r="C1996" s="2" t="s">
        <v>7099</v>
      </c>
      <c r="D1996" s="3">
        <v>8.7077552281E10</v>
      </c>
      <c r="E1996" s="2" t="s">
        <v>379</v>
      </c>
      <c r="F1996" s="2" t="s">
        <v>22</v>
      </c>
      <c r="G1996" s="2" t="s">
        <v>7100</v>
      </c>
      <c r="H1996" s="4" t="s">
        <v>7101</v>
      </c>
      <c r="I1996" s="10"/>
      <c r="J1996" s="13"/>
    </row>
    <row r="1997">
      <c r="A1997" s="62">
        <v>4.1040007948E10</v>
      </c>
      <c r="B1997" s="63" t="s">
        <v>7102</v>
      </c>
      <c r="C1997" s="63" t="s">
        <v>7103</v>
      </c>
      <c r="D1997" s="63" t="s">
        <v>7104</v>
      </c>
      <c r="E1997" s="63" t="s">
        <v>173</v>
      </c>
      <c r="F1997" s="63" t="s">
        <v>2984</v>
      </c>
      <c r="G1997" s="63" t="s">
        <v>7105</v>
      </c>
      <c r="H1997" s="33"/>
      <c r="I1997" s="33"/>
      <c r="J1997" s="6"/>
    </row>
    <row r="1998">
      <c r="A1998" s="58"/>
      <c r="B1998" s="58"/>
      <c r="C1998" s="58"/>
      <c r="D1998" s="58"/>
      <c r="E1998" s="58"/>
      <c r="F1998" s="58"/>
      <c r="G1998" s="58"/>
      <c r="H1998" s="6"/>
      <c r="I1998" s="6"/>
      <c r="J1998" s="13"/>
    </row>
    <row r="1999">
      <c r="A1999" s="28">
        <v>4.1140002069E10</v>
      </c>
      <c r="B1999" s="29" t="s">
        <v>7106</v>
      </c>
      <c r="C1999" s="29" t="s">
        <v>7107</v>
      </c>
      <c r="D1999" s="29" t="s">
        <v>7108</v>
      </c>
      <c r="E1999" s="29" t="s">
        <v>379</v>
      </c>
      <c r="F1999" s="29" t="s">
        <v>273</v>
      </c>
      <c r="G1999" s="29" t="s">
        <v>7109</v>
      </c>
      <c r="H1999" s="51" t="s">
        <v>7110</v>
      </c>
      <c r="I1999" s="6"/>
      <c r="J1999" s="6"/>
    </row>
    <row r="2000">
      <c r="A2000" s="28">
        <v>4.1064022764E10</v>
      </c>
      <c r="B2000" s="29" t="s">
        <v>7111</v>
      </c>
      <c r="C2000" s="29" t="s">
        <v>7112</v>
      </c>
      <c r="D2000" s="28">
        <v>8.7783238643E10</v>
      </c>
      <c r="E2000" s="29" t="s">
        <v>165</v>
      </c>
      <c r="F2000" s="29" t="s">
        <v>205</v>
      </c>
      <c r="G2000" s="29" t="s">
        <v>7113</v>
      </c>
      <c r="H2000" s="51" t="s">
        <v>7114</v>
      </c>
      <c r="I2000" s="6"/>
      <c r="J2000" s="13"/>
    </row>
    <row r="2001">
      <c r="A2001" s="28">
        <v>4.1140002148E10</v>
      </c>
      <c r="B2001" s="29" t="s">
        <v>7115</v>
      </c>
      <c r="C2001" s="29" t="s">
        <v>7116</v>
      </c>
      <c r="D2001" s="28">
        <v>8.7164128382E10</v>
      </c>
      <c r="E2001" s="29" t="s">
        <v>117</v>
      </c>
      <c r="F2001" s="29" t="s">
        <v>22</v>
      </c>
      <c r="G2001" s="29" t="s">
        <v>7117</v>
      </c>
      <c r="H2001" s="51" t="s">
        <v>295</v>
      </c>
      <c r="I2001" s="6"/>
      <c r="J2001" s="13"/>
    </row>
    <row r="2002">
      <c r="A2002" s="28">
        <v>4.1140003176E10</v>
      </c>
      <c r="B2002" s="29" t="s">
        <v>7118</v>
      </c>
      <c r="C2002" s="29" t="s">
        <v>7119</v>
      </c>
      <c r="D2002" s="29" t="s">
        <v>7120</v>
      </c>
      <c r="E2002" s="29" t="s">
        <v>21</v>
      </c>
      <c r="F2002" s="29" t="s">
        <v>141</v>
      </c>
      <c r="G2002" s="29" t="s">
        <v>7121</v>
      </c>
      <c r="H2002" s="51" t="s">
        <v>7122</v>
      </c>
      <c r="I2002" s="6"/>
      <c r="J2002" s="13"/>
    </row>
    <row r="2003">
      <c r="A2003" s="28">
        <v>4.1140003869E10</v>
      </c>
      <c r="B2003" s="29" t="s">
        <v>7123</v>
      </c>
      <c r="C2003" s="29" t="s">
        <v>7124</v>
      </c>
      <c r="D2003" s="29" t="s">
        <v>7125</v>
      </c>
      <c r="E2003" s="29" t="s">
        <v>21</v>
      </c>
      <c r="F2003" s="29" t="s">
        <v>43</v>
      </c>
      <c r="G2003" s="29" t="s">
        <v>7126</v>
      </c>
      <c r="H2003" s="51" t="s">
        <v>6829</v>
      </c>
      <c r="I2003" s="57" t="s">
        <v>7127</v>
      </c>
      <c r="J2003" s="6"/>
    </row>
    <row r="2004">
      <c r="A2004" s="28">
        <v>4.1140006874E10</v>
      </c>
      <c r="B2004" s="29" t="s">
        <v>7128</v>
      </c>
      <c r="C2004" s="29" t="s">
        <v>7129</v>
      </c>
      <c r="D2004" s="39" t="s">
        <v>7130</v>
      </c>
      <c r="E2004" s="29" t="s">
        <v>2749</v>
      </c>
      <c r="F2004" s="29" t="s">
        <v>273</v>
      </c>
      <c r="G2004" s="29" t="s">
        <v>7131</v>
      </c>
      <c r="H2004" s="51" t="s">
        <v>7132</v>
      </c>
      <c r="I2004" s="6"/>
      <c r="J2004" s="20"/>
    </row>
    <row r="2005">
      <c r="A2005" s="3">
        <v>4.114000615E10</v>
      </c>
      <c r="B2005" s="2" t="s">
        <v>7133</v>
      </c>
      <c r="C2005" s="2" t="s">
        <v>7134</v>
      </c>
      <c r="D2005" s="2" t="s">
        <v>7135</v>
      </c>
      <c r="E2005" s="2" t="s">
        <v>21</v>
      </c>
      <c r="F2005" s="2" t="s">
        <v>141</v>
      </c>
      <c r="G2005" s="2" t="s">
        <v>7136</v>
      </c>
      <c r="H2005" s="4" t="s">
        <v>7137</v>
      </c>
      <c r="I2005" s="10"/>
      <c r="J2005" s="6"/>
    </row>
    <row r="2006">
      <c r="A2006" s="62">
        <v>4.1140005441E10</v>
      </c>
      <c r="B2006" s="63" t="s">
        <v>7138</v>
      </c>
      <c r="C2006" s="63" t="s">
        <v>7139</v>
      </c>
      <c r="D2006" s="62">
        <v>8.701388924E10</v>
      </c>
      <c r="E2006" s="63" t="s">
        <v>7015</v>
      </c>
      <c r="F2006" s="63" t="s">
        <v>1868</v>
      </c>
      <c r="G2006" s="63" t="s">
        <v>7140</v>
      </c>
      <c r="H2006" s="33"/>
      <c r="I2006" s="33"/>
      <c r="J2006" s="6"/>
    </row>
    <row r="2007">
      <c r="A2007" s="3">
        <v>4.1140005465E10</v>
      </c>
      <c r="B2007" s="2" t="s">
        <v>7141</v>
      </c>
      <c r="C2007" s="2" t="s">
        <v>7142</v>
      </c>
      <c r="D2007" s="2" t="s">
        <v>7143</v>
      </c>
      <c r="E2007" s="2" t="s">
        <v>21</v>
      </c>
      <c r="F2007" s="2" t="s">
        <v>141</v>
      </c>
      <c r="G2007" s="2" t="s">
        <v>7144</v>
      </c>
      <c r="H2007" s="4" t="s">
        <v>6706</v>
      </c>
      <c r="I2007" s="10"/>
      <c r="J2007" s="6"/>
    </row>
    <row r="2008">
      <c r="A2008" s="28">
        <v>4.1140011563E10</v>
      </c>
      <c r="B2008" s="29" t="s">
        <v>7145</v>
      </c>
      <c r="C2008" s="29" t="s">
        <v>7146</v>
      </c>
      <c r="D2008" s="39" t="s">
        <v>7147</v>
      </c>
      <c r="E2008" s="29" t="s">
        <v>196</v>
      </c>
      <c r="F2008" s="29" t="s">
        <v>141</v>
      </c>
      <c r="G2008" s="29" t="s">
        <v>7148</v>
      </c>
      <c r="H2008" s="51" t="s">
        <v>7149</v>
      </c>
      <c r="I2008" s="6"/>
      <c r="J2008" s="10"/>
    </row>
    <row r="2009">
      <c r="A2009" s="72">
        <v>4.1140010862E10</v>
      </c>
      <c r="B2009" s="73" t="s">
        <v>7150</v>
      </c>
      <c r="C2009" s="73" t="s">
        <v>7151</v>
      </c>
      <c r="D2009" s="72">
        <v>8.7714378356E10</v>
      </c>
      <c r="E2009" s="73" t="s">
        <v>21</v>
      </c>
      <c r="F2009" s="73" t="s">
        <v>141</v>
      </c>
      <c r="G2009" s="73" t="s">
        <v>7152</v>
      </c>
      <c r="H2009" s="74" t="s">
        <v>7153</v>
      </c>
      <c r="I2009" s="14"/>
      <c r="J2009" s="6"/>
    </row>
    <row r="2010">
      <c r="A2010" s="28">
        <v>4.1140010951E10</v>
      </c>
      <c r="B2010" s="29" t="s">
        <v>7154</v>
      </c>
      <c r="C2010" s="29" t="s">
        <v>7155</v>
      </c>
      <c r="D2010" s="29" t="s">
        <v>7156</v>
      </c>
      <c r="E2010" s="29" t="s">
        <v>21</v>
      </c>
      <c r="F2010" s="29" t="s">
        <v>22</v>
      </c>
      <c r="G2010" s="29" t="s">
        <v>7157</v>
      </c>
      <c r="H2010" s="51" t="s">
        <v>7158</v>
      </c>
      <c r="I2010" s="6"/>
      <c r="J2010" s="10"/>
    </row>
    <row r="2011">
      <c r="A2011" s="3">
        <v>4.1140011038E10</v>
      </c>
      <c r="B2011" s="2" t="s">
        <v>7159</v>
      </c>
      <c r="C2011" s="2" t="s">
        <v>7160</v>
      </c>
      <c r="D2011" s="69" t="s">
        <v>7161</v>
      </c>
      <c r="E2011" s="2" t="s">
        <v>21</v>
      </c>
      <c r="F2011" s="2" t="s">
        <v>141</v>
      </c>
      <c r="G2011" s="2" t="s">
        <v>7162</v>
      </c>
      <c r="H2011" s="4" t="s">
        <v>7163</v>
      </c>
      <c r="I2011" s="10"/>
      <c r="J2011" s="6"/>
    </row>
    <row r="2012">
      <c r="A2012" s="28">
        <v>4.1140010337E10</v>
      </c>
      <c r="B2012" s="29" t="s">
        <v>7164</v>
      </c>
      <c r="C2012" s="29" t="s">
        <v>7165</v>
      </c>
      <c r="D2012" s="39" t="s">
        <v>7166</v>
      </c>
      <c r="E2012" s="29" t="s">
        <v>117</v>
      </c>
      <c r="F2012" s="29" t="s">
        <v>71</v>
      </c>
      <c r="G2012" s="29" t="s">
        <v>7167</v>
      </c>
      <c r="H2012" s="30" t="s">
        <v>269</v>
      </c>
      <c r="I2012" s="6"/>
      <c r="J2012" s="13"/>
    </row>
    <row r="2013">
      <c r="A2013" s="58"/>
      <c r="B2013" s="58"/>
      <c r="C2013" s="58"/>
      <c r="D2013" s="58"/>
      <c r="E2013" s="58"/>
      <c r="F2013" s="58"/>
      <c r="G2013" s="58"/>
      <c r="H2013" s="6"/>
      <c r="I2013" s="6"/>
      <c r="J2013" s="33"/>
    </row>
    <row r="2014">
      <c r="A2014" s="72">
        <v>4.1160004103E10</v>
      </c>
      <c r="B2014" s="73" t="s">
        <v>4354</v>
      </c>
      <c r="C2014" s="73" t="s">
        <v>7168</v>
      </c>
      <c r="D2014" s="72">
        <v>8.7021060287E10</v>
      </c>
      <c r="E2014" s="73" t="s">
        <v>117</v>
      </c>
      <c r="F2014" s="73" t="s">
        <v>201</v>
      </c>
      <c r="G2014" s="73" t="s">
        <v>7169</v>
      </c>
      <c r="H2014" s="74" t="s">
        <v>7170</v>
      </c>
      <c r="I2014" s="14"/>
      <c r="J2014" s="10"/>
    </row>
    <row r="2015">
      <c r="A2015" s="28">
        <v>4.1164025544E10</v>
      </c>
      <c r="B2015" s="29" t="s">
        <v>7171</v>
      </c>
      <c r="C2015" s="29" t="s">
        <v>7172</v>
      </c>
      <c r="D2015" s="28">
        <v>8.7775264866E10</v>
      </c>
      <c r="E2015" s="29" t="s">
        <v>21</v>
      </c>
      <c r="F2015" s="29" t="s">
        <v>186</v>
      </c>
      <c r="G2015" s="29" t="s">
        <v>7173</v>
      </c>
      <c r="H2015" s="51" t="s">
        <v>7090</v>
      </c>
      <c r="I2015" s="6"/>
      <c r="J2015" s="6"/>
    </row>
    <row r="2016">
      <c r="A2016" s="3">
        <v>4.1140021937E10</v>
      </c>
      <c r="B2016" s="2" t="s">
        <v>7174</v>
      </c>
      <c r="C2016" s="2" t="s">
        <v>7175</v>
      </c>
      <c r="D2016" s="3">
        <v>8.7787007439E10</v>
      </c>
      <c r="E2016" s="2" t="s">
        <v>21</v>
      </c>
      <c r="F2016" s="2" t="s">
        <v>37</v>
      </c>
      <c r="G2016" s="2" t="s">
        <v>7176</v>
      </c>
      <c r="H2016" s="4" t="s">
        <v>6853</v>
      </c>
      <c r="I2016" s="10"/>
      <c r="J2016" s="10"/>
    </row>
    <row r="2017">
      <c r="A2017" s="28">
        <v>4.12400006E10</v>
      </c>
      <c r="B2017" s="29" t="s">
        <v>7177</v>
      </c>
      <c r="C2017" s="29" t="s">
        <v>7178</v>
      </c>
      <c r="D2017" s="28">
        <v>8.7023588985E10</v>
      </c>
      <c r="E2017" s="29" t="s">
        <v>726</v>
      </c>
      <c r="F2017" s="29" t="s">
        <v>205</v>
      </c>
      <c r="G2017" s="29" t="s">
        <v>7179</v>
      </c>
      <c r="H2017" s="51" t="s">
        <v>5852</v>
      </c>
      <c r="I2017" s="6"/>
      <c r="J2017" s="10"/>
    </row>
    <row r="2018">
      <c r="A2018" s="62">
        <v>4.1240001847E10</v>
      </c>
      <c r="B2018" s="63" t="s">
        <v>7180</v>
      </c>
      <c r="C2018" s="63" t="s">
        <v>7181</v>
      </c>
      <c r="D2018" s="63" t="s">
        <v>7182</v>
      </c>
      <c r="E2018" s="63" t="s">
        <v>6369</v>
      </c>
      <c r="F2018" s="63" t="s">
        <v>55</v>
      </c>
      <c r="G2018" s="63" t="s">
        <v>7183</v>
      </c>
      <c r="H2018" s="33"/>
      <c r="I2018" s="33"/>
      <c r="J2018" s="10"/>
    </row>
    <row r="2019">
      <c r="A2019" s="3">
        <v>4.124000301E10</v>
      </c>
      <c r="B2019" s="2" t="s">
        <v>7184</v>
      </c>
      <c r="C2019" s="2" t="s">
        <v>7185</v>
      </c>
      <c r="D2019" s="3">
        <v>8.7021337562E10</v>
      </c>
      <c r="E2019" s="2" t="s">
        <v>21</v>
      </c>
      <c r="F2019" s="2" t="s">
        <v>71</v>
      </c>
      <c r="G2019" s="2" t="s">
        <v>7186</v>
      </c>
      <c r="H2019" s="65" t="s">
        <v>5834</v>
      </c>
      <c r="I2019" s="10"/>
      <c r="J2019" s="6"/>
    </row>
    <row r="2020">
      <c r="A2020" s="58"/>
      <c r="B2020" s="58"/>
      <c r="C2020" s="58"/>
      <c r="D2020" s="58"/>
      <c r="E2020" s="58"/>
      <c r="F2020" s="58"/>
      <c r="G2020" s="58"/>
      <c r="H2020" s="6"/>
      <c r="I2020" s="6"/>
      <c r="J2020" s="13"/>
    </row>
    <row r="2021">
      <c r="A2021" s="28">
        <v>4.1240003308E10</v>
      </c>
      <c r="B2021" s="29" t="s">
        <v>7187</v>
      </c>
      <c r="C2021" s="29" t="s">
        <v>7188</v>
      </c>
      <c r="D2021" s="28">
        <v>8.7773061507E10</v>
      </c>
      <c r="E2021" s="29" t="s">
        <v>21</v>
      </c>
      <c r="F2021" s="29" t="s">
        <v>22</v>
      </c>
      <c r="G2021" s="29" t="s">
        <v>7189</v>
      </c>
      <c r="H2021" s="51" t="s">
        <v>295</v>
      </c>
      <c r="I2021" s="6"/>
      <c r="J2021" s="10"/>
    </row>
    <row r="2022">
      <c r="A2022" s="62">
        <v>4.1240006154E10</v>
      </c>
      <c r="B2022" s="63" t="s">
        <v>7190</v>
      </c>
      <c r="C2022" s="63" t="s">
        <v>7191</v>
      </c>
      <c r="D2022" s="62">
        <v>8.7154324857E10</v>
      </c>
      <c r="E2022" s="63" t="s">
        <v>6369</v>
      </c>
      <c r="F2022" s="63" t="s">
        <v>55</v>
      </c>
      <c r="G2022" s="63" t="s">
        <v>7192</v>
      </c>
      <c r="H2022" s="33"/>
      <c r="I2022" s="33"/>
      <c r="J2022" s="20"/>
    </row>
    <row r="2023">
      <c r="A2023" s="3">
        <v>4.1240006322E10</v>
      </c>
      <c r="B2023" s="2" t="s">
        <v>7193</v>
      </c>
      <c r="C2023" s="2" t="s">
        <v>7194</v>
      </c>
      <c r="D2023" s="69" t="s">
        <v>7195</v>
      </c>
      <c r="E2023" s="2" t="s">
        <v>21</v>
      </c>
      <c r="F2023" s="2" t="s">
        <v>141</v>
      </c>
      <c r="G2023" s="2" t="s">
        <v>191</v>
      </c>
      <c r="H2023" s="4" t="s">
        <v>6706</v>
      </c>
      <c r="I2023" s="10"/>
      <c r="J2023" s="13"/>
    </row>
    <row r="2024">
      <c r="A2024" s="28">
        <v>4.1240006799E10</v>
      </c>
      <c r="B2024" s="29" t="s">
        <v>7196</v>
      </c>
      <c r="C2024" s="29" t="s">
        <v>7197</v>
      </c>
      <c r="D2024" s="29" t="s">
        <v>7198</v>
      </c>
      <c r="E2024" s="29" t="s">
        <v>21</v>
      </c>
      <c r="F2024" s="29" t="s">
        <v>55</v>
      </c>
      <c r="G2024" s="29" t="s">
        <v>7199</v>
      </c>
      <c r="H2024" s="51" t="s">
        <v>714</v>
      </c>
      <c r="I2024" s="6"/>
      <c r="J2024" s="10"/>
    </row>
    <row r="2025">
      <c r="A2025" s="28">
        <v>4.1240008963E10</v>
      </c>
      <c r="B2025" s="29" t="s">
        <v>7200</v>
      </c>
      <c r="C2025" s="29" t="s">
        <v>7201</v>
      </c>
      <c r="D2025" s="28">
        <f>+77023967132</f>
        <v>77023967132</v>
      </c>
      <c r="E2025" s="29" t="s">
        <v>726</v>
      </c>
      <c r="F2025" s="29" t="s">
        <v>205</v>
      </c>
      <c r="G2025" s="29" t="s">
        <v>7202</v>
      </c>
      <c r="H2025" s="51" t="s">
        <v>5540</v>
      </c>
      <c r="I2025" s="6"/>
      <c r="J2025" s="6"/>
    </row>
    <row r="2026">
      <c r="A2026" s="28">
        <v>4.1240007073E10</v>
      </c>
      <c r="B2026" s="29" t="s">
        <v>7203</v>
      </c>
      <c r="C2026" s="29" t="s">
        <v>7204</v>
      </c>
      <c r="D2026" s="39" t="s">
        <v>7205</v>
      </c>
      <c r="E2026" s="29" t="s">
        <v>1023</v>
      </c>
      <c r="F2026" s="29" t="s">
        <v>428</v>
      </c>
      <c r="G2026" s="29" t="s">
        <v>7206</v>
      </c>
      <c r="H2026" s="6"/>
      <c r="I2026" s="6"/>
      <c r="J2026" s="10"/>
    </row>
    <row r="2027">
      <c r="A2027" s="28">
        <v>4.1240007985E10</v>
      </c>
      <c r="B2027" s="29" t="s">
        <v>7207</v>
      </c>
      <c r="C2027" s="29" t="s">
        <v>7208</v>
      </c>
      <c r="D2027" s="39" t="s">
        <v>7209</v>
      </c>
      <c r="E2027" s="29" t="s">
        <v>165</v>
      </c>
      <c r="F2027" s="29" t="s">
        <v>43</v>
      </c>
      <c r="G2027" s="29" t="s">
        <v>7210</v>
      </c>
      <c r="H2027" s="51" t="s">
        <v>7211</v>
      </c>
      <c r="I2027" s="6"/>
      <c r="J2027" s="6"/>
    </row>
    <row r="2028">
      <c r="A2028" s="28">
        <v>4.1240006858E10</v>
      </c>
      <c r="B2028" s="29" t="s">
        <v>7212</v>
      </c>
      <c r="C2028" s="29" t="s">
        <v>7213</v>
      </c>
      <c r="D2028" s="39" t="s">
        <v>7214</v>
      </c>
      <c r="E2028" s="29" t="s">
        <v>442</v>
      </c>
      <c r="F2028" s="29" t="s">
        <v>37</v>
      </c>
      <c r="G2028" s="29" t="s">
        <v>7215</v>
      </c>
      <c r="H2028" s="51" t="s">
        <v>7216</v>
      </c>
      <c r="I2028" s="6"/>
      <c r="J2028" s="10"/>
    </row>
    <row r="2029">
      <c r="A2029" s="3">
        <v>4.1240008051E10</v>
      </c>
      <c r="B2029" s="2" t="s">
        <v>7217</v>
      </c>
      <c r="C2029" s="2" t="s">
        <v>7218</v>
      </c>
      <c r="D2029" s="3">
        <v>8.707251777E10</v>
      </c>
      <c r="E2029" s="2" t="s">
        <v>21</v>
      </c>
      <c r="F2029" s="2" t="s">
        <v>43</v>
      </c>
      <c r="G2029" s="2" t="s">
        <v>7219</v>
      </c>
      <c r="H2029" s="4" t="s">
        <v>7220</v>
      </c>
      <c r="I2029" s="83" t="s">
        <v>7221</v>
      </c>
      <c r="J2029" s="13"/>
    </row>
    <row r="2030">
      <c r="A2030" s="3">
        <v>4.124001114E10</v>
      </c>
      <c r="B2030" s="2" t="s">
        <v>7222</v>
      </c>
      <c r="C2030" s="2" t="s">
        <v>7223</v>
      </c>
      <c r="D2030" s="3">
        <v>8.7056525567E10</v>
      </c>
      <c r="E2030" s="2" t="s">
        <v>21</v>
      </c>
      <c r="F2030" s="2" t="s">
        <v>55</v>
      </c>
      <c r="G2030" s="2" t="s">
        <v>7224</v>
      </c>
      <c r="H2030" s="4" t="s">
        <v>714</v>
      </c>
      <c r="I2030" s="10"/>
      <c r="J2030" s="6"/>
    </row>
    <row r="2031">
      <c r="A2031" s="28">
        <v>4.124001033E10</v>
      </c>
      <c r="B2031" s="29" t="s">
        <v>7225</v>
      </c>
      <c r="C2031" s="29" t="s">
        <v>7226</v>
      </c>
      <c r="D2031" s="28">
        <v>8.7774455888E10</v>
      </c>
      <c r="E2031" s="29" t="s">
        <v>21</v>
      </c>
      <c r="F2031" s="29" t="s">
        <v>43</v>
      </c>
      <c r="G2031" s="29" t="s">
        <v>7227</v>
      </c>
      <c r="H2031" s="51" t="s">
        <v>7228</v>
      </c>
      <c r="I2031" s="84" t="s">
        <v>7229</v>
      </c>
      <c r="J2031" s="33"/>
    </row>
    <row r="2032">
      <c r="A2032" s="3">
        <v>4.1240010509E10</v>
      </c>
      <c r="B2032" s="2" t="s">
        <v>7230</v>
      </c>
      <c r="C2032" s="2" t="s">
        <v>7231</v>
      </c>
      <c r="D2032" s="3">
        <v>8.7163928248E10</v>
      </c>
      <c r="E2032" s="2" t="s">
        <v>21</v>
      </c>
      <c r="F2032" s="2" t="s">
        <v>22</v>
      </c>
      <c r="G2032" s="2" t="s">
        <v>7232</v>
      </c>
      <c r="H2032" s="4" t="s">
        <v>7101</v>
      </c>
      <c r="I2032" s="10"/>
      <c r="J2032" s="13"/>
    </row>
    <row r="2033">
      <c r="A2033" s="28">
        <v>4.1240011268E10</v>
      </c>
      <c r="B2033" s="29" t="s">
        <v>7233</v>
      </c>
      <c r="C2033" s="29" t="s">
        <v>7234</v>
      </c>
      <c r="D2033" s="39" t="s">
        <v>7235</v>
      </c>
      <c r="E2033" s="29" t="s">
        <v>21</v>
      </c>
      <c r="F2033" s="29" t="s">
        <v>55</v>
      </c>
      <c r="G2033" s="29" t="s">
        <v>7236</v>
      </c>
      <c r="H2033" s="51" t="s">
        <v>7237</v>
      </c>
      <c r="I2033" s="6"/>
      <c r="J2033" s="14"/>
    </row>
    <row r="2034">
      <c r="A2034" s="58"/>
      <c r="B2034" s="58"/>
      <c r="C2034" s="58"/>
      <c r="D2034" s="58"/>
      <c r="E2034" s="58"/>
      <c r="F2034" s="58"/>
      <c r="G2034" s="58"/>
      <c r="H2034" s="6"/>
      <c r="I2034" s="6"/>
      <c r="J2034" s="33"/>
    </row>
    <row r="2035">
      <c r="A2035" s="3">
        <v>4.1240012981E10</v>
      </c>
      <c r="B2035" s="2" t="s">
        <v>7238</v>
      </c>
      <c r="C2035" s="2" t="s">
        <v>7239</v>
      </c>
      <c r="D2035" s="2" t="s">
        <v>7240</v>
      </c>
      <c r="E2035" s="2" t="s">
        <v>21</v>
      </c>
      <c r="F2035" s="2" t="s">
        <v>141</v>
      </c>
      <c r="G2035" s="2" t="s">
        <v>7241</v>
      </c>
      <c r="H2035" s="4" t="s">
        <v>6706</v>
      </c>
      <c r="I2035" s="10"/>
      <c r="J2035" s="6"/>
    </row>
    <row r="2036">
      <c r="A2036" s="3">
        <v>4.1240013058E10</v>
      </c>
      <c r="B2036" s="2" t="s">
        <v>7242</v>
      </c>
      <c r="C2036" s="2" t="s">
        <v>7243</v>
      </c>
      <c r="D2036" s="3">
        <v>8.7714377397E10</v>
      </c>
      <c r="E2036" s="2" t="s">
        <v>200</v>
      </c>
      <c r="F2036" s="2" t="s">
        <v>141</v>
      </c>
      <c r="G2036" s="2" t="s">
        <v>7244</v>
      </c>
      <c r="H2036" s="4" t="s">
        <v>6706</v>
      </c>
      <c r="I2036" s="10"/>
      <c r="J2036" s="10"/>
    </row>
    <row r="2037">
      <c r="A2037" s="3">
        <v>4.124001468E10</v>
      </c>
      <c r="B2037" s="2" t="s">
        <v>7245</v>
      </c>
      <c r="C2037" s="2" t="s">
        <v>6704</v>
      </c>
      <c r="D2037" s="69" t="s">
        <v>7246</v>
      </c>
      <c r="E2037" s="2" t="s">
        <v>200</v>
      </c>
      <c r="F2037" s="2" t="s">
        <v>141</v>
      </c>
      <c r="G2037" s="2" t="s">
        <v>7247</v>
      </c>
      <c r="H2037" s="4" t="s">
        <v>7248</v>
      </c>
      <c r="I2037" s="10"/>
      <c r="J2037" s="10"/>
    </row>
    <row r="2038">
      <c r="A2038" s="58"/>
      <c r="B2038" s="58"/>
      <c r="C2038" s="58"/>
      <c r="D2038" s="58"/>
      <c r="E2038" s="58"/>
      <c r="F2038" s="58"/>
      <c r="G2038" s="58"/>
      <c r="H2038" s="6"/>
      <c r="I2038" s="6"/>
      <c r="J2038" s="13"/>
    </row>
    <row r="2039">
      <c r="A2039" s="3">
        <v>4.1240015232E10</v>
      </c>
      <c r="B2039" s="2" t="s">
        <v>7249</v>
      </c>
      <c r="C2039" s="2" t="s">
        <v>7250</v>
      </c>
      <c r="D2039" s="2" t="s">
        <v>7251</v>
      </c>
      <c r="E2039" s="2" t="s">
        <v>21</v>
      </c>
      <c r="F2039" s="2" t="s">
        <v>141</v>
      </c>
      <c r="G2039" s="2" t="s">
        <v>7252</v>
      </c>
      <c r="H2039" s="4" t="s">
        <v>6706</v>
      </c>
      <c r="I2039" s="10"/>
      <c r="J2039" s="6"/>
    </row>
    <row r="2040">
      <c r="A2040" s="62">
        <v>5.014000011E10</v>
      </c>
      <c r="B2040" s="63" t="s">
        <v>7253</v>
      </c>
      <c r="C2040" s="63" t="s">
        <v>7254</v>
      </c>
      <c r="D2040" s="68" t="str">
        <f>+77029696000 ,87023803098 ,87029696000</f>
        <v>#ERROR!</v>
      </c>
      <c r="E2040" s="63" t="s">
        <v>7255</v>
      </c>
      <c r="F2040" s="63" t="s">
        <v>16</v>
      </c>
      <c r="G2040" s="63" t="s">
        <v>7256</v>
      </c>
      <c r="H2040" s="33"/>
      <c r="I2040" s="33"/>
      <c r="J2040" s="10"/>
    </row>
    <row r="2041">
      <c r="A2041" s="3">
        <v>4.124001543E10</v>
      </c>
      <c r="B2041" s="2" t="s">
        <v>7257</v>
      </c>
      <c r="C2041" s="2" t="s">
        <v>7258</v>
      </c>
      <c r="D2041" s="3">
        <v>8.7056000036E10</v>
      </c>
      <c r="E2041" s="2" t="s">
        <v>625</v>
      </c>
      <c r="F2041" s="2" t="s">
        <v>141</v>
      </c>
      <c r="G2041" s="2" t="s">
        <v>7259</v>
      </c>
      <c r="H2041" s="4" t="s">
        <v>6706</v>
      </c>
      <c r="I2041" s="10"/>
      <c r="J2041" s="33"/>
    </row>
    <row r="2042">
      <c r="A2042" s="62">
        <v>4.1260012287E10</v>
      </c>
      <c r="B2042" s="63" t="s">
        <v>7260</v>
      </c>
      <c r="C2042" s="63" t="s">
        <v>7261</v>
      </c>
      <c r="D2042" s="62">
        <v>8.7475051983E10</v>
      </c>
      <c r="E2042" s="63" t="s">
        <v>302</v>
      </c>
      <c r="F2042" s="63" t="s">
        <v>2</v>
      </c>
      <c r="G2042" s="63" t="s">
        <v>7262</v>
      </c>
      <c r="H2042" s="33"/>
      <c r="I2042" s="33"/>
      <c r="J2042" s="10"/>
    </row>
    <row r="2043">
      <c r="A2043" s="28">
        <v>5.0140004669E10</v>
      </c>
      <c r="B2043" s="29" t="s">
        <v>7263</v>
      </c>
      <c r="C2043" s="29" t="s">
        <v>7264</v>
      </c>
      <c r="D2043" s="28">
        <v>8.7771786363E10</v>
      </c>
      <c r="E2043" s="29" t="s">
        <v>21</v>
      </c>
      <c r="F2043" s="29" t="s">
        <v>43</v>
      </c>
      <c r="G2043" s="29" t="s">
        <v>7265</v>
      </c>
      <c r="H2043" s="51" t="s">
        <v>358</v>
      </c>
      <c r="I2043" s="57" t="s">
        <v>7266</v>
      </c>
      <c r="J2043" s="13"/>
    </row>
    <row r="2044">
      <c r="A2044" s="62">
        <v>5.014000361E10</v>
      </c>
      <c r="B2044" s="63" t="s">
        <v>7267</v>
      </c>
      <c r="C2044" s="63" t="s">
        <v>7268</v>
      </c>
      <c r="D2044" s="62">
        <v>8.711250927E10</v>
      </c>
      <c r="E2044" s="63" t="s">
        <v>5584</v>
      </c>
      <c r="F2044" s="63" t="s">
        <v>91</v>
      </c>
      <c r="G2044" s="63" t="s">
        <v>7269</v>
      </c>
      <c r="H2044" s="33"/>
      <c r="I2044" s="33"/>
      <c r="J2044" s="10"/>
    </row>
    <row r="2045">
      <c r="A2045" s="62">
        <v>5.0140007643E10</v>
      </c>
      <c r="B2045" s="63" t="s">
        <v>7270</v>
      </c>
      <c r="C2045" s="63" t="s">
        <v>7271</v>
      </c>
      <c r="D2045" s="62">
        <v>8.7153128189E10</v>
      </c>
      <c r="E2045" s="63" t="s">
        <v>5584</v>
      </c>
      <c r="F2045" s="63" t="s">
        <v>55</v>
      </c>
      <c r="G2045" s="63" t="s">
        <v>7272</v>
      </c>
      <c r="H2045" s="33"/>
      <c r="I2045" s="33"/>
      <c r="J2045" s="6"/>
    </row>
    <row r="2046">
      <c r="A2046" s="62">
        <v>5.0140006813E10</v>
      </c>
      <c r="B2046" s="63" t="s">
        <v>7273</v>
      </c>
      <c r="C2046" s="63" t="s">
        <v>7274</v>
      </c>
      <c r="D2046" s="63" t="s">
        <v>7275</v>
      </c>
      <c r="E2046" s="63" t="s">
        <v>5584</v>
      </c>
      <c r="F2046" s="63" t="s">
        <v>96</v>
      </c>
      <c r="G2046" s="63" t="s">
        <v>7276</v>
      </c>
      <c r="H2046" s="33"/>
      <c r="I2046" s="33"/>
      <c r="J2046" s="33"/>
    </row>
    <row r="2047">
      <c r="A2047" s="28">
        <v>5.0140013658E10</v>
      </c>
      <c r="B2047" s="29" t="s">
        <v>7277</v>
      </c>
      <c r="C2047" s="29" t="s">
        <v>7278</v>
      </c>
      <c r="D2047" s="29" t="s">
        <v>7279</v>
      </c>
      <c r="E2047" s="29" t="s">
        <v>2533</v>
      </c>
      <c r="F2047" s="29" t="s">
        <v>2984</v>
      </c>
      <c r="G2047" s="29" t="s">
        <v>7280</v>
      </c>
      <c r="H2047" s="51" t="s">
        <v>7281</v>
      </c>
      <c r="I2047" s="6"/>
      <c r="J2047" s="6"/>
    </row>
    <row r="2048">
      <c r="A2048" s="28">
        <v>5.0140017581E10</v>
      </c>
      <c r="B2048" s="29" t="s">
        <v>7282</v>
      </c>
      <c r="C2048" s="29" t="s">
        <v>7283</v>
      </c>
      <c r="D2048" s="28">
        <v>8.7776669017E10</v>
      </c>
      <c r="E2048" s="29" t="s">
        <v>1</v>
      </c>
      <c r="F2048" s="29" t="s">
        <v>273</v>
      </c>
      <c r="G2048" s="29" t="s">
        <v>7284</v>
      </c>
      <c r="H2048" s="51" t="s">
        <v>7110</v>
      </c>
      <c r="I2048" s="6"/>
      <c r="J2048" s="13"/>
    </row>
    <row r="2049">
      <c r="A2049" s="3">
        <v>5.0140014061E10</v>
      </c>
      <c r="B2049" s="2" t="s">
        <v>7285</v>
      </c>
      <c r="C2049" s="2" t="s">
        <v>7286</v>
      </c>
      <c r="D2049" s="3">
        <v>8.7087777E10</v>
      </c>
      <c r="E2049" s="2" t="s">
        <v>302</v>
      </c>
      <c r="F2049" s="2" t="s">
        <v>37</v>
      </c>
      <c r="G2049" s="2" t="s">
        <v>7287</v>
      </c>
      <c r="H2049" s="4" t="s">
        <v>7044</v>
      </c>
      <c r="I2049" s="10"/>
      <c r="J2049" s="10"/>
    </row>
    <row r="2050">
      <c r="A2050" s="28">
        <v>5.0240003159E10</v>
      </c>
      <c r="B2050" s="29" t="s">
        <v>7288</v>
      </c>
      <c r="C2050" s="29" t="s">
        <v>7289</v>
      </c>
      <c r="D2050" s="29" t="s">
        <v>7290</v>
      </c>
      <c r="E2050" s="29" t="s">
        <v>21</v>
      </c>
      <c r="F2050" s="29" t="s">
        <v>22</v>
      </c>
      <c r="G2050" s="29" t="s">
        <v>7291</v>
      </c>
      <c r="H2050" s="51" t="s">
        <v>295</v>
      </c>
      <c r="I2050" s="6"/>
      <c r="J2050" s="10"/>
    </row>
    <row r="2051">
      <c r="A2051" s="3">
        <v>5.0140019518E10</v>
      </c>
      <c r="B2051" s="2" t="s">
        <v>7292</v>
      </c>
      <c r="C2051" s="2" t="s">
        <v>7293</v>
      </c>
      <c r="D2051" s="69" t="s">
        <v>1544</v>
      </c>
      <c r="E2051" s="2" t="s">
        <v>200</v>
      </c>
      <c r="F2051" s="2" t="s">
        <v>141</v>
      </c>
      <c r="G2051" s="2" t="s">
        <v>7294</v>
      </c>
      <c r="H2051" s="4" t="s">
        <v>7295</v>
      </c>
      <c r="I2051" s="10"/>
      <c r="J2051" s="10"/>
    </row>
    <row r="2052">
      <c r="A2052" s="28">
        <v>5.0240003585E10</v>
      </c>
      <c r="B2052" s="29" t="s">
        <v>7296</v>
      </c>
      <c r="C2052" s="29" t="s">
        <v>7297</v>
      </c>
      <c r="D2052" s="28">
        <v>8.714253213E10</v>
      </c>
      <c r="E2052" s="29" t="s">
        <v>7298</v>
      </c>
      <c r="F2052" s="29" t="s">
        <v>428</v>
      </c>
      <c r="G2052" s="29" t="s">
        <v>7299</v>
      </c>
      <c r="H2052" s="6"/>
      <c r="I2052" s="6"/>
      <c r="J2052" s="6"/>
    </row>
    <row r="2053">
      <c r="A2053" s="62">
        <v>5.0240009138E10</v>
      </c>
      <c r="B2053" s="63" t="s">
        <v>7300</v>
      </c>
      <c r="C2053" s="63" t="s">
        <v>7301</v>
      </c>
      <c r="D2053" s="62">
        <v>8.7243621259E10</v>
      </c>
      <c r="E2053" s="63" t="s">
        <v>5573</v>
      </c>
      <c r="F2053" s="63" t="s">
        <v>205</v>
      </c>
      <c r="G2053" s="63" t="s">
        <v>7302</v>
      </c>
      <c r="H2053" s="33"/>
      <c r="I2053" s="33"/>
      <c r="J2053" s="10"/>
    </row>
    <row r="2054">
      <c r="A2054" s="62">
        <v>5.0240007308E10</v>
      </c>
      <c r="B2054" s="63" t="s">
        <v>7303</v>
      </c>
      <c r="C2054" s="63" t="s">
        <v>7304</v>
      </c>
      <c r="D2054" s="63" t="s">
        <v>7305</v>
      </c>
      <c r="E2054" s="63" t="s">
        <v>5649</v>
      </c>
      <c r="F2054" s="63" t="s">
        <v>37</v>
      </c>
      <c r="G2054" s="63" t="s">
        <v>7306</v>
      </c>
      <c r="H2054" s="33"/>
      <c r="I2054" s="33"/>
      <c r="J2054" s="10"/>
    </row>
    <row r="2055">
      <c r="A2055" s="62">
        <v>5.0240009217E10</v>
      </c>
      <c r="B2055" s="63" t="s">
        <v>7307</v>
      </c>
      <c r="C2055" s="63" t="s">
        <v>7308</v>
      </c>
      <c r="D2055" s="62">
        <v>8.7243522331E10</v>
      </c>
      <c r="E2055" s="63" t="s">
        <v>5573</v>
      </c>
      <c r="F2055" s="63" t="s">
        <v>205</v>
      </c>
      <c r="G2055" s="63" t="s">
        <v>7309</v>
      </c>
      <c r="H2055" s="33"/>
      <c r="I2055" s="33"/>
      <c r="J2055" s="10"/>
    </row>
    <row r="2056">
      <c r="A2056" s="3">
        <v>5.0240026712E10</v>
      </c>
      <c r="B2056" s="2" t="s">
        <v>7310</v>
      </c>
      <c r="C2056" s="2" t="s">
        <v>7311</v>
      </c>
      <c r="D2056" s="3">
        <v>8.7780010117E10</v>
      </c>
      <c r="E2056" s="2" t="s">
        <v>36</v>
      </c>
      <c r="F2056" s="2" t="s">
        <v>273</v>
      </c>
      <c r="G2056" s="2" t="s">
        <v>7312</v>
      </c>
      <c r="H2056" s="4" t="s">
        <v>7313</v>
      </c>
      <c r="I2056" s="10"/>
      <c r="J2056" s="33"/>
    </row>
    <row r="2057">
      <c r="A2057" s="62">
        <v>5.0240009514E10</v>
      </c>
      <c r="B2057" s="63" t="s">
        <v>7314</v>
      </c>
      <c r="C2057" s="63" t="s">
        <v>7315</v>
      </c>
      <c r="D2057" s="68" t="str">
        <f>+77243851363 ,87243851363</f>
        <v>#ERROR!</v>
      </c>
      <c r="E2057" s="63" t="s">
        <v>5573</v>
      </c>
      <c r="F2057" s="63" t="s">
        <v>205</v>
      </c>
      <c r="G2057" s="63" t="s">
        <v>7316</v>
      </c>
      <c r="H2057" s="33"/>
      <c r="I2057" s="33"/>
      <c r="J2057" s="6"/>
    </row>
    <row r="2058">
      <c r="A2058" s="28">
        <v>5.0240013969E10</v>
      </c>
      <c r="B2058" s="29" t="s">
        <v>7317</v>
      </c>
      <c r="C2058" s="29" t="s">
        <v>7318</v>
      </c>
      <c r="D2058" s="29" t="s">
        <v>7319</v>
      </c>
      <c r="E2058" s="29" t="s">
        <v>366</v>
      </c>
      <c r="F2058" s="29" t="s">
        <v>205</v>
      </c>
      <c r="G2058" s="29" t="s">
        <v>7320</v>
      </c>
      <c r="H2058" s="51" t="s">
        <v>5540</v>
      </c>
      <c r="I2058" s="6"/>
      <c r="J2058" s="10"/>
    </row>
    <row r="2059">
      <c r="A2059" s="62">
        <v>5.0240009099E10</v>
      </c>
      <c r="B2059" s="63" t="s">
        <v>7321</v>
      </c>
      <c r="C2059" s="63" t="s">
        <v>7322</v>
      </c>
      <c r="D2059" s="63" t="s">
        <v>7323</v>
      </c>
      <c r="E2059" s="63" t="s">
        <v>5573</v>
      </c>
      <c r="F2059" s="63" t="s">
        <v>205</v>
      </c>
      <c r="G2059" s="63" t="s">
        <v>7324</v>
      </c>
      <c r="H2059" s="33"/>
      <c r="I2059" s="33"/>
      <c r="J2059" s="10"/>
    </row>
    <row r="2060">
      <c r="A2060" s="28">
        <v>5.0240017337E10</v>
      </c>
      <c r="B2060" s="29" t="s">
        <v>7325</v>
      </c>
      <c r="C2060" s="29" t="s">
        <v>7326</v>
      </c>
      <c r="D2060" s="39" t="s">
        <v>7327</v>
      </c>
      <c r="E2060" s="29" t="s">
        <v>36</v>
      </c>
      <c r="F2060" s="29" t="s">
        <v>37</v>
      </c>
      <c r="G2060" s="29" t="s">
        <v>7328</v>
      </c>
      <c r="H2060" s="51" t="s">
        <v>7059</v>
      </c>
      <c r="I2060" s="6"/>
      <c r="J2060" s="6"/>
    </row>
    <row r="2061">
      <c r="A2061" s="3">
        <v>5.0264028333E10</v>
      </c>
      <c r="B2061" s="2" t="s">
        <v>7329</v>
      </c>
      <c r="C2061" s="2" t="s">
        <v>7330</v>
      </c>
      <c r="D2061" s="3">
        <v>8.7028117454E10</v>
      </c>
      <c r="E2061" s="2" t="s">
        <v>726</v>
      </c>
      <c r="F2061" s="2" t="s">
        <v>205</v>
      </c>
      <c r="G2061" s="2" t="s">
        <v>7331</v>
      </c>
      <c r="H2061" s="4" t="s">
        <v>5841</v>
      </c>
      <c r="I2061" s="10"/>
      <c r="J2061" s="6"/>
    </row>
    <row r="2062">
      <c r="A2062" s="28">
        <v>5.0260016586E10</v>
      </c>
      <c r="B2062" s="29" t="s">
        <v>7332</v>
      </c>
      <c r="C2062" s="29" t="s">
        <v>7333</v>
      </c>
      <c r="D2062" s="28">
        <v>8.7059506363E10</v>
      </c>
      <c r="E2062" s="29" t="s">
        <v>442</v>
      </c>
      <c r="F2062" s="29" t="s">
        <v>205</v>
      </c>
      <c r="G2062" s="29" t="s">
        <v>7334</v>
      </c>
      <c r="H2062" s="51" t="s">
        <v>7335</v>
      </c>
      <c r="I2062" s="6"/>
      <c r="J2062" s="10"/>
    </row>
    <row r="2063">
      <c r="A2063" s="3">
        <v>5.0264018158E10</v>
      </c>
      <c r="B2063" s="2" t="s">
        <v>7336</v>
      </c>
      <c r="C2063" s="2" t="s">
        <v>7337</v>
      </c>
      <c r="D2063" s="2" t="s">
        <v>7338</v>
      </c>
      <c r="E2063" s="2" t="s">
        <v>21</v>
      </c>
      <c r="F2063" s="2" t="s">
        <v>22</v>
      </c>
      <c r="G2063" s="2" t="s">
        <v>7339</v>
      </c>
      <c r="H2063" s="4" t="s">
        <v>6800</v>
      </c>
      <c r="I2063" s="10"/>
      <c r="J2063" s="10"/>
    </row>
    <row r="2064">
      <c r="A2064" s="28">
        <v>5.0264028551E10</v>
      </c>
      <c r="B2064" s="29" t="s">
        <v>7340</v>
      </c>
      <c r="C2064" s="29" t="s">
        <v>7341</v>
      </c>
      <c r="D2064" s="28">
        <v>8.7777602925E10</v>
      </c>
      <c r="E2064" s="29" t="s">
        <v>117</v>
      </c>
      <c r="F2064" s="29" t="s">
        <v>201</v>
      </c>
      <c r="G2064" s="29" t="s">
        <v>7342</v>
      </c>
      <c r="H2064" s="51" t="s">
        <v>7343</v>
      </c>
      <c r="I2064" s="57" t="s">
        <v>7344</v>
      </c>
      <c r="J2064" s="20"/>
    </row>
    <row r="2065">
      <c r="A2065" s="28">
        <v>5.0264031343E10</v>
      </c>
      <c r="B2065" s="29" t="s">
        <v>7345</v>
      </c>
      <c r="C2065" s="29" t="s">
        <v>7346</v>
      </c>
      <c r="D2065" s="39" t="s">
        <v>7347</v>
      </c>
      <c r="E2065" s="29" t="s">
        <v>21</v>
      </c>
      <c r="F2065" s="29" t="s">
        <v>201</v>
      </c>
      <c r="G2065" s="29" t="s">
        <v>2322</v>
      </c>
      <c r="H2065" s="51" t="s">
        <v>7348</v>
      </c>
      <c r="I2065" s="6"/>
      <c r="J2065" s="10"/>
    </row>
    <row r="2066">
      <c r="A2066" s="3">
        <v>5.0264029639E10</v>
      </c>
      <c r="B2066" s="2" t="s">
        <v>7349</v>
      </c>
      <c r="C2066" s="2" t="s">
        <v>7350</v>
      </c>
      <c r="D2066" s="3">
        <v>8.7056709362E10</v>
      </c>
      <c r="E2066" s="2" t="s">
        <v>117</v>
      </c>
      <c r="F2066" s="2" t="s">
        <v>201</v>
      </c>
      <c r="G2066" s="2" t="s">
        <v>7342</v>
      </c>
      <c r="H2066" s="4" t="s">
        <v>5855</v>
      </c>
      <c r="I2066" s="10"/>
      <c r="J2066" s="13"/>
    </row>
    <row r="2067">
      <c r="A2067" s="3">
        <v>5.0264032857E10</v>
      </c>
      <c r="B2067" s="2" t="s">
        <v>7351</v>
      </c>
      <c r="C2067" s="2" t="s">
        <v>7352</v>
      </c>
      <c r="D2067" s="3">
        <v>8.7712262797E10</v>
      </c>
      <c r="E2067" s="2" t="s">
        <v>213</v>
      </c>
      <c r="F2067" s="2" t="s">
        <v>201</v>
      </c>
      <c r="G2067" s="2" t="s">
        <v>7353</v>
      </c>
      <c r="H2067" s="4" t="s">
        <v>5855</v>
      </c>
      <c r="I2067" s="10"/>
      <c r="J2067" s="10"/>
    </row>
    <row r="2068">
      <c r="A2068" s="28">
        <v>5.0264029659E10</v>
      </c>
      <c r="B2068" s="29" t="s">
        <v>7354</v>
      </c>
      <c r="C2068" s="29" t="s">
        <v>7355</v>
      </c>
      <c r="D2068" s="28">
        <v>8.7776617711E10</v>
      </c>
      <c r="E2068" s="29" t="s">
        <v>36</v>
      </c>
      <c r="F2068" s="29" t="s">
        <v>201</v>
      </c>
      <c r="G2068" s="29" t="s">
        <v>7169</v>
      </c>
      <c r="H2068" s="51" t="s">
        <v>7356</v>
      </c>
      <c r="I2068" s="6"/>
      <c r="J2068" s="10"/>
    </row>
    <row r="2069">
      <c r="A2069" s="28">
        <v>5.0340009489E10</v>
      </c>
      <c r="B2069" s="29" t="s">
        <v>7357</v>
      </c>
      <c r="C2069" s="29" t="s">
        <v>7358</v>
      </c>
      <c r="D2069" s="29" t="s">
        <v>7359</v>
      </c>
      <c r="E2069" s="29" t="s">
        <v>21</v>
      </c>
      <c r="F2069" s="29" t="s">
        <v>141</v>
      </c>
      <c r="G2069" s="29" t="s">
        <v>7360</v>
      </c>
      <c r="H2069" s="51" t="s">
        <v>6299</v>
      </c>
      <c r="I2069" s="6"/>
      <c r="J2069" s="6"/>
    </row>
    <row r="2070">
      <c r="A2070" s="3">
        <v>5.0340001542E10</v>
      </c>
      <c r="B2070" s="2" t="s">
        <v>7361</v>
      </c>
      <c r="C2070" s="2" t="s">
        <v>7362</v>
      </c>
      <c r="D2070" s="2" t="s">
        <v>7363</v>
      </c>
      <c r="E2070" s="2" t="s">
        <v>993</v>
      </c>
      <c r="F2070" s="2" t="s">
        <v>428</v>
      </c>
      <c r="G2070" s="2" t="s">
        <v>7364</v>
      </c>
      <c r="H2070" s="10"/>
      <c r="I2070" s="10"/>
      <c r="J2070" s="6"/>
    </row>
    <row r="2071">
      <c r="A2071" s="62">
        <v>5.034000846E10</v>
      </c>
      <c r="B2071" s="63" t="s">
        <v>7365</v>
      </c>
      <c r="C2071" s="63" t="s">
        <v>7366</v>
      </c>
      <c r="D2071" s="62">
        <v>8.724332921E10</v>
      </c>
      <c r="E2071" s="63" t="s">
        <v>5573</v>
      </c>
      <c r="F2071" s="63" t="s">
        <v>205</v>
      </c>
      <c r="G2071" s="63" t="s">
        <v>7367</v>
      </c>
      <c r="H2071" s="33"/>
      <c r="I2071" s="33"/>
      <c r="J2071" s="20"/>
    </row>
    <row r="2072">
      <c r="A2072" s="62">
        <v>5.0340002184E10</v>
      </c>
      <c r="B2072" s="63" t="s">
        <v>7368</v>
      </c>
      <c r="C2072" s="63" t="s">
        <v>7369</v>
      </c>
      <c r="D2072" s="68" t="str">
        <f>+77017117923 ,87017117923</f>
        <v>#ERROR!</v>
      </c>
      <c r="E2072" s="63" t="s">
        <v>442</v>
      </c>
      <c r="F2072" s="63" t="s">
        <v>2984</v>
      </c>
      <c r="G2072" s="63" t="s">
        <v>7370</v>
      </c>
      <c r="H2072" s="33"/>
      <c r="I2072" s="33"/>
      <c r="J2072" s="10"/>
    </row>
    <row r="2073">
      <c r="A2073" s="28">
        <v>5.0340007719E10</v>
      </c>
      <c r="B2073" s="29" t="s">
        <v>7371</v>
      </c>
      <c r="C2073" s="29" t="s">
        <v>7372</v>
      </c>
      <c r="D2073" s="28">
        <v>8.7772989822E10</v>
      </c>
      <c r="E2073" s="29" t="s">
        <v>21</v>
      </c>
      <c r="F2073" s="29" t="s">
        <v>43</v>
      </c>
      <c r="G2073" s="29" t="s">
        <v>7373</v>
      </c>
      <c r="H2073" s="51" t="s">
        <v>5981</v>
      </c>
      <c r="I2073" s="57" t="s">
        <v>7374</v>
      </c>
      <c r="J2073" s="33"/>
    </row>
    <row r="2074">
      <c r="A2074" s="28">
        <v>5.0340015235E10</v>
      </c>
      <c r="B2074" s="29" t="s">
        <v>7375</v>
      </c>
      <c r="C2074" s="29" t="s">
        <v>7376</v>
      </c>
      <c r="D2074" s="28">
        <v>8.7004717E10</v>
      </c>
      <c r="E2074" s="29" t="s">
        <v>21</v>
      </c>
      <c r="F2074" s="29" t="s">
        <v>71</v>
      </c>
      <c r="G2074" s="29" t="s">
        <v>7377</v>
      </c>
      <c r="H2074" s="30" t="s">
        <v>6638</v>
      </c>
      <c r="I2074" s="6"/>
      <c r="J2074" s="33"/>
    </row>
    <row r="2075">
      <c r="A2075" s="3">
        <v>5.0340010175E10</v>
      </c>
      <c r="B2075" s="2" t="s">
        <v>7378</v>
      </c>
      <c r="C2075" s="2" t="s">
        <v>7379</v>
      </c>
      <c r="D2075" s="2" t="s">
        <v>7380</v>
      </c>
      <c r="E2075" s="2" t="s">
        <v>726</v>
      </c>
      <c r="F2075" s="2" t="s">
        <v>205</v>
      </c>
      <c r="G2075" s="2" t="s">
        <v>7381</v>
      </c>
      <c r="H2075" s="4" t="s">
        <v>3485</v>
      </c>
      <c r="I2075" s="10"/>
      <c r="J2075" s="33"/>
    </row>
    <row r="2076">
      <c r="A2076" s="28">
        <v>5.0340013605E10</v>
      </c>
      <c r="B2076" s="29" t="s">
        <v>7382</v>
      </c>
      <c r="C2076" s="29" t="s">
        <v>7383</v>
      </c>
      <c r="D2076" s="28">
        <v>8.7771304412E10</v>
      </c>
      <c r="E2076" s="29" t="s">
        <v>3026</v>
      </c>
      <c r="F2076" s="29" t="s">
        <v>9</v>
      </c>
      <c r="G2076" s="29" t="s">
        <v>7384</v>
      </c>
      <c r="H2076" s="51" t="s">
        <v>153</v>
      </c>
      <c r="I2076" s="6"/>
      <c r="J2076" s="10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7"/>
      <c r="X2076" s="27"/>
      <c r="Y2076" s="27"/>
      <c r="Z2076" s="27"/>
    </row>
    <row r="2077">
      <c r="A2077" s="28">
        <v>5.0340010521E10</v>
      </c>
      <c r="B2077" s="29" t="s">
        <v>7385</v>
      </c>
      <c r="C2077" s="29" t="s">
        <v>7386</v>
      </c>
      <c r="D2077" s="29" t="s">
        <v>7387</v>
      </c>
      <c r="E2077" s="29" t="s">
        <v>442</v>
      </c>
      <c r="F2077" s="29" t="s">
        <v>37</v>
      </c>
      <c r="G2077" s="29" t="s">
        <v>7388</v>
      </c>
      <c r="H2077" s="51" t="s">
        <v>7059</v>
      </c>
      <c r="I2077" s="6"/>
      <c r="J2077" s="20"/>
    </row>
    <row r="2078">
      <c r="A2078" s="28">
        <v>5.0340010541E10</v>
      </c>
      <c r="B2078" s="29" t="s">
        <v>7389</v>
      </c>
      <c r="C2078" s="29" t="s">
        <v>7390</v>
      </c>
      <c r="D2078" s="29" t="s">
        <v>7391</v>
      </c>
      <c r="E2078" s="29" t="s">
        <v>302</v>
      </c>
      <c r="F2078" s="29" t="s">
        <v>201</v>
      </c>
      <c r="G2078" s="29" t="s">
        <v>7392</v>
      </c>
      <c r="H2078" s="51" t="s">
        <v>6646</v>
      </c>
      <c r="I2078" s="6"/>
      <c r="J2078" s="10"/>
    </row>
    <row r="2079">
      <c r="A2079" s="58"/>
      <c r="B2079" s="58"/>
      <c r="C2079" s="58"/>
      <c r="D2079" s="58"/>
      <c r="E2079" s="58"/>
      <c r="F2079" s="58"/>
      <c r="G2079" s="58"/>
      <c r="H2079" s="6"/>
      <c r="I2079" s="6"/>
      <c r="J2079" s="10"/>
    </row>
    <row r="2080">
      <c r="A2080" s="3">
        <v>5.0340020579E10</v>
      </c>
      <c r="B2080" s="2" t="s">
        <v>7393</v>
      </c>
      <c r="C2080" s="2" t="s">
        <v>7394</v>
      </c>
      <c r="D2080" s="69" t="s">
        <v>7395</v>
      </c>
      <c r="E2080" s="2" t="s">
        <v>21</v>
      </c>
      <c r="F2080" s="2" t="s">
        <v>37</v>
      </c>
      <c r="G2080" s="2" t="s">
        <v>7396</v>
      </c>
      <c r="H2080" s="4" t="s">
        <v>6853</v>
      </c>
      <c r="I2080" s="10"/>
      <c r="J2080" s="6"/>
    </row>
    <row r="2081">
      <c r="A2081" s="3">
        <v>5.0340024026E10</v>
      </c>
      <c r="B2081" s="2" t="s">
        <v>7397</v>
      </c>
      <c r="C2081" s="2" t="s">
        <v>7398</v>
      </c>
      <c r="D2081" s="3">
        <v>8.7025562404E10</v>
      </c>
      <c r="E2081" s="2" t="s">
        <v>726</v>
      </c>
      <c r="F2081" s="2" t="s">
        <v>205</v>
      </c>
      <c r="G2081" s="2" t="s">
        <v>7399</v>
      </c>
      <c r="H2081" s="4" t="s">
        <v>3485</v>
      </c>
      <c r="I2081" s="10"/>
      <c r="J2081" s="10"/>
    </row>
    <row r="2082">
      <c r="A2082" s="3">
        <v>5.0340016243E10</v>
      </c>
      <c r="B2082" s="2" t="s">
        <v>7400</v>
      </c>
      <c r="C2082" s="2" t="s">
        <v>7401</v>
      </c>
      <c r="D2082" s="69" t="s">
        <v>7402</v>
      </c>
      <c r="E2082" s="2" t="s">
        <v>584</v>
      </c>
      <c r="F2082" s="2" t="s">
        <v>37</v>
      </c>
      <c r="G2082" s="2" t="s">
        <v>7403</v>
      </c>
      <c r="H2082" s="4" t="s">
        <v>6853</v>
      </c>
      <c r="I2082" s="10"/>
      <c r="J2082" s="6"/>
    </row>
    <row r="2083">
      <c r="A2083" s="3">
        <v>5.0340019991E10</v>
      </c>
      <c r="B2083" s="2" t="s">
        <v>7404</v>
      </c>
      <c r="C2083" s="2" t="s">
        <v>7405</v>
      </c>
      <c r="D2083" s="3">
        <v>8.7776565315E10</v>
      </c>
      <c r="E2083" s="2" t="s">
        <v>21</v>
      </c>
      <c r="F2083" s="2" t="s">
        <v>55</v>
      </c>
      <c r="G2083" s="2" t="s">
        <v>7406</v>
      </c>
      <c r="H2083" s="4" t="s">
        <v>7407</v>
      </c>
      <c r="I2083" s="10"/>
      <c r="J2083" s="6"/>
    </row>
    <row r="2084">
      <c r="A2084" s="3">
        <v>5.0440002673E10</v>
      </c>
      <c r="B2084" s="2" t="s">
        <v>7408</v>
      </c>
      <c r="C2084" s="2" t="s">
        <v>7409</v>
      </c>
      <c r="D2084" s="3">
        <v>8.7789578771E10</v>
      </c>
      <c r="E2084" s="2" t="s">
        <v>4058</v>
      </c>
      <c r="F2084" s="2" t="s">
        <v>71</v>
      </c>
      <c r="G2084" s="2" t="s">
        <v>7410</v>
      </c>
      <c r="H2084" s="65" t="s">
        <v>3123</v>
      </c>
      <c r="I2084" s="10"/>
      <c r="J2084" s="6"/>
    </row>
    <row r="2085">
      <c r="A2085" s="28">
        <v>5.0440001873E10</v>
      </c>
      <c r="B2085" s="29" t="s">
        <v>7411</v>
      </c>
      <c r="C2085" s="29" t="s">
        <v>7412</v>
      </c>
      <c r="D2085" s="39" t="s">
        <v>7413</v>
      </c>
      <c r="E2085" s="29" t="s">
        <v>21</v>
      </c>
      <c r="F2085" s="29" t="s">
        <v>43</v>
      </c>
      <c r="G2085" s="29" t="s">
        <v>7414</v>
      </c>
      <c r="H2085" s="51" t="s">
        <v>6829</v>
      </c>
      <c r="I2085" s="57" t="s">
        <v>7415</v>
      </c>
      <c r="J2085" s="10"/>
    </row>
    <row r="2086">
      <c r="A2086" s="3">
        <v>5.0440008266E10</v>
      </c>
      <c r="B2086" s="2" t="s">
        <v>7416</v>
      </c>
      <c r="C2086" s="2" t="s">
        <v>7417</v>
      </c>
      <c r="D2086" s="3">
        <v>8.7123626464E10</v>
      </c>
      <c r="E2086" s="2" t="s">
        <v>525</v>
      </c>
      <c r="F2086" s="2" t="s">
        <v>452</v>
      </c>
      <c r="G2086" s="2" t="s">
        <v>7418</v>
      </c>
      <c r="H2086" s="4" t="s">
        <v>6001</v>
      </c>
      <c r="I2086" s="10"/>
      <c r="J2086" s="20"/>
    </row>
    <row r="2087">
      <c r="A2087" s="28">
        <v>5.0440011583E10</v>
      </c>
      <c r="B2087" s="29" t="s">
        <v>7419</v>
      </c>
      <c r="C2087" s="29" t="s">
        <v>7420</v>
      </c>
      <c r="D2087" s="39" t="s">
        <v>7421</v>
      </c>
      <c r="E2087" s="29" t="s">
        <v>6675</v>
      </c>
      <c r="F2087" s="29" t="s">
        <v>31</v>
      </c>
      <c r="G2087" s="29" t="s">
        <v>7422</v>
      </c>
      <c r="H2087" s="51" t="s">
        <v>7281</v>
      </c>
      <c r="I2087" s="6"/>
      <c r="J2087" s="10"/>
    </row>
    <row r="2088">
      <c r="A2088" s="3">
        <v>5.0440012096E10</v>
      </c>
      <c r="B2088" s="2" t="s">
        <v>7423</v>
      </c>
      <c r="C2088" s="2" t="s">
        <v>7424</v>
      </c>
      <c r="D2088" s="69" t="s">
        <v>7425</v>
      </c>
      <c r="E2088" s="2" t="s">
        <v>21</v>
      </c>
      <c r="F2088" s="2" t="s">
        <v>43</v>
      </c>
      <c r="G2088" s="2" t="s">
        <v>7426</v>
      </c>
      <c r="H2088" s="4" t="s">
        <v>7427</v>
      </c>
      <c r="I2088" s="10"/>
      <c r="J2088" s="6"/>
    </row>
    <row r="2089">
      <c r="A2089" s="28">
        <v>5.0464025851E10</v>
      </c>
      <c r="B2089" s="29" t="s">
        <v>7428</v>
      </c>
      <c r="C2089" s="29" t="s">
        <v>7429</v>
      </c>
      <c r="D2089" s="28">
        <v>8.7016006106E10</v>
      </c>
      <c r="E2089" s="29" t="s">
        <v>21</v>
      </c>
      <c r="F2089" s="29" t="s">
        <v>2</v>
      </c>
      <c r="G2089" s="29" t="s">
        <v>7430</v>
      </c>
      <c r="H2089" s="51" t="s">
        <v>6722</v>
      </c>
      <c r="I2089" s="6"/>
      <c r="J2089" s="33"/>
    </row>
    <row r="2090">
      <c r="A2090" s="3">
        <v>5.0440013064E10</v>
      </c>
      <c r="B2090" s="2" t="s">
        <v>7431</v>
      </c>
      <c r="C2090" s="2" t="s">
        <v>7432</v>
      </c>
      <c r="D2090" s="3">
        <v>8.7758111351E10</v>
      </c>
      <c r="E2090" s="2" t="s">
        <v>442</v>
      </c>
      <c r="F2090" s="2" t="s">
        <v>205</v>
      </c>
      <c r="G2090" s="2" t="s">
        <v>7433</v>
      </c>
      <c r="H2090" s="4" t="s">
        <v>5550</v>
      </c>
      <c r="I2090" s="10"/>
      <c r="J2090" s="6"/>
    </row>
    <row r="2091">
      <c r="A2091" s="3">
        <v>5.0540005822E10</v>
      </c>
      <c r="B2091" s="2" t="s">
        <v>7434</v>
      </c>
      <c r="C2091" s="2" t="s">
        <v>7435</v>
      </c>
      <c r="D2091" s="3">
        <v>8.7165137659E10</v>
      </c>
      <c r="E2091" s="2" t="s">
        <v>21</v>
      </c>
      <c r="F2091" s="2" t="s">
        <v>22</v>
      </c>
      <c r="G2091" s="2" t="s">
        <v>7436</v>
      </c>
      <c r="H2091" s="4" t="s">
        <v>7101</v>
      </c>
      <c r="I2091" s="10"/>
      <c r="J2091" s="6"/>
    </row>
    <row r="2092">
      <c r="A2092" s="3">
        <v>5.0540000442E10</v>
      </c>
      <c r="B2092" s="2" t="s">
        <v>7437</v>
      </c>
      <c r="C2092" s="2" t="s">
        <v>7438</v>
      </c>
      <c r="D2092" s="69" t="s">
        <v>7439</v>
      </c>
      <c r="E2092" s="2" t="s">
        <v>625</v>
      </c>
      <c r="F2092" s="2" t="s">
        <v>96</v>
      </c>
      <c r="G2092" s="2" t="s">
        <v>7440</v>
      </c>
      <c r="H2092" s="4" t="s">
        <v>7441</v>
      </c>
      <c r="I2092" s="10"/>
      <c r="J2092" s="10"/>
    </row>
    <row r="2093">
      <c r="A2093" s="28">
        <v>5.0540012048E10</v>
      </c>
      <c r="B2093" s="29" t="s">
        <v>7442</v>
      </c>
      <c r="C2093" s="29" t="s">
        <v>7443</v>
      </c>
      <c r="D2093" s="28">
        <v>8.7024497999E10</v>
      </c>
      <c r="E2093" s="29" t="s">
        <v>165</v>
      </c>
      <c r="F2093" s="29" t="s">
        <v>96</v>
      </c>
      <c r="G2093" s="29" t="s">
        <v>7444</v>
      </c>
      <c r="H2093" s="51" t="s">
        <v>6445</v>
      </c>
      <c r="I2093" s="6"/>
      <c r="J2093" s="13"/>
    </row>
    <row r="2094">
      <c r="A2094" s="28">
        <v>5.0540007221E10</v>
      </c>
      <c r="B2094" s="29" t="s">
        <v>7445</v>
      </c>
      <c r="C2094" s="29" t="s">
        <v>7446</v>
      </c>
      <c r="D2094" s="28">
        <f>+77076388180</f>
        <v>77076388180</v>
      </c>
      <c r="E2094" s="29" t="s">
        <v>213</v>
      </c>
      <c r="F2094" s="29" t="s">
        <v>273</v>
      </c>
      <c r="G2094" s="29" t="s">
        <v>7447</v>
      </c>
      <c r="H2094" s="51" t="s">
        <v>6359</v>
      </c>
      <c r="I2094" s="6"/>
      <c r="J2094" s="6"/>
    </row>
    <row r="2095">
      <c r="A2095" s="3">
        <v>5.0560012514E10</v>
      </c>
      <c r="B2095" s="2" t="s">
        <v>7448</v>
      </c>
      <c r="C2095" s="2" t="s">
        <v>7449</v>
      </c>
      <c r="D2095" s="3">
        <v>8.775163406E10</v>
      </c>
      <c r="E2095" s="2" t="s">
        <v>36</v>
      </c>
      <c r="F2095" s="2" t="s">
        <v>205</v>
      </c>
      <c r="G2095" s="2" t="s">
        <v>802</v>
      </c>
      <c r="H2095" s="4" t="s">
        <v>7450</v>
      </c>
      <c r="I2095" s="10"/>
      <c r="J2095" s="6"/>
    </row>
    <row r="2096">
      <c r="A2096" s="28">
        <v>5.0564023036E10</v>
      </c>
      <c r="B2096" s="29" t="s">
        <v>7451</v>
      </c>
      <c r="C2096" s="29" t="s">
        <v>7452</v>
      </c>
      <c r="D2096" s="28">
        <v>8.702966739E10</v>
      </c>
      <c r="E2096" s="29" t="s">
        <v>165</v>
      </c>
      <c r="F2096" s="29" t="s">
        <v>205</v>
      </c>
      <c r="G2096" s="29" t="s">
        <v>7453</v>
      </c>
      <c r="H2096" s="51" t="s">
        <v>7454</v>
      </c>
      <c r="I2096" s="6"/>
      <c r="J2096" s="6"/>
    </row>
    <row r="2097">
      <c r="A2097" s="28">
        <v>5.0564023105E10</v>
      </c>
      <c r="B2097" s="29" t="s">
        <v>7455</v>
      </c>
      <c r="C2097" s="29" t="s">
        <v>7456</v>
      </c>
      <c r="D2097" s="39" t="s">
        <v>7457</v>
      </c>
      <c r="E2097" s="29" t="s">
        <v>225</v>
      </c>
      <c r="F2097" s="29" t="s">
        <v>205</v>
      </c>
      <c r="G2097" s="29" t="s">
        <v>7458</v>
      </c>
      <c r="H2097" s="51" t="s">
        <v>5852</v>
      </c>
      <c r="I2097" s="6"/>
      <c r="J2097" s="6"/>
    </row>
    <row r="2098">
      <c r="A2098" s="3">
        <v>5.0664002661E10</v>
      </c>
      <c r="B2098" s="2" t="s">
        <v>7459</v>
      </c>
      <c r="C2098" s="2" t="s">
        <v>7460</v>
      </c>
      <c r="D2098" s="3">
        <v>8.7057793097E10</v>
      </c>
      <c r="E2098" s="2" t="s">
        <v>21</v>
      </c>
      <c r="F2098" s="2" t="s">
        <v>55</v>
      </c>
      <c r="G2098" s="2" t="s">
        <v>7461</v>
      </c>
      <c r="H2098" s="4" t="s">
        <v>769</v>
      </c>
      <c r="I2098" s="10"/>
      <c r="J2098" s="20"/>
    </row>
    <row r="2099">
      <c r="A2099" s="3">
        <v>5.0664026351E10</v>
      </c>
      <c r="B2099" s="2" t="s">
        <v>7462</v>
      </c>
      <c r="C2099" s="2" t="s">
        <v>7463</v>
      </c>
      <c r="D2099" s="3">
        <v>8.7785941585E10</v>
      </c>
      <c r="E2099" s="2" t="s">
        <v>6803</v>
      </c>
      <c r="F2099" s="2" t="s">
        <v>37</v>
      </c>
      <c r="G2099" s="2" t="s">
        <v>7464</v>
      </c>
      <c r="H2099" s="4" t="s">
        <v>7465</v>
      </c>
      <c r="I2099" s="10"/>
      <c r="J2099" s="10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7"/>
      <c r="X2099" s="27"/>
      <c r="Y2099" s="27"/>
      <c r="Z2099" s="27"/>
    </row>
    <row r="2100">
      <c r="A2100" s="3">
        <v>5.0740011881E10</v>
      </c>
      <c r="B2100" s="2" t="s">
        <v>7466</v>
      </c>
      <c r="C2100" s="2" t="s">
        <v>7467</v>
      </c>
      <c r="D2100" s="3">
        <v>8.747228505E10</v>
      </c>
      <c r="E2100" s="2" t="s">
        <v>302</v>
      </c>
      <c r="F2100" s="2" t="s">
        <v>273</v>
      </c>
      <c r="G2100" s="2" t="s">
        <v>7468</v>
      </c>
      <c r="H2100" s="4" t="s">
        <v>7313</v>
      </c>
      <c r="I2100" s="10"/>
      <c r="J2100" s="13"/>
    </row>
    <row r="2101">
      <c r="A2101" s="28">
        <v>5.0740010318E10</v>
      </c>
      <c r="B2101" s="29" t="s">
        <v>7469</v>
      </c>
      <c r="C2101" s="29" t="s">
        <v>7470</v>
      </c>
      <c r="D2101" s="29" t="s">
        <v>7471</v>
      </c>
      <c r="E2101" s="29" t="s">
        <v>21</v>
      </c>
      <c r="F2101" s="29" t="s">
        <v>22</v>
      </c>
      <c r="G2101" s="29" t="s">
        <v>7472</v>
      </c>
      <c r="H2101" s="51" t="s">
        <v>295</v>
      </c>
      <c r="I2101" s="6"/>
      <c r="J2101" s="6"/>
    </row>
    <row r="2102">
      <c r="A2102" s="62">
        <v>5.0740005609E10</v>
      </c>
      <c r="B2102" s="63" t="s">
        <v>7473</v>
      </c>
      <c r="C2102" s="63" t="s">
        <v>7474</v>
      </c>
      <c r="D2102" s="62">
        <v>8.7253921612E10</v>
      </c>
      <c r="E2102" s="63" t="s">
        <v>5573</v>
      </c>
      <c r="F2102" s="63" t="s">
        <v>37</v>
      </c>
      <c r="G2102" s="63" t="s">
        <v>7475</v>
      </c>
      <c r="H2102" s="33"/>
      <c r="I2102" s="33"/>
      <c r="J2102" s="10"/>
    </row>
    <row r="2103">
      <c r="A2103" s="62">
        <v>5.0840001957E10</v>
      </c>
      <c r="B2103" s="63" t="s">
        <v>7476</v>
      </c>
      <c r="C2103" s="63" t="s">
        <v>7477</v>
      </c>
      <c r="D2103" s="63" t="s">
        <v>7478</v>
      </c>
      <c r="E2103" s="63" t="s">
        <v>5527</v>
      </c>
      <c r="F2103" s="63" t="s">
        <v>43</v>
      </c>
      <c r="G2103" s="63" t="s">
        <v>7479</v>
      </c>
      <c r="H2103" s="33"/>
      <c r="I2103" s="33"/>
      <c r="J2103" s="6"/>
    </row>
    <row r="2104">
      <c r="A2104" s="28">
        <v>5.0840005206E10</v>
      </c>
      <c r="B2104" s="29" t="s">
        <v>7480</v>
      </c>
      <c r="C2104" s="29" t="s">
        <v>7481</v>
      </c>
      <c r="D2104" s="28">
        <v>8.7710860303E10</v>
      </c>
      <c r="E2104" s="29" t="s">
        <v>21</v>
      </c>
      <c r="F2104" s="29" t="s">
        <v>141</v>
      </c>
      <c r="G2104" s="29" t="s">
        <v>7482</v>
      </c>
      <c r="H2104" s="51" t="s">
        <v>6299</v>
      </c>
      <c r="I2104" s="6"/>
      <c r="J2104" s="33"/>
    </row>
    <row r="2105">
      <c r="A2105" s="62">
        <v>5.0840007113E10</v>
      </c>
      <c r="B2105" s="63" t="s">
        <v>7483</v>
      </c>
      <c r="C2105" s="63" t="s">
        <v>7484</v>
      </c>
      <c r="D2105" s="62">
        <v>8.7016023036E10</v>
      </c>
      <c r="E2105" s="63" t="s">
        <v>1</v>
      </c>
      <c r="F2105" s="63" t="s">
        <v>1868</v>
      </c>
      <c r="G2105" s="63" t="s">
        <v>7485</v>
      </c>
      <c r="H2105" s="33"/>
      <c r="I2105" s="33"/>
      <c r="J2105" s="10"/>
    </row>
    <row r="2106">
      <c r="A2106" s="3">
        <v>5.086402024E10</v>
      </c>
      <c r="B2106" s="2" t="s">
        <v>7486</v>
      </c>
      <c r="C2106" s="2" t="s">
        <v>7487</v>
      </c>
      <c r="D2106" s="3">
        <v>8.77696E10</v>
      </c>
      <c r="E2106" s="2" t="s">
        <v>21</v>
      </c>
      <c r="F2106" s="2" t="s">
        <v>55</v>
      </c>
      <c r="G2106" s="2" t="s">
        <v>7488</v>
      </c>
      <c r="H2106" s="4" t="s">
        <v>7489</v>
      </c>
      <c r="I2106" s="10"/>
      <c r="J2106" s="33"/>
    </row>
    <row r="2107">
      <c r="A2107" s="28">
        <v>5.0840008558E10</v>
      </c>
      <c r="B2107" s="29" t="s">
        <v>7490</v>
      </c>
      <c r="C2107" s="29" t="s">
        <v>7491</v>
      </c>
      <c r="D2107" s="28">
        <v>8.7183941303E10</v>
      </c>
      <c r="E2107" s="29" t="s">
        <v>165</v>
      </c>
      <c r="F2107" s="29" t="s">
        <v>9</v>
      </c>
      <c r="G2107" s="29" t="s">
        <v>7492</v>
      </c>
      <c r="H2107" s="51" t="s">
        <v>153</v>
      </c>
      <c r="I2107" s="6"/>
      <c r="J2107" s="6"/>
    </row>
    <row r="2108">
      <c r="A2108" s="62">
        <v>5.1040010741E10</v>
      </c>
      <c r="B2108" s="63" t="s">
        <v>7493</v>
      </c>
      <c r="C2108" s="63" t="s">
        <v>7494</v>
      </c>
      <c r="D2108" s="68" t="str">
        <f>+77292305504 ,8(7292) 305504 ,87292305504</f>
        <v>#ERROR!</v>
      </c>
      <c r="E2108" s="63" t="s">
        <v>151</v>
      </c>
      <c r="F2108" s="63" t="s">
        <v>1868</v>
      </c>
      <c r="G2108" s="63" t="s">
        <v>7495</v>
      </c>
      <c r="H2108" s="33"/>
      <c r="I2108" s="33"/>
      <c r="J2108" s="10"/>
    </row>
    <row r="2109">
      <c r="A2109" s="28">
        <v>5.0940003888E10</v>
      </c>
      <c r="B2109" s="29" t="s">
        <v>7496</v>
      </c>
      <c r="C2109" s="29" t="s">
        <v>7497</v>
      </c>
      <c r="D2109" s="39" t="s">
        <v>7498</v>
      </c>
      <c r="E2109" s="29" t="s">
        <v>21</v>
      </c>
      <c r="F2109" s="29" t="s">
        <v>428</v>
      </c>
      <c r="G2109" s="29" t="s">
        <v>7499</v>
      </c>
      <c r="H2109" s="6"/>
      <c r="I2109" s="6"/>
      <c r="J2109" s="6"/>
    </row>
    <row r="2110">
      <c r="A2110" s="28">
        <v>5.0964021768E10</v>
      </c>
      <c r="B2110" s="29" t="s">
        <v>7500</v>
      </c>
      <c r="C2110" s="29" t="s">
        <v>7501</v>
      </c>
      <c r="D2110" s="28">
        <v>8.7028701313E10</v>
      </c>
      <c r="E2110" s="29" t="s">
        <v>165</v>
      </c>
      <c r="F2110" s="29" t="s">
        <v>205</v>
      </c>
      <c r="G2110" s="29" t="s">
        <v>7502</v>
      </c>
      <c r="H2110" s="51" t="s">
        <v>7503</v>
      </c>
      <c r="I2110" s="6"/>
      <c r="J2110" s="20"/>
    </row>
    <row r="2111">
      <c r="A2111" s="58"/>
      <c r="B2111" s="58"/>
      <c r="C2111" s="58"/>
      <c r="D2111" s="58"/>
      <c r="E2111" s="58"/>
      <c r="F2111" s="58"/>
      <c r="G2111" s="58"/>
      <c r="H2111" s="6"/>
      <c r="I2111" s="6"/>
      <c r="J2111" s="20"/>
    </row>
    <row r="2112">
      <c r="A2112" s="3">
        <v>5.1040006486E10</v>
      </c>
      <c r="B2112" s="2" t="s">
        <v>7504</v>
      </c>
      <c r="C2112" s="2" t="s">
        <v>7505</v>
      </c>
      <c r="D2112" s="69" t="s">
        <v>7506</v>
      </c>
      <c r="E2112" s="2" t="s">
        <v>1</v>
      </c>
      <c r="F2112" s="2" t="s">
        <v>205</v>
      </c>
      <c r="G2112" s="2" t="s">
        <v>7507</v>
      </c>
      <c r="H2112" s="4" t="s">
        <v>7503</v>
      </c>
      <c r="I2112" s="10"/>
      <c r="J2112" s="10"/>
    </row>
    <row r="2113">
      <c r="A2113" s="3">
        <v>5.1040007919E10</v>
      </c>
      <c r="B2113" s="2" t="s">
        <v>7508</v>
      </c>
      <c r="C2113" s="2" t="s">
        <v>7509</v>
      </c>
      <c r="D2113" s="3">
        <v>8.7027712418E10</v>
      </c>
      <c r="E2113" s="2" t="s">
        <v>36</v>
      </c>
      <c r="F2113" s="2" t="s">
        <v>452</v>
      </c>
      <c r="G2113" s="2" t="s">
        <v>7510</v>
      </c>
      <c r="H2113" s="4" t="s">
        <v>7511</v>
      </c>
      <c r="I2113" s="10"/>
      <c r="J2113" s="20"/>
    </row>
    <row r="2114">
      <c r="A2114" s="62">
        <v>5.1140009147E10</v>
      </c>
      <c r="B2114" s="63" t="s">
        <v>7512</v>
      </c>
      <c r="C2114" s="63" t="s">
        <v>7513</v>
      </c>
      <c r="D2114" s="68" t="str">
        <f>+77272342494 ,87272342494 ,8 727 234-24-94</f>
        <v>#ERROR!</v>
      </c>
      <c r="E2114" s="63" t="s">
        <v>7514</v>
      </c>
      <c r="F2114" s="63" t="s">
        <v>2984</v>
      </c>
      <c r="G2114" s="63" t="s">
        <v>7515</v>
      </c>
      <c r="H2114" s="33"/>
      <c r="I2114" s="33"/>
      <c r="J2114" s="10"/>
    </row>
    <row r="2115">
      <c r="A2115" s="98">
        <v>5.1140002556E10</v>
      </c>
      <c r="B2115" s="99" t="s">
        <v>7516</v>
      </c>
      <c r="C2115" s="99" t="s">
        <v>7517</v>
      </c>
      <c r="D2115" s="101" t="s">
        <v>7518</v>
      </c>
      <c r="E2115" s="99" t="s">
        <v>165</v>
      </c>
      <c r="F2115" s="99" t="s">
        <v>186</v>
      </c>
      <c r="G2115" s="99" t="s">
        <v>7519</v>
      </c>
      <c r="H2115" s="100" t="s">
        <v>7520</v>
      </c>
      <c r="I2115" s="15"/>
      <c r="J2115" s="10"/>
    </row>
    <row r="2116">
      <c r="A2116" s="28">
        <v>5.1164024934E10</v>
      </c>
      <c r="B2116" s="29" t="s">
        <v>7521</v>
      </c>
      <c r="C2116" s="29" t="s">
        <v>7522</v>
      </c>
      <c r="D2116" s="39" t="s">
        <v>7523</v>
      </c>
      <c r="E2116" s="29" t="s">
        <v>165</v>
      </c>
      <c r="F2116" s="29" t="s">
        <v>205</v>
      </c>
      <c r="G2116" s="29" t="s">
        <v>7524</v>
      </c>
      <c r="H2116" s="51" t="s">
        <v>7525</v>
      </c>
      <c r="I2116" s="6"/>
      <c r="J2116" s="10"/>
    </row>
    <row r="2117">
      <c r="A2117" s="58"/>
      <c r="B2117" s="58"/>
      <c r="C2117" s="58"/>
      <c r="D2117" s="58"/>
      <c r="E2117" s="58"/>
      <c r="F2117" s="58"/>
      <c r="G2117" s="58"/>
      <c r="H2117" s="6"/>
      <c r="I2117" s="6"/>
      <c r="J2117" s="10"/>
    </row>
    <row r="2118">
      <c r="A2118" s="62">
        <v>5.1240005762E10</v>
      </c>
      <c r="B2118" s="63" t="s">
        <v>7526</v>
      </c>
      <c r="C2118" s="63" t="s">
        <v>7527</v>
      </c>
      <c r="D2118" s="63" t="s">
        <v>7528</v>
      </c>
      <c r="E2118" s="63" t="s">
        <v>349</v>
      </c>
      <c r="F2118" s="63" t="s">
        <v>2</v>
      </c>
      <c r="G2118" s="63" t="s">
        <v>7529</v>
      </c>
      <c r="H2118" s="33"/>
      <c r="I2118" s="33"/>
      <c r="J2118" s="6"/>
    </row>
    <row r="2119">
      <c r="A2119" s="28">
        <v>6.0140004452E10</v>
      </c>
      <c r="B2119" s="29" t="s">
        <v>7530</v>
      </c>
      <c r="C2119" s="29" t="s">
        <v>7531</v>
      </c>
      <c r="D2119" s="39" t="s">
        <v>7532</v>
      </c>
      <c r="E2119" s="29" t="s">
        <v>1</v>
      </c>
      <c r="F2119" s="29" t="s">
        <v>71</v>
      </c>
      <c r="G2119" s="29" t="s">
        <v>7533</v>
      </c>
      <c r="H2119" s="30" t="s">
        <v>269</v>
      </c>
      <c r="I2119" s="6"/>
      <c r="J2119" s="33"/>
    </row>
    <row r="2120">
      <c r="A2120" s="3">
        <v>6.0140018343E10</v>
      </c>
      <c r="B2120" s="2" t="s">
        <v>7534</v>
      </c>
      <c r="C2120" s="2" t="s">
        <v>7535</v>
      </c>
      <c r="D2120" s="69" t="s">
        <v>7536</v>
      </c>
      <c r="E2120" s="2" t="s">
        <v>302</v>
      </c>
      <c r="F2120" s="2" t="s">
        <v>37</v>
      </c>
      <c r="G2120" s="2" t="s">
        <v>7537</v>
      </c>
      <c r="H2120" s="4" t="s">
        <v>6853</v>
      </c>
      <c r="I2120" s="10"/>
      <c r="J2120" s="6"/>
    </row>
    <row r="2121">
      <c r="A2121" s="28">
        <v>6.0140014529E10</v>
      </c>
      <c r="B2121" s="29" t="s">
        <v>7538</v>
      </c>
      <c r="C2121" s="29" t="s">
        <v>7539</v>
      </c>
      <c r="D2121" s="39" t="s">
        <v>7540</v>
      </c>
      <c r="E2121" s="29" t="s">
        <v>6578</v>
      </c>
      <c r="F2121" s="29" t="s">
        <v>205</v>
      </c>
      <c r="G2121" s="29" t="s">
        <v>7541</v>
      </c>
      <c r="H2121" s="51" t="s">
        <v>7542</v>
      </c>
      <c r="I2121" s="6"/>
      <c r="J2121" s="6"/>
    </row>
    <row r="2122">
      <c r="A2122" s="3">
        <v>6.0140007615E10</v>
      </c>
      <c r="B2122" s="2" t="s">
        <v>7543</v>
      </c>
      <c r="C2122" s="2" t="s">
        <v>7544</v>
      </c>
      <c r="D2122" s="2" t="s">
        <v>7545</v>
      </c>
      <c r="E2122" s="2" t="s">
        <v>379</v>
      </c>
      <c r="F2122" s="2" t="s">
        <v>31</v>
      </c>
      <c r="G2122" s="2" t="s">
        <v>7546</v>
      </c>
      <c r="H2122" s="4" t="s">
        <v>7547</v>
      </c>
      <c r="I2122" s="10"/>
      <c r="J2122" s="6"/>
    </row>
    <row r="2123">
      <c r="A2123" s="28">
        <v>6.0140019738E10</v>
      </c>
      <c r="B2123" s="29" t="s">
        <v>7548</v>
      </c>
      <c r="C2123" s="29" t="s">
        <v>7549</v>
      </c>
      <c r="D2123" s="28">
        <v>8.7017289833E10</v>
      </c>
      <c r="E2123" s="29" t="s">
        <v>253</v>
      </c>
      <c r="F2123" s="29" t="s">
        <v>31</v>
      </c>
      <c r="G2123" s="29" t="s">
        <v>7550</v>
      </c>
      <c r="H2123" s="51" t="s">
        <v>7551</v>
      </c>
      <c r="I2123" s="6"/>
      <c r="J2123" s="10"/>
    </row>
    <row r="2124">
      <c r="A2124" s="28">
        <v>6.0140023499E10</v>
      </c>
      <c r="B2124" s="29" t="s">
        <v>7552</v>
      </c>
      <c r="C2124" s="29" t="s">
        <v>7553</v>
      </c>
      <c r="D2124" s="28">
        <v>8.7753625011E10</v>
      </c>
      <c r="E2124" s="29" t="s">
        <v>442</v>
      </c>
      <c r="F2124" s="29" t="s">
        <v>37</v>
      </c>
      <c r="G2124" s="29" t="s">
        <v>7554</v>
      </c>
      <c r="H2124" s="51" t="s">
        <v>6722</v>
      </c>
      <c r="I2124" s="6"/>
      <c r="J2124" s="20"/>
    </row>
    <row r="2125">
      <c r="A2125" s="3">
        <v>6.01600185E10</v>
      </c>
      <c r="B2125" s="2" t="s">
        <v>7555</v>
      </c>
      <c r="C2125" s="2" t="s">
        <v>7556</v>
      </c>
      <c r="D2125" s="69" t="s">
        <v>7557</v>
      </c>
      <c r="E2125" s="2" t="s">
        <v>674</v>
      </c>
      <c r="F2125" s="2" t="s">
        <v>37</v>
      </c>
      <c r="G2125" s="2" t="s">
        <v>7558</v>
      </c>
      <c r="H2125" s="4" t="s">
        <v>6853</v>
      </c>
      <c r="I2125" s="10"/>
      <c r="J2125" s="6"/>
    </row>
    <row r="2126">
      <c r="A2126" s="3">
        <v>6.0140028102E10</v>
      </c>
      <c r="B2126" s="2" t="s">
        <v>7559</v>
      </c>
      <c r="C2126" s="2" t="s">
        <v>7560</v>
      </c>
      <c r="D2126" s="69" t="s">
        <v>7561</v>
      </c>
      <c r="E2126" s="2" t="s">
        <v>21</v>
      </c>
      <c r="F2126" s="2" t="s">
        <v>37</v>
      </c>
      <c r="G2126" s="2" t="s">
        <v>7562</v>
      </c>
      <c r="H2126" s="4" t="s">
        <v>6853</v>
      </c>
      <c r="I2126" s="10"/>
      <c r="J2126" s="6"/>
    </row>
    <row r="2127">
      <c r="A2127" s="28">
        <v>6.0240000255E10</v>
      </c>
      <c r="B2127" s="29" t="s">
        <v>7563</v>
      </c>
      <c r="C2127" s="29" t="s">
        <v>7564</v>
      </c>
      <c r="D2127" s="39" t="s">
        <v>7565</v>
      </c>
      <c r="E2127" s="29" t="s">
        <v>106</v>
      </c>
      <c r="F2127" s="29" t="s">
        <v>43</v>
      </c>
      <c r="G2127" s="29" t="s">
        <v>7566</v>
      </c>
      <c r="H2127" s="51" t="s">
        <v>358</v>
      </c>
      <c r="I2127" s="6"/>
      <c r="J2127" s="10"/>
    </row>
    <row r="2128">
      <c r="A2128" s="58"/>
      <c r="B2128" s="58"/>
      <c r="C2128" s="58"/>
      <c r="D2128" s="58"/>
      <c r="E2128" s="58"/>
      <c r="F2128" s="58"/>
      <c r="G2128" s="58"/>
      <c r="H2128" s="6"/>
      <c r="I2128" s="6"/>
      <c r="J2128" s="13"/>
    </row>
    <row r="2129">
      <c r="A2129" s="62">
        <v>6.0240002747E10</v>
      </c>
      <c r="B2129" s="63" t="s">
        <v>7567</v>
      </c>
      <c r="C2129" s="63" t="s">
        <v>7568</v>
      </c>
      <c r="D2129" s="63" t="s">
        <v>7569</v>
      </c>
      <c r="E2129" s="63" t="s">
        <v>6369</v>
      </c>
      <c r="F2129" s="63" t="s">
        <v>43</v>
      </c>
      <c r="G2129" s="63" t="s">
        <v>7570</v>
      </c>
      <c r="H2129" s="33"/>
      <c r="I2129" s="33"/>
      <c r="J2129" s="10"/>
    </row>
    <row r="2130">
      <c r="A2130" s="3">
        <v>6.0240006928E10</v>
      </c>
      <c r="B2130" s="2" t="s">
        <v>7571</v>
      </c>
      <c r="C2130" s="2" t="s">
        <v>7572</v>
      </c>
      <c r="D2130" s="69" t="s">
        <v>7573</v>
      </c>
      <c r="E2130" s="2" t="s">
        <v>213</v>
      </c>
      <c r="F2130" s="2" t="s">
        <v>9</v>
      </c>
      <c r="G2130" s="2" t="s">
        <v>7574</v>
      </c>
      <c r="H2130" s="4" t="s">
        <v>3620</v>
      </c>
      <c r="I2130" s="10"/>
      <c r="J2130" s="6"/>
    </row>
    <row r="2131">
      <c r="A2131" s="28">
        <v>6.0240002678E10</v>
      </c>
      <c r="B2131" s="29" t="s">
        <v>7575</v>
      </c>
      <c r="C2131" s="29" t="s">
        <v>7576</v>
      </c>
      <c r="D2131" s="29" t="s">
        <v>7577</v>
      </c>
      <c r="E2131" s="29" t="s">
        <v>442</v>
      </c>
      <c r="F2131" s="29" t="s">
        <v>96</v>
      </c>
      <c r="G2131" s="29" t="s">
        <v>7578</v>
      </c>
      <c r="H2131" s="51" t="s">
        <v>6634</v>
      </c>
      <c r="I2131" s="6"/>
      <c r="J2131" s="33"/>
    </row>
    <row r="2132">
      <c r="A2132" s="3">
        <v>6.0240017775E10</v>
      </c>
      <c r="B2132" s="2" t="s">
        <v>7579</v>
      </c>
      <c r="C2132" s="2" t="s">
        <v>7580</v>
      </c>
      <c r="D2132" s="69" t="s">
        <v>7581</v>
      </c>
      <c r="E2132" s="2" t="s">
        <v>36</v>
      </c>
      <c r="F2132" s="2" t="s">
        <v>37</v>
      </c>
      <c r="G2132" s="2" t="s">
        <v>7582</v>
      </c>
      <c r="H2132" s="4" t="s">
        <v>6853</v>
      </c>
      <c r="I2132" s="10"/>
      <c r="J2132" s="6"/>
    </row>
    <row r="2133">
      <c r="A2133" s="28">
        <v>6.0240007054E10</v>
      </c>
      <c r="B2133" s="29" t="s">
        <v>7583</v>
      </c>
      <c r="C2133" s="29" t="s">
        <v>7584</v>
      </c>
      <c r="D2133" s="29" t="s">
        <v>7585</v>
      </c>
      <c r="E2133" s="29" t="s">
        <v>21</v>
      </c>
      <c r="F2133" s="29" t="s">
        <v>22</v>
      </c>
      <c r="G2133" s="29" t="s">
        <v>7586</v>
      </c>
      <c r="H2133" s="51" t="s">
        <v>7587</v>
      </c>
      <c r="I2133" s="6"/>
      <c r="J2133" s="10"/>
    </row>
    <row r="2134">
      <c r="A2134" s="28">
        <v>6.024000743E10</v>
      </c>
      <c r="B2134" s="29" t="s">
        <v>7588</v>
      </c>
      <c r="C2134" s="29" t="s">
        <v>7589</v>
      </c>
      <c r="D2134" s="28">
        <v>8.7026888814E10</v>
      </c>
      <c r="E2134" s="29" t="s">
        <v>1</v>
      </c>
      <c r="F2134" s="29" t="s">
        <v>201</v>
      </c>
      <c r="G2134" s="29" t="s">
        <v>7590</v>
      </c>
      <c r="H2134" s="51" t="s">
        <v>6161</v>
      </c>
      <c r="I2134" s="6"/>
      <c r="J2134" s="13"/>
    </row>
    <row r="2135">
      <c r="A2135" s="62">
        <v>6.0264031967E10</v>
      </c>
      <c r="B2135" s="63" t="s">
        <v>7591</v>
      </c>
      <c r="C2135" s="63" t="s">
        <v>7592</v>
      </c>
      <c r="D2135" s="62">
        <v>8.7780003919E10</v>
      </c>
      <c r="E2135" s="63" t="s">
        <v>674</v>
      </c>
      <c r="F2135" s="63" t="s">
        <v>2</v>
      </c>
      <c r="G2135" s="63" t="s">
        <v>6133</v>
      </c>
      <c r="H2135" s="33"/>
      <c r="I2135" s="33"/>
      <c r="J2135" s="10"/>
    </row>
    <row r="2136">
      <c r="A2136" s="62">
        <v>6.0264033331E10</v>
      </c>
      <c r="B2136" s="63" t="s">
        <v>7593</v>
      </c>
      <c r="C2136" s="63" t="s">
        <v>7594</v>
      </c>
      <c r="D2136" s="62">
        <v>8.7766555954E10</v>
      </c>
      <c r="E2136" s="63" t="s">
        <v>165</v>
      </c>
      <c r="F2136" s="63" t="s">
        <v>2</v>
      </c>
      <c r="G2136" s="63" t="s">
        <v>6133</v>
      </c>
      <c r="H2136" s="33"/>
      <c r="I2136" s="33"/>
      <c r="J2136" s="6"/>
    </row>
    <row r="2137">
      <c r="A2137" s="62">
        <v>6.0264033587E10</v>
      </c>
      <c r="B2137" s="63" t="s">
        <v>7595</v>
      </c>
      <c r="C2137" s="63" t="s">
        <v>7596</v>
      </c>
      <c r="D2137" s="62">
        <v>8.7776482204E10</v>
      </c>
      <c r="E2137" s="63" t="s">
        <v>674</v>
      </c>
      <c r="F2137" s="63" t="s">
        <v>2</v>
      </c>
      <c r="G2137" s="63" t="s">
        <v>6133</v>
      </c>
      <c r="H2137" s="33"/>
      <c r="I2137" s="33"/>
      <c r="J2137" s="20"/>
    </row>
    <row r="2138">
      <c r="A2138" s="62">
        <v>6.026403501E10</v>
      </c>
      <c r="B2138" s="63" t="s">
        <v>7597</v>
      </c>
      <c r="C2138" s="63" t="s">
        <v>7598</v>
      </c>
      <c r="D2138" s="68" t="str">
        <f>+7(778)5071730 ,87785071730</f>
        <v>#ERROR!</v>
      </c>
      <c r="E2138" s="63" t="s">
        <v>117</v>
      </c>
      <c r="F2138" s="63" t="s">
        <v>2</v>
      </c>
      <c r="G2138" s="63" t="s">
        <v>7599</v>
      </c>
      <c r="H2138" s="33"/>
      <c r="I2138" s="33"/>
      <c r="J2138" s="33"/>
    </row>
    <row r="2139">
      <c r="A2139" s="28">
        <v>6.0340001841E10</v>
      </c>
      <c r="B2139" s="29" t="s">
        <v>7600</v>
      </c>
      <c r="C2139" s="29" t="s">
        <v>7601</v>
      </c>
      <c r="D2139" s="28">
        <v>8.7774234477E10</v>
      </c>
      <c r="E2139" s="29" t="s">
        <v>961</v>
      </c>
      <c r="F2139" s="29" t="s">
        <v>205</v>
      </c>
      <c r="G2139" s="29" t="s">
        <v>7602</v>
      </c>
      <c r="H2139" s="51" t="s">
        <v>7525</v>
      </c>
      <c r="I2139" s="6"/>
      <c r="J2139" s="10"/>
    </row>
    <row r="2140">
      <c r="A2140" s="28">
        <v>6.0340007464E10</v>
      </c>
      <c r="B2140" s="29" t="s">
        <v>7603</v>
      </c>
      <c r="C2140" s="29" t="s">
        <v>7604</v>
      </c>
      <c r="D2140" s="28">
        <v>8.14342229E9</v>
      </c>
      <c r="E2140" s="29" t="s">
        <v>21</v>
      </c>
      <c r="F2140" s="29" t="s">
        <v>43</v>
      </c>
      <c r="G2140" s="29" t="s">
        <v>7605</v>
      </c>
      <c r="H2140" s="51" t="s">
        <v>6829</v>
      </c>
      <c r="I2140" s="6"/>
      <c r="J2140" s="33"/>
    </row>
    <row r="2141">
      <c r="A2141" s="28">
        <v>6.0340011511E10</v>
      </c>
      <c r="B2141" s="29" t="s">
        <v>7606</v>
      </c>
      <c r="C2141" s="29" t="s">
        <v>7607</v>
      </c>
      <c r="D2141" s="28">
        <v>8.7072222557E10</v>
      </c>
      <c r="E2141" s="29" t="s">
        <v>21</v>
      </c>
      <c r="F2141" s="29" t="s">
        <v>22</v>
      </c>
      <c r="G2141" s="29" t="s">
        <v>7608</v>
      </c>
      <c r="H2141" s="51" t="s">
        <v>7609</v>
      </c>
      <c r="I2141" s="6"/>
      <c r="J2141" s="33"/>
    </row>
    <row r="2142">
      <c r="A2142" s="3">
        <v>6.0340017658E10</v>
      </c>
      <c r="B2142" s="2" t="s">
        <v>7610</v>
      </c>
      <c r="C2142" s="2" t="s">
        <v>7611</v>
      </c>
      <c r="D2142" s="69" t="s">
        <v>7612</v>
      </c>
      <c r="E2142" s="2" t="s">
        <v>200</v>
      </c>
      <c r="F2142" s="2" t="s">
        <v>55</v>
      </c>
      <c r="G2142" s="2" t="s">
        <v>7613</v>
      </c>
      <c r="H2142" s="4" t="s">
        <v>769</v>
      </c>
      <c r="I2142" s="10"/>
      <c r="J2142" s="14"/>
    </row>
    <row r="2143">
      <c r="A2143" s="28">
        <v>6.0540002768E10</v>
      </c>
      <c r="B2143" s="29" t="s">
        <v>7614</v>
      </c>
      <c r="C2143" s="29" t="s">
        <v>7615</v>
      </c>
      <c r="D2143" s="29" t="s">
        <v>7616</v>
      </c>
      <c r="E2143" s="29" t="s">
        <v>386</v>
      </c>
      <c r="F2143" s="29" t="s">
        <v>22</v>
      </c>
      <c r="G2143" s="29" t="s">
        <v>7617</v>
      </c>
      <c r="H2143" s="51" t="s">
        <v>7618</v>
      </c>
      <c r="I2143" s="6"/>
      <c r="J2143" s="10"/>
    </row>
    <row r="2144">
      <c r="A2144" s="28">
        <v>6.0440001647E10</v>
      </c>
      <c r="B2144" s="29" t="s">
        <v>7619</v>
      </c>
      <c r="C2144" s="29" t="s">
        <v>7107</v>
      </c>
      <c r="D2144" s="28">
        <v>8.7012033922E10</v>
      </c>
      <c r="E2144" s="29" t="s">
        <v>2768</v>
      </c>
      <c r="F2144" s="29" t="s">
        <v>31</v>
      </c>
      <c r="G2144" s="29" t="s">
        <v>7620</v>
      </c>
      <c r="H2144" s="51" t="s">
        <v>7281</v>
      </c>
      <c r="I2144" s="6"/>
      <c r="J2144" s="13"/>
    </row>
    <row r="2145">
      <c r="A2145" s="3">
        <v>6.0440014609E10</v>
      </c>
      <c r="B2145" s="2" t="s">
        <v>7621</v>
      </c>
      <c r="C2145" s="2" t="s">
        <v>7622</v>
      </c>
      <c r="D2145" s="3">
        <v>8.7056430559E10</v>
      </c>
      <c r="E2145" s="2" t="s">
        <v>442</v>
      </c>
      <c r="F2145" s="2" t="s">
        <v>37</v>
      </c>
      <c r="G2145" s="2" t="s">
        <v>7623</v>
      </c>
      <c r="H2145" s="4" t="s">
        <v>6853</v>
      </c>
      <c r="I2145" s="10"/>
      <c r="J2145" s="33"/>
    </row>
    <row r="2146">
      <c r="A2146" s="28">
        <v>6.0440014807E10</v>
      </c>
      <c r="B2146" s="29" t="s">
        <v>7624</v>
      </c>
      <c r="C2146" s="29" t="s">
        <v>7625</v>
      </c>
      <c r="D2146" s="39" t="s">
        <v>7626</v>
      </c>
      <c r="E2146" s="29" t="s">
        <v>21</v>
      </c>
      <c r="F2146" s="29" t="s">
        <v>37</v>
      </c>
      <c r="G2146" s="29" t="s">
        <v>7627</v>
      </c>
      <c r="H2146" s="51" t="s">
        <v>7628</v>
      </c>
      <c r="I2146" s="6"/>
      <c r="J2146" s="6"/>
    </row>
    <row r="2147">
      <c r="A2147" s="28">
        <v>6.0440005917E10</v>
      </c>
      <c r="B2147" s="29" t="s">
        <v>7629</v>
      </c>
      <c r="C2147" s="29" t="s">
        <v>7630</v>
      </c>
      <c r="D2147" s="28">
        <v>8.7019999483E10</v>
      </c>
      <c r="E2147" s="29" t="s">
        <v>379</v>
      </c>
      <c r="F2147" s="29" t="s">
        <v>31</v>
      </c>
      <c r="G2147" s="29" t="s">
        <v>7631</v>
      </c>
      <c r="H2147" s="51" t="s">
        <v>7281</v>
      </c>
      <c r="I2147" s="6"/>
      <c r="J2147" s="13"/>
    </row>
    <row r="2148">
      <c r="A2148" s="62">
        <v>6.0540003489E10</v>
      </c>
      <c r="B2148" s="63" t="s">
        <v>7632</v>
      </c>
      <c r="C2148" s="63" t="s">
        <v>7633</v>
      </c>
      <c r="D2148" s="63" t="s">
        <v>7634</v>
      </c>
      <c r="E2148" s="63" t="s">
        <v>117</v>
      </c>
      <c r="F2148" s="63" t="s">
        <v>2</v>
      </c>
      <c r="G2148" s="63" t="s">
        <v>7635</v>
      </c>
      <c r="H2148" s="33"/>
      <c r="I2148" s="33"/>
      <c r="J2148" s="33"/>
    </row>
    <row r="2149">
      <c r="A2149" s="3">
        <v>6.0540011698E10</v>
      </c>
      <c r="B2149" s="2" t="s">
        <v>7636</v>
      </c>
      <c r="C2149" s="2" t="s">
        <v>7637</v>
      </c>
      <c r="D2149" s="69" t="s">
        <v>7638</v>
      </c>
      <c r="E2149" s="2" t="s">
        <v>21</v>
      </c>
      <c r="F2149" s="2" t="s">
        <v>43</v>
      </c>
      <c r="G2149" s="2" t="s">
        <v>7639</v>
      </c>
      <c r="H2149" s="4" t="s">
        <v>5981</v>
      </c>
      <c r="I2149" s="83" t="s">
        <v>7640</v>
      </c>
      <c r="J2149" s="20"/>
    </row>
    <row r="2150">
      <c r="A2150" s="28">
        <v>6.0540010213E10</v>
      </c>
      <c r="B2150" s="29" t="s">
        <v>7641</v>
      </c>
      <c r="C2150" s="29" t="s">
        <v>7642</v>
      </c>
      <c r="D2150" s="39" t="s">
        <v>7643</v>
      </c>
      <c r="E2150" s="29" t="s">
        <v>1490</v>
      </c>
      <c r="F2150" s="29" t="s">
        <v>37</v>
      </c>
      <c r="G2150" s="29" t="s">
        <v>7644</v>
      </c>
      <c r="H2150" s="51" t="s">
        <v>7645</v>
      </c>
      <c r="I2150" s="6"/>
      <c r="J2150" s="10"/>
    </row>
    <row r="2151">
      <c r="A2151" s="62">
        <v>6.054001147E10</v>
      </c>
      <c r="B2151" s="63" t="s">
        <v>7646</v>
      </c>
      <c r="C2151" s="63" t="s">
        <v>7647</v>
      </c>
      <c r="D2151" s="62">
        <v>8.7078478258E10</v>
      </c>
      <c r="E2151" s="63" t="s">
        <v>1023</v>
      </c>
      <c r="F2151" s="63" t="s">
        <v>2984</v>
      </c>
      <c r="G2151" s="63" t="s">
        <v>7648</v>
      </c>
      <c r="H2151" s="33"/>
      <c r="I2151" s="33"/>
      <c r="J2151" s="10"/>
    </row>
    <row r="2152">
      <c r="A2152" s="28">
        <v>6.0640000339E10</v>
      </c>
      <c r="B2152" s="29" t="s">
        <v>7649</v>
      </c>
      <c r="C2152" s="29" t="s">
        <v>7650</v>
      </c>
      <c r="D2152" s="39" t="s">
        <v>7651</v>
      </c>
      <c r="E2152" s="29" t="s">
        <v>6698</v>
      </c>
      <c r="F2152" s="29" t="s">
        <v>22</v>
      </c>
      <c r="G2152" s="29" t="s">
        <v>7652</v>
      </c>
      <c r="H2152" s="51" t="s">
        <v>7653</v>
      </c>
      <c r="I2152" s="6"/>
      <c r="J2152" s="10"/>
    </row>
    <row r="2153">
      <c r="A2153" s="3">
        <v>6.0540013585E10</v>
      </c>
      <c r="B2153" s="2" t="s">
        <v>7654</v>
      </c>
      <c r="C2153" s="2" t="s">
        <v>7655</v>
      </c>
      <c r="D2153" s="69" t="s">
        <v>7656</v>
      </c>
      <c r="E2153" s="2" t="s">
        <v>21</v>
      </c>
      <c r="F2153" s="2" t="s">
        <v>71</v>
      </c>
      <c r="G2153" s="2" t="s">
        <v>7657</v>
      </c>
      <c r="H2153" s="65" t="s">
        <v>3123</v>
      </c>
      <c r="I2153" s="10"/>
      <c r="J2153" s="6"/>
    </row>
    <row r="2154">
      <c r="A2154" s="58"/>
      <c r="B2154" s="58"/>
      <c r="C2154" s="58"/>
      <c r="D2154" s="58"/>
      <c r="E2154" s="58"/>
      <c r="F2154" s="58"/>
      <c r="G2154" s="58"/>
      <c r="H2154" s="6"/>
      <c r="I2154" s="6"/>
      <c r="J2154" s="10"/>
    </row>
    <row r="2155">
      <c r="A2155" s="3">
        <v>6.0640004272E10</v>
      </c>
      <c r="B2155" s="2" t="s">
        <v>7658</v>
      </c>
      <c r="C2155" s="2" t="s">
        <v>7659</v>
      </c>
      <c r="D2155" s="3">
        <v>8.7232203117E10</v>
      </c>
      <c r="E2155" s="2" t="s">
        <v>931</v>
      </c>
      <c r="F2155" s="2" t="s">
        <v>141</v>
      </c>
      <c r="G2155" s="2" t="s">
        <v>7660</v>
      </c>
      <c r="H2155" s="4" t="s">
        <v>6706</v>
      </c>
      <c r="I2155" s="10"/>
      <c r="J2155" s="13"/>
    </row>
    <row r="2156">
      <c r="A2156" s="28">
        <v>6.0640005934E10</v>
      </c>
      <c r="B2156" s="29" t="s">
        <v>7661</v>
      </c>
      <c r="C2156" s="29" t="s">
        <v>7662</v>
      </c>
      <c r="D2156" s="28">
        <v>8.7755564131E10</v>
      </c>
      <c r="E2156" s="29" t="s">
        <v>2749</v>
      </c>
      <c r="F2156" s="29" t="s">
        <v>273</v>
      </c>
      <c r="G2156" s="29" t="s">
        <v>7663</v>
      </c>
      <c r="H2156" s="51" t="s">
        <v>6359</v>
      </c>
      <c r="I2156" s="6"/>
      <c r="J2156" s="6"/>
    </row>
    <row r="2157">
      <c r="A2157" s="3">
        <v>6.0640004542E10</v>
      </c>
      <c r="B2157" s="2" t="s">
        <v>7664</v>
      </c>
      <c r="C2157" s="2" t="s">
        <v>7665</v>
      </c>
      <c r="D2157" s="3">
        <v>8.777375506E10</v>
      </c>
      <c r="E2157" s="2" t="s">
        <v>21</v>
      </c>
      <c r="F2157" s="2" t="s">
        <v>43</v>
      </c>
      <c r="G2157" s="2" t="s">
        <v>7666</v>
      </c>
      <c r="H2157" s="4" t="s">
        <v>5981</v>
      </c>
      <c r="I2157" s="83" t="s">
        <v>7667</v>
      </c>
      <c r="J2157" s="33"/>
    </row>
    <row r="2158">
      <c r="A2158" s="62">
        <v>6.064000523E10</v>
      </c>
      <c r="B2158" s="63" t="s">
        <v>7668</v>
      </c>
      <c r="C2158" s="63" t="s">
        <v>7669</v>
      </c>
      <c r="D2158" s="62">
        <v>8.7776676723E10</v>
      </c>
      <c r="E2158" s="63" t="s">
        <v>762</v>
      </c>
      <c r="F2158" s="63" t="s">
        <v>2</v>
      </c>
      <c r="G2158" s="63" t="s">
        <v>7670</v>
      </c>
      <c r="H2158" s="33"/>
      <c r="I2158" s="33"/>
      <c r="J2158" s="10"/>
    </row>
    <row r="2159">
      <c r="A2159" s="28">
        <v>6.0640013152E10</v>
      </c>
      <c r="B2159" s="29" t="s">
        <v>7671</v>
      </c>
      <c r="C2159" s="29" t="s">
        <v>7672</v>
      </c>
      <c r="D2159" s="28">
        <f>+77051838008</f>
        <v>77051838008</v>
      </c>
      <c r="E2159" s="29" t="s">
        <v>21</v>
      </c>
      <c r="F2159" s="29" t="s">
        <v>96</v>
      </c>
      <c r="G2159" s="29" t="s">
        <v>7673</v>
      </c>
      <c r="H2159" s="51" t="s">
        <v>7674</v>
      </c>
      <c r="I2159" s="6"/>
      <c r="J2159" s="10"/>
    </row>
    <row r="2160">
      <c r="A2160" s="28">
        <v>6.0640012828E10</v>
      </c>
      <c r="B2160" s="29" t="s">
        <v>7675</v>
      </c>
      <c r="C2160" s="29" t="s">
        <v>7676</v>
      </c>
      <c r="D2160" s="39" t="s">
        <v>7677</v>
      </c>
      <c r="E2160" s="29" t="s">
        <v>36</v>
      </c>
      <c r="F2160" s="29" t="s">
        <v>201</v>
      </c>
      <c r="G2160" s="29" t="s">
        <v>7678</v>
      </c>
      <c r="H2160" s="51" t="s">
        <v>6161</v>
      </c>
      <c r="I2160" s="6"/>
      <c r="J2160" s="6"/>
    </row>
    <row r="2161">
      <c r="A2161" s="3">
        <v>6.0840011629E10</v>
      </c>
      <c r="B2161" s="2" t="s">
        <v>7679</v>
      </c>
      <c r="C2161" s="2" t="s">
        <v>7680</v>
      </c>
      <c r="D2161" s="3">
        <v>8.7023316099E10</v>
      </c>
      <c r="E2161" s="2" t="s">
        <v>21</v>
      </c>
      <c r="F2161" s="2" t="s">
        <v>96</v>
      </c>
      <c r="G2161" s="2" t="s">
        <v>7681</v>
      </c>
      <c r="H2161" s="4" t="s">
        <v>7682</v>
      </c>
      <c r="I2161" s="10"/>
      <c r="J2161" s="6"/>
    </row>
    <row r="2162">
      <c r="A2162" s="3">
        <v>6.0740000799E10</v>
      </c>
      <c r="B2162" s="2" t="s">
        <v>7683</v>
      </c>
      <c r="C2162" s="2" t="s">
        <v>7684</v>
      </c>
      <c r="D2162" s="2" t="s">
        <v>7685</v>
      </c>
      <c r="E2162" s="2" t="s">
        <v>392</v>
      </c>
      <c r="F2162" s="2" t="s">
        <v>428</v>
      </c>
      <c r="G2162" s="2" t="s">
        <v>7686</v>
      </c>
      <c r="H2162" s="10"/>
      <c r="I2162" s="10"/>
      <c r="J2162" s="6"/>
    </row>
    <row r="2163">
      <c r="A2163" s="3">
        <v>6.0840007264E10</v>
      </c>
      <c r="B2163" s="2" t="s">
        <v>7687</v>
      </c>
      <c r="C2163" s="2" t="s">
        <v>7688</v>
      </c>
      <c r="D2163" s="69" t="s">
        <v>7689</v>
      </c>
      <c r="E2163" s="2" t="s">
        <v>21</v>
      </c>
      <c r="F2163" s="2" t="s">
        <v>37</v>
      </c>
      <c r="G2163" s="2" t="s">
        <v>7690</v>
      </c>
      <c r="H2163" s="4" t="s">
        <v>6853</v>
      </c>
      <c r="I2163" s="10"/>
      <c r="J2163" s="6"/>
    </row>
    <row r="2164">
      <c r="A2164" s="28">
        <v>6.0840010175E10</v>
      </c>
      <c r="B2164" s="29" t="s">
        <v>7691</v>
      </c>
      <c r="C2164" s="29" t="s">
        <v>7692</v>
      </c>
      <c r="D2164" s="28">
        <v>8.7786306643E10</v>
      </c>
      <c r="E2164" s="29" t="s">
        <v>961</v>
      </c>
      <c r="F2164" s="29" t="s">
        <v>37</v>
      </c>
      <c r="G2164" s="29" t="s">
        <v>7693</v>
      </c>
      <c r="H2164" s="51" t="s">
        <v>7059</v>
      </c>
      <c r="I2164" s="6"/>
      <c r="J2164" s="10"/>
    </row>
    <row r="2165">
      <c r="A2165" s="28">
        <v>6.0840011113E10</v>
      </c>
      <c r="B2165" s="29" t="s">
        <v>7694</v>
      </c>
      <c r="C2165" s="29" t="s">
        <v>7695</v>
      </c>
      <c r="D2165" s="39" t="s">
        <v>7696</v>
      </c>
      <c r="E2165" s="29" t="s">
        <v>21</v>
      </c>
      <c r="F2165" s="29" t="s">
        <v>31</v>
      </c>
      <c r="G2165" s="29" t="s">
        <v>7697</v>
      </c>
      <c r="H2165" s="51" t="s">
        <v>7698</v>
      </c>
      <c r="I2165" s="6"/>
      <c r="J2165" s="33"/>
    </row>
    <row r="2166">
      <c r="A2166" s="62">
        <v>6.064001419E10</v>
      </c>
      <c r="B2166" s="63" t="s">
        <v>7699</v>
      </c>
      <c r="C2166" s="63" t="s">
        <v>7700</v>
      </c>
      <c r="D2166" s="62">
        <v>8.7015557806E10</v>
      </c>
      <c r="E2166" s="63" t="s">
        <v>525</v>
      </c>
      <c r="F2166" s="63" t="s">
        <v>37</v>
      </c>
      <c r="G2166" s="63" t="s">
        <v>7701</v>
      </c>
      <c r="H2166" s="33"/>
      <c r="I2166" s="33"/>
      <c r="J2166" s="6"/>
    </row>
    <row r="2167">
      <c r="A2167" s="28">
        <v>6.0664027738E10</v>
      </c>
      <c r="B2167" s="29" t="s">
        <v>7702</v>
      </c>
      <c r="C2167" s="29" t="s">
        <v>7703</v>
      </c>
      <c r="D2167" s="39" t="s">
        <v>7704</v>
      </c>
      <c r="E2167" s="29" t="s">
        <v>117</v>
      </c>
      <c r="F2167" s="29" t="s">
        <v>201</v>
      </c>
      <c r="G2167" s="29" t="s">
        <v>7353</v>
      </c>
      <c r="H2167" s="51" t="s">
        <v>6161</v>
      </c>
      <c r="I2167" s="6"/>
      <c r="J2167" s="13"/>
    </row>
    <row r="2168">
      <c r="A2168" s="28">
        <v>6.0740006966E10</v>
      </c>
      <c r="B2168" s="29" t="s">
        <v>7705</v>
      </c>
      <c r="C2168" s="29" t="s">
        <v>7706</v>
      </c>
      <c r="D2168" s="28">
        <v>8.7134379022E10</v>
      </c>
      <c r="E2168" s="29" t="s">
        <v>36</v>
      </c>
      <c r="F2168" s="29" t="s">
        <v>201</v>
      </c>
      <c r="G2168" s="29" t="s">
        <v>7707</v>
      </c>
      <c r="H2168" s="51" t="s">
        <v>6257</v>
      </c>
      <c r="I2168" s="6"/>
      <c r="J2168" s="10"/>
    </row>
    <row r="2169">
      <c r="A2169" s="3">
        <v>6.0740021038E10</v>
      </c>
      <c r="B2169" s="2" t="s">
        <v>7708</v>
      </c>
      <c r="C2169" s="2" t="s">
        <v>7709</v>
      </c>
      <c r="D2169" s="3">
        <v>8.7051000105E10</v>
      </c>
      <c r="E2169" s="2" t="s">
        <v>525</v>
      </c>
      <c r="F2169" s="2" t="s">
        <v>37</v>
      </c>
      <c r="G2169" s="2" t="s">
        <v>7710</v>
      </c>
      <c r="H2169" s="4" t="s">
        <v>6853</v>
      </c>
      <c r="I2169" s="10"/>
      <c r="J2169" s="10"/>
    </row>
    <row r="2170">
      <c r="A2170" s="3">
        <v>6.084000682E10</v>
      </c>
      <c r="B2170" s="2" t="s">
        <v>7711</v>
      </c>
      <c r="C2170" s="2" t="s">
        <v>7712</v>
      </c>
      <c r="D2170" s="2" t="s">
        <v>7713</v>
      </c>
      <c r="E2170" s="2" t="s">
        <v>3216</v>
      </c>
      <c r="F2170" s="2" t="s">
        <v>273</v>
      </c>
      <c r="G2170" s="2" t="s">
        <v>7714</v>
      </c>
      <c r="H2170" s="4" t="s">
        <v>7038</v>
      </c>
      <c r="I2170" s="10"/>
      <c r="J2170" s="6"/>
    </row>
    <row r="2171">
      <c r="A2171" s="62">
        <v>6.0840008619E10</v>
      </c>
      <c r="B2171" s="63" t="s">
        <v>7715</v>
      </c>
      <c r="C2171" s="63" t="s">
        <v>7716</v>
      </c>
      <c r="D2171" s="63" t="s">
        <v>7717</v>
      </c>
      <c r="E2171" s="63" t="s">
        <v>442</v>
      </c>
      <c r="F2171" s="63" t="s">
        <v>2984</v>
      </c>
      <c r="G2171" s="63" t="s">
        <v>7718</v>
      </c>
      <c r="H2171" s="33"/>
      <c r="I2171" s="33"/>
      <c r="J2171" s="6"/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</row>
    <row r="2172">
      <c r="A2172" s="28">
        <v>6.0864021548E10</v>
      </c>
      <c r="B2172" s="29" t="s">
        <v>7719</v>
      </c>
      <c r="C2172" s="29" t="s">
        <v>7720</v>
      </c>
      <c r="D2172" s="39" t="s">
        <v>7721</v>
      </c>
      <c r="E2172" s="29" t="s">
        <v>726</v>
      </c>
      <c r="F2172" s="29" t="s">
        <v>205</v>
      </c>
      <c r="G2172" s="29" t="s">
        <v>7722</v>
      </c>
      <c r="H2172" s="51" t="s">
        <v>7503</v>
      </c>
      <c r="I2172" s="6"/>
      <c r="J2172" s="10"/>
    </row>
    <row r="2173">
      <c r="A2173" s="3">
        <v>6.0840021389E10</v>
      </c>
      <c r="B2173" s="2" t="s">
        <v>7723</v>
      </c>
      <c r="C2173" s="2" t="s">
        <v>7724</v>
      </c>
      <c r="D2173" s="3">
        <v>8.7028141451E10</v>
      </c>
      <c r="E2173" s="2" t="s">
        <v>302</v>
      </c>
      <c r="F2173" s="2" t="s">
        <v>37</v>
      </c>
      <c r="G2173" s="2" t="s">
        <v>7725</v>
      </c>
      <c r="H2173" s="4" t="s">
        <v>6853</v>
      </c>
      <c r="I2173" s="10"/>
      <c r="J2173" s="13"/>
    </row>
    <row r="2174">
      <c r="A2174" s="3">
        <v>6.0940002742E10</v>
      </c>
      <c r="B2174" s="2" t="s">
        <v>7726</v>
      </c>
      <c r="C2174" s="2" t="s">
        <v>7727</v>
      </c>
      <c r="D2174" s="2" t="s">
        <v>7728</v>
      </c>
      <c r="E2174" s="2" t="s">
        <v>7729</v>
      </c>
      <c r="F2174" s="2" t="s">
        <v>141</v>
      </c>
      <c r="G2174" s="2" t="s">
        <v>7730</v>
      </c>
      <c r="H2174" s="4" t="s">
        <v>6706</v>
      </c>
      <c r="I2174" s="10"/>
      <c r="J2174" s="6"/>
    </row>
    <row r="2175">
      <c r="A2175" s="62">
        <v>6.0940002534E10</v>
      </c>
      <c r="B2175" s="63" t="s">
        <v>7731</v>
      </c>
      <c r="C2175" s="63" t="s">
        <v>7732</v>
      </c>
      <c r="D2175" s="62">
        <v>8.7474489597E10</v>
      </c>
      <c r="E2175" s="63" t="s">
        <v>442</v>
      </c>
      <c r="F2175" s="63" t="s">
        <v>2984</v>
      </c>
      <c r="G2175" s="63" t="s">
        <v>7733</v>
      </c>
      <c r="H2175" s="33"/>
      <c r="I2175" s="33"/>
      <c r="J2175" s="33"/>
    </row>
    <row r="2176">
      <c r="A2176" s="28">
        <v>6.0940000131E10</v>
      </c>
      <c r="B2176" s="29" t="s">
        <v>7734</v>
      </c>
      <c r="C2176" s="29" t="s">
        <v>7735</v>
      </c>
      <c r="D2176" s="39" t="s">
        <v>7736</v>
      </c>
      <c r="E2176" s="29" t="s">
        <v>117</v>
      </c>
      <c r="F2176" s="29" t="s">
        <v>141</v>
      </c>
      <c r="G2176" s="29" t="s">
        <v>7737</v>
      </c>
      <c r="H2176" s="51" t="s">
        <v>7738</v>
      </c>
      <c r="I2176" s="6"/>
      <c r="J2176" s="6"/>
    </row>
    <row r="2177">
      <c r="A2177" s="98">
        <v>6.0940001526E10</v>
      </c>
      <c r="B2177" s="99" t="s">
        <v>7739</v>
      </c>
      <c r="C2177" s="99" t="s">
        <v>7740</v>
      </c>
      <c r="D2177" s="99" t="s">
        <v>7741</v>
      </c>
      <c r="E2177" s="99" t="s">
        <v>21</v>
      </c>
      <c r="F2177" s="99" t="s">
        <v>22</v>
      </c>
      <c r="G2177" s="99" t="s">
        <v>7742</v>
      </c>
      <c r="H2177" s="100" t="s">
        <v>7743</v>
      </c>
      <c r="I2177" s="15"/>
      <c r="J2177" s="10"/>
    </row>
    <row r="2178">
      <c r="A2178" s="3">
        <v>6.0940006686E10</v>
      </c>
      <c r="B2178" s="2" t="s">
        <v>7744</v>
      </c>
      <c r="C2178" s="2" t="s">
        <v>7745</v>
      </c>
      <c r="D2178" s="3">
        <v>8.777554321E10</v>
      </c>
      <c r="E2178" s="2" t="s">
        <v>36</v>
      </c>
      <c r="F2178" s="2" t="s">
        <v>201</v>
      </c>
      <c r="G2178" s="2" t="s">
        <v>7746</v>
      </c>
      <c r="H2178" s="4" t="s">
        <v>6161</v>
      </c>
      <c r="I2178" s="10"/>
      <c r="J2178" s="6"/>
    </row>
    <row r="2179">
      <c r="A2179" s="62">
        <v>6.0940021868E10</v>
      </c>
      <c r="B2179" s="63" t="s">
        <v>7747</v>
      </c>
      <c r="C2179" s="63" t="s">
        <v>7748</v>
      </c>
      <c r="D2179" s="62">
        <v>8.7773971685E10</v>
      </c>
      <c r="E2179" s="63" t="s">
        <v>442</v>
      </c>
      <c r="F2179" s="63" t="s">
        <v>2</v>
      </c>
      <c r="G2179" s="63" t="s">
        <v>7749</v>
      </c>
      <c r="H2179" s="33"/>
      <c r="I2179" s="33"/>
      <c r="J2179" s="20"/>
    </row>
    <row r="2180">
      <c r="A2180" s="28">
        <v>6.0940012224E10</v>
      </c>
      <c r="B2180" s="29" t="s">
        <v>7750</v>
      </c>
      <c r="C2180" s="29" t="s">
        <v>7751</v>
      </c>
      <c r="D2180" s="39" t="s">
        <v>7752</v>
      </c>
      <c r="E2180" s="29" t="s">
        <v>21</v>
      </c>
      <c r="F2180" s="29" t="s">
        <v>37</v>
      </c>
      <c r="G2180" s="29" t="s">
        <v>7753</v>
      </c>
      <c r="H2180" s="51" t="s">
        <v>6722</v>
      </c>
      <c r="I2180" s="6"/>
      <c r="J2180" s="6"/>
    </row>
    <row r="2181">
      <c r="A2181" s="3">
        <v>6.1040006041E10</v>
      </c>
      <c r="B2181" s="2" t="s">
        <v>7754</v>
      </c>
      <c r="C2181" s="2" t="s">
        <v>7755</v>
      </c>
      <c r="D2181" s="69" t="s">
        <v>7756</v>
      </c>
      <c r="E2181" s="2" t="s">
        <v>165</v>
      </c>
      <c r="F2181" s="2" t="s">
        <v>37</v>
      </c>
      <c r="G2181" s="2" t="s">
        <v>7757</v>
      </c>
      <c r="H2181" s="10"/>
      <c r="I2181" s="10"/>
      <c r="J2181" s="33"/>
    </row>
    <row r="2182">
      <c r="A2182" s="62">
        <v>6.1040010931E10</v>
      </c>
      <c r="B2182" s="63" t="s">
        <v>7758</v>
      </c>
      <c r="C2182" s="63" t="s">
        <v>7759</v>
      </c>
      <c r="D2182" s="62">
        <v>8.7262461167E10</v>
      </c>
      <c r="E2182" s="63" t="s">
        <v>6004</v>
      </c>
      <c r="F2182" s="63" t="s">
        <v>2</v>
      </c>
      <c r="G2182" s="63" t="s">
        <v>7760</v>
      </c>
      <c r="H2182" s="33"/>
      <c r="I2182" s="33"/>
      <c r="J2182" s="13"/>
    </row>
    <row r="2183">
      <c r="A2183" s="3">
        <v>6.1140005403E10</v>
      </c>
      <c r="B2183" s="2" t="s">
        <v>7761</v>
      </c>
      <c r="C2183" s="2" t="s">
        <v>7762</v>
      </c>
      <c r="D2183" s="3">
        <v>8.7051202177E10</v>
      </c>
      <c r="E2183" s="2" t="s">
        <v>117</v>
      </c>
      <c r="F2183" s="2" t="s">
        <v>428</v>
      </c>
      <c r="G2183" s="2" t="s">
        <v>7763</v>
      </c>
      <c r="H2183" s="10"/>
      <c r="I2183" s="10"/>
      <c r="J2183" s="20"/>
    </row>
    <row r="2184">
      <c r="A2184" s="3">
        <v>6.1040012462E10</v>
      </c>
      <c r="B2184" s="2" t="s">
        <v>7764</v>
      </c>
      <c r="C2184" s="2" t="s">
        <v>7765</v>
      </c>
      <c r="D2184" s="3">
        <f>+77012920000</f>
        <v>77012920000</v>
      </c>
      <c r="E2184" s="2" t="s">
        <v>6803</v>
      </c>
      <c r="F2184" s="2" t="s">
        <v>37</v>
      </c>
      <c r="G2184" s="2" t="s">
        <v>7766</v>
      </c>
      <c r="H2184" s="4" t="s">
        <v>6853</v>
      </c>
      <c r="I2184" s="10"/>
      <c r="J2184" s="13"/>
    </row>
    <row r="2185">
      <c r="A2185" s="28">
        <v>6.1040013847E10</v>
      </c>
      <c r="B2185" s="29" t="s">
        <v>7767</v>
      </c>
      <c r="C2185" s="29" t="s">
        <v>7768</v>
      </c>
      <c r="D2185" s="39" t="s">
        <v>7769</v>
      </c>
      <c r="E2185" s="29" t="s">
        <v>302</v>
      </c>
      <c r="F2185" s="29" t="s">
        <v>37</v>
      </c>
      <c r="G2185" s="29" t="s">
        <v>7770</v>
      </c>
      <c r="H2185" s="51" t="s">
        <v>7771</v>
      </c>
      <c r="I2185" s="6"/>
      <c r="J2185" s="33"/>
    </row>
    <row r="2186">
      <c r="A2186" s="62">
        <v>6.1140004128E10</v>
      </c>
      <c r="B2186" s="63" t="s">
        <v>7772</v>
      </c>
      <c r="C2186" s="63" t="s">
        <v>7773</v>
      </c>
      <c r="D2186" s="63" t="s">
        <v>7774</v>
      </c>
      <c r="E2186" s="63" t="s">
        <v>6803</v>
      </c>
      <c r="F2186" s="63" t="s">
        <v>37</v>
      </c>
      <c r="G2186" s="63" t="s">
        <v>7775</v>
      </c>
      <c r="H2186" s="33"/>
      <c r="I2186" s="33"/>
      <c r="J2186" s="13"/>
    </row>
    <row r="2187">
      <c r="A2187" s="58"/>
      <c r="B2187" s="58"/>
      <c r="C2187" s="58"/>
      <c r="D2187" s="58"/>
      <c r="E2187" s="58"/>
      <c r="F2187" s="58"/>
      <c r="G2187" s="58"/>
      <c r="H2187" s="6"/>
      <c r="I2187" s="6"/>
      <c r="J2187" s="6"/>
    </row>
    <row r="2188">
      <c r="A2188" s="3">
        <v>6.1140009931E10</v>
      </c>
      <c r="B2188" s="2" t="s">
        <v>7776</v>
      </c>
      <c r="C2188" s="2" t="s">
        <v>7777</v>
      </c>
      <c r="D2188" s="2" t="s">
        <v>7778</v>
      </c>
      <c r="E2188" s="2" t="s">
        <v>36</v>
      </c>
      <c r="F2188" s="2" t="s">
        <v>91</v>
      </c>
      <c r="G2188" s="2" t="s">
        <v>7779</v>
      </c>
      <c r="H2188" s="4" t="s">
        <v>5547</v>
      </c>
      <c r="I2188" s="10"/>
      <c r="J2188" s="6"/>
    </row>
    <row r="2189">
      <c r="A2189" s="28">
        <v>6.1240009112E10</v>
      </c>
      <c r="B2189" s="29" t="s">
        <v>7780</v>
      </c>
      <c r="C2189" s="29" t="s">
        <v>7781</v>
      </c>
      <c r="D2189" s="28">
        <v>8.7767971975E10</v>
      </c>
      <c r="E2189" s="29" t="s">
        <v>165</v>
      </c>
      <c r="F2189" s="29" t="s">
        <v>201</v>
      </c>
      <c r="G2189" s="29" t="s">
        <v>7782</v>
      </c>
      <c r="H2189" s="51" t="s">
        <v>6161</v>
      </c>
      <c r="I2189" s="6"/>
      <c r="J2189" s="13"/>
    </row>
    <row r="2190">
      <c r="A2190" s="62">
        <v>6.1240005348E10</v>
      </c>
      <c r="B2190" s="63" t="s">
        <v>7783</v>
      </c>
      <c r="C2190" s="63" t="s">
        <v>7784</v>
      </c>
      <c r="D2190" s="63" t="s">
        <v>7785</v>
      </c>
      <c r="E2190" s="63" t="s">
        <v>392</v>
      </c>
      <c r="F2190" s="63" t="s">
        <v>2984</v>
      </c>
      <c r="G2190" s="63" t="s">
        <v>7786</v>
      </c>
      <c r="H2190" s="33"/>
      <c r="I2190" s="33"/>
      <c r="J2190" s="20"/>
    </row>
    <row r="2191">
      <c r="A2191" s="3">
        <v>7.0140003971E10</v>
      </c>
      <c r="B2191" s="2" t="s">
        <v>7787</v>
      </c>
      <c r="C2191" s="2" t="s">
        <v>7788</v>
      </c>
      <c r="D2191" s="3">
        <v>8.7028880927E10</v>
      </c>
      <c r="E2191" s="2" t="s">
        <v>165</v>
      </c>
      <c r="F2191" s="2" t="s">
        <v>9</v>
      </c>
      <c r="G2191" s="2" t="s">
        <v>7789</v>
      </c>
      <c r="H2191" s="4" t="s">
        <v>3620</v>
      </c>
      <c r="I2191" s="10"/>
      <c r="J2191" s="6"/>
    </row>
    <row r="2192">
      <c r="A2192" s="62">
        <v>6.1241008101E10</v>
      </c>
      <c r="B2192" s="63" t="s">
        <v>7790</v>
      </c>
      <c r="C2192" s="63" t="s">
        <v>7791</v>
      </c>
      <c r="D2192" s="62">
        <v>8.7153346199E10</v>
      </c>
      <c r="E2192" s="63" t="s">
        <v>5649</v>
      </c>
      <c r="F2192" s="63" t="s">
        <v>55</v>
      </c>
      <c r="G2192" s="63" t="s">
        <v>7792</v>
      </c>
      <c r="H2192" s="33"/>
      <c r="I2192" s="33"/>
      <c r="J2192" s="6"/>
    </row>
    <row r="2193">
      <c r="A2193" s="62">
        <v>6.1241008113E10</v>
      </c>
      <c r="B2193" s="63" t="s">
        <v>7793</v>
      </c>
      <c r="C2193" s="63" t="s">
        <v>7794</v>
      </c>
      <c r="D2193" s="62">
        <v>8.7153352768E10</v>
      </c>
      <c r="E2193" s="63" t="s">
        <v>5649</v>
      </c>
      <c r="F2193" s="63" t="s">
        <v>55</v>
      </c>
      <c r="G2193" s="63" t="s">
        <v>7795</v>
      </c>
      <c r="H2193" s="33"/>
      <c r="I2193" s="33"/>
      <c r="J2193" s="6"/>
    </row>
    <row r="2194">
      <c r="A2194" s="28">
        <v>7.0140005829E10</v>
      </c>
      <c r="B2194" s="29" t="s">
        <v>7796</v>
      </c>
      <c r="C2194" s="29" t="s">
        <v>7797</v>
      </c>
      <c r="D2194" s="28">
        <v>8.7754129298E10</v>
      </c>
      <c r="E2194" s="29" t="s">
        <v>442</v>
      </c>
      <c r="F2194" s="29" t="s">
        <v>201</v>
      </c>
      <c r="G2194" s="29" t="s">
        <v>7798</v>
      </c>
      <c r="H2194" s="51" t="s">
        <v>6161</v>
      </c>
      <c r="I2194" s="6"/>
      <c r="J2194" s="6"/>
    </row>
    <row r="2195">
      <c r="A2195" s="28">
        <v>7.0140004157E10</v>
      </c>
      <c r="B2195" s="29" t="s">
        <v>7799</v>
      </c>
      <c r="C2195" s="29" t="s">
        <v>7800</v>
      </c>
      <c r="D2195" s="28">
        <v>8.7014712248E10</v>
      </c>
      <c r="E2195" s="29" t="s">
        <v>213</v>
      </c>
      <c r="F2195" s="29" t="s">
        <v>96</v>
      </c>
      <c r="G2195" s="29" t="s">
        <v>7801</v>
      </c>
      <c r="H2195" s="51" t="s">
        <v>6445</v>
      </c>
      <c r="I2195" s="6"/>
      <c r="J2195" s="33"/>
    </row>
    <row r="2196">
      <c r="A2196" s="28">
        <v>7.0140013196E10</v>
      </c>
      <c r="B2196" s="29" t="s">
        <v>7802</v>
      </c>
      <c r="C2196" s="29" t="s">
        <v>7803</v>
      </c>
      <c r="D2196" s="39" t="s">
        <v>7804</v>
      </c>
      <c r="E2196" s="29" t="s">
        <v>7805</v>
      </c>
      <c r="F2196" s="29" t="s">
        <v>9</v>
      </c>
      <c r="G2196" s="29" t="s">
        <v>7806</v>
      </c>
      <c r="H2196" s="51" t="s">
        <v>7807</v>
      </c>
      <c r="I2196" s="6"/>
      <c r="J2196" s="6"/>
    </row>
    <row r="2197">
      <c r="A2197" s="3">
        <v>7.0140008685E10</v>
      </c>
      <c r="B2197" s="2" t="s">
        <v>7808</v>
      </c>
      <c r="C2197" s="2" t="s">
        <v>7809</v>
      </c>
      <c r="D2197" s="3">
        <v>8.7144126889E10</v>
      </c>
      <c r="E2197" s="2" t="s">
        <v>21</v>
      </c>
      <c r="F2197" s="2" t="s">
        <v>43</v>
      </c>
      <c r="G2197" s="2" t="s">
        <v>7810</v>
      </c>
      <c r="H2197" s="4" t="s">
        <v>2434</v>
      </c>
      <c r="I2197" s="71" t="s">
        <v>7811</v>
      </c>
      <c r="J2197" s="10"/>
    </row>
    <row r="2198">
      <c r="A2198" s="72">
        <v>7.0160002695E10</v>
      </c>
      <c r="B2198" s="73" t="s">
        <v>7812</v>
      </c>
      <c r="C2198" s="73" t="s">
        <v>7813</v>
      </c>
      <c r="D2198" s="72">
        <f>+77055945980</f>
        <v>77055945980</v>
      </c>
      <c r="E2198" s="73" t="s">
        <v>21</v>
      </c>
      <c r="F2198" s="73" t="s">
        <v>9</v>
      </c>
      <c r="G2198" s="73" t="s">
        <v>3196</v>
      </c>
      <c r="H2198" s="74" t="s">
        <v>3620</v>
      </c>
      <c r="I2198" s="14"/>
      <c r="J2198" s="6"/>
    </row>
    <row r="2199">
      <c r="A2199" s="62">
        <v>7.0140024964E10</v>
      </c>
      <c r="B2199" s="63" t="s">
        <v>7814</v>
      </c>
      <c r="C2199" s="63" t="s">
        <v>7815</v>
      </c>
      <c r="D2199" s="68" t="str">
        <f>+7(701)356-66-53 ,87013566653</f>
        <v>#ERROR!</v>
      </c>
      <c r="E2199" s="63" t="s">
        <v>225</v>
      </c>
      <c r="F2199" s="63" t="s">
        <v>2</v>
      </c>
      <c r="G2199" s="63" t="s">
        <v>7816</v>
      </c>
      <c r="H2199" s="33"/>
      <c r="I2199" s="33"/>
      <c r="J2199" s="33"/>
    </row>
    <row r="2200">
      <c r="A2200" s="62">
        <v>7.0240011798E10</v>
      </c>
      <c r="B2200" s="63" t="s">
        <v>7817</v>
      </c>
      <c r="C2200" s="63" t="s">
        <v>7818</v>
      </c>
      <c r="D2200" s="63" t="s">
        <v>7819</v>
      </c>
      <c r="E2200" s="63" t="s">
        <v>106</v>
      </c>
      <c r="F2200" s="63" t="s">
        <v>2</v>
      </c>
      <c r="G2200" s="63" t="s">
        <v>7820</v>
      </c>
      <c r="H2200" s="33"/>
      <c r="I2200" s="33"/>
      <c r="J2200" s="10"/>
    </row>
    <row r="2201">
      <c r="A2201" s="62">
        <v>7.0240001245E10</v>
      </c>
      <c r="B2201" s="63" t="s">
        <v>7821</v>
      </c>
      <c r="C2201" s="63" t="s">
        <v>6917</v>
      </c>
      <c r="D2201" s="62">
        <v>8.7277727681E10</v>
      </c>
      <c r="E2201" s="63" t="s">
        <v>5649</v>
      </c>
      <c r="F2201" s="63" t="s">
        <v>96</v>
      </c>
      <c r="G2201" s="63" t="s">
        <v>7822</v>
      </c>
      <c r="H2201" s="33"/>
      <c r="I2201" s="33"/>
      <c r="J2201" s="13"/>
    </row>
    <row r="2202">
      <c r="A2202" s="62">
        <v>7.0240000861E10</v>
      </c>
      <c r="B2202" s="63" t="s">
        <v>7823</v>
      </c>
      <c r="C2202" s="63" t="s">
        <v>7824</v>
      </c>
      <c r="D2202" s="68" t="str">
        <f>+7(727) 292-32-62, 225-57-27 ,+7 777 805 7777 ,87272923262 ,87778057777</f>
        <v>#ERROR!</v>
      </c>
      <c r="E2202" s="63" t="s">
        <v>7825</v>
      </c>
      <c r="F2202" s="63" t="s">
        <v>2984</v>
      </c>
      <c r="G2202" s="63" t="s">
        <v>7826</v>
      </c>
      <c r="H2202" s="33"/>
      <c r="I2202" s="33"/>
      <c r="J2202" s="10"/>
    </row>
    <row r="2203">
      <c r="A2203" s="28">
        <v>7.0240008341E10</v>
      </c>
      <c r="B2203" s="29" t="s">
        <v>7827</v>
      </c>
      <c r="C2203" s="29" t="s">
        <v>7828</v>
      </c>
      <c r="D2203" s="28">
        <v>8.7773073637E10</v>
      </c>
      <c r="E2203" s="29" t="s">
        <v>165</v>
      </c>
      <c r="F2203" s="29" t="s">
        <v>91</v>
      </c>
      <c r="G2203" s="29" t="s">
        <v>7829</v>
      </c>
      <c r="H2203" s="51" t="s">
        <v>6816</v>
      </c>
      <c r="I2203" s="6"/>
      <c r="J2203" s="33"/>
    </row>
    <row r="2204">
      <c r="A2204" s="28">
        <v>7.0240010968E10</v>
      </c>
      <c r="B2204" s="29" t="s">
        <v>7830</v>
      </c>
      <c r="C2204" s="29" t="s">
        <v>7831</v>
      </c>
      <c r="D2204" s="28">
        <v>8.7051972084E10</v>
      </c>
      <c r="E2204" s="29" t="s">
        <v>362</v>
      </c>
      <c r="F2204" s="29" t="s">
        <v>43</v>
      </c>
      <c r="G2204" s="29" t="s">
        <v>7832</v>
      </c>
      <c r="H2204" s="51" t="s">
        <v>7833</v>
      </c>
      <c r="I2204" s="6"/>
      <c r="J2204" s="13"/>
    </row>
    <row r="2205">
      <c r="A2205" s="3">
        <v>7.0240019654E10</v>
      </c>
      <c r="B2205" s="2" t="s">
        <v>7834</v>
      </c>
      <c r="C2205" s="2" t="s">
        <v>7835</v>
      </c>
      <c r="D2205" s="3">
        <v>8.7785558128E10</v>
      </c>
      <c r="E2205" s="2" t="s">
        <v>6694</v>
      </c>
      <c r="F2205" s="2" t="s">
        <v>37</v>
      </c>
      <c r="G2205" s="2" t="s">
        <v>7836</v>
      </c>
      <c r="H2205" s="4" t="s">
        <v>6853</v>
      </c>
      <c r="I2205" s="10"/>
      <c r="J2205" s="6"/>
    </row>
    <row r="2206">
      <c r="A2206" s="62">
        <v>7.0240016888E10</v>
      </c>
      <c r="B2206" s="63" t="s">
        <v>7837</v>
      </c>
      <c r="C2206" s="63" t="s">
        <v>7838</v>
      </c>
      <c r="D2206" s="68" t="str">
        <f>+7 (72632) 4 34 04, 4 34 00 ,87263243404</f>
        <v>#ERROR!</v>
      </c>
      <c r="E2206" s="63" t="s">
        <v>7839</v>
      </c>
      <c r="F2206" s="63" t="s">
        <v>2</v>
      </c>
      <c r="G2206" s="63" t="s">
        <v>7840</v>
      </c>
      <c r="H2206" s="33"/>
      <c r="I2206" s="33"/>
      <c r="J2206" s="10"/>
    </row>
    <row r="2207">
      <c r="A2207" s="28">
        <v>7.0240018319E10</v>
      </c>
      <c r="B2207" s="29" t="s">
        <v>7841</v>
      </c>
      <c r="C2207" s="29" t="s">
        <v>7842</v>
      </c>
      <c r="D2207" s="29" t="s">
        <v>7843</v>
      </c>
      <c r="E2207" s="29" t="s">
        <v>379</v>
      </c>
      <c r="F2207" s="29" t="s">
        <v>22</v>
      </c>
      <c r="G2207" s="29" t="s">
        <v>7844</v>
      </c>
      <c r="H2207" s="51" t="s">
        <v>7845</v>
      </c>
      <c r="I2207" s="6"/>
      <c r="J2207" s="13"/>
    </row>
    <row r="2208">
      <c r="A2208" s="3">
        <v>7.0240016154E10</v>
      </c>
      <c r="B2208" s="2" t="s">
        <v>7846</v>
      </c>
      <c r="C2208" s="2" t="s">
        <v>7847</v>
      </c>
      <c r="D2208" s="2" t="s">
        <v>7848</v>
      </c>
      <c r="E2208" s="2" t="s">
        <v>1373</v>
      </c>
      <c r="F2208" s="2" t="s">
        <v>22</v>
      </c>
      <c r="G2208" s="2" t="s">
        <v>7849</v>
      </c>
      <c r="H2208" s="4" t="s">
        <v>6800</v>
      </c>
      <c r="I2208" s="10"/>
      <c r="J2208" s="20"/>
    </row>
    <row r="2209">
      <c r="A2209" s="28">
        <v>7.0264026033E10</v>
      </c>
      <c r="B2209" s="29" t="s">
        <v>7850</v>
      </c>
      <c r="C2209" s="29" t="s">
        <v>7851</v>
      </c>
      <c r="D2209" s="39" t="s">
        <v>7852</v>
      </c>
      <c r="E2209" s="29" t="s">
        <v>213</v>
      </c>
      <c r="F2209" s="29" t="s">
        <v>201</v>
      </c>
      <c r="G2209" s="29" t="s">
        <v>7853</v>
      </c>
      <c r="H2209" s="51" t="s">
        <v>6161</v>
      </c>
      <c r="I2209" s="6"/>
      <c r="J2209" s="10"/>
    </row>
    <row r="2210">
      <c r="A2210" s="28">
        <v>7.0340000092E10</v>
      </c>
      <c r="B2210" s="29" t="s">
        <v>7854</v>
      </c>
      <c r="C2210" s="29" t="s">
        <v>7855</v>
      </c>
      <c r="D2210" s="29" t="s">
        <v>7856</v>
      </c>
      <c r="E2210" s="29" t="s">
        <v>442</v>
      </c>
      <c r="F2210" s="29" t="s">
        <v>43</v>
      </c>
      <c r="G2210" s="29" t="s">
        <v>7857</v>
      </c>
      <c r="H2210" s="51" t="s">
        <v>358</v>
      </c>
      <c r="I2210" s="6"/>
      <c r="J2210" s="6"/>
    </row>
    <row r="2211">
      <c r="A2211" s="3">
        <v>7.0440003734E10</v>
      </c>
      <c r="B2211" s="2" t="s">
        <v>7858</v>
      </c>
      <c r="C2211" s="2" t="s">
        <v>7859</v>
      </c>
      <c r="D2211" s="2" t="s">
        <v>7860</v>
      </c>
      <c r="E2211" s="2" t="s">
        <v>200</v>
      </c>
      <c r="F2211" s="2" t="s">
        <v>201</v>
      </c>
      <c r="G2211" s="2" t="s">
        <v>7861</v>
      </c>
      <c r="H2211" s="4" t="s">
        <v>6161</v>
      </c>
      <c r="I2211" s="10"/>
      <c r="J2211" s="6"/>
    </row>
    <row r="2212">
      <c r="A2212" s="3">
        <v>7.0340014657E10</v>
      </c>
      <c r="B2212" s="2" t="s">
        <v>7862</v>
      </c>
      <c r="C2212" s="2" t="s">
        <v>7863</v>
      </c>
      <c r="D2212" s="3">
        <f>+77714938821</f>
        <v>77714938821</v>
      </c>
      <c r="E2212" s="2" t="s">
        <v>6803</v>
      </c>
      <c r="F2212" s="2" t="s">
        <v>37</v>
      </c>
      <c r="G2212" s="2" t="s">
        <v>7864</v>
      </c>
      <c r="H2212" s="4" t="s">
        <v>7044</v>
      </c>
      <c r="I2212" s="10"/>
      <c r="J2212" s="33"/>
    </row>
    <row r="2213">
      <c r="A2213" s="3">
        <v>7.0340016257E10</v>
      </c>
      <c r="B2213" s="2" t="s">
        <v>7865</v>
      </c>
      <c r="C2213" s="2" t="s">
        <v>7866</v>
      </c>
      <c r="D2213" s="3">
        <v>8.7714118788E10</v>
      </c>
      <c r="E2213" s="2" t="s">
        <v>213</v>
      </c>
      <c r="F2213" s="2" t="s">
        <v>96</v>
      </c>
      <c r="G2213" s="2" t="s">
        <v>7867</v>
      </c>
      <c r="H2213" s="4" t="s">
        <v>7441</v>
      </c>
      <c r="I2213" s="10"/>
      <c r="J2213" s="10"/>
    </row>
    <row r="2214">
      <c r="A2214" s="3">
        <v>7.0440000908E10</v>
      </c>
      <c r="B2214" s="2" t="s">
        <v>7868</v>
      </c>
      <c r="C2214" s="2" t="s">
        <v>7869</v>
      </c>
      <c r="D2214" s="2" t="s">
        <v>7870</v>
      </c>
      <c r="E2214" s="2" t="s">
        <v>21</v>
      </c>
      <c r="F2214" s="2" t="s">
        <v>141</v>
      </c>
      <c r="G2214" s="2" t="s">
        <v>7871</v>
      </c>
      <c r="H2214" s="4" t="s">
        <v>6706</v>
      </c>
      <c r="I2214" s="10"/>
      <c r="J2214" s="13"/>
    </row>
    <row r="2215">
      <c r="A2215" s="28">
        <v>7.0340015685E10</v>
      </c>
      <c r="B2215" s="29" t="s">
        <v>7872</v>
      </c>
      <c r="C2215" s="29" t="s">
        <v>7873</v>
      </c>
      <c r="D2215" s="28">
        <v>8.7759559773E10</v>
      </c>
      <c r="E2215" s="29" t="s">
        <v>117</v>
      </c>
      <c r="F2215" s="29" t="s">
        <v>31</v>
      </c>
      <c r="G2215" s="29" t="s">
        <v>7874</v>
      </c>
      <c r="H2215" s="51" t="s">
        <v>7281</v>
      </c>
      <c r="I2215" s="6"/>
      <c r="J2215" s="10"/>
    </row>
    <row r="2216">
      <c r="A2216" s="28">
        <v>7.0364031599E10</v>
      </c>
      <c r="B2216" s="29" t="s">
        <v>7875</v>
      </c>
      <c r="C2216" s="29" t="s">
        <v>7876</v>
      </c>
      <c r="D2216" s="28">
        <v>8.7051163451E10</v>
      </c>
      <c r="E2216" s="29" t="s">
        <v>584</v>
      </c>
      <c r="F2216" s="29" t="s">
        <v>37</v>
      </c>
      <c r="G2216" s="29" t="s">
        <v>7877</v>
      </c>
      <c r="H2216" s="51" t="s">
        <v>6722</v>
      </c>
      <c r="I2216" s="6"/>
      <c r="J2216" s="6"/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</row>
    <row r="2217">
      <c r="A2217" s="28">
        <v>7.0440002964E10</v>
      </c>
      <c r="B2217" s="29" t="s">
        <v>7878</v>
      </c>
      <c r="C2217" s="29" t="s">
        <v>7879</v>
      </c>
      <c r="D2217" s="39" t="s">
        <v>7880</v>
      </c>
      <c r="E2217" s="29" t="s">
        <v>21</v>
      </c>
      <c r="F2217" s="29" t="s">
        <v>22</v>
      </c>
      <c r="G2217" s="29" t="s">
        <v>7881</v>
      </c>
      <c r="H2217" s="51" t="s">
        <v>7882</v>
      </c>
      <c r="I2217" s="6"/>
      <c r="J2217" s="14"/>
    </row>
    <row r="2218">
      <c r="A2218" s="28">
        <v>7.044000306E10</v>
      </c>
      <c r="B2218" s="29" t="s">
        <v>7883</v>
      </c>
      <c r="C2218" s="29" t="s">
        <v>7884</v>
      </c>
      <c r="D2218" s="29" t="s">
        <v>7885</v>
      </c>
      <c r="E2218" s="29" t="s">
        <v>21</v>
      </c>
      <c r="F2218" s="29" t="s">
        <v>71</v>
      </c>
      <c r="G2218" s="29" t="s">
        <v>7886</v>
      </c>
      <c r="H2218" s="30" t="s">
        <v>269</v>
      </c>
      <c r="I2218" s="6"/>
      <c r="J2218" s="10"/>
    </row>
    <row r="2219">
      <c r="A2219" s="28">
        <v>7.0440015798E10</v>
      </c>
      <c r="B2219" s="29" t="s">
        <v>7887</v>
      </c>
      <c r="C2219" s="29" t="s">
        <v>7888</v>
      </c>
      <c r="D2219" s="28">
        <v>8.7013301119E10</v>
      </c>
      <c r="E2219" s="29" t="s">
        <v>1379</v>
      </c>
      <c r="F2219" s="29" t="s">
        <v>37</v>
      </c>
      <c r="G2219" s="29" t="s">
        <v>7889</v>
      </c>
      <c r="H2219" s="51" t="s">
        <v>7059</v>
      </c>
      <c r="I2219" s="6"/>
      <c r="J2219" s="6"/>
    </row>
    <row r="2220">
      <c r="A2220" s="28">
        <v>7.0440018287E10</v>
      </c>
      <c r="B2220" s="29" t="s">
        <v>7890</v>
      </c>
      <c r="C2220" s="29" t="s">
        <v>7891</v>
      </c>
      <c r="D2220" s="29" t="s">
        <v>7892</v>
      </c>
      <c r="E2220" s="29" t="s">
        <v>165</v>
      </c>
      <c r="F2220" s="29" t="s">
        <v>37</v>
      </c>
      <c r="G2220" s="29" t="s">
        <v>7893</v>
      </c>
      <c r="H2220" s="51" t="s">
        <v>7894</v>
      </c>
      <c r="I2220" s="6"/>
      <c r="J2220" s="6"/>
    </row>
    <row r="2221">
      <c r="A2221" s="62">
        <v>7.0564010385E10</v>
      </c>
      <c r="B2221" s="63" t="s">
        <v>7895</v>
      </c>
      <c r="C2221" s="63" t="s">
        <v>7896</v>
      </c>
      <c r="D2221" s="68" t="str">
        <f>+77766688000 ,87766688000</f>
        <v>#ERROR!</v>
      </c>
      <c r="E2221" s="63" t="s">
        <v>21</v>
      </c>
      <c r="F2221" s="63" t="s">
        <v>2</v>
      </c>
      <c r="G2221" s="63" t="s">
        <v>7897</v>
      </c>
      <c r="H2221" s="33"/>
      <c r="I2221" s="33"/>
      <c r="J2221" s="33"/>
    </row>
    <row r="2222">
      <c r="A2222" s="28">
        <v>7.0564031158E10</v>
      </c>
      <c r="B2222" s="29" t="s">
        <v>7898</v>
      </c>
      <c r="C2222" s="29" t="s">
        <v>7899</v>
      </c>
      <c r="D2222" s="28">
        <v>8.7052258661E10</v>
      </c>
      <c r="E2222" s="29" t="s">
        <v>302</v>
      </c>
      <c r="F2222" s="29" t="s">
        <v>37</v>
      </c>
      <c r="G2222" s="29" t="s">
        <v>7900</v>
      </c>
      <c r="H2222" s="51" t="s">
        <v>7901</v>
      </c>
      <c r="I2222" s="6"/>
      <c r="J2222" s="13"/>
    </row>
    <row r="2223">
      <c r="A2223" s="28">
        <v>7.0640003137E10</v>
      </c>
      <c r="B2223" s="29" t="s">
        <v>7902</v>
      </c>
      <c r="C2223" s="29" t="s">
        <v>7903</v>
      </c>
      <c r="D2223" s="29" t="s">
        <v>7904</v>
      </c>
      <c r="E2223" s="29" t="s">
        <v>7905</v>
      </c>
      <c r="F2223" s="29" t="s">
        <v>96</v>
      </c>
      <c r="G2223" s="29" t="s">
        <v>7906</v>
      </c>
      <c r="H2223" s="51" t="s">
        <v>6445</v>
      </c>
      <c r="I2223" s="6"/>
      <c r="J2223" s="33"/>
    </row>
    <row r="2224">
      <c r="A2224" s="28">
        <v>7.0664026315E10</v>
      </c>
      <c r="B2224" s="29" t="s">
        <v>7907</v>
      </c>
      <c r="C2224" s="29" t="s">
        <v>7908</v>
      </c>
      <c r="D2224" s="39" t="s">
        <v>7909</v>
      </c>
      <c r="E2224" s="29" t="s">
        <v>117</v>
      </c>
      <c r="F2224" s="29" t="s">
        <v>201</v>
      </c>
      <c r="G2224" s="29" t="s">
        <v>7353</v>
      </c>
      <c r="H2224" s="51" t="s">
        <v>6161</v>
      </c>
      <c r="I2224" s="6"/>
      <c r="J2224" s="13"/>
    </row>
    <row r="2225">
      <c r="A2225" s="3">
        <v>7.0740002241E10</v>
      </c>
      <c r="B2225" s="2" t="s">
        <v>7910</v>
      </c>
      <c r="C2225" s="2" t="s">
        <v>7911</v>
      </c>
      <c r="D2225" s="3">
        <v>8.7017143618E10</v>
      </c>
      <c r="E2225" s="2" t="s">
        <v>7912</v>
      </c>
      <c r="F2225" s="2" t="s">
        <v>31</v>
      </c>
      <c r="G2225" s="2" t="s">
        <v>7913</v>
      </c>
      <c r="H2225" s="4" t="s">
        <v>7914</v>
      </c>
      <c r="I2225" s="10"/>
      <c r="J2225" s="10"/>
    </row>
    <row r="2226">
      <c r="A2226" s="62">
        <v>7.0740008855E10</v>
      </c>
      <c r="B2226" s="63" t="s">
        <v>7915</v>
      </c>
      <c r="C2226" s="63" t="s">
        <v>7916</v>
      </c>
      <c r="D2226" s="63" t="s">
        <v>7917</v>
      </c>
      <c r="E2226" s="63" t="s">
        <v>7918</v>
      </c>
      <c r="F2226" s="63" t="s">
        <v>1868</v>
      </c>
      <c r="G2226" s="63" t="s">
        <v>7919</v>
      </c>
      <c r="H2226" s="33"/>
      <c r="I2226" s="33"/>
      <c r="J2226" s="10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7"/>
      <c r="X2226" s="27"/>
      <c r="Y2226" s="27"/>
      <c r="Z2226" s="27"/>
    </row>
    <row r="2227">
      <c r="A2227" s="28">
        <v>7.0664027712E10</v>
      </c>
      <c r="B2227" s="29" t="s">
        <v>7920</v>
      </c>
      <c r="C2227" s="29" t="s">
        <v>7921</v>
      </c>
      <c r="D2227" s="28">
        <v>8.7088598749E10</v>
      </c>
      <c r="E2227" s="29" t="s">
        <v>225</v>
      </c>
      <c r="F2227" s="29" t="s">
        <v>201</v>
      </c>
      <c r="G2227" s="29" t="s">
        <v>7922</v>
      </c>
      <c r="H2227" s="51" t="s">
        <v>6257</v>
      </c>
      <c r="I2227" s="6"/>
      <c r="J2227" s="10"/>
    </row>
    <row r="2228">
      <c r="A2228" s="58"/>
      <c r="B2228" s="58"/>
      <c r="C2228" s="58"/>
      <c r="D2228" s="58"/>
      <c r="E2228" s="58"/>
      <c r="F2228" s="58"/>
      <c r="G2228" s="58"/>
      <c r="H2228" s="6"/>
      <c r="I2228" s="6"/>
      <c r="J2228" s="6"/>
    </row>
    <row r="2229">
      <c r="A2229" s="62">
        <v>7.0840010761E10</v>
      </c>
      <c r="B2229" s="63" t="s">
        <v>7923</v>
      </c>
      <c r="C2229" s="63" t="s">
        <v>7924</v>
      </c>
      <c r="D2229" s="62">
        <v>8.7017371377E10</v>
      </c>
      <c r="E2229" s="63" t="s">
        <v>416</v>
      </c>
      <c r="F2229" s="63" t="s">
        <v>2984</v>
      </c>
      <c r="G2229" s="63" t="s">
        <v>7925</v>
      </c>
      <c r="H2229" s="33"/>
      <c r="I2229" s="33"/>
      <c r="J2229" s="33"/>
    </row>
    <row r="2230">
      <c r="A2230" s="28">
        <v>7.0840005021E10</v>
      </c>
      <c r="B2230" s="29" t="s">
        <v>7926</v>
      </c>
      <c r="C2230" s="29" t="s">
        <v>7927</v>
      </c>
      <c r="D2230" s="29" t="s">
        <v>7928</v>
      </c>
      <c r="E2230" s="29" t="s">
        <v>4336</v>
      </c>
      <c r="F2230" s="29" t="s">
        <v>201</v>
      </c>
      <c r="G2230" s="29" t="s">
        <v>7929</v>
      </c>
      <c r="H2230" s="51" t="s">
        <v>6646</v>
      </c>
      <c r="I2230" s="6"/>
      <c r="J2230" s="20"/>
    </row>
    <row r="2231">
      <c r="A2231" s="3">
        <v>7.084001086E10</v>
      </c>
      <c r="B2231" s="2" t="s">
        <v>7930</v>
      </c>
      <c r="C2231" s="2" t="s">
        <v>7931</v>
      </c>
      <c r="D2231" s="69" t="s">
        <v>7932</v>
      </c>
      <c r="E2231" s="2" t="s">
        <v>525</v>
      </c>
      <c r="F2231" s="2" t="s">
        <v>96</v>
      </c>
      <c r="G2231" s="2" t="s">
        <v>7933</v>
      </c>
      <c r="H2231" s="4" t="s">
        <v>7441</v>
      </c>
      <c r="I2231" s="10"/>
      <c r="J2231" s="33"/>
    </row>
    <row r="2232">
      <c r="A2232" s="62">
        <v>7.0940013175E10</v>
      </c>
      <c r="B2232" s="63" t="s">
        <v>7934</v>
      </c>
      <c r="C2232" s="63" t="s">
        <v>7935</v>
      </c>
      <c r="D2232" s="62">
        <v>8.7018000291E10</v>
      </c>
      <c r="E2232" s="63" t="s">
        <v>7936</v>
      </c>
      <c r="F2232" s="63" t="s">
        <v>2</v>
      </c>
      <c r="G2232" s="63" t="s">
        <v>7937</v>
      </c>
      <c r="H2232" s="33"/>
      <c r="I2232" s="33"/>
      <c r="J2232" s="33"/>
    </row>
    <row r="2233">
      <c r="A2233" s="28">
        <v>7.0940000542E10</v>
      </c>
      <c r="B2233" s="29" t="s">
        <v>7938</v>
      </c>
      <c r="C2233" s="29" t="s">
        <v>7939</v>
      </c>
      <c r="D2233" s="28">
        <v>8.711412189E10</v>
      </c>
      <c r="E2233" s="29" t="s">
        <v>762</v>
      </c>
      <c r="F2233" s="29" t="s">
        <v>91</v>
      </c>
      <c r="G2233" s="29" t="s">
        <v>7940</v>
      </c>
      <c r="H2233" s="51" t="s">
        <v>7941</v>
      </c>
      <c r="I2233" s="6"/>
      <c r="J2233" s="10"/>
    </row>
    <row r="2234">
      <c r="A2234" s="58"/>
      <c r="B2234" s="58"/>
      <c r="C2234" s="58"/>
      <c r="D2234" s="58"/>
      <c r="E2234" s="58"/>
      <c r="F2234" s="58"/>
      <c r="G2234" s="58"/>
      <c r="H2234" s="6"/>
      <c r="I2234" s="6"/>
      <c r="J2234" s="6"/>
    </row>
    <row r="2235">
      <c r="A2235" s="3">
        <v>7.094001442E10</v>
      </c>
      <c r="B2235" s="2" t="s">
        <v>7942</v>
      </c>
      <c r="C2235" s="2" t="s">
        <v>7943</v>
      </c>
      <c r="D2235" s="3">
        <v>8.7243573283E10</v>
      </c>
      <c r="E2235" s="2" t="s">
        <v>21</v>
      </c>
      <c r="F2235" s="2" t="s">
        <v>205</v>
      </c>
      <c r="G2235" s="2" t="s">
        <v>7944</v>
      </c>
      <c r="H2235" s="4" t="s">
        <v>7503</v>
      </c>
      <c r="I2235" s="10"/>
      <c r="J2235" s="10"/>
    </row>
    <row r="2236">
      <c r="A2236" s="62">
        <v>7.0940013889E10</v>
      </c>
      <c r="B2236" s="63" t="s">
        <v>7945</v>
      </c>
      <c r="C2236" s="63" t="s">
        <v>7946</v>
      </c>
      <c r="D2236" s="62">
        <v>8.7025521952E10</v>
      </c>
      <c r="E2236" s="63" t="s">
        <v>392</v>
      </c>
      <c r="F2236" s="63" t="s">
        <v>1868</v>
      </c>
      <c r="G2236" s="63" t="s">
        <v>7947</v>
      </c>
      <c r="H2236" s="33"/>
      <c r="I2236" s="33"/>
      <c r="J2236" s="6"/>
    </row>
    <row r="2237">
      <c r="A2237" s="58"/>
      <c r="B2237" s="58"/>
      <c r="C2237" s="58"/>
      <c r="D2237" s="58"/>
      <c r="E2237" s="58"/>
      <c r="F2237" s="58"/>
      <c r="G2237" s="58"/>
      <c r="H2237" s="6"/>
      <c r="I2237" s="6"/>
      <c r="J2237" s="10"/>
    </row>
    <row r="2238">
      <c r="A2238" s="62">
        <v>7.1040011961E10</v>
      </c>
      <c r="B2238" s="63" t="s">
        <v>7948</v>
      </c>
      <c r="C2238" s="63" t="s">
        <v>7949</v>
      </c>
      <c r="D2238" s="63" t="s">
        <v>7950</v>
      </c>
      <c r="E2238" s="63" t="s">
        <v>397</v>
      </c>
      <c r="F2238" s="63" t="s">
        <v>96</v>
      </c>
      <c r="G2238" s="63" t="s">
        <v>7951</v>
      </c>
      <c r="H2238" s="33"/>
      <c r="I2238" s="33"/>
      <c r="J2238" s="10"/>
    </row>
    <row r="2239">
      <c r="A2239" s="28">
        <v>7.0940022947E10</v>
      </c>
      <c r="B2239" s="29" t="s">
        <v>7952</v>
      </c>
      <c r="C2239" s="29" t="s">
        <v>7953</v>
      </c>
      <c r="D2239" s="28">
        <v>8.7025555975E10</v>
      </c>
      <c r="E2239" s="29" t="s">
        <v>117</v>
      </c>
      <c r="F2239" s="29" t="s">
        <v>96</v>
      </c>
      <c r="G2239" s="29" t="s">
        <v>7954</v>
      </c>
      <c r="H2239" s="51" t="s">
        <v>6634</v>
      </c>
      <c r="I2239" s="6"/>
      <c r="J2239" s="13"/>
    </row>
    <row r="2240">
      <c r="A2240" s="3">
        <v>7.1140011083E10</v>
      </c>
      <c r="B2240" s="2" t="s">
        <v>7955</v>
      </c>
      <c r="C2240" s="2" t="s">
        <v>7956</v>
      </c>
      <c r="D2240" s="2" t="s">
        <v>7957</v>
      </c>
      <c r="E2240" s="2" t="s">
        <v>302</v>
      </c>
      <c r="F2240" s="2" t="s">
        <v>37</v>
      </c>
      <c r="G2240" s="2" t="s">
        <v>7085</v>
      </c>
      <c r="H2240" s="4" t="s">
        <v>7958</v>
      </c>
      <c r="I2240" s="10"/>
      <c r="J2240" s="10"/>
    </row>
    <row r="2241">
      <c r="A2241" s="28">
        <v>7.1140006304E10</v>
      </c>
      <c r="B2241" s="29" t="s">
        <v>7959</v>
      </c>
      <c r="C2241" s="29" t="s">
        <v>7960</v>
      </c>
      <c r="D2241" s="28">
        <v>8.7253770014E10</v>
      </c>
      <c r="E2241" s="29" t="s">
        <v>7961</v>
      </c>
      <c r="F2241" s="29" t="s">
        <v>37</v>
      </c>
      <c r="G2241" s="29" t="s">
        <v>7962</v>
      </c>
      <c r="H2241" s="51" t="s">
        <v>6722</v>
      </c>
      <c r="I2241" s="6"/>
      <c r="J2241" s="6"/>
    </row>
    <row r="2242">
      <c r="A2242" s="58"/>
      <c r="B2242" s="58"/>
      <c r="C2242" s="58"/>
      <c r="D2242" s="58"/>
      <c r="E2242" s="58"/>
      <c r="F2242" s="58"/>
      <c r="G2242" s="58"/>
      <c r="H2242" s="6"/>
      <c r="I2242" s="6"/>
      <c r="J2242" s="6"/>
    </row>
    <row r="2243">
      <c r="A2243" s="3">
        <v>7.1140009252E10</v>
      </c>
      <c r="B2243" s="2" t="s">
        <v>7963</v>
      </c>
      <c r="C2243" s="2" t="s">
        <v>7964</v>
      </c>
      <c r="D2243" s="2" t="s">
        <v>7965</v>
      </c>
      <c r="E2243" s="2" t="s">
        <v>117</v>
      </c>
      <c r="F2243" s="2" t="s">
        <v>55</v>
      </c>
      <c r="G2243" s="2" t="s">
        <v>7966</v>
      </c>
      <c r="H2243" s="4" t="s">
        <v>714</v>
      </c>
      <c r="I2243" s="10"/>
      <c r="J2243" s="10"/>
    </row>
    <row r="2244">
      <c r="A2244" s="62">
        <v>7.1140012091E10</v>
      </c>
      <c r="B2244" s="63" t="s">
        <v>7967</v>
      </c>
      <c r="C2244" s="63" t="s">
        <v>7968</v>
      </c>
      <c r="D2244" s="68" t="str">
        <f>+7(7292) 415776 ,87292302460 ,8(7292) 30-24-60 ,87292415776</f>
        <v>#ERROR!</v>
      </c>
      <c r="E2244" s="63" t="s">
        <v>7918</v>
      </c>
      <c r="F2244" s="63" t="s">
        <v>1868</v>
      </c>
      <c r="G2244" s="63" t="s">
        <v>7969</v>
      </c>
      <c r="H2244" s="33"/>
      <c r="I2244" s="33"/>
      <c r="J2244" s="10"/>
    </row>
    <row r="2245">
      <c r="A2245" s="62">
        <v>7.1140011281E10</v>
      </c>
      <c r="B2245" s="63" t="s">
        <v>7970</v>
      </c>
      <c r="C2245" s="63" t="s">
        <v>7971</v>
      </c>
      <c r="D2245" s="63" t="s">
        <v>7972</v>
      </c>
      <c r="E2245" s="63" t="s">
        <v>420</v>
      </c>
      <c r="F2245" s="63" t="s">
        <v>2</v>
      </c>
      <c r="G2245" s="63" t="s">
        <v>7973</v>
      </c>
      <c r="H2245" s="33"/>
      <c r="I2245" s="33"/>
      <c r="J2245" s="6"/>
    </row>
    <row r="2246">
      <c r="A2246" s="3">
        <v>8.0140007331E10</v>
      </c>
      <c r="B2246" s="2" t="s">
        <v>7974</v>
      </c>
      <c r="C2246" s="2" t="s">
        <v>7975</v>
      </c>
      <c r="D2246" s="69" t="s">
        <v>7976</v>
      </c>
      <c r="E2246" s="2" t="s">
        <v>7977</v>
      </c>
      <c r="F2246" s="2" t="s">
        <v>205</v>
      </c>
      <c r="G2246" s="2" t="s">
        <v>7978</v>
      </c>
      <c r="H2246" s="4" t="s">
        <v>7979</v>
      </c>
      <c r="I2246" s="10"/>
      <c r="J2246" s="6"/>
    </row>
    <row r="2247">
      <c r="A2247" s="58"/>
      <c r="B2247" s="58"/>
      <c r="C2247" s="58"/>
      <c r="D2247" s="58"/>
      <c r="E2247" s="58"/>
      <c r="F2247" s="58"/>
      <c r="G2247" s="58"/>
      <c r="H2247" s="6"/>
      <c r="I2247" s="6"/>
      <c r="J2247" s="10"/>
    </row>
    <row r="2248">
      <c r="A2248" s="102">
        <v>7.114001485E10</v>
      </c>
      <c r="B2248" s="103" t="s">
        <v>7980</v>
      </c>
      <c r="C2248" s="103" t="s">
        <v>7981</v>
      </c>
      <c r="D2248" s="102">
        <v>8.7154222965E10</v>
      </c>
      <c r="E2248" s="103" t="s">
        <v>21</v>
      </c>
      <c r="F2248" s="103" t="s">
        <v>55</v>
      </c>
      <c r="G2248" s="103" t="s">
        <v>7982</v>
      </c>
      <c r="H2248" s="104" t="s">
        <v>7983</v>
      </c>
      <c r="I2248" s="105" t="s">
        <v>7984</v>
      </c>
      <c r="J2248" s="6"/>
    </row>
    <row r="2249">
      <c r="A2249" s="62">
        <v>8.0240017673E10</v>
      </c>
      <c r="B2249" s="63" t="s">
        <v>7985</v>
      </c>
      <c r="C2249" s="63" t="s">
        <v>7986</v>
      </c>
      <c r="D2249" s="62">
        <v>8.7263625149E10</v>
      </c>
      <c r="E2249" s="63" t="s">
        <v>6369</v>
      </c>
      <c r="F2249" s="63" t="s">
        <v>2</v>
      </c>
      <c r="G2249" s="63" t="s">
        <v>7987</v>
      </c>
      <c r="H2249" s="33"/>
      <c r="I2249" s="33"/>
      <c r="J2249" s="6"/>
    </row>
    <row r="2250">
      <c r="A2250" s="28">
        <v>8.0141011692E10</v>
      </c>
      <c r="B2250" s="29" t="s">
        <v>7988</v>
      </c>
      <c r="C2250" s="29" t="s">
        <v>7989</v>
      </c>
      <c r="D2250" s="28">
        <v>8.7103641474E10</v>
      </c>
      <c r="E2250" s="29" t="s">
        <v>392</v>
      </c>
      <c r="F2250" s="29" t="s">
        <v>71</v>
      </c>
      <c r="G2250" s="29" t="s">
        <v>7990</v>
      </c>
      <c r="H2250" s="30" t="s">
        <v>3123</v>
      </c>
      <c r="I2250" s="6"/>
      <c r="J2250" s="6"/>
    </row>
    <row r="2251">
      <c r="A2251" s="3">
        <v>8.0240010642E10</v>
      </c>
      <c r="B2251" s="2" t="s">
        <v>7991</v>
      </c>
      <c r="C2251" s="2" t="s">
        <v>7992</v>
      </c>
      <c r="D2251" s="69" t="s">
        <v>7993</v>
      </c>
      <c r="E2251" s="2" t="s">
        <v>70</v>
      </c>
      <c r="F2251" s="2" t="s">
        <v>55</v>
      </c>
      <c r="G2251" s="2" t="s">
        <v>7994</v>
      </c>
      <c r="H2251" s="4" t="s">
        <v>7995</v>
      </c>
      <c r="I2251" s="10"/>
      <c r="J2251" s="6"/>
    </row>
    <row r="2252">
      <c r="A2252" s="3">
        <v>8.0240018182E10</v>
      </c>
      <c r="B2252" s="2" t="s">
        <v>7996</v>
      </c>
      <c r="C2252" s="2" t="s">
        <v>7997</v>
      </c>
      <c r="D2252" s="3">
        <v>8.7712037215E10</v>
      </c>
      <c r="E2252" s="2" t="s">
        <v>21</v>
      </c>
      <c r="F2252" s="2" t="s">
        <v>141</v>
      </c>
      <c r="G2252" s="2" t="s">
        <v>7998</v>
      </c>
      <c r="H2252" s="4" t="s">
        <v>6706</v>
      </c>
      <c r="I2252" s="10"/>
      <c r="J2252" s="6"/>
    </row>
    <row r="2253">
      <c r="A2253" s="3">
        <v>8.0164008985E10</v>
      </c>
      <c r="B2253" s="2" t="s">
        <v>7999</v>
      </c>
      <c r="C2253" s="2" t="s">
        <v>8000</v>
      </c>
      <c r="D2253" s="3">
        <v>8.7183494445E10</v>
      </c>
      <c r="E2253" s="2" t="s">
        <v>21</v>
      </c>
      <c r="F2253" s="2" t="s">
        <v>9</v>
      </c>
      <c r="G2253" s="2" t="s">
        <v>8001</v>
      </c>
      <c r="H2253" s="4" t="s">
        <v>3544</v>
      </c>
      <c r="I2253" s="10"/>
      <c r="J2253" s="6"/>
    </row>
    <row r="2254">
      <c r="A2254" s="3">
        <v>8.0164013228E10</v>
      </c>
      <c r="B2254" s="2" t="s">
        <v>8002</v>
      </c>
      <c r="C2254" s="2" t="s">
        <v>8003</v>
      </c>
      <c r="D2254" s="2" t="s">
        <v>8004</v>
      </c>
      <c r="E2254" s="2" t="s">
        <v>21</v>
      </c>
      <c r="F2254" s="2" t="s">
        <v>37</v>
      </c>
      <c r="G2254" s="2" t="s">
        <v>8005</v>
      </c>
      <c r="H2254" s="4" t="s">
        <v>6853</v>
      </c>
      <c r="I2254" s="10"/>
      <c r="J2254" s="10"/>
    </row>
    <row r="2255">
      <c r="A2255" s="28">
        <v>8.0164017835E10</v>
      </c>
      <c r="B2255" s="29" t="s">
        <v>8006</v>
      </c>
      <c r="C2255" s="29" t="s">
        <v>8007</v>
      </c>
      <c r="D2255" s="28">
        <v>8.7022456891E10</v>
      </c>
      <c r="E2255" s="29" t="s">
        <v>165</v>
      </c>
      <c r="F2255" s="29" t="s">
        <v>16</v>
      </c>
      <c r="G2255" s="29" t="s">
        <v>2976</v>
      </c>
      <c r="H2255" s="51" t="s">
        <v>6559</v>
      </c>
      <c r="I2255" s="6"/>
      <c r="J2255" s="6"/>
    </row>
    <row r="2256">
      <c r="A2256" s="3">
        <v>8.0240002572E10</v>
      </c>
      <c r="B2256" s="2" t="s">
        <v>8008</v>
      </c>
      <c r="C2256" s="2" t="s">
        <v>8009</v>
      </c>
      <c r="D2256" s="69" t="s">
        <v>8010</v>
      </c>
      <c r="E2256" s="2" t="s">
        <v>2911</v>
      </c>
      <c r="F2256" s="2" t="s">
        <v>37</v>
      </c>
      <c r="G2256" s="2" t="s">
        <v>8011</v>
      </c>
      <c r="H2256" s="4" t="s">
        <v>6853</v>
      </c>
      <c r="I2256" s="10"/>
      <c r="J2256" s="33"/>
    </row>
    <row r="2257">
      <c r="A2257" s="28">
        <v>8.0240006872E10</v>
      </c>
      <c r="B2257" s="29" t="s">
        <v>8012</v>
      </c>
      <c r="C2257" s="29" t="s">
        <v>8013</v>
      </c>
      <c r="D2257" s="28">
        <v>8.7779180905E10</v>
      </c>
      <c r="E2257" s="29" t="s">
        <v>302</v>
      </c>
      <c r="F2257" s="29" t="s">
        <v>37</v>
      </c>
      <c r="G2257" s="29" t="s">
        <v>8014</v>
      </c>
      <c r="H2257" s="51" t="s">
        <v>8015</v>
      </c>
      <c r="I2257" s="6"/>
      <c r="J2257" s="6"/>
    </row>
    <row r="2258">
      <c r="A2258" s="62">
        <v>8.0240012004E10</v>
      </c>
      <c r="B2258" s="63" t="s">
        <v>8016</v>
      </c>
      <c r="C2258" s="63" t="s">
        <v>8017</v>
      </c>
      <c r="D2258" s="62">
        <v>8.7254132937E10</v>
      </c>
      <c r="E2258" s="63" t="s">
        <v>5527</v>
      </c>
      <c r="F2258" s="63" t="s">
        <v>37</v>
      </c>
      <c r="G2258" s="63" t="s">
        <v>8018</v>
      </c>
      <c r="H2258" s="33"/>
      <c r="I2258" s="33"/>
      <c r="J2258" s="6"/>
    </row>
    <row r="2259">
      <c r="A2259" s="62">
        <v>8.0240012014E10</v>
      </c>
      <c r="B2259" s="63" t="s">
        <v>8019</v>
      </c>
      <c r="C2259" s="63" t="s">
        <v>8020</v>
      </c>
      <c r="D2259" s="62">
        <v>8.7254242452E10</v>
      </c>
      <c r="E2259" s="63" t="s">
        <v>5527</v>
      </c>
      <c r="F2259" s="63" t="s">
        <v>37</v>
      </c>
      <c r="G2259" s="63" t="s">
        <v>8021</v>
      </c>
      <c r="H2259" s="33"/>
      <c r="I2259" s="33"/>
      <c r="J2259" s="10"/>
    </row>
    <row r="2260">
      <c r="A2260" s="3">
        <v>8.0240017957E10</v>
      </c>
      <c r="B2260" s="2" t="s">
        <v>8022</v>
      </c>
      <c r="C2260" s="2" t="s">
        <v>8023</v>
      </c>
      <c r="D2260" s="69" t="s">
        <v>8024</v>
      </c>
      <c r="E2260" s="2" t="s">
        <v>4058</v>
      </c>
      <c r="F2260" s="2" t="s">
        <v>428</v>
      </c>
      <c r="G2260" s="2" t="s">
        <v>8025</v>
      </c>
      <c r="H2260" s="10"/>
      <c r="I2260" s="10"/>
      <c r="J2260" s="6"/>
    </row>
    <row r="2261">
      <c r="A2261" s="62">
        <v>8.0240018618E10</v>
      </c>
      <c r="B2261" s="63" t="s">
        <v>8026</v>
      </c>
      <c r="C2261" s="63" t="s">
        <v>8027</v>
      </c>
      <c r="D2261" s="62">
        <v>8.7254751379E10</v>
      </c>
      <c r="E2261" s="63" t="s">
        <v>5527</v>
      </c>
      <c r="F2261" s="63" t="s">
        <v>37</v>
      </c>
      <c r="G2261" s="63" t="s">
        <v>8028</v>
      </c>
      <c r="H2261" s="33"/>
      <c r="I2261" s="33"/>
      <c r="J2261" s="10"/>
    </row>
    <row r="2262">
      <c r="A2262" s="62">
        <v>8.0241001361E10</v>
      </c>
      <c r="B2262" s="63" t="s">
        <v>8029</v>
      </c>
      <c r="C2262" s="63" t="s">
        <v>8030</v>
      </c>
      <c r="D2262" s="63" t="s">
        <v>8031</v>
      </c>
      <c r="E2262" s="63" t="s">
        <v>392</v>
      </c>
      <c r="F2262" s="63" t="s">
        <v>201</v>
      </c>
      <c r="G2262" s="63" t="s">
        <v>8032</v>
      </c>
      <c r="H2262" s="33"/>
      <c r="I2262" s="33"/>
      <c r="J2262" s="20"/>
    </row>
    <row r="2263">
      <c r="A2263" s="62">
        <v>8.0241002052E10</v>
      </c>
      <c r="B2263" s="63" t="s">
        <v>8033</v>
      </c>
      <c r="C2263" s="63" t="s">
        <v>8034</v>
      </c>
      <c r="D2263" s="62">
        <v>8.7024255871E10</v>
      </c>
      <c r="E2263" s="63" t="s">
        <v>21</v>
      </c>
      <c r="F2263" s="63" t="s">
        <v>37</v>
      </c>
      <c r="G2263" s="63" t="s">
        <v>8035</v>
      </c>
      <c r="H2263" s="33"/>
      <c r="I2263" s="33"/>
      <c r="J2263" s="6"/>
    </row>
    <row r="2264">
      <c r="A2264" s="28">
        <v>8.0241002181E10</v>
      </c>
      <c r="B2264" s="29" t="s">
        <v>8036</v>
      </c>
      <c r="C2264" s="29" t="s">
        <v>8037</v>
      </c>
      <c r="D2264" s="29" t="s">
        <v>8038</v>
      </c>
      <c r="E2264" s="29" t="s">
        <v>392</v>
      </c>
      <c r="F2264" s="29" t="s">
        <v>141</v>
      </c>
      <c r="G2264" s="29" t="s">
        <v>8039</v>
      </c>
      <c r="H2264" s="51" t="s">
        <v>8040</v>
      </c>
      <c r="I2264" s="6"/>
      <c r="J2264" s="6"/>
    </row>
    <row r="2265">
      <c r="A2265" s="3">
        <v>8.0340000936E10</v>
      </c>
      <c r="B2265" s="2" t="s">
        <v>8041</v>
      </c>
      <c r="C2265" s="2" t="s">
        <v>8042</v>
      </c>
      <c r="D2265" s="3">
        <v>8.718322713E10</v>
      </c>
      <c r="E2265" s="2" t="s">
        <v>3216</v>
      </c>
      <c r="F2265" s="2" t="s">
        <v>9</v>
      </c>
      <c r="G2265" s="2" t="s">
        <v>8043</v>
      </c>
      <c r="H2265" s="4" t="s">
        <v>153</v>
      </c>
      <c r="I2265" s="10"/>
      <c r="J2265" s="6"/>
    </row>
    <row r="2266">
      <c r="A2266" s="3">
        <v>8.0264018966E10</v>
      </c>
      <c r="B2266" s="2" t="s">
        <v>8044</v>
      </c>
      <c r="C2266" s="2" t="s">
        <v>8045</v>
      </c>
      <c r="D2266" s="3">
        <v>8.7133273173E10</v>
      </c>
      <c r="E2266" s="2" t="s">
        <v>165</v>
      </c>
      <c r="F2266" s="2" t="s">
        <v>201</v>
      </c>
      <c r="G2266" s="2" t="s">
        <v>7169</v>
      </c>
      <c r="H2266" s="4" t="s">
        <v>8046</v>
      </c>
      <c r="I2266" s="10"/>
      <c r="J2266" s="10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7"/>
      <c r="X2266" s="27"/>
      <c r="Y2266" s="27"/>
      <c r="Z2266" s="27"/>
    </row>
    <row r="2267">
      <c r="A2267" s="3">
        <v>8.0340004651E10</v>
      </c>
      <c r="B2267" s="2" t="s">
        <v>8047</v>
      </c>
      <c r="C2267" s="2" t="s">
        <v>8048</v>
      </c>
      <c r="D2267" s="3">
        <v>8.7059872531E10</v>
      </c>
      <c r="E2267" s="2" t="s">
        <v>151</v>
      </c>
      <c r="F2267" s="2" t="s">
        <v>9</v>
      </c>
      <c r="G2267" s="2" t="s">
        <v>8049</v>
      </c>
      <c r="H2267" s="4" t="s">
        <v>8050</v>
      </c>
      <c r="I2267" s="10"/>
      <c r="J2267" s="13"/>
    </row>
    <row r="2268">
      <c r="A2268" s="58"/>
      <c r="B2268" s="58"/>
      <c r="C2268" s="58"/>
      <c r="D2268" s="58"/>
      <c r="E2268" s="58"/>
      <c r="F2268" s="58"/>
      <c r="G2268" s="58"/>
      <c r="H2268" s="6"/>
      <c r="I2268" s="6"/>
      <c r="J2268" s="6"/>
    </row>
    <row r="2269">
      <c r="A2269" s="3">
        <v>8.0340006549E10</v>
      </c>
      <c r="B2269" s="2" t="s">
        <v>8051</v>
      </c>
      <c r="C2269" s="2" t="s">
        <v>8052</v>
      </c>
      <c r="D2269" s="69" t="s">
        <v>8053</v>
      </c>
      <c r="E2269" s="2" t="s">
        <v>5862</v>
      </c>
      <c r="F2269" s="2" t="s">
        <v>428</v>
      </c>
      <c r="G2269" s="2" t="s">
        <v>8054</v>
      </c>
      <c r="H2269" s="10"/>
      <c r="I2269" s="10"/>
      <c r="J2269" s="6"/>
    </row>
    <row r="2270">
      <c r="A2270" s="28">
        <v>8.0340020108E10</v>
      </c>
      <c r="B2270" s="29" t="s">
        <v>8055</v>
      </c>
      <c r="C2270" s="29" t="s">
        <v>8056</v>
      </c>
      <c r="D2270" s="28">
        <v>8.7283541132E10</v>
      </c>
      <c r="E2270" s="29" t="s">
        <v>7839</v>
      </c>
      <c r="F2270" s="29" t="s">
        <v>31</v>
      </c>
      <c r="G2270" s="29" t="s">
        <v>8057</v>
      </c>
      <c r="H2270" s="51" t="s">
        <v>7551</v>
      </c>
      <c r="I2270" s="6"/>
      <c r="J2270" s="10"/>
    </row>
    <row r="2271">
      <c r="A2271" s="3">
        <v>8.0340012652E10</v>
      </c>
      <c r="B2271" s="2" t="s">
        <v>8058</v>
      </c>
      <c r="C2271" s="2" t="s">
        <v>8059</v>
      </c>
      <c r="D2271" s="3">
        <v>8.7011060708E10</v>
      </c>
      <c r="E2271" s="2" t="s">
        <v>302</v>
      </c>
      <c r="F2271" s="2" t="s">
        <v>37</v>
      </c>
      <c r="G2271" s="2" t="s">
        <v>8060</v>
      </c>
      <c r="H2271" s="4" t="s">
        <v>6853</v>
      </c>
      <c r="I2271" s="10"/>
      <c r="J2271" s="10"/>
    </row>
    <row r="2272">
      <c r="A2272" s="28">
        <v>8.0340019631E10</v>
      </c>
      <c r="B2272" s="29" t="s">
        <v>8061</v>
      </c>
      <c r="C2272" s="29" t="s">
        <v>8062</v>
      </c>
      <c r="D2272" s="28">
        <v>8.7272982962E10</v>
      </c>
      <c r="E2272" s="29" t="s">
        <v>213</v>
      </c>
      <c r="F2272" s="29" t="s">
        <v>96</v>
      </c>
      <c r="G2272" s="29" t="s">
        <v>8063</v>
      </c>
      <c r="H2272" s="51" t="s">
        <v>6549</v>
      </c>
      <c r="I2272" s="6"/>
      <c r="J2272" s="6"/>
    </row>
    <row r="2273">
      <c r="A2273" s="3">
        <v>8.0440008043E10</v>
      </c>
      <c r="B2273" s="2" t="s">
        <v>8064</v>
      </c>
      <c r="C2273" s="2" t="s">
        <v>8065</v>
      </c>
      <c r="D2273" s="2" t="s">
        <v>8066</v>
      </c>
      <c r="E2273" s="2" t="s">
        <v>21</v>
      </c>
      <c r="F2273" s="2" t="s">
        <v>43</v>
      </c>
      <c r="G2273" s="2" t="s">
        <v>8067</v>
      </c>
      <c r="H2273" s="4" t="s">
        <v>5981</v>
      </c>
      <c r="I2273" s="83" t="s">
        <v>8068</v>
      </c>
      <c r="J2273" s="10"/>
    </row>
    <row r="2274">
      <c r="A2274" s="28">
        <v>8.044000758E10</v>
      </c>
      <c r="B2274" s="29" t="s">
        <v>8069</v>
      </c>
      <c r="C2274" s="29" t="s">
        <v>8070</v>
      </c>
      <c r="D2274" s="28">
        <v>8.7759099924E10</v>
      </c>
      <c r="E2274" s="29" t="s">
        <v>1335</v>
      </c>
      <c r="F2274" s="29" t="s">
        <v>9</v>
      </c>
      <c r="G2274" s="29" t="s">
        <v>8071</v>
      </c>
      <c r="H2274" s="51" t="s">
        <v>8050</v>
      </c>
      <c r="I2274" s="6"/>
      <c r="J2274" s="33"/>
    </row>
    <row r="2275">
      <c r="A2275" s="3">
        <v>8.0440021566E10</v>
      </c>
      <c r="B2275" s="2" t="s">
        <v>8072</v>
      </c>
      <c r="C2275" s="2" t="s">
        <v>8073</v>
      </c>
      <c r="D2275" s="2" t="s">
        <v>8074</v>
      </c>
      <c r="E2275" s="2" t="s">
        <v>1023</v>
      </c>
      <c r="F2275" s="2" t="s">
        <v>71</v>
      </c>
      <c r="G2275" s="2" t="s">
        <v>8075</v>
      </c>
      <c r="H2275" s="65" t="s">
        <v>5834</v>
      </c>
      <c r="I2275" s="10"/>
      <c r="J2275" s="13"/>
    </row>
    <row r="2276">
      <c r="A2276" s="28">
        <v>8.0440020548E10</v>
      </c>
      <c r="B2276" s="29" t="s">
        <v>8076</v>
      </c>
      <c r="C2276" s="29" t="s">
        <v>8077</v>
      </c>
      <c r="D2276" s="28">
        <v>8.7785747593E10</v>
      </c>
      <c r="E2276" s="29" t="s">
        <v>6004</v>
      </c>
      <c r="F2276" s="29" t="s">
        <v>37</v>
      </c>
      <c r="G2276" s="29" t="s">
        <v>8078</v>
      </c>
      <c r="H2276" s="51" t="s">
        <v>7059</v>
      </c>
      <c r="I2276" s="6"/>
      <c r="J2276" s="6"/>
    </row>
    <row r="2277">
      <c r="A2277" s="28">
        <v>8.046400846E10</v>
      </c>
      <c r="B2277" s="29" t="s">
        <v>8079</v>
      </c>
      <c r="C2277" s="29" t="s">
        <v>8080</v>
      </c>
      <c r="D2277" s="28">
        <f>+77025693252</f>
        <v>77025693252</v>
      </c>
      <c r="E2277" s="29" t="s">
        <v>225</v>
      </c>
      <c r="F2277" s="29" t="s">
        <v>205</v>
      </c>
      <c r="G2277" s="29" t="s">
        <v>8081</v>
      </c>
      <c r="H2277" s="51" t="s">
        <v>7503</v>
      </c>
      <c r="I2277" s="6"/>
      <c r="J2277" s="10"/>
    </row>
    <row r="2278">
      <c r="A2278" s="62">
        <v>8.0540002948E10</v>
      </c>
      <c r="B2278" s="63" t="s">
        <v>8082</v>
      </c>
      <c r="C2278" s="63" t="s">
        <v>8083</v>
      </c>
      <c r="D2278" s="68" t="str">
        <f>+77772000505 ,87772000505</f>
        <v>#ERROR!</v>
      </c>
      <c r="E2278" s="63" t="s">
        <v>1206</v>
      </c>
      <c r="F2278" s="63" t="s">
        <v>2984</v>
      </c>
      <c r="G2278" s="63" t="s">
        <v>8084</v>
      </c>
      <c r="H2278" s="33"/>
      <c r="I2278" s="33"/>
      <c r="J2278" s="33"/>
    </row>
    <row r="2279">
      <c r="A2279" s="28">
        <v>8.0540009134E10</v>
      </c>
      <c r="B2279" s="29" t="s">
        <v>8085</v>
      </c>
      <c r="C2279" s="29" t="s">
        <v>8086</v>
      </c>
      <c r="D2279" s="28">
        <v>8.7143072923E10</v>
      </c>
      <c r="E2279" s="29" t="s">
        <v>21</v>
      </c>
      <c r="F2279" s="29" t="s">
        <v>43</v>
      </c>
      <c r="G2279" s="29" t="s">
        <v>8087</v>
      </c>
      <c r="H2279" s="51" t="s">
        <v>358</v>
      </c>
      <c r="I2279" s="6"/>
      <c r="J2279" s="10"/>
    </row>
    <row r="2280">
      <c r="A2280" s="62">
        <v>8.0541002073E10</v>
      </c>
      <c r="B2280" s="63" t="s">
        <v>8088</v>
      </c>
      <c r="C2280" s="63" t="s">
        <v>8089</v>
      </c>
      <c r="D2280" s="62">
        <v>8.717243679E10</v>
      </c>
      <c r="E2280" s="63" t="s">
        <v>392</v>
      </c>
      <c r="F2280" s="63" t="s">
        <v>428</v>
      </c>
      <c r="G2280" s="63" t="s">
        <v>8090</v>
      </c>
      <c r="H2280" s="33"/>
      <c r="I2280" s="33"/>
      <c r="J2280" s="13"/>
    </row>
    <row r="2281">
      <c r="A2281" s="28">
        <v>8.0564005777E10</v>
      </c>
      <c r="B2281" s="29" t="s">
        <v>8091</v>
      </c>
      <c r="C2281" s="29" t="s">
        <v>8092</v>
      </c>
      <c r="D2281" s="28">
        <v>8.7014955118E10</v>
      </c>
      <c r="E2281" s="29" t="s">
        <v>6803</v>
      </c>
      <c r="F2281" s="29" t="s">
        <v>37</v>
      </c>
      <c r="G2281" s="29" t="s">
        <v>8093</v>
      </c>
      <c r="H2281" s="51" t="s">
        <v>6722</v>
      </c>
      <c r="I2281" s="6"/>
      <c r="J2281" s="10"/>
    </row>
    <row r="2282">
      <c r="A2282" s="3">
        <v>8.0640000615E10</v>
      </c>
      <c r="B2282" s="2" t="s">
        <v>8094</v>
      </c>
      <c r="C2282" s="2" t="s">
        <v>8095</v>
      </c>
      <c r="D2282" s="69" t="s">
        <v>8096</v>
      </c>
      <c r="E2282" s="2" t="s">
        <v>533</v>
      </c>
      <c r="F2282" s="2" t="s">
        <v>43</v>
      </c>
      <c r="G2282" s="2" t="s">
        <v>8097</v>
      </c>
      <c r="H2282" s="4" t="s">
        <v>8098</v>
      </c>
      <c r="I2282" s="10"/>
      <c r="J2282" s="33"/>
    </row>
    <row r="2283">
      <c r="A2283" s="28">
        <v>8.0640012138E10</v>
      </c>
      <c r="B2283" s="29" t="s">
        <v>8099</v>
      </c>
      <c r="C2283" s="29" t="s">
        <v>8100</v>
      </c>
      <c r="D2283" s="39" t="s">
        <v>8101</v>
      </c>
      <c r="E2283" s="29" t="s">
        <v>302</v>
      </c>
      <c r="F2283" s="29" t="s">
        <v>37</v>
      </c>
      <c r="G2283" s="29" t="s">
        <v>8102</v>
      </c>
      <c r="H2283" s="51" t="s">
        <v>7059</v>
      </c>
      <c r="I2283" s="6"/>
      <c r="J2283" s="6"/>
    </row>
    <row r="2284">
      <c r="A2284" s="3">
        <v>8.0640017179E10</v>
      </c>
      <c r="B2284" s="2" t="s">
        <v>8103</v>
      </c>
      <c r="C2284" s="2" t="s">
        <v>8104</v>
      </c>
      <c r="D2284" s="2" t="s">
        <v>8105</v>
      </c>
      <c r="E2284" s="2" t="s">
        <v>362</v>
      </c>
      <c r="F2284" s="2" t="s">
        <v>9</v>
      </c>
      <c r="G2284" s="2" t="s">
        <v>8106</v>
      </c>
      <c r="H2284" s="4" t="s">
        <v>3620</v>
      </c>
      <c r="I2284" s="10"/>
      <c r="J2284" s="10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</row>
    <row r="2285">
      <c r="A2285" s="62">
        <v>8.0640017921E10</v>
      </c>
      <c r="B2285" s="63" t="s">
        <v>8107</v>
      </c>
      <c r="C2285" s="63" t="s">
        <v>8108</v>
      </c>
      <c r="D2285" s="62">
        <v>8.7277822847E10</v>
      </c>
      <c r="E2285" s="63" t="s">
        <v>6004</v>
      </c>
      <c r="F2285" s="63" t="s">
        <v>96</v>
      </c>
      <c r="G2285" s="63" t="s">
        <v>8109</v>
      </c>
      <c r="H2285" s="33"/>
      <c r="I2285" s="33"/>
      <c r="J2285" s="13"/>
    </row>
    <row r="2286">
      <c r="A2286" s="62">
        <v>8.0640017056E10</v>
      </c>
      <c r="B2286" s="63" t="s">
        <v>8110</v>
      </c>
      <c r="C2286" s="63" t="s">
        <v>8111</v>
      </c>
      <c r="D2286" s="63" t="s">
        <v>8112</v>
      </c>
      <c r="E2286" s="63" t="s">
        <v>6004</v>
      </c>
      <c r="F2286" s="63" t="s">
        <v>96</v>
      </c>
      <c r="G2286" s="63" t="s">
        <v>8113</v>
      </c>
      <c r="H2286" s="33"/>
      <c r="I2286" s="33"/>
      <c r="J2286" s="33"/>
    </row>
    <row r="2287">
      <c r="A2287" s="28">
        <v>8.0664001738E10</v>
      </c>
      <c r="B2287" s="29" t="s">
        <v>5040</v>
      </c>
      <c r="C2287" s="29" t="s">
        <v>8114</v>
      </c>
      <c r="D2287" s="28">
        <v>8.7715998186E10</v>
      </c>
      <c r="E2287" s="29" t="s">
        <v>117</v>
      </c>
      <c r="F2287" s="29" t="s">
        <v>201</v>
      </c>
      <c r="G2287" s="29" t="s">
        <v>3908</v>
      </c>
      <c r="H2287" s="51" t="s">
        <v>6161</v>
      </c>
      <c r="I2287" s="6"/>
      <c r="J2287" s="10"/>
    </row>
    <row r="2288">
      <c r="A2288" s="62">
        <v>8.0640019879E10</v>
      </c>
      <c r="B2288" s="63" t="s">
        <v>8115</v>
      </c>
      <c r="C2288" s="63" t="s">
        <v>8116</v>
      </c>
      <c r="D2288" s="68" t="str">
        <f>+77027230078 ,87027230078 ,87283979068</f>
        <v>#ERROR!</v>
      </c>
      <c r="E2288" s="63" t="s">
        <v>6004</v>
      </c>
      <c r="F2288" s="63" t="s">
        <v>31</v>
      </c>
      <c r="G2288" s="63" t="s">
        <v>8117</v>
      </c>
      <c r="H2288" s="33"/>
      <c r="I2288" s="33"/>
      <c r="J2288" s="33"/>
    </row>
    <row r="2289">
      <c r="A2289" s="3">
        <v>8.0640019908E10</v>
      </c>
      <c r="B2289" s="2" t="s">
        <v>8118</v>
      </c>
      <c r="C2289" s="2" t="s">
        <v>8119</v>
      </c>
      <c r="D2289" s="2" t="s">
        <v>8120</v>
      </c>
      <c r="E2289" s="2" t="s">
        <v>117</v>
      </c>
      <c r="F2289" s="2" t="s">
        <v>37</v>
      </c>
      <c r="G2289" s="2" t="s">
        <v>8121</v>
      </c>
      <c r="H2289" s="4" t="s">
        <v>6853</v>
      </c>
      <c r="I2289" s="10"/>
      <c r="J2289" s="13"/>
    </row>
    <row r="2290">
      <c r="A2290" s="62">
        <v>8.0640018563E10</v>
      </c>
      <c r="B2290" s="63" t="s">
        <v>8122</v>
      </c>
      <c r="C2290" s="63" t="s">
        <v>8123</v>
      </c>
      <c r="D2290" s="63" t="s">
        <v>8124</v>
      </c>
      <c r="E2290" s="63" t="s">
        <v>6004</v>
      </c>
      <c r="F2290" s="63" t="s">
        <v>96</v>
      </c>
      <c r="G2290" s="63" t="s">
        <v>8125</v>
      </c>
      <c r="H2290" s="33"/>
      <c r="I2290" s="33"/>
      <c r="J2290" s="6"/>
    </row>
    <row r="2291">
      <c r="A2291" s="62">
        <v>8.0740005347E10</v>
      </c>
      <c r="B2291" s="63" t="s">
        <v>8126</v>
      </c>
      <c r="C2291" s="63" t="s">
        <v>8127</v>
      </c>
      <c r="D2291" s="63" t="s">
        <v>8128</v>
      </c>
      <c r="E2291" s="63" t="s">
        <v>6004</v>
      </c>
      <c r="F2291" s="63" t="s">
        <v>96</v>
      </c>
      <c r="G2291" s="63" t="s">
        <v>8129</v>
      </c>
      <c r="H2291" s="33"/>
      <c r="I2291" s="33"/>
      <c r="J2291" s="20"/>
    </row>
    <row r="2292">
      <c r="A2292" s="28">
        <v>8.0740001601E10</v>
      </c>
      <c r="B2292" s="29" t="s">
        <v>8130</v>
      </c>
      <c r="C2292" s="29" t="s">
        <v>8131</v>
      </c>
      <c r="D2292" s="28">
        <v>8.7775353472E10</v>
      </c>
      <c r="E2292" s="29" t="s">
        <v>1023</v>
      </c>
      <c r="F2292" s="29" t="s">
        <v>43</v>
      </c>
      <c r="G2292" s="29" t="s">
        <v>8132</v>
      </c>
      <c r="H2292" s="51" t="s">
        <v>358</v>
      </c>
      <c r="I2292" s="84" t="s">
        <v>7229</v>
      </c>
      <c r="J2292" s="6"/>
    </row>
    <row r="2293">
      <c r="A2293" s="28">
        <v>8.0840011018E10</v>
      </c>
      <c r="B2293" s="29" t="s">
        <v>8133</v>
      </c>
      <c r="C2293" s="29" t="s">
        <v>8134</v>
      </c>
      <c r="D2293" s="39" t="s">
        <v>8135</v>
      </c>
      <c r="E2293" s="29" t="s">
        <v>392</v>
      </c>
      <c r="F2293" s="29" t="s">
        <v>22</v>
      </c>
      <c r="G2293" s="29" t="s">
        <v>8136</v>
      </c>
      <c r="H2293" s="51" t="s">
        <v>8137</v>
      </c>
      <c r="I2293" s="6"/>
      <c r="J2293" s="33"/>
    </row>
    <row r="2294">
      <c r="A2294" s="62">
        <v>8.0740007879E10</v>
      </c>
      <c r="B2294" s="63" t="s">
        <v>8138</v>
      </c>
      <c r="C2294" s="63" t="s">
        <v>8139</v>
      </c>
      <c r="D2294" s="63" t="s">
        <v>8140</v>
      </c>
      <c r="E2294" s="63" t="s">
        <v>6004</v>
      </c>
      <c r="F2294" s="63" t="s">
        <v>37</v>
      </c>
      <c r="G2294" s="63" t="s">
        <v>8141</v>
      </c>
      <c r="H2294" s="33"/>
      <c r="I2294" s="33"/>
      <c r="J2294" s="10"/>
    </row>
    <row r="2295">
      <c r="A2295" s="3">
        <v>8.0740008897E10</v>
      </c>
      <c r="B2295" s="2" t="s">
        <v>8142</v>
      </c>
      <c r="C2295" s="2" t="s">
        <v>8143</v>
      </c>
      <c r="D2295" s="3">
        <v>8.7755471959E10</v>
      </c>
      <c r="E2295" s="2" t="s">
        <v>1</v>
      </c>
      <c r="F2295" s="2" t="s">
        <v>273</v>
      </c>
      <c r="G2295" s="2" t="s">
        <v>8144</v>
      </c>
      <c r="H2295" s="4" t="s">
        <v>7313</v>
      </c>
      <c r="I2295" s="10"/>
      <c r="J2295" s="10"/>
    </row>
    <row r="2296">
      <c r="A2296" s="28">
        <v>8.0740014554E10</v>
      </c>
      <c r="B2296" s="29" t="s">
        <v>8145</v>
      </c>
      <c r="C2296" s="29" t="s">
        <v>8146</v>
      </c>
      <c r="D2296" s="28">
        <v>8.7122211909E10</v>
      </c>
      <c r="E2296" s="29" t="s">
        <v>416</v>
      </c>
      <c r="F2296" s="29" t="s">
        <v>452</v>
      </c>
      <c r="G2296" s="29" t="s">
        <v>8147</v>
      </c>
      <c r="H2296" s="51" t="s">
        <v>8148</v>
      </c>
      <c r="I2296" s="6"/>
      <c r="J2296" s="6"/>
    </row>
    <row r="2297">
      <c r="A2297" s="62">
        <v>8.0740016957E10</v>
      </c>
      <c r="B2297" s="63" t="s">
        <v>8149</v>
      </c>
      <c r="C2297" s="63" t="s">
        <v>8150</v>
      </c>
      <c r="D2297" s="63" t="s">
        <v>8151</v>
      </c>
      <c r="E2297" s="63" t="s">
        <v>6004</v>
      </c>
      <c r="F2297" s="63" t="s">
        <v>37</v>
      </c>
      <c r="G2297" s="63" t="s">
        <v>8152</v>
      </c>
      <c r="H2297" s="33"/>
      <c r="I2297" s="33"/>
      <c r="J2297" s="10"/>
    </row>
    <row r="2298">
      <c r="A2298" s="28">
        <v>8.0840003542E10</v>
      </c>
      <c r="B2298" s="29" t="s">
        <v>8153</v>
      </c>
      <c r="C2298" s="29" t="s">
        <v>8154</v>
      </c>
      <c r="D2298" s="28">
        <v>8.7051178286E10</v>
      </c>
      <c r="E2298" s="29" t="s">
        <v>442</v>
      </c>
      <c r="F2298" s="29" t="s">
        <v>96</v>
      </c>
      <c r="G2298" s="29" t="s">
        <v>8155</v>
      </c>
      <c r="H2298" s="51" t="s">
        <v>6549</v>
      </c>
      <c r="I2298" s="6"/>
      <c r="J2298" s="33"/>
    </row>
    <row r="2299">
      <c r="A2299" s="62">
        <v>8.0740011222E10</v>
      </c>
      <c r="B2299" s="63" t="s">
        <v>8156</v>
      </c>
      <c r="C2299" s="63" t="s">
        <v>8157</v>
      </c>
      <c r="D2299" s="63" t="s">
        <v>8158</v>
      </c>
      <c r="E2299" s="63" t="s">
        <v>6004</v>
      </c>
      <c r="F2299" s="63" t="s">
        <v>37</v>
      </c>
      <c r="G2299" s="63" t="s">
        <v>8159</v>
      </c>
      <c r="H2299" s="33"/>
      <c r="I2299" s="33"/>
      <c r="J2299" s="6"/>
    </row>
    <row r="2300">
      <c r="A2300" s="28">
        <v>8.0840010842E10</v>
      </c>
      <c r="B2300" s="29" t="s">
        <v>8160</v>
      </c>
      <c r="C2300" s="29" t="s">
        <v>8161</v>
      </c>
      <c r="D2300" s="29" t="s">
        <v>8162</v>
      </c>
      <c r="E2300" s="29" t="s">
        <v>8163</v>
      </c>
      <c r="F2300" s="29" t="s">
        <v>201</v>
      </c>
      <c r="G2300" s="29" t="s">
        <v>8164</v>
      </c>
      <c r="H2300" s="51" t="s">
        <v>6161</v>
      </c>
      <c r="I2300" s="6"/>
      <c r="J2300" s="33"/>
    </row>
    <row r="2301">
      <c r="A2301" s="62">
        <v>8.0840015704E10</v>
      </c>
      <c r="B2301" s="63" t="s">
        <v>8165</v>
      </c>
      <c r="C2301" s="63" t="s">
        <v>8166</v>
      </c>
      <c r="D2301" s="62">
        <v>8.7022010697E10</v>
      </c>
      <c r="E2301" s="63" t="s">
        <v>21</v>
      </c>
      <c r="F2301" s="63" t="s">
        <v>2984</v>
      </c>
      <c r="G2301" s="63" t="s">
        <v>8167</v>
      </c>
      <c r="H2301" s="33"/>
      <c r="I2301" s="33"/>
      <c r="J2301" s="33"/>
    </row>
    <row r="2302">
      <c r="A2302" s="3">
        <v>8.0940005156E10</v>
      </c>
      <c r="B2302" s="2" t="s">
        <v>8168</v>
      </c>
      <c r="C2302" s="2" t="s">
        <v>8169</v>
      </c>
      <c r="D2302" s="69" t="s">
        <v>8170</v>
      </c>
      <c r="E2302" s="2" t="s">
        <v>525</v>
      </c>
      <c r="F2302" s="2" t="s">
        <v>96</v>
      </c>
      <c r="G2302" s="2" t="s">
        <v>8171</v>
      </c>
      <c r="H2302" s="4" t="s">
        <v>7441</v>
      </c>
      <c r="I2302" s="10"/>
      <c r="J2302" s="10"/>
    </row>
    <row r="2303">
      <c r="A2303" s="62">
        <v>8.0840017661E10</v>
      </c>
      <c r="B2303" s="63" t="s">
        <v>8172</v>
      </c>
      <c r="C2303" s="63" t="s">
        <v>8173</v>
      </c>
      <c r="D2303" s="63" t="s">
        <v>8174</v>
      </c>
      <c r="E2303" s="63" t="s">
        <v>349</v>
      </c>
      <c r="F2303" s="63" t="s">
        <v>1868</v>
      </c>
      <c r="G2303" s="63" t="s">
        <v>8175</v>
      </c>
      <c r="H2303" s="33"/>
      <c r="I2303" s="33"/>
      <c r="J2303" s="33"/>
    </row>
    <row r="2304">
      <c r="A2304" s="28">
        <v>8.0840017681E10</v>
      </c>
      <c r="B2304" s="29" t="s">
        <v>8176</v>
      </c>
      <c r="C2304" s="29" t="s">
        <v>8065</v>
      </c>
      <c r="D2304" s="39" t="s">
        <v>8177</v>
      </c>
      <c r="E2304" s="29" t="s">
        <v>21</v>
      </c>
      <c r="F2304" s="29" t="s">
        <v>43</v>
      </c>
      <c r="G2304" s="29" t="s">
        <v>8178</v>
      </c>
      <c r="H2304" s="51" t="s">
        <v>358</v>
      </c>
      <c r="I2304" s="6"/>
      <c r="J2304" s="20"/>
    </row>
    <row r="2305">
      <c r="A2305" s="62">
        <v>8.0940004752E10</v>
      </c>
      <c r="B2305" s="63" t="s">
        <v>8179</v>
      </c>
      <c r="C2305" s="63" t="s">
        <v>8180</v>
      </c>
      <c r="D2305" s="62">
        <v>8.7153721205E10</v>
      </c>
      <c r="E2305" s="63" t="s">
        <v>6369</v>
      </c>
      <c r="F2305" s="63" t="s">
        <v>55</v>
      </c>
      <c r="G2305" s="63" t="s">
        <v>8181</v>
      </c>
      <c r="H2305" s="33"/>
      <c r="I2305" s="33"/>
      <c r="J2305" s="20"/>
    </row>
    <row r="2306">
      <c r="A2306" s="3">
        <v>8.094000578E10</v>
      </c>
      <c r="B2306" s="2" t="s">
        <v>8182</v>
      </c>
      <c r="C2306" s="2" t="s">
        <v>8183</v>
      </c>
      <c r="D2306" s="3">
        <v>8.7021913488E10</v>
      </c>
      <c r="E2306" s="2" t="s">
        <v>349</v>
      </c>
      <c r="F2306" s="2" t="s">
        <v>71</v>
      </c>
      <c r="G2306" s="2" t="s">
        <v>8184</v>
      </c>
      <c r="H2306" s="65" t="s">
        <v>5834</v>
      </c>
      <c r="I2306" s="10"/>
      <c r="J2306" s="6"/>
    </row>
    <row r="2307">
      <c r="A2307" s="62">
        <v>8.0941017908E10</v>
      </c>
      <c r="B2307" s="63" t="s">
        <v>8185</v>
      </c>
      <c r="C2307" s="63" t="s">
        <v>8186</v>
      </c>
      <c r="D2307" s="68" t="str">
        <f>+77015465656 ,87015465656</f>
        <v>#ERROR!</v>
      </c>
      <c r="E2307" s="63" t="s">
        <v>2533</v>
      </c>
      <c r="F2307" s="63" t="s">
        <v>37</v>
      </c>
      <c r="G2307" s="63" t="s">
        <v>8187</v>
      </c>
      <c r="H2307" s="33"/>
      <c r="I2307" s="33"/>
      <c r="J2307" s="6"/>
    </row>
    <row r="2308">
      <c r="A2308" s="3">
        <v>8.0940013038E10</v>
      </c>
      <c r="B2308" s="2" t="s">
        <v>8188</v>
      </c>
      <c r="C2308" s="2" t="s">
        <v>8189</v>
      </c>
      <c r="D2308" s="2" t="s">
        <v>8190</v>
      </c>
      <c r="E2308" s="2" t="s">
        <v>21</v>
      </c>
      <c r="F2308" s="2" t="s">
        <v>141</v>
      </c>
      <c r="G2308" s="2" t="s">
        <v>8191</v>
      </c>
      <c r="H2308" s="4" t="s">
        <v>6706</v>
      </c>
      <c r="I2308" s="10"/>
      <c r="J2308" s="10"/>
    </row>
    <row r="2309">
      <c r="A2309" s="3">
        <v>8.104000498E10</v>
      </c>
      <c r="B2309" s="2" t="s">
        <v>8192</v>
      </c>
      <c r="C2309" s="2" t="s">
        <v>5849</v>
      </c>
      <c r="D2309" s="69" t="s">
        <v>8193</v>
      </c>
      <c r="E2309" s="2" t="s">
        <v>7729</v>
      </c>
      <c r="F2309" s="2" t="s">
        <v>205</v>
      </c>
      <c r="G2309" s="2" t="s">
        <v>8194</v>
      </c>
      <c r="H2309" s="4" t="s">
        <v>7503</v>
      </c>
      <c r="I2309" s="10"/>
      <c r="J2309" s="13"/>
    </row>
    <row r="2310">
      <c r="A2310" s="28">
        <v>8.1040000571E10</v>
      </c>
      <c r="B2310" s="29" t="s">
        <v>8195</v>
      </c>
      <c r="C2310" s="29" t="s">
        <v>8196</v>
      </c>
      <c r="D2310" s="28">
        <v>8.7023508935E10</v>
      </c>
      <c r="E2310" s="29" t="s">
        <v>379</v>
      </c>
      <c r="F2310" s="29" t="s">
        <v>96</v>
      </c>
      <c r="G2310" s="29" t="s">
        <v>8197</v>
      </c>
      <c r="H2310" s="51" t="s">
        <v>6634</v>
      </c>
      <c r="I2310" s="6"/>
      <c r="J2310" s="6"/>
    </row>
    <row r="2311">
      <c r="A2311" s="3">
        <v>8.1040000155E10</v>
      </c>
      <c r="B2311" s="2" t="s">
        <v>8198</v>
      </c>
      <c r="C2311" s="2" t="s">
        <v>8199</v>
      </c>
      <c r="D2311" s="69" t="s">
        <v>8200</v>
      </c>
      <c r="E2311" s="2" t="s">
        <v>213</v>
      </c>
      <c r="F2311" s="2" t="s">
        <v>205</v>
      </c>
      <c r="G2311" s="2" t="s">
        <v>8201</v>
      </c>
      <c r="H2311" s="4" t="s">
        <v>7503</v>
      </c>
      <c r="I2311" s="10"/>
      <c r="J2311" s="6"/>
    </row>
    <row r="2312">
      <c r="A2312" s="28">
        <v>8.1040007599E10</v>
      </c>
      <c r="B2312" s="29" t="s">
        <v>8202</v>
      </c>
      <c r="C2312" s="29" t="s">
        <v>8203</v>
      </c>
      <c r="D2312" s="29" t="s">
        <v>8204</v>
      </c>
      <c r="E2312" s="29" t="s">
        <v>21</v>
      </c>
      <c r="F2312" s="29" t="s">
        <v>22</v>
      </c>
      <c r="G2312" s="29" t="s">
        <v>8205</v>
      </c>
      <c r="H2312" s="51" t="s">
        <v>295</v>
      </c>
      <c r="I2312" s="6"/>
      <c r="J2312" s="10"/>
    </row>
    <row r="2313">
      <c r="A2313" s="28">
        <v>8.1140002918E10</v>
      </c>
      <c r="B2313" s="29" t="s">
        <v>8206</v>
      </c>
      <c r="C2313" s="29" t="s">
        <v>8207</v>
      </c>
      <c r="D2313" s="28">
        <v>8.7252424112E10</v>
      </c>
      <c r="E2313" s="29" t="s">
        <v>8208</v>
      </c>
      <c r="F2313" s="29" t="s">
        <v>37</v>
      </c>
      <c r="G2313" s="29" t="s">
        <v>8209</v>
      </c>
      <c r="H2313" s="51" t="s">
        <v>6722</v>
      </c>
      <c r="I2313" s="6"/>
      <c r="J2313" s="13"/>
    </row>
    <row r="2314">
      <c r="A2314" s="3">
        <v>8.1064014661E10</v>
      </c>
      <c r="B2314" s="2" t="s">
        <v>8210</v>
      </c>
      <c r="C2314" s="2" t="s">
        <v>8211</v>
      </c>
      <c r="D2314" s="3">
        <v>8.7056875513E10</v>
      </c>
      <c r="E2314" s="2" t="s">
        <v>302</v>
      </c>
      <c r="F2314" s="2" t="s">
        <v>37</v>
      </c>
      <c r="G2314" s="2" t="s">
        <v>8212</v>
      </c>
      <c r="H2314" s="4" t="s">
        <v>7044</v>
      </c>
      <c r="I2314" s="10"/>
      <c r="J2314" s="33"/>
    </row>
    <row r="2315">
      <c r="A2315" s="3">
        <v>8.1064021047E10</v>
      </c>
      <c r="B2315" s="2" t="s">
        <v>8213</v>
      </c>
      <c r="C2315" s="2" t="s">
        <v>8214</v>
      </c>
      <c r="D2315" s="3">
        <v>8.7022782726E10</v>
      </c>
      <c r="E2315" s="2" t="s">
        <v>225</v>
      </c>
      <c r="F2315" s="2" t="s">
        <v>205</v>
      </c>
      <c r="G2315" s="2" t="s">
        <v>210</v>
      </c>
      <c r="H2315" s="4" t="s">
        <v>7979</v>
      </c>
      <c r="I2315" s="10"/>
      <c r="J2315" s="10"/>
    </row>
    <row r="2316">
      <c r="A2316" s="62">
        <v>8.1040007063E10</v>
      </c>
      <c r="B2316" s="63" t="s">
        <v>8215</v>
      </c>
      <c r="C2316" s="63" t="s">
        <v>8216</v>
      </c>
      <c r="D2316" s="63" t="s">
        <v>8217</v>
      </c>
      <c r="E2316" s="63" t="s">
        <v>5573</v>
      </c>
      <c r="F2316" s="63" t="s">
        <v>9</v>
      </c>
      <c r="G2316" s="63" t="s">
        <v>8218</v>
      </c>
      <c r="H2316" s="33"/>
      <c r="I2316" s="33"/>
      <c r="J2316" s="6"/>
    </row>
    <row r="2317">
      <c r="A2317" s="62">
        <v>8.1040007093E10</v>
      </c>
      <c r="B2317" s="63" t="s">
        <v>8219</v>
      </c>
      <c r="C2317" s="63" t="s">
        <v>8220</v>
      </c>
      <c r="D2317" s="62">
        <v>8.7153822244E10</v>
      </c>
      <c r="E2317" s="63" t="s">
        <v>392</v>
      </c>
      <c r="F2317" s="63" t="s">
        <v>55</v>
      </c>
      <c r="G2317" s="63" t="s">
        <v>8221</v>
      </c>
      <c r="H2317" s="33"/>
      <c r="I2317" s="33"/>
      <c r="J2317" s="6"/>
    </row>
    <row r="2318">
      <c r="A2318" s="62">
        <v>8.1040010826E10</v>
      </c>
      <c r="B2318" s="63" t="s">
        <v>8222</v>
      </c>
      <c r="C2318" s="63" t="s">
        <v>8223</v>
      </c>
      <c r="D2318" s="68" t="str">
        <f>+77172925572 ,87172925572</f>
        <v>#ERROR!</v>
      </c>
      <c r="E2318" s="63" t="s">
        <v>379</v>
      </c>
      <c r="F2318" s="63" t="s">
        <v>2984</v>
      </c>
      <c r="G2318" s="63" t="s">
        <v>8224</v>
      </c>
      <c r="H2318" s="33"/>
      <c r="I2318" s="33"/>
      <c r="J2318" s="6"/>
    </row>
    <row r="2319">
      <c r="A2319" s="62">
        <v>8.1140007285E10</v>
      </c>
      <c r="B2319" s="63" t="s">
        <v>8225</v>
      </c>
      <c r="C2319" s="63" t="s">
        <v>8226</v>
      </c>
      <c r="D2319" s="62">
        <v>8.7114021973E10</v>
      </c>
      <c r="E2319" s="63" t="s">
        <v>6107</v>
      </c>
      <c r="F2319" s="63" t="s">
        <v>91</v>
      </c>
      <c r="G2319" s="63" t="s">
        <v>8227</v>
      </c>
      <c r="H2319" s="33"/>
      <c r="I2319" s="33"/>
      <c r="J2319" s="6"/>
    </row>
    <row r="2320">
      <c r="A2320" s="28">
        <v>8.1240011237E10</v>
      </c>
      <c r="B2320" s="29" t="s">
        <v>8228</v>
      </c>
      <c r="C2320" s="29" t="s">
        <v>8229</v>
      </c>
      <c r="D2320" s="28">
        <v>8.7055750705E10</v>
      </c>
      <c r="E2320" s="29" t="s">
        <v>1023</v>
      </c>
      <c r="F2320" s="29" t="s">
        <v>31</v>
      </c>
      <c r="G2320" s="29" t="s">
        <v>8230</v>
      </c>
      <c r="H2320" s="51" t="s">
        <v>7551</v>
      </c>
      <c r="I2320" s="6"/>
      <c r="J2320" s="13"/>
    </row>
    <row r="2321">
      <c r="A2321" s="62">
        <v>8.1240018521E10</v>
      </c>
      <c r="B2321" s="63" t="s">
        <v>8231</v>
      </c>
      <c r="C2321" s="63" t="s">
        <v>8232</v>
      </c>
      <c r="D2321" s="62">
        <f>+77068080848</f>
        <v>77068080848</v>
      </c>
      <c r="E2321" s="63" t="s">
        <v>931</v>
      </c>
      <c r="F2321" s="63" t="s">
        <v>2984</v>
      </c>
      <c r="G2321" s="63" t="s">
        <v>8233</v>
      </c>
      <c r="H2321" s="33"/>
      <c r="I2321" s="33"/>
      <c r="J2321" s="6"/>
    </row>
    <row r="2322">
      <c r="A2322" s="3">
        <v>8.1240017908E10</v>
      </c>
      <c r="B2322" s="2" t="s">
        <v>8234</v>
      </c>
      <c r="C2322" s="2" t="s">
        <v>8235</v>
      </c>
      <c r="D2322" s="3">
        <v>8.7777775789E10</v>
      </c>
      <c r="E2322" s="2" t="s">
        <v>165</v>
      </c>
      <c r="F2322" s="2" t="s">
        <v>428</v>
      </c>
      <c r="G2322" s="2" t="s">
        <v>8236</v>
      </c>
      <c r="H2322" s="10"/>
      <c r="I2322" s="10"/>
      <c r="J2322" s="33"/>
    </row>
    <row r="2323">
      <c r="A2323" s="62">
        <v>8.1241007777E10</v>
      </c>
      <c r="B2323" s="63" t="s">
        <v>8237</v>
      </c>
      <c r="C2323" s="63" t="s">
        <v>8238</v>
      </c>
      <c r="D2323" s="63" t="s">
        <v>8239</v>
      </c>
      <c r="E2323" s="63" t="s">
        <v>8240</v>
      </c>
      <c r="F2323" s="63" t="s">
        <v>55</v>
      </c>
      <c r="G2323" s="63" t="s">
        <v>8241</v>
      </c>
      <c r="H2323" s="33"/>
      <c r="I2323" s="33"/>
      <c r="J2323" s="6"/>
    </row>
    <row r="2324">
      <c r="A2324" s="62">
        <v>9.0140002392E10</v>
      </c>
      <c r="B2324" s="63" t="s">
        <v>8242</v>
      </c>
      <c r="C2324" s="63" t="s">
        <v>8243</v>
      </c>
      <c r="D2324" s="63" t="s">
        <v>8244</v>
      </c>
      <c r="E2324" s="63" t="s">
        <v>5527</v>
      </c>
      <c r="F2324" s="63" t="s">
        <v>186</v>
      </c>
      <c r="G2324" s="63" t="s">
        <v>8245</v>
      </c>
      <c r="H2324" s="33"/>
      <c r="I2324" s="33"/>
      <c r="J2324" s="10"/>
    </row>
    <row r="2325">
      <c r="A2325" s="3">
        <v>8.1264010626E10</v>
      </c>
      <c r="B2325" s="2" t="s">
        <v>8246</v>
      </c>
      <c r="C2325" s="2" t="s">
        <v>8247</v>
      </c>
      <c r="D2325" s="3">
        <v>8.7054841303E10</v>
      </c>
      <c r="E2325" s="2" t="s">
        <v>302</v>
      </c>
      <c r="F2325" s="2" t="s">
        <v>37</v>
      </c>
      <c r="G2325" s="2" t="s">
        <v>6089</v>
      </c>
      <c r="H2325" s="4" t="s">
        <v>8248</v>
      </c>
      <c r="I2325" s="10"/>
      <c r="J2325" s="6"/>
    </row>
    <row r="2326">
      <c r="A2326" s="62">
        <v>8.1241014633E10</v>
      </c>
      <c r="B2326" s="63" t="s">
        <v>8249</v>
      </c>
      <c r="C2326" s="63" t="s">
        <v>8250</v>
      </c>
      <c r="D2326" s="62">
        <v>8.7145522368E10</v>
      </c>
      <c r="E2326" s="63" t="s">
        <v>392</v>
      </c>
      <c r="F2326" s="63" t="s">
        <v>43</v>
      </c>
      <c r="G2326" s="63" t="s">
        <v>8251</v>
      </c>
      <c r="H2326" s="33"/>
      <c r="I2326" s="33"/>
      <c r="J2326" s="6"/>
    </row>
    <row r="2327">
      <c r="A2327" s="3">
        <v>9.0140019703E10</v>
      </c>
      <c r="B2327" s="2" t="s">
        <v>8252</v>
      </c>
      <c r="C2327" s="2" t="s">
        <v>8253</v>
      </c>
      <c r="D2327" s="2" t="s">
        <v>8254</v>
      </c>
      <c r="E2327" s="2" t="s">
        <v>21</v>
      </c>
      <c r="F2327" s="2" t="s">
        <v>43</v>
      </c>
      <c r="G2327" s="2" t="s">
        <v>8255</v>
      </c>
      <c r="H2327" s="106">
        <v>45574.0</v>
      </c>
      <c r="I2327" s="71" t="s">
        <v>8256</v>
      </c>
      <c r="J2327" s="6"/>
    </row>
    <row r="2328">
      <c r="A2328" s="28">
        <v>9.0240003433E10</v>
      </c>
      <c r="B2328" s="29" t="s">
        <v>8257</v>
      </c>
      <c r="C2328" s="29" t="s">
        <v>8258</v>
      </c>
      <c r="D2328" s="29" t="s">
        <v>8259</v>
      </c>
      <c r="E2328" s="29" t="s">
        <v>931</v>
      </c>
      <c r="F2328" s="29" t="s">
        <v>201</v>
      </c>
      <c r="G2328" s="29" t="s">
        <v>8260</v>
      </c>
      <c r="H2328" s="51" t="s">
        <v>6161</v>
      </c>
      <c r="I2328" s="6"/>
      <c r="J2328" s="6"/>
    </row>
    <row r="2329">
      <c r="A2329" s="62">
        <v>9.0240006438E10</v>
      </c>
      <c r="B2329" s="63" t="s">
        <v>8261</v>
      </c>
      <c r="C2329" s="63" t="s">
        <v>8262</v>
      </c>
      <c r="D2329" s="62">
        <v>8.7027127312E10</v>
      </c>
      <c r="E2329" s="63" t="s">
        <v>442</v>
      </c>
      <c r="F2329" s="63" t="s">
        <v>2</v>
      </c>
      <c r="G2329" s="63" t="s">
        <v>8263</v>
      </c>
      <c r="H2329" s="33"/>
      <c r="I2329" s="33"/>
      <c r="J2329" s="6"/>
    </row>
    <row r="2330">
      <c r="A2330" s="3">
        <v>9.0240019569E10</v>
      </c>
      <c r="B2330" s="2" t="s">
        <v>8264</v>
      </c>
      <c r="C2330" s="2" t="s">
        <v>8265</v>
      </c>
      <c r="D2330" s="2" t="s">
        <v>8266</v>
      </c>
      <c r="E2330" s="2" t="s">
        <v>397</v>
      </c>
      <c r="F2330" s="2" t="s">
        <v>9</v>
      </c>
      <c r="G2330" s="2" t="s">
        <v>8267</v>
      </c>
      <c r="H2330" s="4" t="s">
        <v>8268</v>
      </c>
      <c r="I2330" s="10"/>
      <c r="J2330" s="13"/>
    </row>
    <row r="2331">
      <c r="A2331" s="3">
        <v>9.0240007743E10</v>
      </c>
      <c r="B2331" s="2" t="s">
        <v>8269</v>
      </c>
      <c r="C2331" s="2" t="s">
        <v>8270</v>
      </c>
      <c r="D2331" s="69" t="s">
        <v>8271</v>
      </c>
      <c r="E2331" s="2" t="s">
        <v>533</v>
      </c>
      <c r="F2331" s="2" t="s">
        <v>71</v>
      </c>
      <c r="G2331" s="2" t="s">
        <v>8272</v>
      </c>
      <c r="H2331" s="65" t="s">
        <v>5834</v>
      </c>
      <c r="I2331" s="10"/>
      <c r="J2331" s="10"/>
    </row>
    <row r="2332">
      <c r="A2332" s="3">
        <v>9.0240011028E10</v>
      </c>
      <c r="B2332" s="2" t="s">
        <v>8273</v>
      </c>
      <c r="C2332" s="2" t="s">
        <v>8274</v>
      </c>
      <c r="D2332" s="2" t="s">
        <v>8275</v>
      </c>
      <c r="E2332" s="2" t="s">
        <v>225</v>
      </c>
      <c r="F2332" s="2" t="s">
        <v>22</v>
      </c>
      <c r="G2332" s="2" t="s">
        <v>8276</v>
      </c>
      <c r="H2332" s="4" t="s">
        <v>7609</v>
      </c>
      <c r="I2332" s="10"/>
      <c r="J2332" s="13"/>
    </row>
    <row r="2333">
      <c r="A2333" s="62">
        <v>9.034000651E10</v>
      </c>
      <c r="B2333" s="63" t="s">
        <v>8277</v>
      </c>
      <c r="C2333" s="63" t="s">
        <v>8278</v>
      </c>
      <c r="D2333" s="63" t="s">
        <v>8279</v>
      </c>
      <c r="E2333" s="63" t="s">
        <v>379</v>
      </c>
      <c r="F2333" s="63" t="s">
        <v>2</v>
      </c>
      <c r="G2333" s="63" t="s">
        <v>8280</v>
      </c>
      <c r="H2333" s="33"/>
      <c r="I2333" s="33"/>
      <c r="J2333" s="33"/>
    </row>
    <row r="2334">
      <c r="A2334" s="28">
        <v>9.034000653E10</v>
      </c>
      <c r="B2334" s="29" t="s">
        <v>8281</v>
      </c>
      <c r="C2334" s="29" t="s">
        <v>8282</v>
      </c>
      <c r="D2334" s="39" t="s">
        <v>8283</v>
      </c>
      <c r="E2334" s="29" t="s">
        <v>2533</v>
      </c>
      <c r="F2334" s="29" t="s">
        <v>96</v>
      </c>
      <c r="G2334" s="29" t="s">
        <v>8284</v>
      </c>
      <c r="H2334" s="51" t="s">
        <v>6634</v>
      </c>
      <c r="I2334" s="6"/>
      <c r="J2334" s="10"/>
    </row>
    <row r="2335">
      <c r="A2335" s="62">
        <v>9.0340012466E10</v>
      </c>
      <c r="B2335" s="63" t="s">
        <v>8285</v>
      </c>
      <c r="C2335" s="63" t="s">
        <v>8286</v>
      </c>
      <c r="D2335" s="63" t="s">
        <v>8287</v>
      </c>
      <c r="E2335" s="63" t="s">
        <v>5584</v>
      </c>
      <c r="F2335" s="63" t="s">
        <v>452</v>
      </c>
      <c r="G2335" s="63" t="s">
        <v>8288</v>
      </c>
      <c r="H2335" s="33"/>
      <c r="I2335" s="33"/>
      <c r="J2335" s="6"/>
    </row>
    <row r="2336">
      <c r="A2336" s="28">
        <v>9.0640009615E10</v>
      </c>
      <c r="B2336" s="29" t="s">
        <v>8289</v>
      </c>
      <c r="C2336" s="29" t="s">
        <v>8290</v>
      </c>
      <c r="D2336" s="39" t="s">
        <v>8291</v>
      </c>
      <c r="E2336" s="29" t="s">
        <v>1</v>
      </c>
      <c r="F2336" s="29" t="s">
        <v>37</v>
      </c>
      <c r="G2336" s="29" t="s">
        <v>8292</v>
      </c>
      <c r="H2336" s="51" t="s">
        <v>6722</v>
      </c>
      <c r="I2336" s="6"/>
      <c r="J2336" s="6"/>
    </row>
    <row r="2337">
      <c r="A2337" s="58"/>
      <c r="B2337" s="58"/>
      <c r="C2337" s="58"/>
      <c r="D2337" s="58"/>
      <c r="E2337" s="58"/>
      <c r="F2337" s="58"/>
      <c r="G2337" s="58"/>
      <c r="H2337" s="6"/>
      <c r="I2337" s="6"/>
      <c r="J2337" s="6"/>
    </row>
    <row r="2338">
      <c r="A2338" s="3">
        <v>9.0440000218E10</v>
      </c>
      <c r="B2338" s="2" t="s">
        <v>8293</v>
      </c>
      <c r="C2338" s="2" t="s">
        <v>8294</v>
      </c>
      <c r="D2338" s="2" t="s">
        <v>8295</v>
      </c>
      <c r="E2338" s="2" t="s">
        <v>21</v>
      </c>
      <c r="F2338" s="2" t="s">
        <v>9</v>
      </c>
      <c r="G2338" s="2" t="s">
        <v>8296</v>
      </c>
      <c r="H2338" s="4" t="s">
        <v>3544</v>
      </c>
      <c r="I2338" s="10"/>
      <c r="J2338" s="33"/>
    </row>
    <row r="2339">
      <c r="A2339" s="3">
        <v>9.0464011442E10</v>
      </c>
      <c r="B2339" s="2" t="s">
        <v>8297</v>
      </c>
      <c r="C2339" s="2" t="s">
        <v>8298</v>
      </c>
      <c r="D2339" s="3">
        <v>8.7055373827E10</v>
      </c>
      <c r="E2339" s="2" t="s">
        <v>21</v>
      </c>
      <c r="F2339" s="2" t="s">
        <v>201</v>
      </c>
      <c r="G2339" s="2" t="s">
        <v>8299</v>
      </c>
      <c r="H2339" s="4" t="s">
        <v>6161</v>
      </c>
      <c r="I2339" s="10"/>
      <c r="J2339" s="33"/>
    </row>
    <row r="2340">
      <c r="A2340" s="28">
        <v>9.0464021985E10</v>
      </c>
      <c r="B2340" s="29" t="s">
        <v>8300</v>
      </c>
      <c r="C2340" s="29" t="s">
        <v>8301</v>
      </c>
      <c r="D2340" s="28">
        <v>8.777623767E10</v>
      </c>
      <c r="E2340" s="29" t="s">
        <v>117</v>
      </c>
      <c r="F2340" s="29" t="s">
        <v>201</v>
      </c>
      <c r="G2340" s="29" t="s">
        <v>8302</v>
      </c>
      <c r="H2340" s="51" t="s">
        <v>6161</v>
      </c>
      <c r="I2340" s="6"/>
      <c r="J2340" s="6"/>
    </row>
    <row r="2341">
      <c r="A2341" s="3">
        <v>9.034001626E10</v>
      </c>
      <c r="B2341" s="2" t="s">
        <v>8303</v>
      </c>
      <c r="C2341" s="2" t="s">
        <v>8304</v>
      </c>
      <c r="D2341" s="69" t="s">
        <v>8305</v>
      </c>
      <c r="E2341" s="2" t="s">
        <v>4336</v>
      </c>
      <c r="F2341" s="2" t="s">
        <v>37</v>
      </c>
      <c r="G2341" s="2" t="s">
        <v>8306</v>
      </c>
      <c r="H2341" s="4" t="s">
        <v>7044</v>
      </c>
      <c r="I2341" s="10"/>
      <c r="J2341" s="33"/>
    </row>
    <row r="2342">
      <c r="A2342" s="28">
        <v>9.0364002412E10</v>
      </c>
      <c r="B2342" s="29" t="s">
        <v>8307</v>
      </c>
      <c r="C2342" s="29" t="s">
        <v>8308</v>
      </c>
      <c r="D2342" s="28">
        <v>8.7014304748E10</v>
      </c>
      <c r="E2342" s="29" t="s">
        <v>21</v>
      </c>
      <c r="F2342" s="29" t="s">
        <v>37</v>
      </c>
      <c r="G2342" s="29" t="s">
        <v>6761</v>
      </c>
      <c r="H2342" s="51" t="s">
        <v>6853</v>
      </c>
      <c r="I2342" s="6"/>
      <c r="J2342" s="10"/>
    </row>
    <row r="2343">
      <c r="A2343" s="28">
        <v>9.044001597E10</v>
      </c>
      <c r="B2343" s="29" t="s">
        <v>8309</v>
      </c>
      <c r="C2343" s="29" t="s">
        <v>8310</v>
      </c>
      <c r="D2343" s="28">
        <f>+77477396674</f>
        <v>77477396674</v>
      </c>
      <c r="E2343" s="29" t="s">
        <v>8311</v>
      </c>
      <c r="F2343" s="29" t="s">
        <v>37</v>
      </c>
      <c r="G2343" s="29" t="s">
        <v>8312</v>
      </c>
      <c r="H2343" s="51" t="s">
        <v>6853</v>
      </c>
      <c r="I2343" s="6"/>
      <c r="J2343" s="6"/>
    </row>
    <row r="2344">
      <c r="A2344" s="62">
        <v>9.0440018934E10</v>
      </c>
      <c r="B2344" s="63" t="s">
        <v>8313</v>
      </c>
      <c r="C2344" s="63" t="s">
        <v>8314</v>
      </c>
      <c r="D2344" s="68" t="str">
        <f>+7 (727) 265-39-85 ,87172910044 ,87272653985</f>
        <v>#ERROR!</v>
      </c>
      <c r="E2344" s="63" t="s">
        <v>7015</v>
      </c>
      <c r="F2344" s="63" t="s">
        <v>428</v>
      </c>
      <c r="G2344" s="63" t="s">
        <v>8315</v>
      </c>
      <c r="H2344" s="33"/>
      <c r="I2344" s="33"/>
      <c r="J2344" s="33"/>
    </row>
    <row r="2345">
      <c r="A2345" s="62">
        <v>9.0440020639E10</v>
      </c>
      <c r="B2345" s="63" t="s">
        <v>8316</v>
      </c>
      <c r="C2345" s="63" t="s">
        <v>8317</v>
      </c>
      <c r="D2345" s="63" t="s">
        <v>8318</v>
      </c>
      <c r="E2345" s="63" t="s">
        <v>253</v>
      </c>
      <c r="F2345" s="63" t="s">
        <v>2</v>
      </c>
      <c r="G2345" s="63" t="s">
        <v>8319</v>
      </c>
      <c r="H2345" s="33"/>
      <c r="I2345" s="33"/>
      <c r="J2345" s="6"/>
    </row>
    <row r="2346">
      <c r="A2346" s="3">
        <v>9.0540008108E10</v>
      </c>
      <c r="B2346" s="2" t="s">
        <v>8320</v>
      </c>
      <c r="C2346" s="2" t="s">
        <v>8321</v>
      </c>
      <c r="D2346" s="69" t="s">
        <v>8322</v>
      </c>
      <c r="E2346" s="2" t="s">
        <v>1187</v>
      </c>
      <c r="F2346" s="2" t="s">
        <v>22</v>
      </c>
      <c r="G2346" s="2" t="s">
        <v>8323</v>
      </c>
      <c r="H2346" s="4" t="s">
        <v>7101</v>
      </c>
      <c r="I2346" s="10"/>
      <c r="J2346" s="6"/>
    </row>
    <row r="2347">
      <c r="A2347" s="3">
        <v>9.0640011934E10</v>
      </c>
      <c r="B2347" s="2" t="s">
        <v>8324</v>
      </c>
      <c r="C2347" s="2" t="s">
        <v>8325</v>
      </c>
      <c r="D2347" s="2" t="s">
        <v>8326</v>
      </c>
      <c r="E2347" s="2" t="s">
        <v>117</v>
      </c>
      <c r="F2347" s="2" t="s">
        <v>43</v>
      </c>
      <c r="G2347" s="2" t="s">
        <v>8327</v>
      </c>
      <c r="H2347" s="4" t="s">
        <v>8098</v>
      </c>
      <c r="I2347" s="10"/>
      <c r="J2347" s="6"/>
    </row>
    <row r="2348">
      <c r="A2348" s="58"/>
      <c r="B2348" s="58"/>
      <c r="C2348" s="58"/>
      <c r="D2348" s="58"/>
      <c r="E2348" s="58"/>
      <c r="F2348" s="58"/>
      <c r="G2348" s="58"/>
      <c r="H2348" s="6"/>
      <c r="I2348" s="6"/>
      <c r="J2348" s="33"/>
    </row>
    <row r="2349">
      <c r="A2349" s="58"/>
      <c r="B2349" s="58"/>
      <c r="C2349" s="58"/>
      <c r="D2349" s="58"/>
      <c r="E2349" s="58"/>
      <c r="F2349" s="58"/>
      <c r="G2349" s="58"/>
      <c r="H2349" s="6"/>
      <c r="I2349" s="6"/>
      <c r="J2349" s="10"/>
    </row>
    <row r="2350">
      <c r="A2350" s="62">
        <v>9.0641021104E10</v>
      </c>
      <c r="B2350" s="63" t="s">
        <v>8328</v>
      </c>
      <c r="C2350" s="63" t="s">
        <v>8329</v>
      </c>
      <c r="D2350" s="62">
        <v>8.7253852701E10</v>
      </c>
      <c r="E2350" s="63" t="s">
        <v>5649</v>
      </c>
      <c r="F2350" s="63" t="s">
        <v>37</v>
      </c>
      <c r="G2350" s="63" t="s">
        <v>8330</v>
      </c>
      <c r="H2350" s="33"/>
      <c r="I2350" s="33"/>
      <c r="J2350" s="33"/>
    </row>
    <row r="2351">
      <c r="A2351" s="28">
        <v>9.0764010732E10</v>
      </c>
      <c r="B2351" s="29" t="s">
        <v>8331</v>
      </c>
      <c r="C2351" s="29" t="s">
        <v>8332</v>
      </c>
      <c r="D2351" s="28">
        <v>8.705324563E10</v>
      </c>
      <c r="E2351" s="29" t="s">
        <v>21</v>
      </c>
      <c r="F2351" s="29" t="s">
        <v>201</v>
      </c>
      <c r="G2351" s="29" t="s">
        <v>8333</v>
      </c>
      <c r="H2351" s="51" t="s">
        <v>8334</v>
      </c>
      <c r="I2351" s="6"/>
      <c r="J2351" s="13"/>
    </row>
    <row r="2352">
      <c r="A2352" s="62">
        <v>9.0741000472E10</v>
      </c>
      <c r="B2352" s="63" t="s">
        <v>8335</v>
      </c>
      <c r="C2352" s="63" t="s">
        <v>8336</v>
      </c>
      <c r="D2352" s="62">
        <v>8.7253921368E10</v>
      </c>
      <c r="E2352" s="63" t="s">
        <v>5649</v>
      </c>
      <c r="F2352" s="63" t="s">
        <v>37</v>
      </c>
      <c r="G2352" s="63" t="s">
        <v>8337</v>
      </c>
      <c r="H2352" s="33"/>
      <c r="I2352" s="33"/>
      <c r="J2352" s="33"/>
    </row>
    <row r="2353">
      <c r="A2353" s="3">
        <v>9.0764016157E10</v>
      </c>
      <c r="B2353" s="2" t="s">
        <v>8338</v>
      </c>
      <c r="C2353" s="2" t="s">
        <v>8339</v>
      </c>
      <c r="D2353" s="69" t="s">
        <v>8340</v>
      </c>
      <c r="E2353" s="2" t="s">
        <v>302</v>
      </c>
      <c r="F2353" s="2" t="s">
        <v>37</v>
      </c>
      <c r="G2353" s="2" t="s">
        <v>717</v>
      </c>
      <c r="H2353" s="4" t="s">
        <v>6853</v>
      </c>
      <c r="I2353" s="10"/>
      <c r="J2353" s="10"/>
    </row>
    <row r="2354">
      <c r="A2354" s="3">
        <v>9.0840009226E10</v>
      </c>
      <c r="B2354" s="2" t="s">
        <v>8341</v>
      </c>
      <c r="C2354" s="2" t="s">
        <v>8342</v>
      </c>
      <c r="D2354" s="3">
        <v>8.7064621507E10</v>
      </c>
      <c r="E2354" s="2" t="s">
        <v>213</v>
      </c>
      <c r="F2354" s="2" t="s">
        <v>22</v>
      </c>
      <c r="G2354" s="2" t="s">
        <v>8343</v>
      </c>
      <c r="H2354" s="4" t="s">
        <v>7587</v>
      </c>
      <c r="I2354" s="10"/>
      <c r="J2354" s="20"/>
    </row>
    <row r="2355">
      <c r="A2355" s="3">
        <v>9.0840000669E10</v>
      </c>
      <c r="B2355" s="2" t="s">
        <v>8344</v>
      </c>
      <c r="C2355" s="2" t="s">
        <v>8345</v>
      </c>
      <c r="D2355" s="2" t="s">
        <v>8346</v>
      </c>
      <c r="E2355" s="2" t="s">
        <v>4336</v>
      </c>
      <c r="F2355" s="2" t="s">
        <v>201</v>
      </c>
      <c r="G2355" s="2" t="s">
        <v>8347</v>
      </c>
      <c r="H2355" s="4" t="s">
        <v>6161</v>
      </c>
      <c r="I2355" s="10"/>
      <c r="J2355" s="10"/>
    </row>
    <row r="2356">
      <c r="A2356" s="28">
        <v>9.0840008604E10</v>
      </c>
      <c r="B2356" s="29" t="s">
        <v>8348</v>
      </c>
      <c r="C2356" s="29" t="s">
        <v>8349</v>
      </c>
      <c r="D2356" s="29" t="s">
        <v>8350</v>
      </c>
      <c r="E2356" s="29" t="s">
        <v>8351</v>
      </c>
      <c r="F2356" s="29" t="s">
        <v>31</v>
      </c>
      <c r="G2356" s="29" t="s">
        <v>8352</v>
      </c>
      <c r="H2356" s="51" t="s">
        <v>7281</v>
      </c>
      <c r="I2356" s="6"/>
      <c r="J2356" s="33"/>
    </row>
    <row r="2357">
      <c r="A2357" s="28">
        <v>9.1040005702E10</v>
      </c>
      <c r="B2357" s="29" t="s">
        <v>8353</v>
      </c>
      <c r="C2357" s="29" t="s">
        <v>8354</v>
      </c>
      <c r="D2357" s="28">
        <v>8.7759932601E10</v>
      </c>
      <c r="E2357" s="29" t="s">
        <v>961</v>
      </c>
      <c r="F2357" s="29" t="s">
        <v>205</v>
      </c>
      <c r="G2357" s="29" t="s">
        <v>8355</v>
      </c>
      <c r="H2357" s="51" t="s">
        <v>7503</v>
      </c>
      <c r="I2357" s="6"/>
      <c r="J2357" s="6"/>
    </row>
    <row r="2358">
      <c r="A2358" s="28">
        <v>9.1040009963E10</v>
      </c>
      <c r="B2358" s="29" t="s">
        <v>8356</v>
      </c>
      <c r="C2358" s="29" t="s">
        <v>8357</v>
      </c>
      <c r="D2358" s="39" t="s">
        <v>8358</v>
      </c>
      <c r="E2358" s="29" t="s">
        <v>8359</v>
      </c>
      <c r="F2358" s="29" t="s">
        <v>205</v>
      </c>
      <c r="G2358" s="29" t="s">
        <v>8360</v>
      </c>
      <c r="H2358" s="51" t="s">
        <v>8361</v>
      </c>
      <c r="I2358" s="6"/>
      <c r="J2358" s="6"/>
    </row>
    <row r="2359">
      <c r="A2359" s="28">
        <v>9.1040011406E10</v>
      </c>
      <c r="B2359" s="29" t="s">
        <v>8362</v>
      </c>
      <c r="C2359" s="29" t="s">
        <v>8363</v>
      </c>
      <c r="D2359" s="39" t="s">
        <v>8364</v>
      </c>
      <c r="E2359" s="29" t="s">
        <v>1</v>
      </c>
      <c r="F2359" s="29" t="s">
        <v>71</v>
      </c>
      <c r="G2359" s="29" t="s">
        <v>8365</v>
      </c>
      <c r="H2359" s="30" t="s">
        <v>8366</v>
      </c>
      <c r="I2359" s="6"/>
      <c r="J2359" s="10"/>
    </row>
    <row r="2360">
      <c r="A2360" s="3">
        <v>9.1040012228E10</v>
      </c>
      <c r="B2360" s="2" t="s">
        <v>8367</v>
      </c>
      <c r="C2360" s="2" t="s">
        <v>8368</v>
      </c>
      <c r="D2360" s="3">
        <v>8.7252202265E10</v>
      </c>
      <c r="E2360" s="2" t="s">
        <v>416</v>
      </c>
      <c r="F2360" s="2" t="s">
        <v>273</v>
      </c>
      <c r="G2360" s="2" t="s">
        <v>8369</v>
      </c>
      <c r="H2360" s="4" t="s">
        <v>7313</v>
      </c>
      <c r="I2360" s="10"/>
      <c r="J2360" s="10"/>
    </row>
    <row r="2361">
      <c r="A2361" s="3">
        <v>9.114000792E10</v>
      </c>
      <c r="B2361" s="2" t="s">
        <v>8370</v>
      </c>
      <c r="C2361" s="2" t="s">
        <v>8371</v>
      </c>
      <c r="D2361" s="69" t="s">
        <v>8372</v>
      </c>
      <c r="E2361" s="2" t="s">
        <v>386</v>
      </c>
      <c r="F2361" s="2" t="s">
        <v>428</v>
      </c>
      <c r="G2361" s="2" t="s">
        <v>8373</v>
      </c>
      <c r="H2361" s="10"/>
      <c r="I2361" s="10"/>
      <c r="J2361" s="10"/>
    </row>
    <row r="2362">
      <c r="A2362" s="62">
        <v>9.1041014182E10</v>
      </c>
      <c r="B2362" s="63" t="s">
        <v>8374</v>
      </c>
      <c r="C2362" s="63" t="s">
        <v>8375</v>
      </c>
      <c r="D2362" s="68" t="str">
        <f>+7 727 3891356, 3891346 ,87273891356 ,87273984470</f>
        <v>#ERROR!</v>
      </c>
      <c r="E2362" s="63" t="s">
        <v>8240</v>
      </c>
      <c r="F2362" s="63" t="s">
        <v>96</v>
      </c>
      <c r="G2362" s="63" t="s">
        <v>8376</v>
      </c>
      <c r="H2362" s="33"/>
      <c r="I2362" s="33"/>
      <c r="J2362" s="10"/>
    </row>
    <row r="2363">
      <c r="A2363" s="28">
        <v>9.1064002164E10</v>
      </c>
      <c r="B2363" s="29" t="s">
        <v>8377</v>
      </c>
      <c r="C2363" s="29" t="s">
        <v>8378</v>
      </c>
      <c r="D2363" s="39" t="s">
        <v>8379</v>
      </c>
      <c r="E2363" s="29" t="s">
        <v>8380</v>
      </c>
      <c r="F2363" s="29" t="s">
        <v>273</v>
      </c>
      <c r="G2363" s="29" t="s">
        <v>5830</v>
      </c>
      <c r="H2363" s="51" t="s">
        <v>8381</v>
      </c>
      <c r="I2363" s="6"/>
      <c r="J2363" s="6"/>
    </row>
    <row r="2364">
      <c r="A2364" s="28">
        <v>9.1064019882E10</v>
      </c>
      <c r="B2364" s="29" t="s">
        <v>8382</v>
      </c>
      <c r="C2364" s="29" t="s">
        <v>8383</v>
      </c>
      <c r="D2364" s="28">
        <v>8.7023181334E10</v>
      </c>
      <c r="E2364" s="29" t="s">
        <v>165</v>
      </c>
      <c r="F2364" s="29" t="s">
        <v>201</v>
      </c>
      <c r="G2364" s="29" t="s">
        <v>6607</v>
      </c>
      <c r="H2364" s="51" t="s">
        <v>6161</v>
      </c>
      <c r="I2364" s="6"/>
      <c r="J2364" s="10"/>
    </row>
    <row r="2365">
      <c r="A2365" s="3">
        <v>9.1164002049E10</v>
      </c>
      <c r="B2365" s="2" t="s">
        <v>8384</v>
      </c>
      <c r="C2365" s="2" t="s">
        <v>8385</v>
      </c>
      <c r="D2365" s="69" t="s">
        <v>8386</v>
      </c>
      <c r="E2365" s="2" t="s">
        <v>302</v>
      </c>
      <c r="F2365" s="2" t="s">
        <v>37</v>
      </c>
      <c r="G2365" s="2" t="s">
        <v>8387</v>
      </c>
      <c r="H2365" s="4" t="s">
        <v>6853</v>
      </c>
      <c r="I2365" s="10"/>
      <c r="J2365" s="10"/>
    </row>
    <row r="2366">
      <c r="A2366" s="62">
        <v>9.1140015347E10</v>
      </c>
      <c r="B2366" s="63" t="s">
        <v>8388</v>
      </c>
      <c r="C2366" s="63" t="s">
        <v>8389</v>
      </c>
      <c r="D2366" s="68" t="str">
        <f>+7 7292 60 91 26 ,87292609126</f>
        <v>#ERROR!</v>
      </c>
      <c r="E2366" s="63" t="s">
        <v>8390</v>
      </c>
      <c r="F2366" s="63" t="s">
        <v>1868</v>
      </c>
      <c r="G2366" s="63" t="s">
        <v>8391</v>
      </c>
      <c r="H2366" s="33"/>
      <c r="I2366" s="33"/>
      <c r="J2366" s="33"/>
    </row>
    <row r="2367">
      <c r="A2367" s="3">
        <v>9.1140015694E10</v>
      </c>
      <c r="B2367" s="2" t="s">
        <v>8392</v>
      </c>
      <c r="C2367" s="2" t="s">
        <v>8393</v>
      </c>
      <c r="D2367" s="3">
        <v>8.7214431239E10</v>
      </c>
      <c r="E2367" s="2" t="s">
        <v>21</v>
      </c>
      <c r="F2367" s="2" t="s">
        <v>71</v>
      </c>
      <c r="G2367" s="2" t="s">
        <v>8394</v>
      </c>
      <c r="H2367" s="65" t="s">
        <v>3123</v>
      </c>
      <c r="I2367" s="10"/>
      <c r="J2367" s="13"/>
    </row>
    <row r="2368">
      <c r="A2368" s="62">
        <v>9.1141004476E10</v>
      </c>
      <c r="B2368" s="63" t="s">
        <v>8395</v>
      </c>
      <c r="C2368" s="63" t="s">
        <v>8396</v>
      </c>
      <c r="D2368" s="62">
        <v>8.7254761645E10</v>
      </c>
      <c r="E2368" s="63" t="s">
        <v>5649</v>
      </c>
      <c r="F2368" s="63" t="s">
        <v>37</v>
      </c>
      <c r="G2368" s="63" t="s">
        <v>8397</v>
      </c>
      <c r="H2368" s="33"/>
      <c r="I2368" s="33"/>
      <c r="J2368" s="10"/>
    </row>
    <row r="2369">
      <c r="A2369" s="3">
        <v>9.1240010032E10</v>
      </c>
      <c r="B2369" s="2" t="s">
        <v>8398</v>
      </c>
      <c r="C2369" s="2" t="s">
        <v>8399</v>
      </c>
      <c r="D2369" s="3">
        <v>8.7012771656E10</v>
      </c>
      <c r="E2369" s="2" t="s">
        <v>379</v>
      </c>
      <c r="F2369" s="2" t="s">
        <v>31</v>
      </c>
      <c r="G2369" s="2" t="s">
        <v>8400</v>
      </c>
      <c r="H2369" s="4" t="s">
        <v>3046</v>
      </c>
      <c r="I2369" s="10"/>
      <c r="J2369" s="33"/>
    </row>
    <row r="2370">
      <c r="A2370" s="28">
        <v>1.0014001355E11</v>
      </c>
      <c r="B2370" s="29" t="s">
        <v>8401</v>
      </c>
      <c r="C2370" s="29" t="s">
        <v>8402</v>
      </c>
      <c r="D2370" s="28">
        <v>8.7013171731E10</v>
      </c>
      <c r="E2370" s="29" t="s">
        <v>674</v>
      </c>
      <c r="F2370" s="29" t="s">
        <v>37</v>
      </c>
      <c r="G2370" s="29" t="s">
        <v>8403</v>
      </c>
      <c r="H2370" s="51" t="s">
        <v>6722</v>
      </c>
      <c r="I2370" s="6"/>
      <c r="J2370" s="13"/>
    </row>
    <row r="2371">
      <c r="A2371" s="3">
        <v>1.00164008614E11</v>
      </c>
      <c r="B2371" s="2" t="s">
        <v>8404</v>
      </c>
      <c r="C2371" s="2" t="s">
        <v>8405</v>
      </c>
      <c r="D2371" s="69" t="s">
        <v>8406</v>
      </c>
      <c r="E2371" s="2" t="s">
        <v>117</v>
      </c>
      <c r="F2371" s="2" t="s">
        <v>201</v>
      </c>
      <c r="G2371" s="2" t="s">
        <v>8407</v>
      </c>
      <c r="H2371" s="4" t="s">
        <v>6161</v>
      </c>
      <c r="I2371" s="10"/>
      <c r="J2371" s="6"/>
    </row>
    <row r="2372">
      <c r="A2372" s="28">
        <v>1.00164001161E11</v>
      </c>
      <c r="B2372" s="29" t="s">
        <v>8408</v>
      </c>
      <c r="C2372" s="29" t="s">
        <v>8409</v>
      </c>
      <c r="D2372" s="28">
        <v>8.7785702404E10</v>
      </c>
      <c r="E2372" s="29" t="s">
        <v>525</v>
      </c>
      <c r="F2372" s="29" t="s">
        <v>37</v>
      </c>
      <c r="G2372" s="29" t="s">
        <v>8410</v>
      </c>
      <c r="H2372" s="51" t="s">
        <v>6722</v>
      </c>
      <c r="I2372" s="6"/>
      <c r="J2372" s="10"/>
    </row>
    <row r="2373">
      <c r="A2373" s="28">
        <v>1.00340015712E11</v>
      </c>
      <c r="B2373" s="29" t="s">
        <v>8411</v>
      </c>
      <c r="C2373" s="29" t="s">
        <v>8412</v>
      </c>
      <c r="D2373" s="39" t="s">
        <v>8413</v>
      </c>
      <c r="E2373" s="29" t="s">
        <v>879</v>
      </c>
      <c r="F2373" s="29" t="s">
        <v>2984</v>
      </c>
      <c r="G2373" s="29" t="s">
        <v>8414</v>
      </c>
      <c r="H2373" s="51" t="s">
        <v>7551</v>
      </c>
      <c r="I2373" s="6"/>
      <c r="J2373" s="10"/>
    </row>
    <row r="2374">
      <c r="A2374" s="3">
        <v>1.00340007365E11</v>
      </c>
      <c r="B2374" s="2" t="s">
        <v>8415</v>
      </c>
      <c r="C2374" s="2" t="s">
        <v>8416</v>
      </c>
      <c r="D2374" s="2" t="s">
        <v>8417</v>
      </c>
      <c r="E2374" s="2" t="s">
        <v>253</v>
      </c>
      <c r="F2374" s="2" t="s">
        <v>273</v>
      </c>
      <c r="G2374" s="2" t="s">
        <v>8418</v>
      </c>
      <c r="H2374" s="4" t="s">
        <v>7313</v>
      </c>
      <c r="I2374" s="10"/>
      <c r="J2374" s="10"/>
    </row>
    <row r="2375">
      <c r="A2375" s="28">
        <v>1.00440006876E11</v>
      </c>
      <c r="B2375" s="29" t="s">
        <v>8419</v>
      </c>
      <c r="C2375" s="29" t="s">
        <v>8420</v>
      </c>
      <c r="D2375" s="29" t="s">
        <v>8421</v>
      </c>
      <c r="E2375" s="29" t="s">
        <v>151</v>
      </c>
      <c r="F2375" s="29" t="s">
        <v>55</v>
      </c>
      <c r="G2375" s="29" t="s">
        <v>8422</v>
      </c>
      <c r="H2375" s="51" t="s">
        <v>318</v>
      </c>
      <c r="I2375" s="6"/>
      <c r="J2375" s="33"/>
    </row>
    <row r="2376">
      <c r="A2376" s="3">
        <v>1.00440001548E11</v>
      </c>
      <c r="B2376" s="2" t="s">
        <v>8423</v>
      </c>
      <c r="C2376" s="2" t="s">
        <v>8424</v>
      </c>
      <c r="D2376" s="3">
        <f>+77026810668</f>
        <v>77026810668</v>
      </c>
      <c r="E2376" s="2" t="s">
        <v>420</v>
      </c>
      <c r="F2376" s="2" t="s">
        <v>428</v>
      </c>
      <c r="G2376" s="2" t="s">
        <v>8425</v>
      </c>
      <c r="H2376" s="10"/>
      <c r="I2376" s="10"/>
      <c r="J2376" s="33"/>
    </row>
    <row r="2377">
      <c r="A2377" s="3">
        <v>1.00340017045E11</v>
      </c>
      <c r="B2377" s="2" t="s">
        <v>8426</v>
      </c>
      <c r="C2377" s="2" t="s">
        <v>8427</v>
      </c>
      <c r="D2377" s="69" t="s">
        <v>8428</v>
      </c>
      <c r="E2377" s="2" t="s">
        <v>225</v>
      </c>
      <c r="F2377" s="2" t="s">
        <v>186</v>
      </c>
      <c r="G2377" s="2" t="s">
        <v>8429</v>
      </c>
      <c r="H2377" s="4" t="s">
        <v>6305</v>
      </c>
      <c r="I2377" s="10"/>
      <c r="J2377" s="10"/>
    </row>
    <row r="2378">
      <c r="A2378" s="3">
        <v>1.00340019775E11</v>
      </c>
      <c r="B2378" s="2" t="s">
        <v>8430</v>
      </c>
      <c r="C2378" s="2" t="s">
        <v>8431</v>
      </c>
      <c r="D2378" s="2" t="s">
        <v>8432</v>
      </c>
      <c r="E2378" s="2" t="s">
        <v>7066</v>
      </c>
      <c r="F2378" s="2" t="s">
        <v>9</v>
      </c>
      <c r="G2378" s="2" t="s">
        <v>8433</v>
      </c>
      <c r="H2378" s="4" t="s">
        <v>3620</v>
      </c>
      <c r="I2378" s="10"/>
      <c r="J2378" s="14"/>
    </row>
    <row r="2379">
      <c r="A2379" s="3">
        <v>1.00440013879E11</v>
      </c>
      <c r="B2379" s="2" t="s">
        <v>8434</v>
      </c>
      <c r="C2379" s="2" t="s">
        <v>8435</v>
      </c>
      <c r="D2379" s="3">
        <v>8.7787779131E10</v>
      </c>
      <c r="E2379" s="2" t="s">
        <v>726</v>
      </c>
      <c r="F2379" s="2" t="s">
        <v>205</v>
      </c>
      <c r="G2379" s="2" t="s">
        <v>8436</v>
      </c>
      <c r="H2379" s="4" t="s">
        <v>7503</v>
      </c>
      <c r="I2379" s="10"/>
      <c r="J2379" s="10"/>
    </row>
    <row r="2380">
      <c r="A2380" s="28">
        <v>1.00464004038E11</v>
      </c>
      <c r="B2380" s="29" t="s">
        <v>8437</v>
      </c>
      <c r="C2380" s="29" t="s">
        <v>8438</v>
      </c>
      <c r="D2380" s="39" t="s">
        <v>8439</v>
      </c>
      <c r="E2380" s="29" t="s">
        <v>36</v>
      </c>
      <c r="F2380" s="29" t="s">
        <v>201</v>
      </c>
      <c r="G2380" s="29" t="s">
        <v>2976</v>
      </c>
      <c r="H2380" s="51" t="s">
        <v>6161</v>
      </c>
      <c r="I2380" s="6"/>
      <c r="J2380" s="6"/>
    </row>
    <row r="2381">
      <c r="A2381" s="3">
        <v>1.00640011235E11</v>
      </c>
      <c r="B2381" s="2" t="s">
        <v>8440</v>
      </c>
      <c r="C2381" s="2" t="s">
        <v>8441</v>
      </c>
      <c r="D2381" s="69" t="s">
        <v>8442</v>
      </c>
      <c r="E2381" s="2" t="s">
        <v>21</v>
      </c>
      <c r="F2381" s="2" t="s">
        <v>141</v>
      </c>
      <c r="G2381" s="2" t="s">
        <v>8443</v>
      </c>
      <c r="H2381" s="4" t="s">
        <v>6706</v>
      </c>
      <c r="I2381" s="10"/>
      <c r="J2381" s="10"/>
    </row>
    <row r="2382">
      <c r="A2382" s="28">
        <v>1.00540008767E11</v>
      </c>
      <c r="B2382" s="29" t="s">
        <v>8444</v>
      </c>
      <c r="C2382" s="29" t="s">
        <v>8445</v>
      </c>
      <c r="D2382" s="28">
        <v>8.7786749399E10</v>
      </c>
      <c r="E2382" s="29" t="s">
        <v>36</v>
      </c>
      <c r="F2382" s="29" t="s">
        <v>71</v>
      </c>
      <c r="G2382" s="29" t="s">
        <v>8446</v>
      </c>
      <c r="H2382" s="30" t="s">
        <v>3123</v>
      </c>
      <c r="I2382" s="6"/>
      <c r="J2382" s="6"/>
    </row>
    <row r="2383">
      <c r="A2383" s="62">
        <v>1.00540011608E11</v>
      </c>
      <c r="B2383" s="63" t="s">
        <v>8447</v>
      </c>
      <c r="C2383" s="63" t="s">
        <v>8448</v>
      </c>
      <c r="D2383" s="63" t="s">
        <v>8449</v>
      </c>
      <c r="E2383" s="63" t="s">
        <v>5649</v>
      </c>
      <c r="F2383" s="63" t="s">
        <v>31</v>
      </c>
      <c r="G2383" s="63" t="s">
        <v>8450</v>
      </c>
      <c r="H2383" s="33"/>
      <c r="I2383" s="33"/>
      <c r="J2383" s="6"/>
    </row>
    <row r="2384">
      <c r="A2384" s="3">
        <v>1.00540016535E11</v>
      </c>
      <c r="B2384" s="2" t="s">
        <v>8451</v>
      </c>
      <c r="C2384" s="2" t="s">
        <v>8452</v>
      </c>
      <c r="D2384" s="2" t="s">
        <v>8453</v>
      </c>
      <c r="E2384" s="2" t="s">
        <v>106</v>
      </c>
      <c r="F2384" s="2" t="s">
        <v>96</v>
      </c>
      <c r="G2384" s="2" t="s">
        <v>8454</v>
      </c>
      <c r="H2384" s="4" t="s">
        <v>7441</v>
      </c>
      <c r="I2384" s="10"/>
      <c r="J2384" s="10"/>
    </row>
    <row r="2385">
      <c r="A2385" s="3">
        <v>1.00640009342E11</v>
      </c>
      <c r="B2385" s="2" t="s">
        <v>8455</v>
      </c>
      <c r="C2385" s="2" t="s">
        <v>8456</v>
      </c>
      <c r="D2385" s="2" t="s">
        <v>8457</v>
      </c>
      <c r="E2385" s="2" t="s">
        <v>213</v>
      </c>
      <c r="F2385" s="2" t="s">
        <v>141</v>
      </c>
      <c r="G2385" s="2" t="s">
        <v>8458</v>
      </c>
      <c r="H2385" s="4" t="s">
        <v>6706</v>
      </c>
      <c r="I2385" s="10"/>
      <c r="J2385" s="6"/>
    </row>
    <row r="2386">
      <c r="A2386" s="28">
        <v>1.00664007088E11</v>
      </c>
      <c r="B2386" s="29" t="s">
        <v>8459</v>
      </c>
      <c r="C2386" s="29" t="s">
        <v>8460</v>
      </c>
      <c r="D2386" s="39" t="s">
        <v>8461</v>
      </c>
      <c r="E2386" s="29" t="s">
        <v>213</v>
      </c>
      <c r="F2386" s="29" t="s">
        <v>201</v>
      </c>
      <c r="G2386" s="29" t="s">
        <v>8462</v>
      </c>
      <c r="H2386" s="51" t="s">
        <v>6257</v>
      </c>
      <c r="I2386" s="6"/>
      <c r="J2386" s="10"/>
    </row>
    <row r="2387">
      <c r="A2387" s="28">
        <v>1.00640017938E11</v>
      </c>
      <c r="B2387" s="29" t="s">
        <v>8463</v>
      </c>
      <c r="C2387" s="29" t="s">
        <v>8464</v>
      </c>
      <c r="D2387" s="28">
        <v>8.7012210255E10</v>
      </c>
      <c r="E2387" s="29" t="s">
        <v>738</v>
      </c>
      <c r="F2387" s="29" t="s">
        <v>428</v>
      </c>
      <c r="G2387" s="29" t="s">
        <v>8465</v>
      </c>
      <c r="H2387" s="6"/>
      <c r="I2387" s="6"/>
      <c r="J2387" s="33"/>
    </row>
    <row r="2388">
      <c r="A2388" s="28">
        <v>1.00664007367E11</v>
      </c>
      <c r="B2388" s="29" t="s">
        <v>8466</v>
      </c>
      <c r="C2388" s="29" t="s">
        <v>8467</v>
      </c>
      <c r="D2388" s="39" t="s">
        <v>8468</v>
      </c>
      <c r="E2388" s="29" t="s">
        <v>165</v>
      </c>
      <c r="F2388" s="29" t="s">
        <v>37</v>
      </c>
      <c r="G2388" s="29" t="s">
        <v>8469</v>
      </c>
      <c r="H2388" s="107">
        <v>45512.0</v>
      </c>
      <c r="I2388" s="6"/>
      <c r="J2388" s="10"/>
    </row>
    <row r="2389">
      <c r="A2389" s="28">
        <v>1.00740002488E11</v>
      </c>
      <c r="B2389" s="29" t="s">
        <v>8470</v>
      </c>
      <c r="C2389" s="29" t="s">
        <v>8471</v>
      </c>
      <c r="D2389" s="28">
        <v>8.7019179287E10</v>
      </c>
      <c r="E2389" s="29" t="s">
        <v>6378</v>
      </c>
      <c r="F2389" s="29" t="s">
        <v>9</v>
      </c>
      <c r="G2389" s="29" t="s">
        <v>8472</v>
      </c>
      <c r="H2389" s="51" t="s">
        <v>8473</v>
      </c>
      <c r="I2389" s="6"/>
      <c r="J2389" s="6"/>
    </row>
    <row r="2390">
      <c r="A2390" s="58"/>
      <c r="B2390" s="58"/>
      <c r="C2390" s="58"/>
      <c r="D2390" s="58"/>
      <c r="E2390" s="58"/>
      <c r="F2390" s="58"/>
      <c r="G2390" s="58"/>
      <c r="H2390" s="6"/>
      <c r="I2390" s="6"/>
      <c r="J2390" s="10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7"/>
      <c r="Z2390" s="27"/>
    </row>
    <row r="2391">
      <c r="A2391" s="3">
        <v>1.00740012514E11</v>
      </c>
      <c r="B2391" s="2" t="s">
        <v>8474</v>
      </c>
      <c r="C2391" s="2" t="s">
        <v>8475</v>
      </c>
      <c r="D2391" s="3">
        <v>8.7020005225E10</v>
      </c>
      <c r="E2391" s="2" t="s">
        <v>525</v>
      </c>
      <c r="F2391" s="2" t="s">
        <v>273</v>
      </c>
      <c r="G2391" s="2" t="s">
        <v>8476</v>
      </c>
      <c r="H2391" s="4" t="s">
        <v>7313</v>
      </c>
      <c r="I2391" s="10"/>
      <c r="J2391" s="6"/>
    </row>
    <row r="2392">
      <c r="A2392" s="28">
        <v>1.0074001384E11</v>
      </c>
      <c r="B2392" s="29" t="s">
        <v>8477</v>
      </c>
      <c r="C2392" s="29" t="s">
        <v>8478</v>
      </c>
      <c r="D2392" s="29" t="s">
        <v>8479</v>
      </c>
      <c r="E2392" s="29" t="s">
        <v>442</v>
      </c>
      <c r="F2392" s="29" t="s">
        <v>141</v>
      </c>
      <c r="G2392" s="29" t="s">
        <v>8480</v>
      </c>
      <c r="H2392" s="51" t="s">
        <v>8481</v>
      </c>
      <c r="I2392" s="6"/>
      <c r="J2392" s="6"/>
    </row>
    <row r="2393">
      <c r="A2393" s="28">
        <v>1.00840011331E11</v>
      </c>
      <c r="B2393" s="29" t="s">
        <v>8482</v>
      </c>
      <c r="C2393" s="29" t="s">
        <v>8483</v>
      </c>
      <c r="D2393" s="28">
        <v>8.777454408E10</v>
      </c>
      <c r="E2393" s="29" t="s">
        <v>6004</v>
      </c>
      <c r="F2393" s="29" t="s">
        <v>205</v>
      </c>
      <c r="G2393" s="29" t="s">
        <v>8484</v>
      </c>
      <c r="H2393" s="51" t="s">
        <v>7542</v>
      </c>
      <c r="I2393" s="6"/>
      <c r="J2393" s="6"/>
    </row>
    <row r="2394">
      <c r="A2394" s="62">
        <v>1.00741006228E11</v>
      </c>
      <c r="B2394" s="63" t="s">
        <v>8485</v>
      </c>
      <c r="C2394" s="63" t="s">
        <v>8486</v>
      </c>
      <c r="D2394" s="62">
        <v>8.717224229E10</v>
      </c>
      <c r="E2394" s="63" t="s">
        <v>2489</v>
      </c>
      <c r="F2394" s="63" t="s">
        <v>428</v>
      </c>
      <c r="G2394" s="63" t="s">
        <v>8487</v>
      </c>
      <c r="H2394" s="33"/>
      <c r="I2394" s="33"/>
      <c r="J2394" s="10"/>
    </row>
    <row r="2395">
      <c r="A2395" s="28">
        <v>1.00840009855E11</v>
      </c>
      <c r="B2395" s="29" t="s">
        <v>8488</v>
      </c>
      <c r="C2395" s="29" t="s">
        <v>8489</v>
      </c>
      <c r="D2395" s="39" t="s">
        <v>8490</v>
      </c>
      <c r="E2395" s="29" t="s">
        <v>6698</v>
      </c>
      <c r="F2395" s="29" t="s">
        <v>201</v>
      </c>
      <c r="G2395" s="29" t="s">
        <v>8491</v>
      </c>
      <c r="H2395" s="51" t="s">
        <v>6161</v>
      </c>
      <c r="I2395" s="6"/>
      <c r="J2395" s="20"/>
      <c r="K2395" s="25"/>
      <c r="L2395" s="25"/>
      <c r="M2395" s="25"/>
      <c r="N2395" s="25"/>
      <c r="O2395" s="25"/>
      <c r="P2395" s="25"/>
      <c r="Q2395" s="25"/>
      <c r="R2395" s="25"/>
      <c r="S2395" s="25"/>
      <c r="T2395" s="25"/>
      <c r="U2395" s="25"/>
      <c r="V2395" s="25"/>
      <c r="W2395" s="25"/>
      <c r="X2395" s="25"/>
      <c r="Y2395" s="25"/>
      <c r="Z2395" s="25"/>
    </row>
    <row r="2396">
      <c r="A2396" s="3">
        <v>1.00940000141E11</v>
      </c>
      <c r="B2396" s="2" t="s">
        <v>8492</v>
      </c>
      <c r="C2396" s="2" t="s">
        <v>8493</v>
      </c>
      <c r="D2396" s="3">
        <v>8.7051127373E10</v>
      </c>
      <c r="E2396" s="2" t="s">
        <v>165</v>
      </c>
      <c r="F2396" s="2" t="s">
        <v>22</v>
      </c>
      <c r="G2396" s="2" t="s">
        <v>8494</v>
      </c>
      <c r="H2396" s="4" t="s">
        <v>7587</v>
      </c>
      <c r="I2396" s="10"/>
      <c r="J2396" s="33"/>
    </row>
    <row r="2397">
      <c r="A2397" s="28">
        <v>1.01240012053E11</v>
      </c>
      <c r="B2397" s="29" t="s">
        <v>8495</v>
      </c>
      <c r="C2397" s="29" t="s">
        <v>8496</v>
      </c>
      <c r="D2397" s="28">
        <v>8.771888754E10</v>
      </c>
      <c r="E2397" s="29" t="s">
        <v>762</v>
      </c>
      <c r="F2397" s="29" t="s">
        <v>273</v>
      </c>
      <c r="G2397" s="29" t="s">
        <v>8497</v>
      </c>
      <c r="H2397" s="51" t="s">
        <v>7110</v>
      </c>
      <c r="I2397" s="6"/>
      <c r="J2397" s="33"/>
    </row>
    <row r="2398">
      <c r="A2398" s="3">
        <v>1.00940016247E11</v>
      </c>
      <c r="B2398" s="2" t="s">
        <v>8498</v>
      </c>
      <c r="C2398" s="2" t="s">
        <v>8499</v>
      </c>
      <c r="D2398" s="69" t="s">
        <v>8500</v>
      </c>
      <c r="E2398" s="2" t="s">
        <v>416</v>
      </c>
      <c r="F2398" s="2" t="s">
        <v>9</v>
      </c>
      <c r="G2398" s="2" t="s">
        <v>8501</v>
      </c>
      <c r="H2398" s="4" t="s">
        <v>3620</v>
      </c>
      <c r="I2398" s="10"/>
      <c r="J2398" s="10"/>
    </row>
    <row r="2399">
      <c r="A2399" s="28">
        <v>1.01040007003E11</v>
      </c>
      <c r="B2399" s="29" t="s">
        <v>8502</v>
      </c>
      <c r="C2399" s="29" t="s">
        <v>8503</v>
      </c>
      <c r="D2399" s="28">
        <v>8.7015212359E10</v>
      </c>
      <c r="E2399" s="29" t="s">
        <v>21</v>
      </c>
      <c r="F2399" s="29" t="s">
        <v>9</v>
      </c>
      <c r="G2399" s="29" t="s">
        <v>8504</v>
      </c>
      <c r="H2399" s="51" t="s">
        <v>153</v>
      </c>
      <c r="I2399" s="6"/>
      <c r="J2399" s="6"/>
    </row>
    <row r="2400">
      <c r="A2400" s="3">
        <v>1.01040008276E11</v>
      </c>
      <c r="B2400" s="2" t="s">
        <v>8505</v>
      </c>
      <c r="C2400" s="2" t="s">
        <v>8506</v>
      </c>
      <c r="D2400" s="69" t="s">
        <v>8507</v>
      </c>
      <c r="E2400" s="2" t="s">
        <v>36</v>
      </c>
      <c r="F2400" s="2" t="s">
        <v>96</v>
      </c>
      <c r="G2400" s="2" t="s">
        <v>8508</v>
      </c>
      <c r="H2400" s="4" t="s">
        <v>8509</v>
      </c>
      <c r="I2400" s="10"/>
      <c r="J2400" s="10"/>
    </row>
    <row r="2401">
      <c r="A2401" s="28">
        <v>1.01040012899E11</v>
      </c>
      <c r="B2401" s="29" t="s">
        <v>8510</v>
      </c>
      <c r="C2401" s="29" t="s">
        <v>8511</v>
      </c>
      <c r="D2401" s="28">
        <v>8.7133770473E10</v>
      </c>
      <c r="E2401" s="29" t="s">
        <v>165</v>
      </c>
      <c r="F2401" s="29" t="s">
        <v>201</v>
      </c>
      <c r="G2401" s="29" t="s">
        <v>8512</v>
      </c>
      <c r="H2401" s="51" t="s">
        <v>8513</v>
      </c>
      <c r="I2401" s="6"/>
      <c r="J2401" s="13"/>
      <c r="K2401" s="82"/>
      <c r="L2401" s="82"/>
      <c r="M2401" s="82"/>
      <c r="N2401" s="82"/>
      <c r="O2401" s="82"/>
      <c r="P2401" s="82"/>
      <c r="Q2401" s="82"/>
      <c r="R2401" s="82"/>
      <c r="S2401" s="82"/>
      <c r="T2401" s="82"/>
      <c r="U2401" s="82"/>
      <c r="V2401" s="82"/>
      <c r="W2401" s="82"/>
      <c r="X2401" s="82"/>
      <c r="Y2401" s="82"/>
      <c r="Z2401" s="82"/>
    </row>
    <row r="2402">
      <c r="A2402" s="3">
        <v>1.01140002398E11</v>
      </c>
      <c r="B2402" s="2" t="s">
        <v>8514</v>
      </c>
      <c r="C2402" s="2" t="s">
        <v>8515</v>
      </c>
      <c r="D2402" s="3">
        <v>8.7017609231E10</v>
      </c>
      <c r="E2402" s="2" t="s">
        <v>6004</v>
      </c>
      <c r="F2402" s="2" t="s">
        <v>96</v>
      </c>
      <c r="G2402" s="2" t="s">
        <v>8516</v>
      </c>
      <c r="H2402" s="108">
        <v>45589.0</v>
      </c>
      <c r="I2402" s="10"/>
      <c r="J2402" s="10"/>
    </row>
    <row r="2403">
      <c r="A2403" s="62">
        <v>1.01140008705E11</v>
      </c>
      <c r="B2403" s="63" t="s">
        <v>8517</v>
      </c>
      <c r="C2403" s="63" t="s">
        <v>8518</v>
      </c>
      <c r="D2403" s="63" t="s">
        <v>8519</v>
      </c>
      <c r="E2403" s="63" t="s">
        <v>117</v>
      </c>
      <c r="F2403" s="63" t="s">
        <v>2</v>
      </c>
      <c r="G2403" s="63" t="s">
        <v>8520</v>
      </c>
      <c r="H2403" s="33"/>
      <c r="I2403" s="33"/>
      <c r="J2403" s="6"/>
    </row>
    <row r="2404">
      <c r="A2404" s="28">
        <v>1.01140016373E11</v>
      </c>
      <c r="B2404" s="29" t="s">
        <v>8521</v>
      </c>
      <c r="C2404" s="29" t="s">
        <v>8522</v>
      </c>
      <c r="D2404" s="28">
        <v>8.71826447E10</v>
      </c>
      <c r="E2404" s="29" t="s">
        <v>21</v>
      </c>
      <c r="F2404" s="29" t="s">
        <v>9</v>
      </c>
      <c r="G2404" s="29" t="s">
        <v>8523</v>
      </c>
      <c r="H2404" s="51" t="s">
        <v>8050</v>
      </c>
      <c r="I2404" s="6"/>
      <c r="J2404" s="33"/>
    </row>
    <row r="2405">
      <c r="A2405" s="3">
        <v>1.01140019621E11</v>
      </c>
      <c r="B2405" s="2" t="s">
        <v>8524</v>
      </c>
      <c r="C2405" s="2" t="s">
        <v>8525</v>
      </c>
      <c r="D2405" s="2" t="s">
        <v>8526</v>
      </c>
      <c r="E2405" s="2" t="s">
        <v>533</v>
      </c>
      <c r="F2405" s="2" t="s">
        <v>37</v>
      </c>
      <c r="G2405" s="2" t="s">
        <v>8527</v>
      </c>
      <c r="H2405" s="4" t="s">
        <v>6853</v>
      </c>
      <c r="I2405" s="10"/>
      <c r="J2405" s="10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  <c r="Z2405" s="27"/>
    </row>
    <row r="2406">
      <c r="A2406" s="28">
        <v>1.01240004974E11</v>
      </c>
      <c r="B2406" s="29" t="s">
        <v>8528</v>
      </c>
      <c r="C2406" s="29" t="s">
        <v>8529</v>
      </c>
      <c r="D2406" s="28">
        <v>8.7054841018E10</v>
      </c>
      <c r="E2406" s="29" t="s">
        <v>2034</v>
      </c>
      <c r="F2406" s="29" t="s">
        <v>273</v>
      </c>
      <c r="G2406" s="29" t="s">
        <v>8530</v>
      </c>
      <c r="H2406" s="51" t="s">
        <v>7110</v>
      </c>
      <c r="I2406" s="6"/>
      <c r="J2406" s="10"/>
    </row>
    <row r="2407">
      <c r="A2407" s="28">
        <v>1.00940002297E11</v>
      </c>
      <c r="B2407" s="29" t="s">
        <v>8531</v>
      </c>
      <c r="C2407" s="29" t="s">
        <v>8532</v>
      </c>
      <c r="D2407" s="28">
        <f>+77016758552</f>
        <v>77016758552</v>
      </c>
      <c r="E2407" s="29" t="s">
        <v>165</v>
      </c>
      <c r="F2407" s="29" t="s">
        <v>205</v>
      </c>
      <c r="G2407" s="29" t="s">
        <v>8533</v>
      </c>
      <c r="H2407" s="51" t="s">
        <v>7542</v>
      </c>
      <c r="I2407" s="6"/>
      <c r="J2407" s="6"/>
    </row>
    <row r="2408">
      <c r="A2408" s="28">
        <v>1.00940012373E11</v>
      </c>
      <c r="B2408" s="29" t="s">
        <v>8534</v>
      </c>
      <c r="C2408" s="29" t="s">
        <v>8535</v>
      </c>
      <c r="D2408" s="28">
        <f>+77756923027</f>
        <v>77756923027</v>
      </c>
      <c r="E2408" s="29" t="s">
        <v>7015</v>
      </c>
      <c r="F2408" s="29" t="s">
        <v>201</v>
      </c>
      <c r="G2408" s="29" t="s">
        <v>8536</v>
      </c>
      <c r="H2408" s="51" t="s">
        <v>8537</v>
      </c>
      <c r="I2408" s="6"/>
      <c r="J2408" s="10"/>
    </row>
    <row r="2409">
      <c r="A2409" s="3">
        <v>1.00964016083E11</v>
      </c>
      <c r="B2409" s="2" t="s">
        <v>8538</v>
      </c>
      <c r="C2409" s="2" t="s">
        <v>8539</v>
      </c>
      <c r="D2409" s="69" t="s">
        <v>8540</v>
      </c>
      <c r="E2409" s="2" t="s">
        <v>117</v>
      </c>
      <c r="F2409" s="2" t="s">
        <v>201</v>
      </c>
      <c r="G2409" s="2" t="s">
        <v>1664</v>
      </c>
      <c r="H2409" s="4" t="s">
        <v>4169</v>
      </c>
      <c r="I2409" s="10"/>
      <c r="J2409" s="13"/>
    </row>
    <row r="2410">
      <c r="A2410" s="3">
        <v>1.01140002042E11</v>
      </c>
      <c r="B2410" s="2" t="s">
        <v>8541</v>
      </c>
      <c r="C2410" s="2" t="s">
        <v>8542</v>
      </c>
      <c r="D2410" s="3">
        <v>8.7283921413E10</v>
      </c>
      <c r="E2410" s="2" t="s">
        <v>8543</v>
      </c>
      <c r="F2410" s="2" t="s">
        <v>31</v>
      </c>
      <c r="G2410" s="2" t="s">
        <v>8544</v>
      </c>
      <c r="H2410" s="4" t="s">
        <v>3046</v>
      </c>
      <c r="I2410" s="10"/>
      <c r="J2410" s="6"/>
    </row>
    <row r="2411">
      <c r="A2411" s="98">
        <v>1.01140009357E11</v>
      </c>
      <c r="B2411" s="99" t="s">
        <v>8545</v>
      </c>
      <c r="C2411" s="99" t="s">
        <v>8546</v>
      </c>
      <c r="D2411" s="98">
        <v>8.7154422735E10</v>
      </c>
      <c r="E2411" s="99" t="s">
        <v>21</v>
      </c>
      <c r="F2411" s="99" t="s">
        <v>55</v>
      </c>
      <c r="G2411" s="99" t="s">
        <v>8547</v>
      </c>
      <c r="H2411" s="100" t="s">
        <v>8548</v>
      </c>
      <c r="I2411" s="15"/>
      <c r="J2411" s="33"/>
    </row>
    <row r="2412">
      <c r="A2412" s="28">
        <v>1.01140016805E11</v>
      </c>
      <c r="B2412" s="29" t="s">
        <v>8549</v>
      </c>
      <c r="C2412" s="29" t="s">
        <v>8550</v>
      </c>
      <c r="D2412" s="28">
        <v>8.7182623667E10</v>
      </c>
      <c r="E2412" s="29" t="s">
        <v>420</v>
      </c>
      <c r="F2412" s="29" t="s">
        <v>9</v>
      </c>
      <c r="G2412" s="29" t="s">
        <v>8551</v>
      </c>
      <c r="H2412" s="51" t="s">
        <v>8552</v>
      </c>
      <c r="I2412" s="6"/>
      <c r="J2412" s="10"/>
    </row>
    <row r="2413">
      <c r="A2413" s="62">
        <v>1.01140016835E11</v>
      </c>
      <c r="B2413" s="63" t="s">
        <v>8553</v>
      </c>
      <c r="C2413" s="63" t="s">
        <v>8554</v>
      </c>
      <c r="D2413" s="63" t="s">
        <v>8555</v>
      </c>
      <c r="E2413" s="63" t="s">
        <v>5584</v>
      </c>
      <c r="F2413" s="63" t="s">
        <v>55</v>
      </c>
      <c r="G2413" s="63" t="s">
        <v>8556</v>
      </c>
      <c r="H2413" s="33"/>
      <c r="I2413" s="33"/>
      <c r="J2413" s="10"/>
    </row>
    <row r="2414">
      <c r="A2414" s="72">
        <v>1.01160014263E11</v>
      </c>
      <c r="B2414" s="73" t="s">
        <v>8557</v>
      </c>
      <c r="C2414" s="73" t="s">
        <v>8558</v>
      </c>
      <c r="D2414" s="109" t="s">
        <v>8559</v>
      </c>
      <c r="E2414" s="73" t="s">
        <v>2136</v>
      </c>
      <c r="F2414" s="73" t="s">
        <v>205</v>
      </c>
      <c r="G2414" s="73" t="s">
        <v>1634</v>
      </c>
      <c r="H2414" s="74" t="s">
        <v>7542</v>
      </c>
      <c r="I2414" s="14"/>
      <c r="J2414" s="6"/>
    </row>
    <row r="2415">
      <c r="A2415" s="3">
        <v>1.01164006333E11</v>
      </c>
      <c r="B2415" s="2" t="s">
        <v>8560</v>
      </c>
      <c r="C2415" s="2" t="s">
        <v>8561</v>
      </c>
      <c r="D2415" s="69" t="s">
        <v>8562</v>
      </c>
      <c r="E2415" s="2" t="s">
        <v>213</v>
      </c>
      <c r="F2415" s="2" t="s">
        <v>201</v>
      </c>
      <c r="G2415" s="2" t="s">
        <v>8563</v>
      </c>
      <c r="H2415" s="4" t="s">
        <v>8564</v>
      </c>
      <c r="I2415" s="10"/>
      <c r="J2415" s="10"/>
    </row>
    <row r="2416">
      <c r="A2416" s="3">
        <v>1.01164016618E11</v>
      </c>
      <c r="B2416" s="2" t="s">
        <v>8565</v>
      </c>
      <c r="C2416" s="2" t="s">
        <v>8566</v>
      </c>
      <c r="D2416" s="3">
        <v>8.7134173175E10</v>
      </c>
      <c r="E2416" s="2" t="s">
        <v>117</v>
      </c>
      <c r="F2416" s="2" t="s">
        <v>201</v>
      </c>
      <c r="G2416" s="2" t="s">
        <v>8567</v>
      </c>
      <c r="H2416" s="4" t="s">
        <v>4169</v>
      </c>
      <c r="I2416" s="10"/>
      <c r="J2416" s="6"/>
    </row>
    <row r="2417">
      <c r="A2417" s="28">
        <v>1.01240012806E11</v>
      </c>
      <c r="B2417" s="29" t="s">
        <v>8568</v>
      </c>
      <c r="C2417" s="29" t="s">
        <v>8569</v>
      </c>
      <c r="D2417" s="39" t="s">
        <v>8570</v>
      </c>
      <c r="E2417" s="29" t="s">
        <v>1000</v>
      </c>
      <c r="F2417" s="29" t="s">
        <v>31</v>
      </c>
      <c r="G2417" s="29" t="s">
        <v>8571</v>
      </c>
      <c r="H2417" s="51" t="s">
        <v>7551</v>
      </c>
      <c r="I2417" s="6"/>
      <c r="J2417" s="6"/>
    </row>
    <row r="2418">
      <c r="A2418" s="3">
        <v>1.012400131E11</v>
      </c>
      <c r="B2418" s="2" t="s">
        <v>8572</v>
      </c>
      <c r="C2418" s="2" t="s">
        <v>8573</v>
      </c>
      <c r="D2418" s="3">
        <v>8.7143525381E10</v>
      </c>
      <c r="E2418" s="2" t="s">
        <v>8380</v>
      </c>
      <c r="F2418" s="2" t="s">
        <v>43</v>
      </c>
      <c r="G2418" s="2" t="s">
        <v>8574</v>
      </c>
      <c r="H2418" s="4" t="s">
        <v>5981</v>
      </c>
      <c r="I2418" s="71" t="s">
        <v>8575</v>
      </c>
      <c r="J2418" s="10"/>
    </row>
    <row r="2419">
      <c r="A2419" s="3">
        <v>1.10140004672E11</v>
      </c>
      <c r="B2419" s="2" t="s">
        <v>8576</v>
      </c>
      <c r="C2419" s="2" t="s">
        <v>8577</v>
      </c>
      <c r="D2419" s="69" t="s">
        <v>8578</v>
      </c>
      <c r="E2419" s="2" t="s">
        <v>302</v>
      </c>
      <c r="F2419" s="2" t="s">
        <v>37</v>
      </c>
      <c r="G2419" s="2" t="s">
        <v>8579</v>
      </c>
      <c r="H2419" s="4" t="s">
        <v>8580</v>
      </c>
      <c r="I2419" s="10"/>
      <c r="J2419" s="6"/>
    </row>
    <row r="2420">
      <c r="A2420" s="28">
        <v>1.1014000723E11</v>
      </c>
      <c r="B2420" s="29" t="s">
        <v>8581</v>
      </c>
      <c r="C2420" s="29" t="s">
        <v>8582</v>
      </c>
      <c r="D2420" s="29" t="s">
        <v>8583</v>
      </c>
      <c r="E2420" s="29" t="s">
        <v>8359</v>
      </c>
      <c r="F2420" s="29" t="s">
        <v>9</v>
      </c>
      <c r="G2420" s="29" t="s">
        <v>8584</v>
      </c>
      <c r="H2420" s="51" t="s">
        <v>153</v>
      </c>
      <c r="I2420" s="6"/>
      <c r="J2420" s="6"/>
    </row>
    <row r="2421">
      <c r="A2421" s="28">
        <v>1.10164017219E11</v>
      </c>
      <c r="B2421" s="29" t="s">
        <v>8585</v>
      </c>
      <c r="C2421" s="29" t="s">
        <v>8586</v>
      </c>
      <c r="D2421" s="28">
        <v>8.7013946915E10</v>
      </c>
      <c r="E2421" s="29" t="s">
        <v>36</v>
      </c>
      <c r="F2421" s="29" t="s">
        <v>205</v>
      </c>
      <c r="G2421" s="29" t="s">
        <v>6423</v>
      </c>
      <c r="H2421" s="51" t="s">
        <v>7542</v>
      </c>
      <c r="I2421" s="6"/>
      <c r="J2421" s="10"/>
    </row>
    <row r="2422">
      <c r="A2422" s="3">
        <v>1.10140017545E11</v>
      </c>
      <c r="B2422" s="2" t="s">
        <v>8587</v>
      </c>
      <c r="C2422" s="2" t="s">
        <v>8588</v>
      </c>
      <c r="D2422" s="3">
        <f>+77771081811</f>
        <v>77771081811</v>
      </c>
      <c r="E2422" s="2" t="s">
        <v>213</v>
      </c>
      <c r="F2422" s="2" t="s">
        <v>71</v>
      </c>
      <c r="G2422" s="2" t="s">
        <v>8589</v>
      </c>
      <c r="H2422" s="65" t="s">
        <v>3123</v>
      </c>
      <c r="I2422" s="10"/>
      <c r="J2422" s="20"/>
    </row>
    <row r="2423">
      <c r="A2423" s="3">
        <v>1.10140017723E11</v>
      </c>
      <c r="B2423" s="2" t="s">
        <v>8590</v>
      </c>
      <c r="C2423" s="2" t="s">
        <v>8591</v>
      </c>
      <c r="D2423" s="69" t="s">
        <v>8592</v>
      </c>
      <c r="E2423" s="2" t="s">
        <v>416</v>
      </c>
      <c r="F2423" s="2" t="s">
        <v>71</v>
      </c>
      <c r="G2423" s="2" t="s">
        <v>8593</v>
      </c>
      <c r="H2423" s="65" t="s">
        <v>5834</v>
      </c>
      <c r="I2423" s="10"/>
      <c r="J2423" s="6"/>
    </row>
    <row r="2424">
      <c r="A2424" s="62">
        <v>1.10240018725E11</v>
      </c>
      <c r="B2424" s="63" t="s">
        <v>8594</v>
      </c>
      <c r="C2424" s="63" t="s">
        <v>8595</v>
      </c>
      <c r="D2424" s="63" t="s">
        <v>8596</v>
      </c>
      <c r="E2424" s="63" t="s">
        <v>6004</v>
      </c>
      <c r="F2424" s="63" t="s">
        <v>2</v>
      </c>
      <c r="G2424" s="63" t="s">
        <v>8597</v>
      </c>
      <c r="H2424" s="33"/>
      <c r="I2424" s="33"/>
      <c r="J2424" s="33"/>
    </row>
    <row r="2425">
      <c r="A2425" s="62">
        <v>1.10340000398E11</v>
      </c>
      <c r="B2425" s="63" t="s">
        <v>8598</v>
      </c>
      <c r="C2425" s="63" t="s">
        <v>8599</v>
      </c>
      <c r="D2425" s="68" t="str">
        <f>+77071033668 ,87071033668</f>
        <v>#ERROR!</v>
      </c>
      <c r="E2425" s="63" t="s">
        <v>6578</v>
      </c>
      <c r="F2425" s="63" t="s">
        <v>2984</v>
      </c>
      <c r="G2425" s="63" t="s">
        <v>8600</v>
      </c>
      <c r="H2425" s="33"/>
      <c r="I2425" s="33"/>
      <c r="J2425" s="10"/>
    </row>
    <row r="2426">
      <c r="A2426" s="28">
        <v>1.10340012501E11</v>
      </c>
      <c r="B2426" s="29" t="s">
        <v>8601</v>
      </c>
      <c r="C2426" s="29" t="s">
        <v>8602</v>
      </c>
      <c r="D2426" s="29" t="s">
        <v>8603</v>
      </c>
      <c r="E2426" s="29" t="s">
        <v>302</v>
      </c>
      <c r="F2426" s="29" t="s">
        <v>91</v>
      </c>
      <c r="G2426" s="29" t="s">
        <v>8604</v>
      </c>
      <c r="H2426" s="51" t="s">
        <v>8605</v>
      </c>
      <c r="I2426" s="6"/>
      <c r="J2426" s="10"/>
    </row>
    <row r="2427">
      <c r="A2427" s="28">
        <v>1.10340009096E11</v>
      </c>
      <c r="B2427" s="29" t="s">
        <v>8606</v>
      </c>
      <c r="C2427" s="29" t="s">
        <v>7412</v>
      </c>
      <c r="D2427" s="28">
        <v>8.7142391788E10</v>
      </c>
      <c r="E2427" s="29" t="s">
        <v>21</v>
      </c>
      <c r="F2427" s="29" t="s">
        <v>43</v>
      </c>
      <c r="G2427" s="29" t="s">
        <v>8607</v>
      </c>
      <c r="H2427" s="51" t="s">
        <v>8608</v>
      </c>
      <c r="I2427" s="57" t="s">
        <v>8609</v>
      </c>
      <c r="J2427" s="6"/>
    </row>
    <row r="2428">
      <c r="A2428" s="28">
        <v>1.10340015665E11</v>
      </c>
      <c r="B2428" s="29" t="s">
        <v>8610</v>
      </c>
      <c r="C2428" s="29" t="s">
        <v>8611</v>
      </c>
      <c r="D2428" s="29" t="s">
        <v>8612</v>
      </c>
      <c r="E2428" s="29" t="s">
        <v>165</v>
      </c>
      <c r="F2428" s="29" t="s">
        <v>71</v>
      </c>
      <c r="G2428" s="29" t="s">
        <v>8613</v>
      </c>
      <c r="H2428" s="30" t="s">
        <v>6638</v>
      </c>
      <c r="I2428" s="6"/>
      <c r="J2428" s="10"/>
    </row>
    <row r="2429">
      <c r="A2429" s="28">
        <v>1.10364008485E11</v>
      </c>
      <c r="B2429" s="29" t="s">
        <v>8614</v>
      </c>
      <c r="C2429" s="29" t="s">
        <v>8615</v>
      </c>
      <c r="D2429" s="28">
        <v>8.7052611365E10</v>
      </c>
      <c r="E2429" s="29" t="s">
        <v>21</v>
      </c>
      <c r="F2429" s="29" t="s">
        <v>186</v>
      </c>
      <c r="G2429" s="29" t="s">
        <v>8616</v>
      </c>
      <c r="H2429" s="51" t="s">
        <v>8617</v>
      </c>
      <c r="I2429" s="6"/>
      <c r="J2429" s="13"/>
      <c r="K2429" s="82"/>
      <c r="L2429" s="82"/>
      <c r="M2429" s="82"/>
      <c r="N2429" s="82"/>
      <c r="O2429" s="82"/>
      <c r="P2429" s="82"/>
      <c r="Q2429" s="82"/>
      <c r="R2429" s="82"/>
      <c r="S2429" s="82"/>
      <c r="T2429" s="82"/>
      <c r="U2429" s="82"/>
      <c r="V2429" s="82"/>
      <c r="W2429" s="82"/>
      <c r="X2429" s="82"/>
      <c r="Y2429" s="82"/>
      <c r="Z2429" s="82"/>
    </row>
    <row r="2430">
      <c r="A2430" s="3">
        <v>1.10440003142E11</v>
      </c>
      <c r="B2430" s="2" t="s">
        <v>8618</v>
      </c>
      <c r="C2430" s="2" t="s">
        <v>8619</v>
      </c>
      <c r="D2430" s="69" t="s">
        <v>8620</v>
      </c>
      <c r="E2430" s="2" t="s">
        <v>302</v>
      </c>
      <c r="F2430" s="2" t="s">
        <v>37</v>
      </c>
      <c r="G2430" s="2" t="s">
        <v>8621</v>
      </c>
      <c r="H2430" s="4" t="s">
        <v>8580</v>
      </c>
      <c r="I2430" s="10"/>
      <c r="J2430" s="13"/>
    </row>
    <row r="2431">
      <c r="A2431" s="62">
        <v>1.10440001689E11</v>
      </c>
      <c r="B2431" s="63" t="s">
        <v>8622</v>
      </c>
      <c r="C2431" s="63" t="s">
        <v>8623</v>
      </c>
      <c r="D2431" s="62">
        <v>8.7015519039E10</v>
      </c>
      <c r="E2431" s="63" t="s">
        <v>213</v>
      </c>
      <c r="F2431" s="63" t="s">
        <v>2984</v>
      </c>
      <c r="G2431" s="63" t="s">
        <v>8624</v>
      </c>
      <c r="H2431" s="33"/>
      <c r="I2431" s="33"/>
      <c r="J2431" s="13"/>
    </row>
    <row r="2432">
      <c r="A2432" s="28">
        <v>1.10464020458E11</v>
      </c>
      <c r="B2432" s="29" t="s">
        <v>8625</v>
      </c>
      <c r="C2432" s="29" t="s">
        <v>8626</v>
      </c>
      <c r="D2432" s="39" t="s">
        <v>8627</v>
      </c>
      <c r="E2432" s="29" t="s">
        <v>302</v>
      </c>
      <c r="F2432" s="29" t="s">
        <v>37</v>
      </c>
      <c r="G2432" s="29" t="s">
        <v>6460</v>
      </c>
      <c r="H2432" s="51" t="s">
        <v>8628</v>
      </c>
      <c r="I2432" s="6"/>
      <c r="J2432" s="6"/>
    </row>
    <row r="2433">
      <c r="A2433" s="28">
        <v>1.10440020615E11</v>
      </c>
      <c r="B2433" s="29" t="s">
        <v>8629</v>
      </c>
      <c r="C2433" s="29" t="s">
        <v>8630</v>
      </c>
      <c r="D2433" s="39" t="s">
        <v>8631</v>
      </c>
      <c r="E2433" s="29" t="s">
        <v>5989</v>
      </c>
      <c r="F2433" s="29" t="s">
        <v>141</v>
      </c>
      <c r="G2433" s="29" t="s">
        <v>8632</v>
      </c>
      <c r="H2433" s="51" t="s">
        <v>8633</v>
      </c>
      <c r="I2433" s="6"/>
      <c r="J2433" s="6"/>
    </row>
    <row r="2434">
      <c r="A2434" s="28">
        <v>1.10440009614E11</v>
      </c>
      <c r="B2434" s="29" t="s">
        <v>8634</v>
      </c>
      <c r="C2434" s="29" t="s">
        <v>8635</v>
      </c>
      <c r="D2434" s="28">
        <v>8.7011611113E10</v>
      </c>
      <c r="E2434" s="29" t="s">
        <v>6698</v>
      </c>
      <c r="F2434" s="29" t="s">
        <v>37</v>
      </c>
      <c r="G2434" s="29" t="s">
        <v>8636</v>
      </c>
      <c r="H2434" s="51" t="s">
        <v>8637</v>
      </c>
      <c r="I2434" s="6"/>
      <c r="J2434" s="6"/>
    </row>
    <row r="2435">
      <c r="A2435" s="28">
        <v>1.10464010699E11</v>
      </c>
      <c r="B2435" s="29" t="s">
        <v>8638</v>
      </c>
      <c r="C2435" s="29" t="s">
        <v>8639</v>
      </c>
      <c r="D2435" s="39" t="s">
        <v>8640</v>
      </c>
      <c r="E2435" s="29" t="s">
        <v>225</v>
      </c>
      <c r="F2435" s="29" t="s">
        <v>205</v>
      </c>
      <c r="G2435" s="29" t="s">
        <v>8641</v>
      </c>
      <c r="H2435" s="51" t="s">
        <v>7503</v>
      </c>
      <c r="I2435" s="6"/>
      <c r="J2435" s="10"/>
    </row>
    <row r="2436">
      <c r="A2436" s="3">
        <v>1.10540016195E11</v>
      </c>
      <c r="B2436" s="2" t="s">
        <v>8642</v>
      </c>
      <c r="C2436" s="2" t="s">
        <v>8643</v>
      </c>
      <c r="D2436" s="69" t="s">
        <v>8644</v>
      </c>
      <c r="E2436" s="2" t="s">
        <v>213</v>
      </c>
      <c r="F2436" s="2" t="s">
        <v>37</v>
      </c>
      <c r="G2436" s="2" t="s">
        <v>8645</v>
      </c>
      <c r="H2436" s="4" t="s">
        <v>8580</v>
      </c>
      <c r="I2436" s="10"/>
      <c r="J2436" s="10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7"/>
      <c r="X2436" s="27"/>
      <c r="Y2436" s="27"/>
      <c r="Z2436" s="27"/>
    </row>
    <row r="2437">
      <c r="A2437" s="28">
        <v>1.10540007116E11</v>
      </c>
      <c r="B2437" s="29" t="s">
        <v>8646</v>
      </c>
      <c r="C2437" s="29" t="s">
        <v>8647</v>
      </c>
      <c r="D2437" s="28">
        <f>+77077717793</f>
        <v>77077717793</v>
      </c>
      <c r="E2437" s="29" t="s">
        <v>21</v>
      </c>
      <c r="F2437" s="29" t="s">
        <v>22</v>
      </c>
      <c r="G2437" s="29" t="s">
        <v>8648</v>
      </c>
      <c r="H2437" s="51" t="s">
        <v>7609</v>
      </c>
      <c r="I2437" s="6"/>
      <c r="J2437" s="6"/>
    </row>
    <row r="2438">
      <c r="A2438" s="3">
        <v>1.10540012668E11</v>
      </c>
      <c r="B2438" s="2" t="s">
        <v>8649</v>
      </c>
      <c r="C2438" s="2" t="s">
        <v>8650</v>
      </c>
      <c r="D2438" s="3">
        <v>8.7164531448E10</v>
      </c>
      <c r="E2438" s="2" t="s">
        <v>225</v>
      </c>
      <c r="F2438" s="2" t="s">
        <v>22</v>
      </c>
      <c r="G2438" s="2" t="s">
        <v>8651</v>
      </c>
      <c r="H2438" s="4" t="s">
        <v>8652</v>
      </c>
      <c r="I2438" s="10"/>
      <c r="J2438" s="6"/>
    </row>
    <row r="2439">
      <c r="A2439" s="58"/>
      <c r="B2439" s="58"/>
      <c r="C2439" s="58"/>
      <c r="D2439" s="58"/>
      <c r="E2439" s="58"/>
      <c r="F2439" s="58"/>
      <c r="G2439" s="58"/>
      <c r="H2439" s="6"/>
      <c r="I2439" s="6"/>
      <c r="J2439" s="10"/>
    </row>
    <row r="2440">
      <c r="A2440" s="3">
        <v>1.10564006634E11</v>
      </c>
      <c r="B2440" s="2" t="s">
        <v>8653</v>
      </c>
      <c r="C2440" s="2" t="s">
        <v>8654</v>
      </c>
      <c r="D2440" s="3">
        <v>8.7774546821E10</v>
      </c>
      <c r="E2440" s="2" t="s">
        <v>165</v>
      </c>
      <c r="F2440" s="2" t="s">
        <v>9</v>
      </c>
      <c r="G2440" s="2" t="s">
        <v>8655</v>
      </c>
      <c r="H2440" s="4" t="s">
        <v>3620</v>
      </c>
      <c r="I2440" s="10"/>
      <c r="J2440" s="20"/>
    </row>
    <row r="2441">
      <c r="A2441" s="3">
        <v>1.10540019338E11</v>
      </c>
      <c r="B2441" s="2" t="s">
        <v>8656</v>
      </c>
      <c r="C2441" s="2" t="s">
        <v>8657</v>
      </c>
      <c r="D2441" s="69" t="s">
        <v>8658</v>
      </c>
      <c r="E2441" s="2" t="s">
        <v>173</v>
      </c>
      <c r="F2441" s="2" t="s">
        <v>141</v>
      </c>
      <c r="G2441" s="2" t="s">
        <v>8659</v>
      </c>
      <c r="H2441" s="4" t="s">
        <v>6706</v>
      </c>
      <c r="I2441" s="10"/>
      <c r="J2441" s="10"/>
    </row>
    <row r="2442">
      <c r="A2442" s="3">
        <v>1.10640001359E11</v>
      </c>
      <c r="B2442" s="2" t="s">
        <v>8660</v>
      </c>
      <c r="C2442" s="2" t="s">
        <v>8661</v>
      </c>
      <c r="D2442" s="69" t="s">
        <v>8662</v>
      </c>
      <c r="E2442" s="2" t="s">
        <v>302</v>
      </c>
      <c r="F2442" s="2" t="s">
        <v>37</v>
      </c>
      <c r="G2442" s="2" t="s">
        <v>8663</v>
      </c>
      <c r="H2442" s="4" t="s">
        <v>8580</v>
      </c>
      <c r="I2442" s="10"/>
      <c r="J2442" s="6"/>
    </row>
    <row r="2443">
      <c r="A2443" s="28">
        <v>1.10640011267E11</v>
      </c>
      <c r="B2443" s="29" t="s">
        <v>8664</v>
      </c>
      <c r="C2443" s="29" t="s">
        <v>8665</v>
      </c>
      <c r="D2443" s="29" t="s">
        <v>8666</v>
      </c>
      <c r="E2443" s="29" t="s">
        <v>8667</v>
      </c>
      <c r="F2443" s="29" t="s">
        <v>31</v>
      </c>
      <c r="G2443" s="29" t="s">
        <v>8668</v>
      </c>
      <c r="H2443" s="51" t="s">
        <v>7551</v>
      </c>
      <c r="I2443" s="6"/>
      <c r="J2443" s="6"/>
    </row>
    <row r="2444">
      <c r="A2444" s="28">
        <v>1.10840004291E11</v>
      </c>
      <c r="B2444" s="29" t="s">
        <v>8669</v>
      </c>
      <c r="C2444" s="29" t="s">
        <v>8670</v>
      </c>
      <c r="D2444" s="28">
        <v>8.7013165225E10</v>
      </c>
      <c r="E2444" s="29" t="s">
        <v>8671</v>
      </c>
      <c r="F2444" s="29" t="s">
        <v>205</v>
      </c>
      <c r="G2444" s="29" t="s">
        <v>8672</v>
      </c>
      <c r="H2444" s="51" t="s">
        <v>8673</v>
      </c>
      <c r="I2444" s="6"/>
      <c r="J2444" s="6"/>
    </row>
    <row r="2445">
      <c r="A2445" s="62">
        <v>1.10640012225E11</v>
      </c>
      <c r="B2445" s="63" t="s">
        <v>8674</v>
      </c>
      <c r="C2445" s="63" t="s">
        <v>8675</v>
      </c>
      <c r="D2445" s="79" t="s">
        <v>8676</v>
      </c>
      <c r="E2445" s="63" t="s">
        <v>442</v>
      </c>
      <c r="F2445" s="63" t="s">
        <v>55</v>
      </c>
      <c r="G2445" s="63" t="s">
        <v>8677</v>
      </c>
      <c r="H2445" s="89" t="s">
        <v>8678</v>
      </c>
      <c r="I2445" s="33"/>
      <c r="J2445" s="6"/>
    </row>
    <row r="2446">
      <c r="A2446" s="3">
        <v>1.10640023092E11</v>
      </c>
      <c r="B2446" s="2" t="s">
        <v>8679</v>
      </c>
      <c r="C2446" s="2" t="s">
        <v>8680</v>
      </c>
      <c r="D2446" s="69" t="s">
        <v>8681</v>
      </c>
      <c r="E2446" s="2" t="s">
        <v>379</v>
      </c>
      <c r="F2446" s="2" t="s">
        <v>71</v>
      </c>
      <c r="G2446" s="2" t="s">
        <v>8682</v>
      </c>
      <c r="H2446" s="65" t="s">
        <v>3123</v>
      </c>
      <c r="I2446" s="10"/>
      <c r="J2446" s="14"/>
    </row>
    <row r="2447">
      <c r="A2447" s="62">
        <v>1.10740011002E11</v>
      </c>
      <c r="B2447" s="63" t="s">
        <v>8683</v>
      </c>
      <c r="C2447" s="63" t="s">
        <v>8684</v>
      </c>
      <c r="D2447" s="79" t="s">
        <v>8685</v>
      </c>
      <c r="E2447" s="63" t="s">
        <v>21</v>
      </c>
      <c r="F2447" s="63" t="s">
        <v>43</v>
      </c>
      <c r="G2447" s="63" t="s">
        <v>8686</v>
      </c>
      <c r="H2447" s="89" t="s">
        <v>358</v>
      </c>
      <c r="I2447" s="110" t="s">
        <v>8687</v>
      </c>
      <c r="J2447" s="10"/>
    </row>
    <row r="2448">
      <c r="A2448" s="64"/>
      <c r="B2448" s="64"/>
      <c r="C2448" s="64"/>
      <c r="D2448" s="64"/>
      <c r="E2448" s="64"/>
      <c r="F2448" s="64"/>
      <c r="G2448" s="64"/>
      <c r="H2448" s="33"/>
      <c r="I2448" s="33"/>
      <c r="J2448" s="13"/>
    </row>
    <row r="2449">
      <c r="A2449" s="62">
        <v>1.10840007048E11</v>
      </c>
      <c r="B2449" s="63" t="s">
        <v>8688</v>
      </c>
      <c r="C2449" s="63" t="s">
        <v>8689</v>
      </c>
      <c r="D2449" s="79" t="s">
        <v>8690</v>
      </c>
      <c r="E2449" s="63" t="s">
        <v>21</v>
      </c>
      <c r="F2449" s="63" t="s">
        <v>43</v>
      </c>
      <c r="G2449" s="63" t="s">
        <v>8691</v>
      </c>
      <c r="H2449" s="89" t="s">
        <v>8692</v>
      </c>
      <c r="I2449" s="110" t="s">
        <v>8693</v>
      </c>
      <c r="J2449" s="20"/>
    </row>
    <row r="2450">
      <c r="A2450" s="3">
        <v>1.10840019438E11</v>
      </c>
      <c r="B2450" s="2" t="s">
        <v>8694</v>
      </c>
      <c r="C2450" s="2" t="s">
        <v>8695</v>
      </c>
      <c r="D2450" s="3">
        <v>8.7779890007E10</v>
      </c>
      <c r="E2450" s="2" t="s">
        <v>1833</v>
      </c>
      <c r="F2450" s="2" t="s">
        <v>96</v>
      </c>
      <c r="G2450" s="2" t="s">
        <v>8696</v>
      </c>
      <c r="H2450" s="4" t="s">
        <v>8697</v>
      </c>
      <c r="I2450" s="10"/>
      <c r="J2450" s="13"/>
    </row>
    <row r="2451">
      <c r="A2451" s="3">
        <v>1.10840012222E11</v>
      </c>
      <c r="B2451" s="2" t="s">
        <v>8698</v>
      </c>
      <c r="C2451" s="2" t="s">
        <v>8699</v>
      </c>
      <c r="D2451" s="3">
        <v>8.7774593353E10</v>
      </c>
      <c r="E2451" s="2" t="s">
        <v>165</v>
      </c>
      <c r="F2451" s="2" t="s">
        <v>9</v>
      </c>
      <c r="G2451" s="2" t="s">
        <v>8700</v>
      </c>
      <c r="H2451" s="4" t="s">
        <v>3620</v>
      </c>
      <c r="I2451" s="10"/>
      <c r="J2451" s="6"/>
    </row>
    <row r="2452">
      <c r="A2452" s="62">
        <v>1.10841008983E11</v>
      </c>
      <c r="B2452" s="63" t="s">
        <v>8701</v>
      </c>
      <c r="C2452" s="63" t="s">
        <v>8702</v>
      </c>
      <c r="D2452" s="63" t="s">
        <v>8703</v>
      </c>
      <c r="E2452" s="63" t="s">
        <v>6004</v>
      </c>
      <c r="F2452" s="63" t="s">
        <v>55</v>
      </c>
      <c r="G2452" s="63" t="s">
        <v>8704</v>
      </c>
      <c r="H2452" s="33"/>
      <c r="I2452" s="33"/>
      <c r="J2452" s="10"/>
    </row>
    <row r="2453">
      <c r="A2453" s="62">
        <v>1.10841010043E11</v>
      </c>
      <c r="B2453" s="63" t="s">
        <v>8705</v>
      </c>
      <c r="C2453" s="63" t="s">
        <v>8706</v>
      </c>
      <c r="D2453" s="68" t="str">
        <f>+7 727 371 80 09 ,87273718005 ,87273718009</f>
        <v>#ERROR!</v>
      </c>
      <c r="E2453" s="63" t="s">
        <v>6004</v>
      </c>
      <c r="F2453" s="63" t="s">
        <v>96</v>
      </c>
      <c r="G2453" s="63" t="s">
        <v>8707</v>
      </c>
      <c r="H2453" s="33"/>
      <c r="I2453" s="33"/>
      <c r="J2453" s="33"/>
    </row>
    <row r="2454">
      <c r="A2454" s="62">
        <v>1.10841011369E11</v>
      </c>
      <c r="B2454" s="63" t="s">
        <v>8708</v>
      </c>
      <c r="C2454" s="63" t="s">
        <v>8709</v>
      </c>
      <c r="D2454" s="63" t="s">
        <v>8710</v>
      </c>
      <c r="E2454" s="63" t="s">
        <v>6004</v>
      </c>
      <c r="F2454" s="63" t="s">
        <v>31</v>
      </c>
      <c r="G2454" s="63" t="s">
        <v>8711</v>
      </c>
      <c r="H2454" s="33"/>
      <c r="I2454" s="33"/>
      <c r="J2454" s="33"/>
    </row>
    <row r="2455">
      <c r="A2455" s="62">
        <v>1.10841011616E11</v>
      </c>
      <c r="B2455" s="63" t="s">
        <v>8712</v>
      </c>
      <c r="C2455" s="63" t="s">
        <v>8713</v>
      </c>
      <c r="D2455" s="63" t="s">
        <v>8714</v>
      </c>
      <c r="E2455" s="63" t="s">
        <v>6004</v>
      </c>
      <c r="F2455" s="63" t="s">
        <v>141</v>
      </c>
      <c r="G2455" s="63" t="s">
        <v>8715</v>
      </c>
      <c r="H2455" s="33"/>
      <c r="I2455" s="33"/>
      <c r="J2455" s="10"/>
    </row>
    <row r="2456">
      <c r="A2456" s="62">
        <v>1.10940003366E11</v>
      </c>
      <c r="B2456" s="63" t="s">
        <v>8716</v>
      </c>
      <c r="C2456" s="63" t="s">
        <v>8717</v>
      </c>
      <c r="D2456" s="79" t="s">
        <v>8718</v>
      </c>
      <c r="E2456" s="63" t="s">
        <v>165</v>
      </c>
      <c r="F2456" s="63" t="s">
        <v>428</v>
      </c>
      <c r="G2456" s="63" t="s">
        <v>8719</v>
      </c>
      <c r="H2456" s="33"/>
      <c r="I2456" s="33"/>
      <c r="J2456" s="6"/>
    </row>
    <row r="2457">
      <c r="A2457" s="62">
        <v>1.10941001286E11</v>
      </c>
      <c r="B2457" s="63" t="s">
        <v>8720</v>
      </c>
      <c r="C2457" s="63" t="s">
        <v>8721</v>
      </c>
      <c r="D2457" s="63" t="s">
        <v>8722</v>
      </c>
      <c r="E2457" s="63" t="s">
        <v>6004</v>
      </c>
      <c r="F2457" s="63" t="s">
        <v>452</v>
      </c>
      <c r="G2457" s="63" t="s">
        <v>8723</v>
      </c>
      <c r="H2457" s="33"/>
      <c r="I2457" s="33"/>
      <c r="J2457" s="10"/>
    </row>
    <row r="2458">
      <c r="A2458" s="62">
        <v>1.10940011109E11</v>
      </c>
      <c r="B2458" s="63" t="s">
        <v>8724</v>
      </c>
      <c r="C2458" s="63" t="s">
        <v>8725</v>
      </c>
      <c r="D2458" s="68" t="str">
        <f>+7(727)3335165 ,87273335165 ,87712841481 ,87781292938</f>
        <v>#ERROR!</v>
      </c>
      <c r="E2458" s="63" t="s">
        <v>117</v>
      </c>
      <c r="F2458" s="63" t="s">
        <v>2984</v>
      </c>
      <c r="G2458" s="63" t="s">
        <v>8726</v>
      </c>
      <c r="H2458" s="33"/>
      <c r="I2458" s="33"/>
      <c r="J2458" s="6"/>
    </row>
    <row r="2459">
      <c r="A2459" s="62">
        <v>1.10940016566E11</v>
      </c>
      <c r="B2459" s="63" t="s">
        <v>8727</v>
      </c>
      <c r="C2459" s="63" t="s">
        <v>8728</v>
      </c>
      <c r="D2459" s="68" t="str">
        <f>+7 727 272 43 95 ,87272724395 ,87786799998</f>
        <v>#ERROR!</v>
      </c>
      <c r="E2459" s="63" t="s">
        <v>8729</v>
      </c>
      <c r="F2459" s="63" t="s">
        <v>2984</v>
      </c>
      <c r="G2459" s="63" t="s">
        <v>8730</v>
      </c>
      <c r="H2459" s="33"/>
      <c r="I2459" s="33"/>
      <c r="J2459" s="6"/>
    </row>
    <row r="2460">
      <c r="A2460" s="3">
        <v>1.10940010903E11</v>
      </c>
      <c r="B2460" s="2" t="s">
        <v>8731</v>
      </c>
      <c r="C2460" s="2" t="s">
        <v>8732</v>
      </c>
      <c r="D2460" s="3">
        <f>+77079111195</f>
        <v>77079111195</v>
      </c>
      <c r="E2460" s="2" t="s">
        <v>2949</v>
      </c>
      <c r="F2460" s="2" t="s">
        <v>96</v>
      </c>
      <c r="G2460" s="2" t="s">
        <v>8733</v>
      </c>
      <c r="H2460" s="4" t="s">
        <v>8734</v>
      </c>
      <c r="I2460" s="10"/>
      <c r="J2460" s="6"/>
    </row>
    <row r="2461">
      <c r="A2461" s="62">
        <v>1.10941001385E11</v>
      </c>
      <c r="B2461" s="63" t="s">
        <v>8735</v>
      </c>
      <c r="C2461" s="63" t="s">
        <v>8736</v>
      </c>
      <c r="D2461" s="63" t="s">
        <v>8737</v>
      </c>
      <c r="E2461" s="63" t="s">
        <v>4561</v>
      </c>
      <c r="F2461" s="63" t="s">
        <v>201</v>
      </c>
      <c r="G2461" s="63" t="s">
        <v>8738</v>
      </c>
      <c r="H2461" s="33"/>
      <c r="I2461" s="33"/>
      <c r="J2461" s="6"/>
    </row>
    <row r="2462">
      <c r="A2462" s="62">
        <v>1.1094101314E11</v>
      </c>
      <c r="B2462" s="63" t="s">
        <v>8739</v>
      </c>
      <c r="C2462" s="63" t="s">
        <v>8740</v>
      </c>
      <c r="D2462" s="63" t="s">
        <v>8741</v>
      </c>
      <c r="E2462" s="63" t="s">
        <v>6004</v>
      </c>
      <c r="F2462" s="63" t="s">
        <v>9</v>
      </c>
      <c r="G2462" s="63" t="s">
        <v>8742</v>
      </c>
      <c r="H2462" s="33"/>
      <c r="I2462" s="33"/>
      <c r="J2462" s="10"/>
    </row>
    <row r="2463">
      <c r="A2463" s="28">
        <v>1.11040007943E11</v>
      </c>
      <c r="B2463" s="29" t="s">
        <v>8743</v>
      </c>
      <c r="C2463" s="29" t="s">
        <v>8744</v>
      </c>
      <c r="D2463" s="28">
        <f>+77073636977</f>
        <v>77073636977</v>
      </c>
      <c r="E2463" s="29" t="s">
        <v>1023</v>
      </c>
      <c r="F2463" s="29" t="s">
        <v>43</v>
      </c>
      <c r="G2463" s="29" t="s">
        <v>8745</v>
      </c>
      <c r="H2463" s="51" t="s">
        <v>358</v>
      </c>
      <c r="I2463" s="6"/>
      <c r="J2463" s="20"/>
    </row>
    <row r="2464">
      <c r="A2464" s="3">
        <v>1.11040006201E11</v>
      </c>
      <c r="B2464" s="2" t="s">
        <v>8746</v>
      </c>
      <c r="C2464" s="2" t="s">
        <v>8747</v>
      </c>
      <c r="D2464" s="69" t="s">
        <v>8748</v>
      </c>
      <c r="E2464" s="2" t="s">
        <v>379</v>
      </c>
      <c r="F2464" s="2" t="s">
        <v>186</v>
      </c>
      <c r="G2464" s="2" t="s">
        <v>8749</v>
      </c>
      <c r="H2464" s="4" t="s">
        <v>6824</v>
      </c>
      <c r="I2464" s="10"/>
      <c r="J2464" s="6"/>
    </row>
    <row r="2465">
      <c r="A2465" s="28">
        <v>1.10964009396E11</v>
      </c>
      <c r="B2465" s="29" t="s">
        <v>8750</v>
      </c>
      <c r="C2465" s="29" t="s">
        <v>8751</v>
      </c>
      <c r="D2465" s="28">
        <v>8.7477050797E10</v>
      </c>
      <c r="E2465" s="29" t="s">
        <v>165</v>
      </c>
      <c r="F2465" s="29" t="s">
        <v>9</v>
      </c>
      <c r="G2465" s="29" t="s">
        <v>8752</v>
      </c>
      <c r="H2465" s="51" t="s">
        <v>153</v>
      </c>
      <c r="I2465" s="6"/>
      <c r="J2465" s="33"/>
    </row>
    <row r="2466">
      <c r="A2466" s="3">
        <v>1.11040015052E11</v>
      </c>
      <c r="B2466" s="2" t="s">
        <v>8753</v>
      </c>
      <c r="C2466" s="2" t="s">
        <v>8754</v>
      </c>
      <c r="D2466" s="3">
        <v>8.7777855925E10</v>
      </c>
      <c r="E2466" s="2" t="s">
        <v>1023</v>
      </c>
      <c r="F2466" s="2" t="s">
        <v>205</v>
      </c>
      <c r="G2466" s="2" t="s">
        <v>8755</v>
      </c>
      <c r="H2466" s="4" t="s">
        <v>8756</v>
      </c>
      <c r="I2466" s="10"/>
      <c r="J2466" s="10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7"/>
      <c r="X2466" s="27"/>
      <c r="Y2466" s="27"/>
      <c r="Z2466" s="27"/>
    </row>
    <row r="2467">
      <c r="A2467" s="28">
        <v>1.11040014897E11</v>
      </c>
      <c r="B2467" s="29" t="s">
        <v>8757</v>
      </c>
      <c r="C2467" s="29" t="s">
        <v>8758</v>
      </c>
      <c r="D2467" s="39" t="s">
        <v>8759</v>
      </c>
      <c r="E2467" s="29" t="s">
        <v>117</v>
      </c>
      <c r="F2467" s="29" t="s">
        <v>96</v>
      </c>
      <c r="G2467" s="29" t="s">
        <v>8760</v>
      </c>
      <c r="H2467" s="51" t="s">
        <v>8697</v>
      </c>
      <c r="I2467" s="6"/>
      <c r="J2467" s="10"/>
    </row>
    <row r="2468">
      <c r="A2468" s="28">
        <v>1.11140003558E11</v>
      </c>
      <c r="B2468" s="29" t="s">
        <v>8761</v>
      </c>
      <c r="C2468" s="29" t="s">
        <v>8762</v>
      </c>
      <c r="D2468" s="39" t="s">
        <v>8763</v>
      </c>
      <c r="E2468" s="29" t="s">
        <v>213</v>
      </c>
      <c r="F2468" s="29" t="s">
        <v>141</v>
      </c>
      <c r="G2468" s="29" t="s">
        <v>8764</v>
      </c>
      <c r="H2468" s="51" t="s">
        <v>8765</v>
      </c>
      <c r="I2468" s="6"/>
      <c r="J2468" s="6"/>
    </row>
    <row r="2469">
      <c r="A2469" s="62">
        <v>1.11140002936E11</v>
      </c>
      <c r="B2469" s="63" t="s">
        <v>8766</v>
      </c>
      <c r="C2469" s="63" t="s">
        <v>8767</v>
      </c>
      <c r="D2469" s="62">
        <v>8.7712111112E10</v>
      </c>
      <c r="E2469" s="63" t="s">
        <v>117</v>
      </c>
      <c r="F2469" s="63" t="s">
        <v>2984</v>
      </c>
      <c r="G2469" s="63" t="s">
        <v>8768</v>
      </c>
      <c r="H2469" s="33"/>
      <c r="I2469" s="33"/>
      <c r="J2469" s="33"/>
    </row>
    <row r="2470">
      <c r="A2470" s="3">
        <v>1.11240008641E11</v>
      </c>
      <c r="B2470" s="2" t="s">
        <v>8769</v>
      </c>
      <c r="C2470" s="2" t="s">
        <v>8770</v>
      </c>
      <c r="D2470" s="2" t="s">
        <v>8771</v>
      </c>
      <c r="E2470" s="2" t="s">
        <v>1</v>
      </c>
      <c r="F2470" s="2" t="s">
        <v>22</v>
      </c>
      <c r="G2470" s="2" t="s">
        <v>8772</v>
      </c>
      <c r="H2470" s="4" t="s">
        <v>7101</v>
      </c>
      <c r="I2470" s="10"/>
      <c r="J2470" s="13"/>
    </row>
    <row r="2471">
      <c r="A2471" s="3">
        <v>1.11140012567E11</v>
      </c>
      <c r="B2471" s="2" t="s">
        <v>8773</v>
      </c>
      <c r="C2471" s="2" t="s">
        <v>8774</v>
      </c>
      <c r="D2471" s="2" t="s">
        <v>8775</v>
      </c>
      <c r="E2471" s="2" t="s">
        <v>386</v>
      </c>
      <c r="F2471" s="2" t="s">
        <v>37</v>
      </c>
      <c r="G2471" s="2" t="s">
        <v>8776</v>
      </c>
      <c r="H2471" s="4" t="s">
        <v>8580</v>
      </c>
      <c r="I2471" s="10"/>
      <c r="J2471" s="10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</row>
    <row r="2472">
      <c r="A2472" s="28">
        <v>1.11164008123E11</v>
      </c>
      <c r="B2472" s="29" t="s">
        <v>8777</v>
      </c>
      <c r="C2472" s="29" t="s">
        <v>8778</v>
      </c>
      <c r="D2472" s="29" t="s">
        <v>8779</v>
      </c>
      <c r="E2472" s="29" t="s">
        <v>165</v>
      </c>
      <c r="F2472" s="29" t="s">
        <v>205</v>
      </c>
      <c r="G2472" s="29" t="s">
        <v>8780</v>
      </c>
      <c r="H2472" s="51" t="s">
        <v>7542</v>
      </c>
      <c r="I2472" s="6"/>
      <c r="J2472" s="10"/>
    </row>
    <row r="2473">
      <c r="A2473" s="3">
        <v>1.11164016683E11</v>
      </c>
      <c r="B2473" s="2" t="s">
        <v>8781</v>
      </c>
      <c r="C2473" s="2" t="s">
        <v>8782</v>
      </c>
      <c r="D2473" s="69" t="s">
        <v>8783</v>
      </c>
      <c r="E2473" s="2" t="s">
        <v>302</v>
      </c>
      <c r="F2473" s="2" t="s">
        <v>37</v>
      </c>
      <c r="G2473" s="2" t="s">
        <v>6761</v>
      </c>
      <c r="H2473" s="4" t="s">
        <v>8784</v>
      </c>
      <c r="I2473" s="10"/>
      <c r="J2473" s="6"/>
    </row>
    <row r="2474">
      <c r="A2474" s="3">
        <v>1.11240015179E11</v>
      </c>
      <c r="B2474" s="2" t="s">
        <v>8785</v>
      </c>
      <c r="C2474" s="2" t="s">
        <v>8786</v>
      </c>
      <c r="D2474" s="3">
        <v>8.7781507555E10</v>
      </c>
      <c r="E2474" s="2" t="s">
        <v>1</v>
      </c>
      <c r="F2474" s="2" t="s">
        <v>37</v>
      </c>
      <c r="G2474" s="2" t="s">
        <v>8787</v>
      </c>
      <c r="H2474" s="4" t="s">
        <v>8580</v>
      </c>
      <c r="I2474" s="10"/>
      <c r="J2474" s="33"/>
    </row>
    <row r="2475">
      <c r="A2475" s="28">
        <v>1.11240017076E11</v>
      </c>
      <c r="B2475" s="29" t="s">
        <v>8788</v>
      </c>
      <c r="C2475" s="29" t="s">
        <v>8789</v>
      </c>
      <c r="D2475" s="28">
        <v>8.7752925824E10</v>
      </c>
      <c r="E2475" s="29" t="s">
        <v>21</v>
      </c>
      <c r="F2475" s="29" t="s">
        <v>9</v>
      </c>
      <c r="G2475" s="29" t="s">
        <v>8790</v>
      </c>
      <c r="H2475" s="51" t="s">
        <v>153</v>
      </c>
      <c r="I2475" s="6"/>
      <c r="J2475" s="13"/>
    </row>
    <row r="2476">
      <c r="A2476" s="28">
        <v>1.11240018916E11</v>
      </c>
      <c r="B2476" s="29" t="s">
        <v>8791</v>
      </c>
      <c r="C2476" s="29" t="s">
        <v>8792</v>
      </c>
      <c r="D2476" s="39" t="s">
        <v>8793</v>
      </c>
      <c r="E2476" s="29" t="s">
        <v>621</v>
      </c>
      <c r="F2476" s="29" t="s">
        <v>91</v>
      </c>
      <c r="G2476" s="29" t="s">
        <v>8794</v>
      </c>
      <c r="H2476" s="51" t="s">
        <v>6176</v>
      </c>
      <c r="I2476" s="6"/>
      <c r="J2476" s="10"/>
    </row>
    <row r="2477">
      <c r="A2477" s="28">
        <v>1.11240017462E11</v>
      </c>
      <c r="B2477" s="29" t="s">
        <v>8795</v>
      </c>
      <c r="C2477" s="29" t="s">
        <v>8796</v>
      </c>
      <c r="D2477" s="28">
        <v>8.7134535681E10</v>
      </c>
      <c r="E2477" s="29" t="s">
        <v>117</v>
      </c>
      <c r="F2477" s="29" t="s">
        <v>201</v>
      </c>
      <c r="G2477" s="29" t="s">
        <v>8797</v>
      </c>
      <c r="H2477" s="51" t="s">
        <v>8798</v>
      </c>
      <c r="I2477" s="6"/>
      <c r="J2477" s="6"/>
    </row>
    <row r="2478">
      <c r="A2478" s="28">
        <v>1.20240010593E11</v>
      </c>
      <c r="B2478" s="29" t="s">
        <v>8799</v>
      </c>
      <c r="C2478" s="29" t="s">
        <v>8800</v>
      </c>
      <c r="D2478" s="28">
        <v>8.7779017773E10</v>
      </c>
      <c r="E2478" s="29" t="s">
        <v>442</v>
      </c>
      <c r="F2478" s="29" t="s">
        <v>55</v>
      </c>
      <c r="G2478" s="29" t="s">
        <v>8801</v>
      </c>
      <c r="H2478" s="107">
        <v>46266.0</v>
      </c>
      <c r="I2478" s="6"/>
      <c r="J2478" s="33"/>
    </row>
    <row r="2479">
      <c r="A2479" s="3">
        <v>1.20240007692E11</v>
      </c>
      <c r="B2479" s="2" t="s">
        <v>8802</v>
      </c>
      <c r="C2479" s="2" t="s">
        <v>8803</v>
      </c>
      <c r="D2479" s="2" t="s">
        <v>8804</v>
      </c>
      <c r="E2479" s="2" t="s">
        <v>3026</v>
      </c>
      <c r="F2479" s="2" t="s">
        <v>428</v>
      </c>
      <c r="G2479" s="2" t="s">
        <v>8805</v>
      </c>
      <c r="H2479" s="10"/>
      <c r="I2479" s="10"/>
      <c r="J2479" s="33"/>
    </row>
    <row r="2480">
      <c r="A2480" s="3">
        <v>1.20140010718E11</v>
      </c>
      <c r="B2480" s="2" t="s">
        <v>8806</v>
      </c>
      <c r="C2480" s="2" t="s">
        <v>8807</v>
      </c>
      <c r="D2480" s="3">
        <v>8.7123821E10</v>
      </c>
      <c r="E2480" s="2" t="s">
        <v>7918</v>
      </c>
      <c r="F2480" s="2" t="s">
        <v>452</v>
      </c>
      <c r="G2480" s="2" t="s">
        <v>8808</v>
      </c>
      <c r="H2480" s="4" t="s">
        <v>6001</v>
      </c>
      <c r="I2480" s="10"/>
      <c r="J2480" s="33"/>
    </row>
    <row r="2481">
      <c r="A2481" s="62">
        <v>1.20141020215E11</v>
      </c>
      <c r="B2481" s="63" t="s">
        <v>8809</v>
      </c>
      <c r="C2481" s="63" t="s">
        <v>8810</v>
      </c>
      <c r="D2481" s="62">
        <v>8.7172936385E10</v>
      </c>
      <c r="E2481" s="63" t="s">
        <v>349</v>
      </c>
      <c r="F2481" s="63" t="s">
        <v>428</v>
      </c>
      <c r="G2481" s="63" t="s">
        <v>8811</v>
      </c>
      <c r="H2481" s="33"/>
      <c r="I2481" s="33"/>
      <c r="J2481" s="6"/>
    </row>
    <row r="2482">
      <c r="A2482" s="3">
        <v>1.20240012669E11</v>
      </c>
      <c r="B2482" s="2" t="s">
        <v>8812</v>
      </c>
      <c r="C2482" s="2" t="s">
        <v>8813</v>
      </c>
      <c r="D2482" s="2" t="s">
        <v>8814</v>
      </c>
      <c r="E2482" s="2" t="s">
        <v>533</v>
      </c>
      <c r="F2482" s="2" t="s">
        <v>9</v>
      </c>
      <c r="G2482" s="2" t="s">
        <v>8815</v>
      </c>
      <c r="H2482" s="4" t="s">
        <v>3544</v>
      </c>
      <c r="I2482" s="10"/>
      <c r="J2482" s="10"/>
    </row>
    <row r="2483">
      <c r="A2483" s="62">
        <v>1.20241011814E11</v>
      </c>
      <c r="B2483" s="63" t="s">
        <v>8816</v>
      </c>
      <c r="C2483" s="63" t="s">
        <v>8817</v>
      </c>
      <c r="D2483" s="62">
        <v>8.7002504088E10</v>
      </c>
      <c r="E2483" s="63" t="s">
        <v>366</v>
      </c>
      <c r="F2483" s="63" t="s">
        <v>201</v>
      </c>
      <c r="G2483" s="63" t="s">
        <v>8818</v>
      </c>
      <c r="H2483" s="33"/>
      <c r="I2483" s="33"/>
      <c r="J2483" s="33"/>
    </row>
    <row r="2484">
      <c r="A2484" s="28">
        <v>1.20364000441E11</v>
      </c>
      <c r="B2484" s="29" t="s">
        <v>8819</v>
      </c>
      <c r="C2484" s="29" t="s">
        <v>8820</v>
      </c>
      <c r="D2484" s="39" t="s">
        <v>8821</v>
      </c>
      <c r="E2484" s="29" t="s">
        <v>726</v>
      </c>
      <c r="F2484" s="29" t="s">
        <v>205</v>
      </c>
      <c r="G2484" s="29" t="s">
        <v>8822</v>
      </c>
      <c r="H2484" s="51" t="s">
        <v>7542</v>
      </c>
      <c r="I2484" s="6"/>
      <c r="J2484" s="6"/>
    </row>
    <row r="2485">
      <c r="A2485" s="28">
        <v>1.20264002038E11</v>
      </c>
      <c r="B2485" s="29" t="s">
        <v>8823</v>
      </c>
      <c r="C2485" s="29" t="s">
        <v>8824</v>
      </c>
      <c r="D2485" s="28">
        <v>8.771291522E10</v>
      </c>
      <c r="E2485" s="29" t="s">
        <v>21</v>
      </c>
      <c r="F2485" s="29" t="s">
        <v>201</v>
      </c>
      <c r="G2485" s="29" t="s">
        <v>1163</v>
      </c>
      <c r="H2485" s="51" t="s">
        <v>8825</v>
      </c>
      <c r="I2485" s="6"/>
      <c r="J2485" s="10"/>
    </row>
    <row r="2486">
      <c r="A2486" s="3">
        <v>1.20264019588E11</v>
      </c>
      <c r="B2486" s="2" t="s">
        <v>8826</v>
      </c>
      <c r="C2486" s="2" t="s">
        <v>8827</v>
      </c>
      <c r="D2486" s="3">
        <v>8.7785896237E10</v>
      </c>
      <c r="E2486" s="2" t="s">
        <v>726</v>
      </c>
      <c r="F2486" s="2" t="s">
        <v>205</v>
      </c>
      <c r="G2486" s="2" t="s">
        <v>8828</v>
      </c>
      <c r="H2486" s="4" t="s">
        <v>7503</v>
      </c>
      <c r="I2486" s="10"/>
      <c r="J2486" s="10"/>
    </row>
    <row r="2487">
      <c r="A2487" s="28">
        <v>1.20340004433E11</v>
      </c>
      <c r="B2487" s="29" t="s">
        <v>8829</v>
      </c>
      <c r="C2487" s="29" t="s">
        <v>139</v>
      </c>
      <c r="D2487" s="39" t="s">
        <v>8631</v>
      </c>
      <c r="E2487" s="29" t="s">
        <v>21</v>
      </c>
      <c r="F2487" s="29" t="s">
        <v>141</v>
      </c>
      <c r="G2487" s="29" t="s">
        <v>8830</v>
      </c>
      <c r="H2487" s="51" t="s">
        <v>8831</v>
      </c>
      <c r="I2487" s="6"/>
      <c r="J2487" s="6"/>
    </row>
    <row r="2488">
      <c r="A2488" s="3">
        <v>1.2034001014E11</v>
      </c>
      <c r="B2488" s="2" t="s">
        <v>8832</v>
      </c>
      <c r="C2488" s="2" t="s">
        <v>8813</v>
      </c>
      <c r="D2488" s="69" t="s">
        <v>8833</v>
      </c>
      <c r="E2488" s="2" t="s">
        <v>70</v>
      </c>
      <c r="F2488" s="2" t="s">
        <v>9</v>
      </c>
      <c r="G2488" s="2" t="s">
        <v>8834</v>
      </c>
      <c r="H2488" s="4" t="s">
        <v>8835</v>
      </c>
      <c r="I2488" s="10"/>
      <c r="J2488" s="6"/>
    </row>
    <row r="2489">
      <c r="A2489" s="111"/>
      <c r="B2489" s="111"/>
      <c r="C2489" s="111"/>
      <c r="D2489" s="111"/>
      <c r="E2489" s="111"/>
      <c r="F2489" s="111"/>
      <c r="G2489" s="111"/>
      <c r="H2489" s="52"/>
      <c r="I2489" s="52"/>
      <c r="J2489" s="33"/>
    </row>
    <row r="2490">
      <c r="A2490" s="28">
        <v>1.20364016458E11</v>
      </c>
      <c r="B2490" s="29" t="s">
        <v>8836</v>
      </c>
      <c r="C2490" s="29" t="s">
        <v>8837</v>
      </c>
      <c r="D2490" s="28">
        <v>8.7778004033E10</v>
      </c>
      <c r="E2490" s="29" t="s">
        <v>165</v>
      </c>
      <c r="F2490" s="29" t="s">
        <v>201</v>
      </c>
      <c r="G2490" s="29" t="s">
        <v>7169</v>
      </c>
      <c r="H2490" s="51" t="s">
        <v>8825</v>
      </c>
      <c r="I2490" s="6"/>
      <c r="J2490" s="14"/>
    </row>
    <row r="2491">
      <c r="A2491" s="3">
        <v>1.20440021259E11</v>
      </c>
      <c r="B2491" s="2" t="s">
        <v>8838</v>
      </c>
      <c r="C2491" s="2" t="s">
        <v>8839</v>
      </c>
      <c r="D2491" s="3">
        <v>8.7756221546E10</v>
      </c>
      <c r="E2491" s="2" t="s">
        <v>420</v>
      </c>
      <c r="F2491" s="2" t="s">
        <v>2</v>
      </c>
      <c r="G2491" s="2" t="s">
        <v>8840</v>
      </c>
      <c r="H2491" s="10"/>
      <c r="I2491" s="10"/>
      <c r="J2491" s="6"/>
    </row>
    <row r="2492">
      <c r="A2492" s="3">
        <v>1.20440015541E11</v>
      </c>
      <c r="B2492" s="2" t="s">
        <v>8841</v>
      </c>
      <c r="C2492" s="2" t="s">
        <v>8842</v>
      </c>
      <c r="D2492" s="2" t="s">
        <v>8843</v>
      </c>
      <c r="E2492" s="2" t="s">
        <v>525</v>
      </c>
      <c r="F2492" s="2" t="s">
        <v>273</v>
      </c>
      <c r="G2492" s="2" t="s">
        <v>8844</v>
      </c>
      <c r="H2492" s="10"/>
      <c r="I2492" s="10"/>
      <c r="J2492" s="10"/>
    </row>
    <row r="2493">
      <c r="A2493" s="28">
        <v>1.20440008678E11</v>
      </c>
      <c r="B2493" s="29" t="s">
        <v>8845</v>
      </c>
      <c r="C2493" s="29" t="s">
        <v>8846</v>
      </c>
      <c r="D2493" s="28">
        <v>8.7021006098E10</v>
      </c>
      <c r="E2493" s="29" t="s">
        <v>6378</v>
      </c>
      <c r="F2493" s="29" t="s">
        <v>205</v>
      </c>
      <c r="G2493" s="29" t="s">
        <v>8847</v>
      </c>
      <c r="H2493" s="51" t="s">
        <v>7542</v>
      </c>
      <c r="I2493" s="6"/>
      <c r="J2493" s="6"/>
    </row>
    <row r="2494">
      <c r="A2494" s="3">
        <v>1.20440014533E11</v>
      </c>
      <c r="B2494" s="2" t="s">
        <v>8848</v>
      </c>
      <c r="C2494" s="2" t="s">
        <v>8849</v>
      </c>
      <c r="D2494" s="3">
        <v>8.7015788898E10</v>
      </c>
      <c r="E2494" s="2" t="s">
        <v>6004</v>
      </c>
      <c r="F2494" s="2" t="s">
        <v>273</v>
      </c>
      <c r="G2494" s="2" t="s">
        <v>8850</v>
      </c>
      <c r="H2494" s="4" t="s">
        <v>8851</v>
      </c>
      <c r="I2494" s="10"/>
      <c r="J2494" s="20"/>
    </row>
    <row r="2495">
      <c r="A2495" s="62">
        <v>1.20441000013E11</v>
      </c>
      <c r="B2495" s="63" t="s">
        <v>8852</v>
      </c>
      <c r="C2495" s="63" t="s">
        <v>8853</v>
      </c>
      <c r="D2495" s="62">
        <v>8.7254242621E10</v>
      </c>
      <c r="E2495" s="63" t="s">
        <v>7961</v>
      </c>
      <c r="F2495" s="63" t="s">
        <v>37</v>
      </c>
      <c r="G2495" s="63" t="s">
        <v>8854</v>
      </c>
      <c r="H2495" s="33"/>
      <c r="I2495" s="33"/>
      <c r="J2495" s="14"/>
    </row>
    <row r="2496">
      <c r="A2496" s="28">
        <v>1.20440021863E11</v>
      </c>
      <c r="B2496" s="29" t="s">
        <v>8855</v>
      </c>
      <c r="C2496" s="29" t="s">
        <v>8856</v>
      </c>
      <c r="D2496" s="29" t="s">
        <v>8857</v>
      </c>
      <c r="E2496" s="29" t="s">
        <v>762</v>
      </c>
      <c r="F2496" s="29" t="s">
        <v>22</v>
      </c>
      <c r="G2496" s="29" t="s">
        <v>8858</v>
      </c>
      <c r="H2496" s="51" t="s">
        <v>7587</v>
      </c>
      <c r="I2496" s="6"/>
      <c r="J2496" s="19"/>
    </row>
    <row r="2497">
      <c r="A2497" s="28">
        <v>1.20440023661E11</v>
      </c>
      <c r="B2497" s="29" t="s">
        <v>8859</v>
      </c>
      <c r="C2497" s="29" t="s">
        <v>8860</v>
      </c>
      <c r="D2497" s="39" t="s">
        <v>8861</v>
      </c>
      <c r="E2497" s="29" t="s">
        <v>1335</v>
      </c>
      <c r="F2497" s="29" t="s">
        <v>141</v>
      </c>
      <c r="G2497" s="29" t="s">
        <v>8862</v>
      </c>
      <c r="H2497" s="51" t="s">
        <v>8863</v>
      </c>
      <c r="I2497" s="6"/>
      <c r="J2497" s="33"/>
    </row>
    <row r="2498">
      <c r="A2498" s="62">
        <v>1.20540006497E11</v>
      </c>
      <c r="B2498" s="63" t="s">
        <v>8864</v>
      </c>
      <c r="C2498" s="63" t="s">
        <v>8865</v>
      </c>
      <c r="D2498" s="63" t="s">
        <v>8866</v>
      </c>
      <c r="E2498" s="63" t="s">
        <v>6004</v>
      </c>
      <c r="F2498" s="63" t="s">
        <v>205</v>
      </c>
      <c r="G2498" s="63" t="s">
        <v>8867</v>
      </c>
      <c r="H2498" s="33"/>
      <c r="I2498" s="33"/>
      <c r="J2498" s="33"/>
    </row>
    <row r="2499">
      <c r="A2499" s="3">
        <v>1.20464012855E11</v>
      </c>
      <c r="B2499" s="2" t="s">
        <v>8868</v>
      </c>
      <c r="C2499" s="2" t="s">
        <v>8869</v>
      </c>
      <c r="D2499" s="3">
        <v>8.7775555555E10</v>
      </c>
      <c r="E2499" s="2" t="s">
        <v>584</v>
      </c>
      <c r="F2499" s="2" t="s">
        <v>37</v>
      </c>
      <c r="G2499" s="2" t="s">
        <v>8870</v>
      </c>
      <c r="H2499" s="4" t="s">
        <v>8871</v>
      </c>
      <c r="I2499" s="10"/>
      <c r="J2499" s="6"/>
    </row>
    <row r="2500">
      <c r="A2500" s="3">
        <v>1.20464015843E11</v>
      </c>
      <c r="B2500" s="2" t="s">
        <v>8872</v>
      </c>
      <c r="C2500" s="2" t="s">
        <v>8873</v>
      </c>
      <c r="D2500" s="3">
        <v>8.7784997067E10</v>
      </c>
      <c r="E2500" s="2" t="s">
        <v>21</v>
      </c>
      <c r="F2500" s="2" t="s">
        <v>16</v>
      </c>
      <c r="G2500" s="2" t="s">
        <v>8874</v>
      </c>
      <c r="H2500" s="4" t="s">
        <v>7101</v>
      </c>
      <c r="I2500" s="10"/>
      <c r="J2500" s="40"/>
    </row>
    <row r="2501">
      <c r="A2501" s="3">
        <v>1.20464024036E11</v>
      </c>
      <c r="B2501" s="2" t="s">
        <v>8875</v>
      </c>
      <c r="C2501" s="2" t="s">
        <v>8876</v>
      </c>
      <c r="D2501" s="3">
        <v>8.701461863E10</v>
      </c>
      <c r="E2501" s="2" t="s">
        <v>225</v>
      </c>
      <c r="F2501" s="2" t="s">
        <v>205</v>
      </c>
      <c r="G2501" s="2" t="s">
        <v>7453</v>
      </c>
      <c r="H2501" s="4" t="s">
        <v>7503</v>
      </c>
      <c r="I2501" s="10"/>
      <c r="J2501" s="33"/>
    </row>
    <row r="2502">
      <c r="A2502" s="3">
        <v>1.20564007005E11</v>
      </c>
      <c r="B2502" s="2" t="s">
        <v>8877</v>
      </c>
      <c r="C2502" s="2" t="s">
        <v>8878</v>
      </c>
      <c r="D2502" s="69" t="s">
        <v>8879</v>
      </c>
      <c r="E2502" s="2" t="s">
        <v>165</v>
      </c>
      <c r="F2502" s="2" t="s">
        <v>9</v>
      </c>
      <c r="G2502" s="2" t="s">
        <v>8752</v>
      </c>
      <c r="H2502" s="4" t="s">
        <v>3620</v>
      </c>
      <c r="I2502" s="10"/>
      <c r="J2502" s="6"/>
    </row>
    <row r="2503">
      <c r="A2503" s="3">
        <v>1.20640009257E11</v>
      </c>
      <c r="B2503" s="2" t="s">
        <v>8880</v>
      </c>
      <c r="C2503" s="2" t="s">
        <v>8881</v>
      </c>
      <c r="D2503" s="3">
        <v>8.7083656331E10</v>
      </c>
      <c r="E2503" s="2" t="s">
        <v>1833</v>
      </c>
      <c r="F2503" s="2" t="s">
        <v>37</v>
      </c>
      <c r="G2503" s="2" t="s">
        <v>8882</v>
      </c>
      <c r="H2503" s="4" t="s">
        <v>8580</v>
      </c>
      <c r="I2503" s="10"/>
      <c r="J2503" s="13"/>
    </row>
    <row r="2504">
      <c r="A2504" s="62">
        <v>1.20640010766E11</v>
      </c>
      <c r="B2504" s="63" t="s">
        <v>8883</v>
      </c>
      <c r="C2504" s="63" t="s">
        <v>8884</v>
      </c>
      <c r="D2504" s="68" t="str">
        <f>+77292405775 ,87292405775 ,87759978093 ,87770172265</f>
        <v>#ERROR!</v>
      </c>
      <c r="E2504" s="63" t="s">
        <v>1</v>
      </c>
      <c r="F2504" s="63" t="s">
        <v>1868</v>
      </c>
      <c r="G2504" s="63" t="s">
        <v>8885</v>
      </c>
      <c r="H2504" s="33"/>
      <c r="I2504" s="33"/>
      <c r="J2504" s="10"/>
    </row>
    <row r="2505">
      <c r="A2505" s="28">
        <v>1.2064001455E11</v>
      </c>
      <c r="B2505" s="29" t="s">
        <v>8886</v>
      </c>
      <c r="C2505" s="29" t="s">
        <v>8887</v>
      </c>
      <c r="D2505" s="29" t="s">
        <v>8888</v>
      </c>
      <c r="E2505" s="29" t="s">
        <v>1379</v>
      </c>
      <c r="F2505" s="29" t="s">
        <v>273</v>
      </c>
      <c r="G2505" s="29" t="s">
        <v>8889</v>
      </c>
      <c r="H2505" s="51" t="s">
        <v>8890</v>
      </c>
      <c r="I2505" s="6"/>
      <c r="J2505" s="6"/>
    </row>
    <row r="2506">
      <c r="A2506" s="28">
        <v>1.20964003209E11</v>
      </c>
      <c r="B2506" s="29" t="s">
        <v>8891</v>
      </c>
      <c r="C2506" s="29" t="s">
        <v>8892</v>
      </c>
      <c r="D2506" s="28">
        <v>8.7776612739E10</v>
      </c>
      <c r="E2506" s="29" t="s">
        <v>165</v>
      </c>
      <c r="F2506" s="29" t="s">
        <v>201</v>
      </c>
      <c r="G2506" s="29" t="s">
        <v>498</v>
      </c>
      <c r="H2506" s="51" t="s">
        <v>8825</v>
      </c>
      <c r="I2506" s="6"/>
      <c r="J2506" s="33"/>
    </row>
    <row r="2507">
      <c r="A2507" s="58"/>
      <c r="B2507" s="58"/>
      <c r="C2507" s="58"/>
      <c r="D2507" s="58"/>
      <c r="E2507" s="58"/>
      <c r="F2507" s="58"/>
      <c r="G2507" s="58"/>
      <c r="H2507" s="6"/>
      <c r="I2507" s="6"/>
      <c r="J2507" s="6"/>
    </row>
    <row r="2508">
      <c r="A2508" s="3">
        <v>1.20664014135E11</v>
      </c>
      <c r="B2508" s="2" t="s">
        <v>8893</v>
      </c>
      <c r="C2508" s="2" t="s">
        <v>8894</v>
      </c>
      <c r="D2508" s="69" t="s">
        <v>8895</v>
      </c>
      <c r="E2508" s="2" t="s">
        <v>726</v>
      </c>
      <c r="F2508" s="2" t="s">
        <v>205</v>
      </c>
      <c r="G2508" s="2" t="s">
        <v>8896</v>
      </c>
      <c r="H2508" s="4" t="s">
        <v>7503</v>
      </c>
      <c r="I2508" s="10"/>
      <c r="J2508" s="6"/>
    </row>
    <row r="2509">
      <c r="A2509" s="3">
        <v>1.20940010221E11</v>
      </c>
      <c r="B2509" s="2" t="s">
        <v>8897</v>
      </c>
      <c r="C2509" s="2" t="s">
        <v>8898</v>
      </c>
      <c r="D2509" s="3">
        <v>8.7785863537E10</v>
      </c>
      <c r="E2509" s="2" t="s">
        <v>379</v>
      </c>
      <c r="F2509" s="2" t="s">
        <v>91</v>
      </c>
      <c r="G2509" s="2" t="s">
        <v>8899</v>
      </c>
      <c r="H2509" s="4" t="s">
        <v>6267</v>
      </c>
      <c r="I2509" s="10"/>
      <c r="J2509" s="6"/>
    </row>
    <row r="2510">
      <c r="A2510" s="28">
        <v>1.20940018594E11</v>
      </c>
      <c r="B2510" s="29" t="s">
        <v>8900</v>
      </c>
      <c r="C2510" s="29" t="s">
        <v>8901</v>
      </c>
      <c r="D2510" s="28">
        <v>8.7019179287E10</v>
      </c>
      <c r="E2510" s="29" t="s">
        <v>21</v>
      </c>
      <c r="F2510" s="29" t="s">
        <v>9</v>
      </c>
      <c r="G2510" s="29" t="s">
        <v>8902</v>
      </c>
      <c r="H2510" s="51" t="s">
        <v>8903</v>
      </c>
      <c r="I2510" s="6"/>
      <c r="J2510" s="10"/>
    </row>
    <row r="2511">
      <c r="A2511" s="62">
        <v>1.20740003965E11</v>
      </c>
      <c r="B2511" s="63" t="s">
        <v>8904</v>
      </c>
      <c r="C2511" s="63" t="s">
        <v>8905</v>
      </c>
      <c r="D2511" s="68" t="str">
        <f>+7 7292 424027 ,87025130373 ,87292424027</f>
        <v>#ERROR!</v>
      </c>
      <c r="E2511" s="63" t="s">
        <v>2524</v>
      </c>
      <c r="F2511" s="63" t="s">
        <v>1868</v>
      </c>
      <c r="G2511" s="63" t="s">
        <v>8906</v>
      </c>
      <c r="H2511" s="33"/>
      <c r="I2511" s="33"/>
      <c r="J2511" s="6"/>
    </row>
    <row r="2512">
      <c r="A2512" s="28">
        <v>1.20740010303E11</v>
      </c>
      <c r="B2512" s="29" t="s">
        <v>8907</v>
      </c>
      <c r="C2512" s="29" t="s">
        <v>8908</v>
      </c>
      <c r="D2512" s="28">
        <v>8.7015389618E10</v>
      </c>
      <c r="E2512" s="29" t="s">
        <v>151</v>
      </c>
      <c r="F2512" s="29" t="s">
        <v>428</v>
      </c>
      <c r="G2512" s="29" t="s">
        <v>8909</v>
      </c>
      <c r="H2512" s="6"/>
      <c r="I2512" s="6"/>
      <c r="J2512" s="10"/>
    </row>
    <row r="2513">
      <c r="A2513" s="28">
        <v>1.20740014554E11</v>
      </c>
      <c r="B2513" s="29" t="s">
        <v>8910</v>
      </c>
      <c r="C2513" s="29" t="s">
        <v>8911</v>
      </c>
      <c r="D2513" s="39" t="s">
        <v>8912</v>
      </c>
      <c r="E2513" s="29" t="s">
        <v>7961</v>
      </c>
      <c r="F2513" s="29" t="s">
        <v>22</v>
      </c>
      <c r="G2513" s="29" t="s">
        <v>8136</v>
      </c>
      <c r="H2513" s="51" t="s">
        <v>8913</v>
      </c>
      <c r="I2513" s="6"/>
      <c r="J2513" s="10"/>
    </row>
    <row r="2514">
      <c r="A2514" s="28">
        <v>1.20740017589E11</v>
      </c>
      <c r="B2514" s="29" t="s">
        <v>8914</v>
      </c>
      <c r="C2514" s="29" t="s">
        <v>8915</v>
      </c>
      <c r="D2514" s="29" t="s">
        <v>8916</v>
      </c>
      <c r="E2514" s="29" t="s">
        <v>2489</v>
      </c>
      <c r="F2514" s="29" t="s">
        <v>205</v>
      </c>
      <c r="G2514" s="29" t="s">
        <v>8917</v>
      </c>
      <c r="H2514" s="51" t="s">
        <v>7542</v>
      </c>
      <c r="I2514" s="6"/>
      <c r="J2514" s="33"/>
    </row>
    <row r="2515">
      <c r="A2515" s="28">
        <v>1.2084001264E11</v>
      </c>
      <c r="B2515" s="29" t="s">
        <v>8918</v>
      </c>
      <c r="C2515" s="29" t="s">
        <v>8919</v>
      </c>
      <c r="D2515" s="28">
        <v>8.7077396021E10</v>
      </c>
      <c r="E2515" s="29" t="s">
        <v>2949</v>
      </c>
      <c r="F2515" s="29" t="s">
        <v>31</v>
      </c>
      <c r="G2515" s="29" t="s">
        <v>8920</v>
      </c>
      <c r="H2515" s="51" t="s">
        <v>7551</v>
      </c>
      <c r="I2515" s="6"/>
      <c r="J2515" s="10"/>
    </row>
    <row r="2516">
      <c r="A2516" s="3">
        <v>1.20864005282E11</v>
      </c>
      <c r="B2516" s="2" t="s">
        <v>8921</v>
      </c>
      <c r="C2516" s="2" t="s">
        <v>8922</v>
      </c>
      <c r="D2516" s="3">
        <v>8.7016016155E10</v>
      </c>
      <c r="E2516" s="2" t="s">
        <v>165</v>
      </c>
      <c r="F2516" s="2" t="s">
        <v>9</v>
      </c>
      <c r="G2516" s="2" t="s">
        <v>517</v>
      </c>
      <c r="H2516" s="4" t="s">
        <v>3620</v>
      </c>
      <c r="I2516" s="10"/>
      <c r="J2516" s="10"/>
    </row>
    <row r="2517">
      <c r="A2517" s="28">
        <v>1.20864006141E11</v>
      </c>
      <c r="B2517" s="29" t="s">
        <v>8923</v>
      </c>
      <c r="C2517" s="29" t="s">
        <v>8924</v>
      </c>
      <c r="D2517" s="28">
        <v>8.707942749E10</v>
      </c>
      <c r="E2517" s="29" t="s">
        <v>36</v>
      </c>
      <c r="F2517" s="29" t="s">
        <v>201</v>
      </c>
      <c r="G2517" s="29" t="s">
        <v>8925</v>
      </c>
      <c r="H2517" s="51" t="s">
        <v>8513</v>
      </c>
      <c r="I2517" s="6"/>
      <c r="J2517" s="33"/>
    </row>
    <row r="2518">
      <c r="A2518" s="28">
        <v>1.20964017507E11</v>
      </c>
      <c r="B2518" s="29" t="s">
        <v>8926</v>
      </c>
      <c r="C2518" s="29" t="s">
        <v>8927</v>
      </c>
      <c r="D2518" s="28">
        <v>8.7013840123E10</v>
      </c>
      <c r="E2518" s="29" t="s">
        <v>225</v>
      </c>
      <c r="F2518" s="29" t="s">
        <v>9</v>
      </c>
      <c r="G2518" s="29" t="s">
        <v>1640</v>
      </c>
      <c r="H2518" s="51" t="s">
        <v>8928</v>
      </c>
      <c r="I2518" s="6"/>
      <c r="J2518" s="10"/>
    </row>
    <row r="2519">
      <c r="A2519" s="28">
        <v>1.21040008418E11</v>
      </c>
      <c r="B2519" s="29" t="s">
        <v>8929</v>
      </c>
      <c r="C2519" s="29" t="s">
        <v>8930</v>
      </c>
      <c r="D2519" s="29" t="s">
        <v>8931</v>
      </c>
      <c r="E2519" s="29" t="s">
        <v>1023</v>
      </c>
      <c r="F2519" s="29" t="s">
        <v>141</v>
      </c>
      <c r="G2519" s="29" t="s">
        <v>8932</v>
      </c>
      <c r="H2519" s="51" t="s">
        <v>8933</v>
      </c>
      <c r="I2519" s="6"/>
      <c r="J2519" s="6"/>
    </row>
    <row r="2520">
      <c r="A2520" s="28">
        <v>1.21140002066E11</v>
      </c>
      <c r="B2520" s="29" t="s">
        <v>8934</v>
      </c>
      <c r="C2520" s="29" t="s">
        <v>1299</v>
      </c>
      <c r="D2520" s="28">
        <v>8.7770597459E10</v>
      </c>
      <c r="E2520" s="29" t="s">
        <v>2749</v>
      </c>
      <c r="F2520" s="29" t="s">
        <v>205</v>
      </c>
      <c r="G2520" s="29" t="s">
        <v>8935</v>
      </c>
      <c r="H2520" s="51" t="s">
        <v>7525</v>
      </c>
      <c r="I2520" s="6"/>
      <c r="J2520" s="20"/>
    </row>
    <row r="2521">
      <c r="A2521" s="28">
        <v>1.21140004052E11</v>
      </c>
      <c r="B2521" s="29" t="s">
        <v>8936</v>
      </c>
      <c r="C2521" s="29" t="s">
        <v>8937</v>
      </c>
      <c r="D2521" s="28">
        <v>8.7164095341E10</v>
      </c>
      <c r="E2521" s="29" t="s">
        <v>21</v>
      </c>
      <c r="F2521" s="29" t="s">
        <v>22</v>
      </c>
      <c r="G2521" s="29" t="s">
        <v>8938</v>
      </c>
      <c r="H2521" s="51" t="s">
        <v>7101</v>
      </c>
      <c r="I2521" s="6"/>
      <c r="J2521" s="10"/>
    </row>
    <row r="2522">
      <c r="A2522" s="3">
        <v>1.21040015946E11</v>
      </c>
      <c r="B2522" s="2" t="s">
        <v>8939</v>
      </c>
      <c r="C2522" s="2" t="s">
        <v>8940</v>
      </c>
      <c r="D2522" s="3">
        <v>8.7164394116E10</v>
      </c>
      <c r="E2522" s="2" t="s">
        <v>21</v>
      </c>
      <c r="F2522" s="2" t="s">
        <v>22</v>
      </c>
      <c r="G2522" s="2" t="s">
        <v>8941</v>
      </c>
      <c r="H2522" s="4" t="s">
        <v>7587</v>
      </c>
      <c r="I2522" s="10"/>
      <c r="J2522" s="10"/>
    </row>
    <row r="2523">
      <c r="A2523" s="28">
        <v>1.2114000773E11</v>
      </c>
      <c r="B2523" s="29" t="s">
        <v>8942</v>
      </c>
      <c r="C2523" s="29" t="s">
        <v>8943</v>
      </c>
      <c r="D2523" s="28">
        <v>8.7782322222E10</v>
      </c>
      <c r="E2523" s="29" t="s">
        <v>8944</v>
      </c>
      <c r="F2523" s="29" t="s">
        <v>205</v>
      </c>
      <c r="G2523" s="29" t="s">
        <v>8945</v>
      </c>
      <c r="H2523" s="51" t="s">
        <v>7542</v>
      </c>
      <c r="I2523" s="6"/>
      <c r="J2523" s="6"/>
    </row>
    <row r="2524">
      <c r="A2524" s="62">
        <v>1.21240018719E11</v>
      </c>
      <c r="B2524" s="63" t="s">
        <v>8946</v>
      </c>
      <c r="C2524" s="63" t="s">
        <v>8947</v>
      </c>
      <c r="D2524" s="68" t="str">
        <f>+7(775)5512551 ,87755512551</f>
        <v>#ERROR!</v>
      </c>
      <c r="E2524" s="63" t="s">
        <v>7918</v>
      </c>
      <c r="F2524" s="63" t="s">
        <v>1868</v>
      </c>
      <c r="G2524" s="63" t="s">
        <v>8948</v>
      </c>
      <c r="H2524" s="33"/>
      <c r="I2524" s="33"/>
      <c r="J2524" s="20"/>
    </row>
    <row r="2525">
      <c r="A2525" s="62">
        <v>1.30140002015E11</v>
      </c>
      <c r="B2525" s="63" t="s">
        <v>8949</v>
      </c>
      <c r="C2525" s="63" t="s">
        <v>8950</v>
      </c>
      <c r="D2525" s="63" t="s">
        <v>8951</v>
      </c>
      <c r="E2525" s="63" t="s">
        <v>5649</v>
      </c>
      <c r="F2525" s="63" t="s">
        <v>37</v>
      </c>
      <c r="G2525" s="63" t="s">
        <v>8952</v>
      </c>
      <c r="H2525" s="33"/>
      <c r="I2525" s="33"/>
      <c r="J2525" s="6"/>
    </row>
    <row r="2526">
      <c r="A2526" s="62">
        <v>1.30140006404E11</v>
      </c>
      <c r="B2526" s="63" t="s">
        <v>8953</v>
      </c>
      <c r="C2526" s="63" t="s">
        <v>8954</v>
      </c>
      <c r="D2526" s="63" t="s">
        <v>8955</v>
      </c>
      <c r="E2526" s="63" t="s">
        <v>5584</v>
      </c>
      <c r="F2526" s="63" t="s">
        <v>55</v>
      </c>
      <c r="G2526" s="63" t="s">
        <v>8956</v>
      </c>
      <c r="H2526" s="33"/>
      <c r="I2526" s="33"/>
      <c r="J2526" s="20"/>
    </row>
    <row r="2527">
      <c r="A2527" s="28">
        <v>1.30140012332E11</v>
      </c>
      <c r="B2527" s="29" t="s">
        <v>8957</v>
      </c>
      <c r="C2527" s="29" t="s">
        <v>8958</v>
      </c>
      <c r="D2527" s="29" t="s">
        <v>8959</v>
      </c>
      <c r="E2527" s="29" t="s">
        <v>117</v>
      </c>
      <c r="F2527" s="29" t="s">
        <v>452</v>
      </c>
      <c r="G2527" s="29" t="s">
        <v>8960</v>
      </c>
      <c r="H2527" s="51" t="s">
        <v>8961</v>
      </c>
      <c r="I2527" s="6"/>
      <c r="J2527" s="10"/>
    </row>
    <row r="2528">
      <c r="A2528" s="28">
        <v>1.3016400774E11</v>
      </c>
      <c r="B2528" s="29" t="s">
        <v>8962</v>
      </c>
      <c r="C2528" s="29" t="s">
        <v>8963</v>
      </c>
      <c r="D2528" s="28">
        <v>8.7013614167E10</v>
      </c>
      <c r="E2528" s="29" t="s">
        <v>117</v>
      </c>
      <c r="F2528" s="29" t="s">
        <v>201</v>
      </c>
      <c r="G2528" s="29" t="s">
        <v>8964</v>
      </c>
      <c r="H2528" s="51" t="s">
        <v>8825</v>
      </c>
      <c r="I2528" s="6"/>
      <c r="J2528" s="33"/>
    </row>
    <row r="2529">
      <c r="A2529" s="3">
        <v>1.30140019486E11</v>
      </c>
      <c r="B2529" s="2" t="s">
        <v>8965</v>
      </c>
      <c r="C2529" s="2" t="s">
        <v>8966</v>
      </c>
      <c r="D2529" s="3">
        <v>8.7054479892E10</v>
      </c>
      <c r="E2529" s="2" t="s">
        <v>362</v>
      </c>
      <c r="F2529" s="2" t="s">
        <v>186</v>
      </c>
      <c r="G2529" s="2" t="s">
        <v>8967</v>
      </c>
      <c r="H2529" s="4" t="s">
        <v>6824</v>
      </c>
      <c r="I2529" s="10"/>
      <c r="J2529" s="10"/>
    </row>
    <row r="2530">
      <c r="A2530" s="72">
        <v>1.3014002387E11</v>
      </c>
      <c r="B2530" s="73" t="s">
        <v>8968</v>
      </c>
      <c r="C2530" s="73" t="s">
        <v>8969</v>
      </c>
      <c r="D2530" s="73" t="s">
        <v>8970</v>
      </c>
      <c r="E2530" s="73" t="s">
        <v>525</v>
      </c>
      <c r="F2530" s="73" t="s">
        <v>201</v>
      </c>
      <c r="G2530" s="73" t="s">
        <v>8971</v>
      </c>
      <c r="H2530" s="74" t="s">
        <v>8825</v>
      </c>
      <c r="I2530" s="14"/>
      <c r="J2530" s="6"/>
    </row>
    <row r="2531">
      <c r="A2531" s="3">
        <v>1.3024000025E11</v>
      </c>
      <c r="B2531" s="2" t="s">
        <v>8972</v>
      </c>
      <c r="C2531" s="2" t="s">
        <v>8973</v>
      </c>
      <c r="D2531" s="69" t="s">
        <v>8974</v>
      </c>
      <c r="E2531" s="2" t="s">
        <v>173</v>
      </c>
      <c r="F2531" s="2" t="s">
        <v>273</v>
      </c>
      <c r="G2531" s="2" t="s">
        <v>8975</v>
      </c>
      <c r="H2531" s="4" t="s">
        <v>8851</v>
      </c>
      <c r="I2531" s="10"/>
      <c r="J2531" s="6"/>
    </row>
    <row r="2532">
      <c r="A2532" s="28">
        <v>1.30164004588E11</v>
      </c>
      <c r="B2532" s="29" t="s">
        <v>8976</v>
      </c>
      <c r="C2532" s="29" t="s">
        <v>8977</v>
      </c>
      <c r="D2532" s="39" t="s">
        <v>8978</v>
      </c>
      <c r="E2532" s="29" t="s">
        <v>21</v>
      </c>
      <c r="F2532" s="29" t="s">
        <v>37</v>
      </c>
      <c r="G2532" s="29" t="s">
        <v>8979</v>
      </c>
      <c r="H2532" s="51" t="s">
        <v>8980</v>
      </c>
      <c r="I2532" s="6"/>
      <c r="J2532" s="10"/>
    </row>
    <row r="2533">
      <c r="A2533" s="62">
        <v>1.30240007139E11</v>
      </c>
      <c r="B2533" s="63" t="s">
        <v>8981</v>
      </c>
      <c r="C2533" s="63" t="s">
        <v>8982</v>
      </c>
      <c r="D2533" s="63" t="s">
        <v>8983</v>
      </c>
      <c r="E2533" s="63" t="s">
        <v>1</v>
      </c>
      <c r="F2533" s="63" t="s">
        <v>428</v>
      </c>
      <c r="G2533" s="63" t="s">
        <v>8984</v>
      </c>
      <c r="H2533" s="33"/>
      <c r="I2533" s="33"/>
      <c r="J2533" s="10"/>
    </row>
    <row r="2534">
      <c r="A2534" s="3">
        <v>1.30240013629E11</v>
      </c>
      <c r="B2534" s="2" t="s">
        <v>8985</v>
      </c>
      <c r="C2534" s="2" t="s">
        <v>8986</v>
      </c>
      <c r="D2534" s="2" t="s">
        <v>8987</v>
      </c>
      <c r="E2534" s="2" t="s">
        <v>3026</v>
      </c>
      <c r="F2534" s="2" t="s">
        <v>273</v>
      </c>
      <c r="G2534" s="2" t="s">
        <v>8988</v>
      </c>
      <c r="H2534" s="10"/>
      <c r="I2534" s="10"/>
      <c r="J2534" s="6"/>
    </row>
    <row r="2535">
      <c r="A2535" s="3">
        <v>1.30240017502E11</v>
      </c>
      <c r="B2535" s="2" t="s">
        <v>8989</v>
      </c>
      <c r="C2535" s="2" t="s">
        <v>8990</v>
      </c>
      <c r="D2535" s="2" t="s">
        <v>8991</v>
      </c>
      <c r="E2535" s="2" t="s">
        <v>165</v>
      </c>
      <c r="F2535" s="2" t="s">
        <v>141</v>
      </c>
      <c r="G2535" s="2" t="s">
        <v>8992</v>
      </c>
      <c r="H2535" s="4" t="s">
        <v>6706</v>
      </c>
      <c r="I2535" s="10"/>
      <c r="J2535" s="6"/>
    </row>
    <row r="2536">
      <c r="A2536" s="28">
        <v>1.30240023061E11</v>
      </c>
      <c r="B2536" s="29" t="s">
        <v>8993</v>
      </c>
      <c r="C2536" s="29" t="s">
        <v>8994</v>
      </c>
      <c r="D2536" s="29" t="s">
        <v>8995</v>
      </c>
      <c r="E2536" s="29" t="s">
        <v>2749</v>
      </c>
      <c r="F2536" s="29" t="s">
        <v>91</v>
      </c>
      <c r="G2536" s="29" t="s">
        <v>8996</v>
      </c>
      <c r="H2536" s="51" t="s">
        <v>6816</v>
      </c>
      <c r="I2536" s="6"/>
      <c r="J2536" s="33"/>
    </row>
    <row r="2537">
      <c r="A2537" s="28">
        <v>1.30364019632E11</v>
      </c>
      <c r="B2537" s="29" t="s">
        <v>8997</v>
      </c>
      <c r="C2537" s="29" t="s">
        <v>8998</v>
      </c>
      <c r="D2537" s="29" t="s">
        <v>8999</v>
      </c>
      <c r="E2537" s="29" t="s">
        <v>165</v>
      </c>
      <c r="F2537" s="29" t="s">
        <v>201</v>
      </c>
      <c r="G2537" s="29" t="s">
        <v>5470</v>
      </c>
      <c r="H2537" s="51" t="s">
        <v>8798</v>
      </c>
      <c r="I2537" s="6"/>
      <c r="J2537" s="33"/>
    </row>
    <row r="2538">
      <c r="A2538" s="3">
        <v>1.30340013048E11</v>
      </c>
      <c r="B2538" s="2" t="s">
        <v>9000</v>
      </c>
      <c r="C2538" s="2" t="s">
        <v>9001</v>
      </c>
      <c r="D2538" s="69" t="s">
        <v>9002</v>
      </c>
      <c r="E2538" s="2" t="s">
        <v>7905</v>
      </c>
      <c r="F2538" s="2" t="s">
        <v>91</v>
      </c>
      <c r="G2538" s="2" t="s">
        <v>9003</v>
      </c>
      <c r="H2538" s="4" t="s">
        <v>9004</v>
      </c>
      <c r="I2538" s="10"/>
      <c r="J2538" s="6"/>
    </row>
    <row r="2539">
      <c r="A2539" s="58"/>
      <c r="B2539" s="58"/>
      <c r="C2539" s="58"/>
      <c r="D2539" s="58"/>
      <c r="E2539" s="58"/>
      <c r="F2539" s="58"/>
      <c r="G2539" s="58"/>
      <c r="H2539" s="6"/>
      <c r="I2539" s="6"/>
      <c r="J2539" s="6"/>
    </row>
    <row r="2540">
      <c r="A2540" s="28">
        <v>1.30364020389E11</v>
      </c>
      <c r="B2540" s="29" t="s">
        <v>9005</v>
      </c>
      <c r="C2540" s="29" t="s">
        <v>9006</v>
      </c>
      <c r="D2540" s="39" t="s">
        <v>9007</v>
      </c>
      <c r="E2540" s="29" t="s">
        <v>225</v>
      </c>
      <c r="F2540" s="29" t="s">
        <v>201</v>
      </c>
      <c r="G2540" s="29" t="s">
        <v>9008</v>
      </c>
      <c r="H2540" s="51" t="s">
        <v>8798</v>
      </c>
      <c r="I2540" s="6"/>
      <c r="J2540" s="20"/>
    </row>
    <row r="2541">
      <c r="A2541" s="3">
        <v>1.30364001471E11</v>
      </c>
      <c r="B2541" s="2" t="s">
        <v>9009</v>
      </c>
      <c r="C2541" s="2" t="s">
        <v>9010</v>
      </c>
      <c r="D2541" s="3">
        <v>8.7054334968E10</v>
      </c>
      <c r="E2541" s="2" t="s">
        <v>302</v>
      </c>
      <c r="F2541" s="2" t="s">
        <v>37</v>
      </c>
      <c r="G2541" s="2" t="s">
        <v>9011</v>
      </c>
      <c r="H2541" s="4" t="s">
        <v>8580</v>
      </c>
      <c r="I2541" s="10"/>
      <c r="J2541" s="6"/>
    </row>
    <row r="2542">
      <c r="A2542" s="28">
        <v>1.30440010176E11</v>
      </c>
      <c r="B2542" s="29" t="s">
        <v>9012</v>
      </c>
      <c r="C2542" s="29" t="s">
        <v>9013</v>
      </c>
      <c r="D2542" s="28">
        <f>+7072877711</f>
        <v>7072877711</v>
      </c>
      <c r="E2542" s="29" t="s">
        <v>442</v>
      </c>
      <c r="F2542" s="29" t="s">
        <v>43</v>
      </c>
      <c r="G2542" s="29" t="s">
        <v>9014</v>
      </c>
      <c r="H2542" s="51" t="s">
        <v>358</v>
      </c>
      <c r="I2542" s="57" t="s">
        <v>9015</v>
      </c>
      <c r="J2542" s="10"/>
    </row>
    <row r="2543">
      <c r="A2543" s="3">
        <v>1.30364003211E11</v>
      </c>
      <c r="B2543" s="2" t="s">
        <v>9016</v>
      </c>
      <c r="C2543" s="2" t="s">
        <v>9017</v>
      </c>
      <c r="D2543" s="69" t="s">
        <v>9018</v>
      </c>
      <c r="E2543" s="2" t="s">
        <v>302</v>
      </c>
      <c r="F2543" s="2" t="s">
        <v>37</v>
      </c>
      <c r="G2543" s="2" t="s">
        <v>3575</v>
      </c>
      <c r="H2543" s="4" t="s">
        <v>8580</v>
      </c>
      <c r="I2543" s="10"/>
      <c r="J2543" s="6"/>
    </row>
    <row r="2544">
      <c r="A2544" s="28">
        <v>1.30440007067E11</v>
      </c>
      <c r="B2544" s="29" t="s">
        <v>9019</v>
      </c>
      <c r="C2544" s="29" t="s">
        <v>9020</v>
      </c>
      <c r="D2544" s="39" t="s">
        <v>9021</v>
      </c>
      <c r="E2544" s="29" t="s">
        <v>9022</v>
      </c>
      <c r="F2544" s="29" t="s">
        <v>141</v>
      </c>
      <c r="G2544" s="29" t="s">
        <v>9023</v>
      </c>
      <c r="H2544" s="51" t="s">
        <v>7149</v>
      </c>
      <c r="I2544" s="6"/>
      <c r="J2544" s="6"/>
    </row>
    <row r="2545">
      <c r="A2545" s="58"/>
      <c r="B2545" s="58"/>
      <c r="C2545" s="58"/>
      <c r="D2545" s="58"/>
      <c r="E2545" s="58"/>
      <c r="F2545" s="58"/>
      <c r="G2545" s="58"/>
      <c r="H2545" s="6"/>
      <c r="I2545" s="6"/>
      <c r="J2545" s="10"/>
    </row>
    <row r="2546">
      <c r="A2546" s="28">
        <v>1.30440018508E11</v>
      </c>
      <c r="B2546" s="29" t="s">
        <v>9024</v>
      </c>
      <c r="C2546" s="29" t="s">
        <v>9025</v>
      </c>
      <c r="D2546" s="28">
        <v>8.7018889125E10</v>
      </c>
      <c r="E2546" s="29" t="s">
        <v>525</v>
      </c>
      <c r="F2546" s="29" t="s">
        <v>428</v>
      </c>
      <c r="G2546" s="29" t="s">
        <v>9026</v>
      </c>
      <c r="H2546" s="6"/>
      <c r="I2546" s="6"/>
      <c r="J2546" s="10"/>
    </row>
    <row r="2547">
      <c r="A2547" s="28">
        <v>1.3044001908E11</v>
      </c>
      <c r="B2547" s="29" t="s">
        <v>9027</v>
      </c>
      <c r="C2547" s="29" t="s">
        <v>9028</v>
      </c>
      <c r="D2547" s="29" t="s">
        <v>9029</v>
      </c>
      <c r="E2547" s="29" t="s">
        <v>525</v>
      </c>
      <c r="F2547" s="29" t="s">
        <v>71</v>
      </c>
      <c r="G2547" s="29" t="s">
        <v>9030</v>
      </c>
      <c r="H2547" s="30" t="s">
        <v>9031</v>
      </c>
      <c r="I2547" s="6"/>
      <c r="J2547" s="10"/>
    </row>
    <row r="2548">
      <c r="A2548" s="3">
        <v>1.30440030983E11</v>
      </c>
      <c r="B2548" s="2" t="s">
        <v>9032</v>
      </c>
      <c r="C2548" s="2" t="s">
        <v>9033</v>
      </c>
      <c r="D2548" s="2" t="s">
        <v>9034</v>
      </c>
      <c r="E2548" s="2" t="s">
        <v>21</v>
      </c>
      <c r="F2548" s="2" t="s">
        <v>55</v>
      </c>
      <c r="G2548" s="2" t="s">
        <v>9035</v>
      </c>
      <c r="H2548" s="4" t="s">
        <v>714</v>
      </c>
      <c r="I2548" s="10"/>
      <c r="J2548" s="6"/>
    </row>
    <row r="2549">
      <c r="A2549" s="58"/>
      <c r="B2549" s="58"/>
      <c r="C2549" s="58"/>
      <c r="D2549" s="58"/>
      <c r="E2549" s="58"/>
      <c r="F2549" s="58"/>
      <c r="G2549" s="58"/>
      <c r="H2549" s="6"/>
      <c r="I2549" s="6"/>
      <c r="J2549" s="6"/>
    </row>
    <row r="2550">
      <c r="A2550" s="28">
        <v>1.30464007672E11</v>
      </c>
      <c r="B2550" s="29" t="s">
        <v>9036</v>
      </c>
      <c r="C2550" s="29" t="s">
        <v>9037</v>
      </c>
      <c r="D2550" s="29" t="s">
        <v>9038</v>
      </c>
      <c r="E2550" s="29" t="s">
        <v>302</v>
      </c>
      <c r="F2550" s="29" t="s">
        <v>37</v>
      </c>
      <c r="G2550" s="29" t="s">
        <v>9039</v>
      </c>
      <c r="H2550" s="51" t="s">
        <v>8628</v>
      </c>
      <c r="I2550" s="6"/>
      <c r="J2550" s="10"/>
    </row>
    <row r="2551">
      <c r="A2551" s="28">
        <v>1.30464029118E11</v>
      </c>
      <c r="B2551" s="29" t="s">
        <v>9040</v>
      </c>
      <c r="C2551" s="29" t="s">
        <v>3706</v>
      </c>
      <c r="D2551" s="28">
        <v>8.7026901097E10</v>
      </c>
      <c r="E2551" s="29" t="s">
        <v>21</v>
      </c>
      <c r="F2551" s="29" t="s">
        <v>37</v>
      </c>
      <c r="G2551" s="29" t="s">
        <v>6460</v>
      </c>
      <c r="H2551" s="51" t="s">
        <v>8980</v>
      </c>
      <c r="I2551" s="6"/>
      <c r="J2551" s="33"/>
    </row>
    <row r="2552">
      <c r="A2552" s="28">
        <v>1.30540007685E11</v>
      </c>
      <c r="B2552" s="29" t="s">
        <v>9041</v>
      </c>
      <c r="C2552" s="29" t="s">
        <v>9042</v>
      </c>
      <c r="D2552" s="28">
        <f>+777777777</f>
        <v>777777777</v>
      </c>
      <c r="E2552" s="29" t="s">
        <v>21</v>
      </c>
      <c r="F2552" s="29" t="s">
        <v>22</v>
      </c>
      <c r="G2552" s="29" t="s">
        <v>9043</v>
      </c>
      <c r="H2552" s="51" t="s">
        <v>7609</v>
      </c>
      <c r="I2552" s="6"/>
      <c r="J2552" s="10"/>
    </row>
    <row r="2553">
      <c r="A2553" s="62">
        <v>1.30540021571E11</v>
      </c>
      <c r="B2553" s="63" t="s">
        <v>9044</v>
      </c>
      <c r="C2553" s="63" t="s">
        <v>9045</v>
      </c>
      <c r="D2553" s="79" t="s">
        <v>9046</v>
      </c>
      <c r="E2553" s="63" t="s">
        <v>165</v>
      </c>
      <c r="F2553" s="63" t="s">
        <v>428</v>
      </c>
      <c r="G2553" s="63" t="s">
        <v>9047</v>
      </c>
      <c r="H2553" s="33"/>
      <c r="I2553" s="33"/>
      <c r="J2553" s="13"/>
    </row>
    <row r="2554">
      <c r="A2554" s="28">
        <v>1.30540016426E11</v>
      </c>
      <c r="B2554" s="29" t="s">
        <v>9048</v>
      </c>
      <c r="C2554" s="29" t="s">
        <v>9049</v>
      </c>
      <c r="D2554" s="39" t="s">
        <v>9050</v>
      </c>
      <c r="E2554" s="29" t="s">
        <v>21</v>
      </c>
      <c r="F2554" s="29" t="s">
        <v>9</v>
      </c>
      <c r="G2554" s="29" t="s">
        <v>9051</v>
      </c>
      <c r="H2554" s="51" t="s">
        <v>8050</v>
      </c>
      <c r="I2554" s="6"/>
      <c r="J2554" s="10"/>
    </row>
    <row r="2555">
      <c r="A2555" s="58"/>
      <c r="B2555" s="58"/>
      <c r="C2555" s="58"/>
      <c r="D2555" s="58"/>
      <c r="E2555" s="58"/>
      <c r="F2555" s="58"/>
      <c r="G2555" s="58"/>
      <c r="H2555" s="6"/>
      <c r="I2555" s="6"/>
      <c r="J2555" s="13"/>
    </row>
    <row r="2556">
      <c r="A2556" s="28">
        <v>1.30640008052E11</v>
      </c>
      <c r="B2556" s="29" t="s">
        <v>9052</v>
      </c>
      <c r="C2556" s="29" t="s">
        <v>9053</v>
      </c>
      <c r="D2556" s="29" t="s">
        <v>9054</v>
      </c>
      <c r="E2556" s="29" t="s">
        <v>1023</v>
      </c>
      <c r="F2556" s="29" t="s">
        <v>141</v>
      </c>
      <c r="G2556" s="29" t="s">
        <v>9055</v>
      </c>
      <c r="H2556" s="51" t="s">
        <v>7149</v>
      </c>
      <c r="I2556" s="6"/>
      <c r="J2556" s="10"/>
    </row>
    <row r="2557">
      <c r="A2557" s="3">
        <v>1.30564005431E11</v>
      </c>
      <c r="B2557" s="2" t="s">
        <v>9056</v>
      </c>
      <c r="C2557" s="2" t="s">
        <v>9057</v>
      </c>
      <c r="D2557" s="3">
        <v>8.7479522723E10</v>
      </c>
      <c r="E2557" s="2" t="s">
        <v>726</v>
      </c>
      <c r="F2557" s="2" t="s">
        <v>205</v>
      </c>
      <c r="G2557" s="2" t="s">
        <v>9058</v>
      </c>
      <c r="H2557" s="106">
        <v>45722.0</v>
      </c>
      <c r="I2557" s="10"/>
      <c r="J2557" s="6"/>
    </row>
    <row r="2558">
      <c r="A2558" s="3">
        <v>1.3064000238E11</v>
      </c>
      <c r="B2558" s="2" t="s">
        <v>9059</v>
      </c>
      <c r="C2558" s="2" t="s">
        <v>9060</v>
      </c>
      <c r="D2558" s="69" t="s">
        <v>9061</v>
      </c>
      <c r="E2558" s="2" t="s">
        <v>584</v>
      </c>
      <c r="F2558" s="2" t="s">
        <v>273</v>
      </c>
      <c r="G2558" s="2" t="s">
        <v>9062</v>
      </c>
      <c r="H2558" s="4" t="s">
        <v>8851</v>
      </c>
      <c r="I2558" s="10"/>
      <c r="J2558" s="6"/>
    </row>
    <row r="2559">
      <c r="A2559" s="28">
        <v>1.30640004109E11</v>
      </c>
      <c r="B2559" s="29" t="s">
        <v>9063</v>
      </c>
      <c r="C2559" s="29" t="s">
        <v>9064</v>
      </c>
      <c r="D2559" s="28">
        <v>8.7022769999E10</v>
      </c>
      <c r="E2559" s="29" t="s">
        <v>1187</v>
      </c>
      <c r="F2559" s="29" t="s">
        <v>452</v>
      </c>
      <c r="G2559" s="29" t="s">
        <v>9065</v>
      </c>
      <c r="H2559" s="51" t="s">
        <v>5715</v>
      </c>
      <c r="I2559" s="6"/>
      <c r="J2559" s="10"/>
    </row>
    <row r="2560">
      <c r="A2560" s="62">
        <v>1.30640004565E11</v>
      </c>
      <c r="B2560" s="63" t="s">
        <v>9066</v>
      </c>
      <c r="C2560" s="63" t="s">
        <v>8898</v>
      </c>
      <c r="D2560" s="62">
        <v>7.785863537E9</v>
      </c>
      <c r="E2560" s="63" t="s">
        <v>151</v>
      </c>
      <c r="F2560" s="63" t="s">
        <v>2</v>
      </c>
      <c r="G2560" s="63" t="s">
        <v>9067</v>
      </c>
      <c r="H2560" s="33"/>
      <c r="I2560" s="33"/>
      <c r="J2560" s="10"/>
    </row>
    <row r="2561">
      <c r="A2561" s="58"/>
      <c r="B2561" s="58"/>
      <c r="C2561" s="58"/>
      <c r="D2561" s="58"/>
      <c r="E2561" s="58"/>
      <c r="F2561" s="58"/>
      <c r="G2561" s="58"/>
      <c r="H2561" s="6"/>
      <c r="I2561" s="6"/>
      <c r="J2561" s="13"/>
    </row>
    <row r="2562">
      <c r="A2562" s="28">
        <v>1.30640013485E11</v>
      </c>
      <c r="B2562" s="29" t="s">
        <v>9068</v>
      </c>
      <c r="C2562" s="29" t="s">
        <v>9069</v>
      </c>
      <c r="D2562" s="112">
        <v>8.7774203947E10</v>
      </c>
      <c r="E2562" s="29" t="s">
        <v>117</v>
      </c>
      <c r="F2562" s="29" t="s">
        <v>43</v>
      </c>
      <c r="G2562" s="29" t="s">
        <v>9070</v>
      </c>
      <c r="H2562" s="51" t="s">
        <v>9071</v>
      </c>
      <c r="I2562" s="113" t="s">
        <v>9072</v>
      </c>
      <c r="J2562" s="10"/>
    </row>
    <row r="2563">
      <c r="A2563" s="28">
        <v>1.30664001155E11</v>
      </c>
      <c r="B2563" s="29" t="s">
        <v>9073</v>
      </c>
      <c r="C2563" s="29" t="s">
        <v>9074</v>
      </c>
      <c r="D2563" s="39" t="s">
        <v>9075</v>
      </c>
      <c r="E2563" s="29" t="s">
        <v>117</v>
      </c>
      <c r="F2563" s="29" t="s">
        <v>201</v>
      </c>
      <c r="G2563" s="29" t="s">
        <v>4488</v>
      </c>
      <c r="H2563" s="51" t="s">
        <v>9076</v>
      </c>
      <c r="I2563" s="6"/>
      <c r="J2563" s="13"/>
    </row>
    <row r="2564">
      <c r="A2564" s="62">
        <v>1.30740001821E11</v>
      </c>
      <c r="B2564" s="63" t="s">
        <v>9077</v>
      </c>
      <c r="C2564" s="63" t="s">
        <v>9078</v>
      </c>
      <c r="D2564" s="62">
        <v>8.7781531389E10</v>
      </c>
      <c r="E2564" s="63" t="s">
        <v>9079</v>
      </c>
      <c r="F2564" s="63" t="s">
        <v>2984</v>
      </c>
      <c r="G2564" s="63" t="s">
        <v>9080</v>
      </c>
      <c r="H2564" s="33"/>
      <c r="I2564" s="33"/>
      <c r="J2564" s="10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7"/>
      <c r="X2564" s="27"/>
      <c r="Y2564" s="27"/>
      <c r="Z2564" s="27"/>
    </row>
    <row r="2565">
      <c r="A2565" s="28">
        <v>1.30740008105E11</v>
      </c>
      <c r="B2565" s="29" t="s">
        <v>9081</v>
      </c>
      <c r="C2565" s="29" t="s">
        <v>9082</v>
      </c>
      <c r="D2565" s="28">
        <v>8.7053894113E10</v>
      </c>
      <c r="E2565" s="29" t="s">
        <v>7015</v>
      </c>
      <c r="F2565" s="29" t="s">
        <v>201</v>
      </c>
      <c r="G2565" s="29" t="s">
        <v>7048</v>
      </c>
      <c r="H2565" s="51" t="s">
        <v>8825</v>
      </c>
      <c r="I2565" s="6"/>
      <c r="J2565" s="13"/>
    </row>
    <row r="2566">
      <c r="A2566" s="28">
        <v>1.30740024345E11</v>
      </c>
      <c r="B2566" s="29" t="s">
        <v>9083</v>
      </c>
      <c r="C2566" s="29" t="s">
        <v>9084</v>
      </c>
      <c r="D2566" s="28">
        <v>8.7767545155E10</v>
      </c>
      <c r="E2566" s="29" t="s">
        <v>2768</v>
      </c>
      <c r="F2566" s="29" t="s">
        <v>205</v>
      </c>
      <c r="G2566" s="29" t="s">
        <v>9085</v>
      </c>
      <c r="H2566" s="51" t="s">
        <v>8756</v>
      </c>
      <c r="I2566" s="6"/>
      <c r="J2566" s="10"/>
    </row>
    <row r="2567">
      <c r="A2567" s="28">
        <v>1.30840002982E11</v>
      </c>
      <c r="B2567" s="29" t="s">
        <v>9086</v>
      </c>
      <c r="C2567" s="29" t="s">
        <v>9087</v>
      </c>
      <c r="D2567" s="28">
        <v>8.7479601909E10</v>
      </c>
      <c r="E2567" s="29" t="s">
        <v>2749</v>
      </c>
      <c r="F2567" s="29" t="s">
        <v>60</v>
      </c>
      <c r="G2567" s="29" t="s">
        <v>9088</v>
      </c>
      <c r="H2567" s="51" t="s">
        <v>5935</v>
      </c>
      <c r="I2567" s="6"/>
      <c r="J2567" s="20"/>
    </row>
    <row r="2568">
      <c r="A2568" s="28">
        <v>1.3076400524E11</v>
      </c>
      <c r="B2568" s="29" t="s">
        <v>9089</v>
      </c>
      <c r="C2568" s="29" t="s">
        <v>9090</v>
      </c>
      <c r="D2568" s="39" t="s">
        <v>9091</v>
      </c>
      <c r="E2568" s="29" t="s">
        <v>117</v>
      </c>
      <c r="F2568" s="29" t="s">
        <v>205</v>
      </c>
      <c r="G2568" s="29" t="s">
        <v>9092</v>
      </c>
      <c r="H2568" s="51" t="s">
        <v>7542</v>
      </c>
      <c r="I2568" s="6"/>
      <c r="J2568" s="10"/>
    </row>
    <row r="2569">
      <c r="A2569" s="28">
        <v>1.30840017475E11</v>
      </c>
      <c r="B2569" s="29" t="s">
        <v>9093</v>
      </c>
      <c r="C2569" s="29" t="s">
        <v>9094</v>
      </c>
      <c r="D2569" s="28">
        <v>8.7477439289E10</v>
      </c>
      <c r="E2569" s="29" t="s">
        <v>36</v>
      </c>
      <c r="F2569" s="29" t="s">
        <v>37</v>
      </c>
      <c r="G2569" s="29" t="s">
        <v>9095</v>
      </c>
      <c r="H2569" s="51" t="s">
        <v>8628</v>
      </c>
      <c r="I2569" s="6"/>
      <c r="J2569" s="6"/>
    </row>
    <row r="2570">
      <c r="A2570" s="3">
        <v>1.30840017564E11</v>
      </c>
      <c r="B2570" s="2" t="s">
        <v>9096</v>
      </c>
      <c r="C2570" s="2" t="s">
        <v>9097</v>
      </c>
      <c r="D2570" s="69" t="s">
        <v>9098</v>
      </c>
      <c r="E2570" s="2" t="s">
        <v>525</v>
      </c>
      <c r="F2570" s="2" t="s">
        <v>37</v>
      </c>
      <c r="G2570" s="2" t="s">
        <v>9099</v>
      </c>
      <c r="H2570" s="4" t="s">
        <v>8580</v>
      </c>
      <c r="I2570" s="10"/>
      <c r="J2570" s="33"/>
    </row>
    <row r="2571">
      <c r="A2571" s="28">
        <v>1.31040018269E11</v>
      </c>
      <c r="B2571" s="29" t="s">
        <v>9100</v>
      </c>
      <c r="C2571" s="29" t="s">
        <v>9101</v>
      </c>
      <c r="D2571" s="28">
        <v>8.701215453E9</v>
      </c>
      <c r="E2571" s="29" t="s">
        <v>21</v>
      </c>
      <c r="F2571" s="29" t="s">
        <v>22</v>
      </c>
      <c r="G2571" s="29" t="s">
        <v>9102</v>
      </c>
      <c r="H2571" s="51" t="s">
        <v>7609</v>
      </c>
      <c r="I2571" s="6"/>
      <c r="J2571" s="10"/>
    </row>
    <row r="2572">
      <c r="A2572" s="62">
        <v>1.30940009001E11</v>
      </c>
      <c r="B2572" s="63" t="s">
        <v>9103</v>
      </c>
      <c r="C2572" s="63" t="s">
        <v>9104</v>
      </c>
      <c r="D2572" s="62">
        <v>8.7752699999E10</v>
      </c>
      <c r="E2572" s="63" t="s">
        <v>1</v>
      </c>
      <c r="F2572" s="63" t="s">
        <v>1868</v>
      </c>
      <c r="G2572" s="63" t="s">
        <v>9105</v>
      </c>
      <c r="H2572" s="33"/>
      <c r="I2572" s="33"/>
      <c r="J2572" s="6"/>
    </row>
    <row r="2573">
      <c r="A2573" s="28">
        <v>1.30940014523E11</v>
      </c>
      <c r="B2573" s="29" t="s">
        <v>9106</v>
      </c>
      <c r="C2573" s="29" t="s">
        <v>9107</v>
      </c>
      <c r="D2573" s="39" t="s">
        <v>9108</v>
      </c>
      <c r="E2573" s="29" t="s">
        <v>416</v>
      </c>
      <c r="F2573" s="29" t="s">
        <v>96</v>
      </c>
      <c r="G2573" s="29" t="s">
        <v>9109</v>
      </c>
      <c r="H2573" s="51" t="s">
        <v>8697</v>
      </c>
      <c r="I2573" s="6"/>
      <c r="J2573" s="6"/>
    </row>
    <row r="2574">
      <c r="A2574" s="3">
        <v>1.30940019405E11</v>
      </c>
      <c r="B2574" s="2" t="s">
        <v>9110</v>
      </c>
      <c r="C2574" s="2" t="s">
        <v>9111</v>
      </c>
      <c r="D2574" s="69" t="s">
        <v>9112</v>
      </c>
      <c r="E2574" s="2" t="s">
        <v>379</v>
      </c>
      <c r="F2574" s="2" t="s">
        <v>71</v>
      </c>
      <c r="G2574" s="2" t="s">
        <v>9113</v>
      </c>
      <c r="H2574" s="65" t="s">
        <v>3123</v>
      </c>
      <c r="I2574" s="10"/>
      <c r="J2574" s="6"/>
    </row>
    <row r="2575">
      <c r="A2575" s="58"/>
      <c r="B2575" s="58"/>
      <c r="C2575" s="58"/>
      <c r="D2575" s="58"/>
      <c r="E2575" s="58"/>
      <c r="F2575" s="58"/>
      <c r="G2575" s="58"/>
      <c r="H2575" s="6"/>
      <c r="I2575" s="6"/>
      <c r="J2575" s="10"/>
    </row>
    <row r="2576">
      <c r="A2576" s="28">
        <v>1.3104001726E11</v>
      </c>
      <c r="B2576" s="29" t="s">
        <v>9114</v>
      </c>
      <c r="C2576" s="29" t="s">
        <v>9115</v>
      </c>
      <c r="D2576" s="28">
        <v>8.7012638547E10</v>
      </c>
      <c r="E2576" s="29" t="s">
        <v>5235</v>
      </c>
      <c r="F2576" s="29" t="s">
        <v>71</v>
      </c>
      <c r="G2576" s="29" t="s">
        <v>9116</v>
      </c>
      <c r="H2576" s="30" t="s">
        <v>3123</v>
      </c>
      <c r="I2576" s="6"/>
      <c r="J2576" s="33"/>
    </row>
    <row r="2577">
      <c r="A2577" s="28">
        <v>1.30940014028E11</v>
      </c>
      <c r="B2577" s="29" t="s">
        <v>9117</v>
      </c>
      <c r="C2577" s="29" t="s">
        <v>9118</v>
      </c>
      <c r="D2577" s="39" t="s">
        <v>9119</v>
      </c>
      <c r="E2577" s="29" t="s">
        <v>416</v>
      </c>
      <c r="F2577" s="29" t="s">
        <v>141</v>
      </c>
      <c r="G2577" s="29" t="s">
        <v>9120</v>
      </c>
      <c r="H2577" s="51" t="s">
        <v>8633</v>
      </c>
      <c r="I2577" s="6"/>
      <c r="J2577" s="10"/>
    </row>
    <row r="2578">
      <c r="A2578" s="3">
        <v>1.30940018122E11</v>
      </c>
      <c r="B2578" s="2" t="s">
        <v>9121</v>
      </c>
      <c r="C2578" s="2" t="s">
        <v>9122</v>
      </c>
      <c r="D2578" s="69" t="s">
        <v>9123</v>
      </c>
      <c r="E2578" s="2" t="s">
        <v>9124</v>
      </c>
      <c r="F2578" s="2" t="s">
        <v>452</v>
      </c>
      <c r="G2578" s="2" t="s">
        <v>9125</v>
      </c>
      <c r="H2578" s="4" t="s">
        <v>9126</v>
      </c>
      <c r="I2578" s="10"/>
      <c r="J2578" s="6"/>
    </row>
    <row r="2579">
      <c r="A2579" s="62">
        <v>1.31141026106E11</v>
      </c>
      <c r="B2579" s="63" t="s">
        <v>9127</v>
      </c>
      <c r="C2579" s="63" t="s">
        <v>9128</v>
      </c>
      <c r="D2579" s="62">
        <v>8.7254879009E10</v>
      </c>
      <c r="E2579" s="63" t="s">
        <v>5649</v>
      </c>
      <c r="F2579" s="63" t="s">
        <v>37</v>
      </c>
      <c r="G2579" s="63" t="s">
        <v>9129</v>
      </c>
      <c r="H2579" s="33"/>
      <c r="I2579" s="33"/>
      <c r="J2579" s="20"/>
    </row>
    <row r="2580">
      <c r="A2580" s="3">
        <v>1.31064012588E11</v>
      </c>
      <c r="B2580" s="2" t="s">
        <v>9130</v>
      </c>
      <c r="C2580" s="2" t="s">
        <v>9131</v>
      </c>
      <c r="D2580" s="3">
        <v>8.7711340023E10</v>
      </c>
      <c r="E2580" s="2" t="s">
        <v>21</v>
      </c>
      <c r="F2580" s="2" t="s">
        <v>9</v>
      </c>
      <c r="G2580" s="2" t="s">
        <v>9132</v>
      </c>
      <c r="H2580" s="4" t="s">
        <v>9133</v>
      </c>
      <c r="I2580" s="10"/>
      <c r="J2580" s="10"/>
    </row>
    <row r="2581">
      <c r="A2581" s="28">
        <v>1.31064021953E11</v>
      </c>
      <c r="B2581" s="29" t="s">
        <v>9134</v>
      </c>
      <c r="C2581" s="29" t="s">
        <v>9135</v>
      </c>
      <c r="D2581" s="28">
        <v>8.7132405285E10</v>
      </c>
      <c r="E2581" s="29" t="s">
        <v>36</v>
      </c>
      <c r="F2581" s="29" t="s">
        <v>201</v>
      </c>
      <c r="G2581" s="29" t="s">
        <v>2976</v>
      </c>
      <c r="H2581" s="51" t="s">
        <v>8513</v>
      </c>
      <c r="I2581" s="6"/>
      <c r="J2581" s="33"/>
    </row>
    <row r="2582">
      <c r="A2582" s="62">
        <v>1.31140012154E11</v>
      </c>
      <c r="B2582" s="63" t="s">
        <v>9136</v>
      </c>
      <c r="C2582" s="63" t="s">
        <v>9137</v>
      </c>
      <c r="D2582" s="68" t="str">
        <f>+7(707)7667302 ,87074447877 ,87477160117</f>
        <v>#ERROR!</v>
      </c>
      <c r="E2582" s="63" t="s">
        <v>9138</v>
      </c>
      <c r="F2582" s="63" t="s">
        <v>2984</v>
      </c>
      <c r="G2582" s="63" t="s">
        <v>9139</v>
      </c>
      <c r="H2582" s="33"/>
      <c r="I2582" s="33"/>
      <c r="J2582" s="13"/>
    </row>
    <row r="2583">
      <c r="A2583" s="3">
        <v>1.31140013529E11</v>
      </c>
      <c r="B2583" s="2" t="s">
        <v>9140</v>
      </c>
      <c r="C2583" s="2" t="s">
        <v>9141</v>
      </c>
      <c r="D2583" s="2" t="s">
        <v>9142</v>
      </c>
      <c r="E2583" s="2" t="s">
        <v>165</v>
      </c>
      <c r="F2583" s="2" t="s">
        <v>186</v>
      </c>
      <c r="G2583" s="2" t="s">
        <v>9143</v>
      </c>
      <c r="H2583" s="4" t="s">
        <v>6305</v>
      </c>
      <c r="I2583" s="10"/>
      <c r="J2583" s="33"/>
    </row>
    <row r="2584">
      <c r="A2584" s="28">
        <v>1.31140025969E11</v>
      </c>
      <c r="B2584" s="29" t="s">
        <v>9144</v>
      </c>
      <c r="C2584" s="29" t="s">
        <v>9145</v>
      </c>
      <c r="D2584" s="28">
        <v>8.7471831831E10</v>
      </c>
      <c r="E2584" s="29" t="s">
        <v>525</v>
      </c>
      <c r="F2584" s="29" t="s">
        <v>91</v>
      </c>
      <c r="G2584" s="29" t="s">
        <v>9146</v>
      </c>
      <c r="H2584" s="51" t="s">
        <v>6816</v>
      </c>
      <c r="I2584" s="6"/>
      <c r="J2584" s="33"/>
    </row>
    <row r="2585">
      <c r="A2585" s="62">
        <v>1.31140028349E11</v>
      </c>
      <c r="B2585" s="63" t="s">
        <v>9147</v>
      </c>
      <c r="C2585" s="63" t="s">
        <v>9148</v>
      </c>
      <c r="D2585" s="68" t="str">
        <f>+77773842956 ,87773842956</f>
        <v>#ERROR!</v>
      </c>
      <c r="E2585" s="63" t="s">
        <v>442</v>
      </c>
      <c r="F2585" s="63" t="s">
        <v>2984</v>
      </c>
      <c r="G2585" s="63" t="s">
        <v>9149</v>
      </c>
      <c r="H2585" s="33"/>
      <c r="I2585" s="33"/>
      <c r="J2585" s="6"/>
    </row>
    <row r="2586">
      <c r="A2586" s="62">
        <v>1.31141018694E11</v>
      </c>
      <c r="B2586" s="63" t="s">
        <v>9150</v>
      </c>
      <c r="C2586" s="63" t="s">
        <v>9151</v>
      </c>
      <c r="D2586" s="62">
        <v>8.7163324424E10</v>
      </c>
      <c r="E2586" s="63" t="s">
        <v>5649</v>
      </c>
      <c r="F2586" s="63" t="s">
        <v>22</v>
      </c>
      <c r="G2586" s="63" t="s">
        <v>9152</v>
      </c>
      <c r="H2586" s="33"/>
      <c r="I2586" s="33"/>
      <c r="J2586" s="33"/>
    </row>
    <row r="2587">
      <c r="A2587" s="58"/>
      <c r="B2587" s="58"/>
      <c r="C2587" s="58"/>
      <c r="D2587" s="58"/>
      <c r="E2587" s="58"/>
      <c r="F2587" s="58"/>
      <c r="G2587" s="58"/>
      <c r="H2587" s="6"/>
      <c r="I2587" s="6"/>
      <c r="J2587" s="33"/>
    </row>
    <row r="2588">
      <c r="A2588" s="28">
        <v>1.31140006655E11</v>
      </c>
      <c r="B2588" s="29" t="s">
        <v>9153</v>
      </c>
      <c r="C2588" s="29" t="s">
        <v>9154</v>
      </c>
      <c r="D2588" s="28">
        <v>8.7774724521E10</v>
      </c>
      <c r="E2588" s="29" t="s">
        <v>349</v>
      </c>
      <c r="F2588" s="29" t="s">
        <v>22</v>
      </c>
      <c r="G2588" s="29" t="s">
        <v>9155</v>
      </c>
      <c r="H2588" s="51" t="s">
        <v>9156</v>
      </c>
      <c r="I2588" s="6"/>
      <c r="J2588" s="33"/>
    </row>
    <row r="2589">
      <c r="A2589" s="3">
        <v>1.3114001415E11</v>
      </c>
      <c r="B2589" s="2" t="s">
        <v>9157</v>
      </c>
      <c r="C2589" s="2" t="s">
        <v>9158</v>
      </c>
      <c r="D2589" s="2" t="s">
        <v>9159</v>
      </c>
      <c r="E2589" s="2" t="s">
        <v>21</v>
      </c>
      <c r="F2589" s="2" t="s">
        <v>22</v>
      </c>
      <c r="G2589" s="2" t="s">
        <v>9160</v>
      </c>
      <c r="H2589" s="4" t="s">
        <v>7587</v>
      </c>
      <c r="I2589" s="10"/>
      <c r="J2589" s="6"/>
    </row>
    <row r="2590">
      <c r="A2590" s="62">
        <v>1.31141026962E11</v>
      </c>
      <c r="B2590" s="63" t="s">
        <v>9161</v>
      </c>
      <c r="C2590" s="63" t="s">
        <v>9162</v>
      </c>
      <c r="D2590" s="62">
        <v>8.7254021988E10</v>
      </c>
      <c r="E2590" s="63" t="s">
        <v>5573</v>
      </c>
      <c r="F2590" s="63" t="s">
        <v>37</v>
      </c>
      <c r="G2590" s="63" t="s">
        <v>7085</v>
      </c>
      <c r="H2590" s="33"/>
      <c r="I2590" s="33"/>
      <c r="J2590" s="10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7"/>
      <c r="X2590" s="27"/>
      <c r="Y2590" s="27"/>
      <c r="Z2590" s="27"/>
    </row>
    <row r="2591">
      <c r="A2591" s="28">
        <v>1.31264000343E11</v>
      </c>
      <c r="B2591" s="29" t="s">
        <v>9163</v>
      </c>
      <c r="C2591" s="29" t="s">
        <v>9164</v>
      </c>
      <c r="D2591" s="28">
        <v>8.717226577E10</v>
      </c>
      <c r="E2591" s="29" t="s">
        <v>21</v>
      </c>
      <c r="F2591" s="29" t="s">
        <v>16</v>
      </c>
      <c r="G2591" s="29" t="s">
        <v>9165</v>
      </c>
      <c r="H2591" s="30" t="s">
        <v>6638</v>
      </c>
      <c r="I2591" s="6"/>
      <c r="J2591" s="6"/>
    </row>
    <row r="2592">
      <c r="A2592" s="3">
        <v>1.31240002606E11</v>
      </c>
      <c r="B2592" s="2" t="s">
        <v>9166</v>
      </c>
      <c r="C2592" s="2" t="s">
        <v>9167</v>
      </c>
      <c r="D2592" s="69" t="s">
        <v>9168</v>
      </c>
      <c r="E2592" s="2" t="s">
        <v>525</v>
      </c>
      <c r="F2592" s="2" t="s">
        <v>96</v>
      </c>
      <c r="G2592" s="2" t="s">
        <v>9169</v>
      </c>
      <c r="H2592" s="4" t="s">
        <v>8734</v>
      </c>
      <c r="I2592" s="10"/>
      <c r="J2592" s="15"/>
    </row>
    <row r="2593">
      <c r="A2593" s="3">
        <v>1.31240016666E11</v>
      </c>
      <c r="B2593" s="2" t="s">
        <v>9170</v>
      </c>
      <c r="C2593" s="2" t="s">
        <v>9171</v>
      </c>
      <c r="D2593" s="2" t="s">
        <v>9172</v>
      </c>
      <c r="E2593" s="2" t="s">
        <v>1023</v>
      </c>
      <c r="F2593" s="2" t="s">
        <v>273</v>
      </c>
      <c r="G2593" s="2" t="s">
        <v>9173</v>
      </c>
      <c r="H2593" s="4" t="s">
        <v>8851</v>
      </c>
      <c r="I2593" s="10"/>
      <c r="J2593" s="10"/>
    </row>
    <row r="2594">
      <c r="A2594" s="28">
        <v>1.3126402002E11</v>
      </c>
      <c r="B2594" s="29" t="s">
        <v>9174</v>
      </c>
      <c r="C2594" s="29" t="s">
        <v>9175</v>
      </c>
      <c r="D2594" s="39" t="s">
        <v>9176</v>
      </c>
      <c r="E2594" s="29" t="s">
        <v>36</v>
      </c>
      <c r="F2594" s="29" t="s">
        <v>201</v>
      </c>
      <c r="G2594" s="29" t="s">
        <v>9177</v>
      </c>
      <c r="H2594" s="51" t="s">
        <v>8537</v>
      </c>
      <c r="I2594" s="6"/>
      <c r="J2594" s="20"/>
    </row>
    <row r="2595">
      <c r="A2595" s="28">
        <v>1.40140030101E11</v>
      </c>
      <c r="B2595" s="29" t="s">
        <v>9178</v>
      </c>
      <c r="C2595" s="29" t="s">
        <v>9179</v>
      </c>
      <c r="D2595" s="39" t="s">
        <v>9180</v>
      </c>
      <c r="E2595" s="29" t="s">
        <v>674</v>
      </c>
      <c r="F2595" s="29" t="s">
        <v>96</v>
      </c>
      <c r="G2595" s="29" t="s">
        <v>9181</v>
      </c>
      <c r="H2595" s="51" t="s">
        <v>8697</v>
      </c>
      <c r="I2595" s="6"/>
      <c r="J2595" s="6"/>
    </row>
    <row r="2596">
      <c r="A2596" s="28">
        <v>1.40140003194E11</v>
      </c>
      <c r="B2596" s="29" t="s">
        <v>9182</v>
      </c>
      <c r="C2596" s="29" t="s">
        <v>9183</v>
      </c>
      <c r="D2596" s="28">
        <v>8.7072223306E10</v>
      </c>
      <c r="E2596" s="29" t="s">
        <v>1</v>
      </c>
      <c r="F2596" s="29" t="s">
        <v>428</v>
      </c>
      <c r="G2596" s="29" t="s">
        <v>9184</v>
      </c>
      <c r="H2596" s="6"/>
      <c r="I2596" s="6"/>
      <c r="J2596" s="6"/>
    </row>
    <row r="2597">
      <c r="A2597" s="3">
        <v>1.40140016275E11</v>
      </c>
      <c r="B2597" s="2" t="s">
        <v>9185</v>
      </c>
      <c r="C2597" s="2" t="s">
        <v>9186</v>
      </c>
      <c r="D2597" s="3">
        <v>8.7073351478E10</v>
      </c>
      <c r="E2597" s="2" t="s">
        <v>151</v>
      </c>
      <c r="F2597" s="2" t="s">
        <v>9</v>
      </c>
      <c r="G2597" s="2" t="s">
        <v>9187</v>
      </c>
      <c r="H2597" s="4" t="s">
        <v>3544</v>
      </c>
      <c r="I2597" s="10"/>
      <c r="J2597" s="6"/>
    </row>
    <row r="2598">
      <c r="A2598" s="28">
        <v>1.40140017639E11</v>
      </c>
      <c r="B2598" s="29" t="s">
        <v>9188</v>
      </c>
      <c r="C2598" s="29" t="s">
        <v>9189</v>
      </c>
      <c r="D2598" s="29" t="s">
        <v>9190</v>
      </c>
      <c r="E2598" s="29" t="s">
        <v>2749</v>
      </c>
      <c r="F2598" s="29" t="s">
        <v>428</v>
      </c>
      <c r="G2598" s="29" t="s">
        <v>9191</v>
      </c>
      <c r="H2598" s="6"/>
      <c r="I2598" s="6"/>
      <c r="J2598" s="10"/>
    </row>
    <row r="2599">
      <c r="A2599" s="28">
        <v>1.40140021497E11</v>
      </c>
      <c r="B2599" s="29" t="s">
        <v>9192</v>
      </c>
      <c r="C2599" s="29" t="s">
        <v>9193</v>
      </c>
      <c r="D2599" s="39" t="s">
        <v>9194</v>
      </c>
      <c r="E2599" s="29" t="s">
        <v>117</v>
      </c>
      <c r="F2599" s="29" t="s">
        <v>452</v>
      </c>
      <c r="G2599" s="29" t="s">
        <v>9195</v>
      </c>
      <c r="H2599" s="51" t="s">
        <v>9196</v>
      </c>
      <c r="I2599" s="6"/>
      <c r="J2599" s="10"/>
    </row>
    <row r="2600">
      <c r="A2600" s="28">
        <v>1.40140007058E11</v>
      </c>
      <c r="B2600" s="29" t="s">
        <v>9197</v>
      </c>
      <c r="C2600" s="29" t="s">
        <v>9198</v>
      </c>
      <c r="D2600" s="39" t="s">
        <v>9199</v>
      </c>
      <c r="E2600" s="29" t="s">
        <v>225</v>
      </c>
      <c r="F2600" s="29" t="s">
        <v>71</v>
      </c>
      <c r="G2600" s="29" t="s">
        <v>9200</v>
      </c>
      <c r="H2600" s="30" t="s">
        <v>269</v>
      </c>
      <c r="I2600" s="6"/>
      <c r="J2600" s="10"/>
    </row>
    <row r="2601">
      <c r="A2601" s="28">
        <v>1.40140008766E11</v>
      </c>
      <c r="B2601" s="29" t="s">
        <v>9201</v>
      </c>
      <c r="C2601" s="29" t="s">
        <v>9202</v>
      </c>
      <c r="D2601" s="39" t="s">
        <v>9203</v>
      </c>
      <c r="E2601" s="29" t="s">
        <v>2768</v>
      </c>
      <c r="F2601" s="29" t="s">
        <v>22</v>
      </c>
      <c r="G2601" s="29" t="s">
        <v>9204</v>
      </c>
      <c r="H2601" s="51" t="s">
        <v>295</v>
      </c>
      <c r="I2601" s="6"/>
      <c r="J2601" s="10"/>
    </row>
    <row r="2602">
      <c r="A2602" s="28">
        <v>1.40240031986E11</v>
      </c>
      <c r="B2602" s="29" t="s">
        <v>9205</v>
      </c>
      <c r="C2602" s="29" t="s">
        <v>9206</v>
      </c>
      <c r="D2602" s="28">
        <v>8.7026793686E10</v>
      </c>
      <c r="E2602" s="29" t="s">
        <v>213</v>
      </c>
      <c r="F2602" s="29" t="s">
        <v>43</v>
      </c>
      <c r="G2602" s="29" t="s">
        <v>9207</v>
      </c>
      <c r="H2602" s="51" t="s">
        <v>358</v>
      </c>
      <c r="I2602" s="6"/>
      <c r="J2602" s="6"/>
    </row>
    <row r="2603">
      <c r="A2603" s="28">
        <v>1.40240022481E11</v>
      </c>
      <c r="B2603" s="29" t="s">
        <v>9208</v>
      </c>
      <c r="C2603" s="29" t="s">
        <v>9209</v>
      </c>
      <c r="D2603" s="39" t="s">
        <v>9210</v>
      </c>
      <c r="E2603" s="29" t="s">
        <v>213</v>
      </c>
      <c r="F2603" s="29" t="s">
        <v>205</v>
      </c>
      <c r="G2603" s="29" t="s">
        <v>9211</v>
      </c>
      <c r="H2603" s="51" t="s">
        <v>8756</v>
      </c>
      <c r="I2603" s="6"/>
      <c r="J2603" s="13"/>
    </row>
    <row r="2604">
      <c r="A2604" s="3">
        <v>1.40240025002E11</v>
      </c>
      <c r="B2604" s="2" t="s">
        <v>9212</v>
      </c>
      <c r="C2604" s="2" t="s">
        <v>9213</v>
      </c>
      <c r="D2604" s="3">
        <v>8.7779598881E10</v>
      </c>
      <c r="E2604" s="2" t="s">
        <v>726</v>
      </c>
      <c r="F2604" s="2" t="s">
        <v>205</v>
      </c>
      <c r="G2604" s="2" t="s">
        <v>9214</v>
      </c>
      <c r="H2604" s="4" t="s">
        <v>7503</v>
      </c>
      <c r="I2604" s="10"/>
      <c r="J2604" s="10"/>
    </row>
    <row r="2605">
      <c r="A2605" s="28">
        <v>1.4024000047E11</v>
      </c>
      <c r="B2605" s="29" t="s">
        <v>9215</v>
      </c>
      <c r="C2605" s="29" t="s">
        <v>9216</v>
      </c>
      <c r="D2605" s="39" t="s">
        <v>9217</v>
      </c>
      <c r="E2605" s="29" t="s">
        <v>416</v>
      </c>
      <c r="F2605" s="29" t="s">
        <v>96</v>
      </c>
      <c r="G2605" s="29" t="s">
        <v>9218</v>
      </c>
      <c r="H2605" s="51" t="s">
        <v>9219</v>
      </c>
      <c r="I2605" s="6"/>
      <c r="J2605" s="33"/>
    </row>
    <row r="2606">
      <c r="A2606" s="28">
        <v>1.40240022977E11</v>
      </c>
      <c r="B2606" s="29" t="s">
        <v>9220</v>
      </c>
      <c r="C2606" s="29" t="s">
        <v>9221</v>
      </c>
      <c r="D2606" s="29" t="s">
        <v>9222</v>
      </c>
      <c r="E2606" s="29" t="s">
        <v>21</v>
      </c>
      <c r="F2606" s="29" t="s">
        <v>55</v>
      </c>
      <c r="G2606" s="29" t="s">
        <v>9223</v>
      </c>
      <c r="H2606" s="51" t="s">
        <v>9224</v>
      </c>
      <c r="I2606" s="6"/>
      <c r="J2606" s="10"/>
    </row>
    <row r="2607">
      <c r="A2607" s="58"/>
      <c r="B2607" s="58"/>
      <c r="C2607" s="58"/>
      <c r="D2607" s="58"/>
      <c r="E2607" s="58"/>
      <c r="F2607" s="58"/>
      <c r="G2607" s="58"/>
      <c r="H2607" s="6"/>
      <c r="I2607" s="6"/>
      <c r="J2607" s="6"/>
    </row>
    <row r="2608">
      <c r="A2608" s="28">
        <v>1.40440004074E11</v>
      </c>
      <c r="B2608" s="29" t="s">
        <v>9225</v>
      </c>
      <c r="C2608" s="29" t="s">
        <v>9226</v>
      </c>
      <c r="D2608" s="29" t="s">
        <v>9227</v>
      </c>
      <c r="E2608" s="29" t="s">
        <v>738</v>
      </c>
      <c r="F2608" s="29" t="s">
        <v>22</v>
      </c>
      <c r="G2608" s="29" t="s">
        <v>9228</v>
      </c>
      <c r="H2608" s="51" t="s">
        <v>7587</v>
      </c>
      <c r="I2608" s="6"/>
      <c r="J2608" s="10"/>
    </row>
    <row r="2609">
      <c r="A2609" s="62">
        <v>1.4026402851E11</v>
      </c>
      <c r="B2609" s="63" t="s">
        <v>9229</v>
      </c>
      <c r="C2609" s="63" t="s">
        <v>9230</v>
      </c>
      <c r="D2609" s="68" t="str">
        <f>+7 (7716432325</f>
        <v>#ERROR!</v>
      </c>
      <c r="E2609" s="63" t="s">
        <v>165</v>
      </c>
      <c r="F2609" s="63" t="s">
        <v>2</v>
      </c>
      <c r="G2609" s="63" t="s">
        <v>9231</v>
      </c>
      <c r="H2609" s="33"/>
      <c r="I2609" s="33"/>
      <c r="J2609" s="6"/>
    </row>
    <row r="2610">
      <c r="A2610" s="3">
        <v>1.40264030969E11</v>
      </c>
      <c r="B2610" s="2" t="s">
        <v>9232</v>
      </c>
      <c r="C2610" s="2" t="s">
        <v>9233</v>
      </c>
      <c r="D2610" s="3">
        <f>+7702250404</f>
        <v>7702250404</v>
      </c>
      <c r="E2610" s="2" t="s">
        <v>584</v>
      </c>
      <c r="F2610" s="2" t="s">
        <v>37</v>
      </c>
      <c r="G2610" s="2" t="s">
        <v>9234</v>
      </c>
      <c r="H2610" s="4" t="s">
        <v>8580</v>
      </c>
      <c r="I2610" s="10"/>
      <c r="J2610" s="6"/>
    </row>
    <row r="2611">
      <c r="A2611" s="62">
        <v>1.40440004202E11</v>
      </c>
      <c r="B2611" s="63" t="s">
        <v>9235</v>
      </c>
      <c r="C2611" s="63" t="s">
        <v>9236</v>
      </c>
      <c r="D2611" s="79" t="s">
        <v>9237</v>
      </c>
      <c r="E2611" s="63" t="s">
        <v>117</v>
      </c>
      <c r="F2611" s="63" t="s">
        <v>428</v>
      </c>
      <c r="G2611" s="63" t="s">
        <v>9238</v>
      </c>
      <c r="H2611" s="33"/>
      <c r="I2611" s="33"/>
      <c r="J2611" s="6"/>
    </row>
    <row r="2612">
      <c r="A2612" s="58"/>
      <c r="B2612" s="58"/>
      <c r="C2612" s="58"/>
      <c r="D2612" s="58"/>
      <c r="E2612" s="58"/>
      <c r="F2612" s="58"/>
      <c r="G2612" s="58"/>
      <c r="H2612" s="6"/>
      <c r="I2612" s="6"/>
      <c r="J2612" s="6"/>
    </row>
    <row r="2613">
      <c r="A2613" s="3">
        <v>1.40440012719E11</v>
      </c>
      <c r="B2613" s="2" t="s">
        <v>9239</v>
      </c>
      <c r="C2613" s="2" t="s">
        <v>9240</v>
      </c>
      <c r="D2613" s="3">
        <v>8.705722216E10</v>
      </c>
      <c r="E2613" s="2" t="s">
        <v>9241</v>
      </c>
      <c r="F2613" s="2" t="s">
        <v>273</v>
      </c>
      <c r="G2613" s="2" t="s">
        <v>9242</v>
      </c>
      <c r="H2613" s="4" t="s">
        <v>9243</v>
      </c>
      <c r="I2613" s="10"/>
      <c r="J2613" s="6"/>
    </row>
    <row r="2614">
      <c r="A2614" s="58"/>
      <c r="B2614" s="58"/>
      <c r="C2614" s="58"/>
      <c r="D2614" s="58"/>
      <c r="E2614" s="58"/>
      <c r="F2614" s="58"/>
      <c r="G2614" s="58"/>
      <c r="H2614" s="6"/>
      <c r="I2614" s="6"/>
      <c r="J2614" s="6"/>
    </row>
    <row r="2615">
      <c r="A2615" s="28">
        <v>1.40440031983E11</v>
      </c>
      <c r="B2615" s="29" t="s">
        <v>9244</v>
      </c>
      <c r="C2615" s="29" t="s">
        <v>9245</v>
      </c>
      <c r="D2615" s="28">
        <v>8.7015131106E10</v>
      </c>
      <c r="E2615" s="29" t="s">
        <v>21</v>
      </c>
      <c r="F2615" s="29" t="s">
        <v>22</v>
      </c>
      <c r="G2615" s="29" t="s">
        <v>9246</v>
      </c>
      <c r="H2615" s="51" t="s">
        <v>7587</v>
      </c>
      <c r="I2615" s="6"/>
      <c r="J2615" s="6"/>
    </row>
    <row r="2616">
      <c r="A2616" s="62">
        <v>1.40464008048E11</v>
      </c>
      <c r="B2616" s="63" t="s">
        <v>9247</v>
      </c>
      <c r="C2616" s="63" t="s">
        <v>9248</v>
      </c>
      <c r="D2616" s="62">
        <v>8.7473355444E10</v>
      </c>
      <c r="E2616" s="63" t="s">
        <v>21</v>
      </c>
      <c r="F2616" s="63" t="s">
        <v>2</v>
      </c>
      <c r="G2616" s="63" t="s">
        <v>9249</v>
      </c>
      <c r="H2616" s="33"/>
      <c r="I2616" s="33"/>
      <c r="J2616" s="10"/>
    </row>
    <row r="2617">
      <c r="A2617" s="3">
        <v>1.40464009859E11</v>
      </c>
      <c r="B2617" s="2" t="s">
        <v>9250</v>
      </c>
      <c r="C2617" s="2" t="s">
        <v>9251</v>
      </c>
      <c r="D2617" s="69" t="s">
        <v>9252</v>
      </c>
      <c r="E2617" s="2" t="s">
        <v>2533</v>
      </c>
      <c r="F2617" s="2" t="s">
        <v>37</v>
      </c>
      <c r="G2617" s="2" t="s">
        <v>9253</v>
      </c>
      <c r="H2617" s="4" t="s">
        <v>8871</v>
      </c>
      <c r="I2617" s="10"/>
      <c r="J2617" s="33"/>
    </row>
    <row r="2618">
      <c r="A2618" s="3">
        <v>1.40464019589E11</v>
      </c>
      <c r="B2618" s="2" t="s">
        <v>9254</v>
      </c>
      <c r="C2618" s="2" t="s">
        <v>9255</v>
      </c>
      <c r="D2618" s="3">
        <v>8.7470621153E10</v>
      </c>
      <c r="E2618" s="2" t="s">
        <v>213</v>
      </c>
      <c r="F2618" s="2" t="s">
        <v>205</v>
      </c>
      <c r="G2618" s="2" t="s">
        <v>7722</v>
      </c>
      <c r="H2618" s="4" t="s">
        <v>7503</v>
      </c>
      <c r="I2618" s="10"/>
      <c r="J2618" s="6"/>
    </row>
    <row r="2619">
      <c r="A2619" s="3">
        <v>1.40464026096E11</v>
      </c>
      <c r="B2619" s="2" t="s">
        <v>9256</v>
      </c>
      <c r="C2619" s="2" t="s">
        <v>9257</v>
      </c>
      <c r="D2619" s="3">
        <v>8.7133622695E10</v>
      </c>
      <c r="E2619" s="2" t="s">
        <v>21</v>
      </c>
      <c r="F2619" s="2" t="s">
        <v>201</v>
      </c>
      <c r="G2619" s="2" t="s">
        <v>9258</v>
      </c>
      <c r="H2619" s="4" t="s">
        <v>8798</v>
      </c>
      <c r="I2619" s="10"/>
      <c r="J2619" s="6"/>
    </row>
    <row r="2620">
      <c r="A2620" s="62">
        <v>1.40540011308E11</v>
      </c>
      <c r="B2620" s="63" t="s">
        <v>9259</v>
      </c>
      <c r="C2620" s="63" t="s">
        <v>9260</v>
      </c>
      <c r="D2620" s="62">
        <v>8.777157333E10</v>
      </c>
      <c r="E2620" s="63" t="s">
        <v>2749</v>
      </c>
      <c r="F2620" s="63" t="s">
        <v>428</v>
      </c>
      <c r="G2620" s="63" t="s">
        <v>9261</v>
      </c>
      <c r="H2620" s="33"/>
      <c r="I2620" s="33"/>
      <c r="J2620" s="33"/>
    </row>
    <row r="2621">
      <c r="A2621" s="28">
        <v>1.4054001296E11</v>
      </c>
      <c r="B2621" s="29" t="s">
        <v>9262</v>
      </c>
      <c r="C2621" s="29" t="s">
        <v>9263</v>
      </c>
      <c r="D2621" s="39" t="s">
        <v>9264</v>
      </c>
      <c r="E2621" s="29" t="s">
        <v>6698</v>
      </c>
      <c r="F2621" s="29" t="s">
        <v>91</v>
      </c>
      <c r="G2621" s="29" t="s">
        <v>9265</v>
      </c>
      <c r="H2621" s="51" t="s">
        <v>6176</v>
      </c>
      <c r="I2621" s="6"/>
      <c r="J2621" s="33"/>
    </row>
    <row r="2622">
      <c r="A2622" s="62">
        <v>1.40540016844E11</v>
      </c>
      <c r="B2622" s="63" t="s">
        <v>9266</v>
      </c>
      <c r="C2622" s="63" t="s">
        <v>9267</v>
      </c>
      <c r="D2622" s="68" t="str">
        <f>+77072999998 ,87072999998</f>
        <v>#ERROR!</v>
      </c>
      <c r="E2622" s="63" t="s">
        <v>117</v>
      </c>
      <c r="F2622" s="63" t="s">
        <v>2</v>
      </c>
      <c r="G2622" s="63" t="s">
        <v>9268</v>
      </c>
      <c r="H2622" s="33"/>
      <c r="I2622" s="33"/>
      <c r="J2622" s="6"/>
    </row>
    <row r="2623">
      <c r="A2623" s="3">
        <v>1.40564014869E11</v>
      </c>
      <c r="B2623" s="2" t="s">
        <v>9269</v>
      </c>
      <c r="C2623" s="2" t="s">
        <v>9270</v>
      </c>
      <c r="D2623" s="3">
        <v>8.7053555666E10</v>
      </c>
      <c r="E2623" s="2" t="s">
        <v>1023</v>
      </c>
      <c r="F2623" s="2" t="s">
        <v>273</v>
      </c>
      <c r="G2623" s="2" t="s">
        <v>5830</v>
      </c>
      <c r="H2623" s="4" t="s">
        <v>8851</v>
      </c>
      <c r="I2623" s="10"/>
      <c r="J2623" s="33"/>
    </row>
    <row r="2624">
      <c r="A2624" s="3">
        <v>1.4056401546E11</v>
      </c>
      <c r="B2624" s="2" t="s">
        <v>9271</v>
      </c>
      <c r="C2624" s="2" t="s">
        <v>9272</v>
      </c>
      <c r="D2624" s="3">
        <v>8.7022844191E10</v>
      </c>
      <c r="E2624" s="2" t="s">
        <v>165</v>
      </c>
      <c r="F2624" s="2" t="s">
        <v>273</v>
      </c>
      <c r="G2624" s="2" t="s">
        <v>5830</v>
      </c>
      <c r="H2624" s="4" t="s">
        <v>8851</v>
      </c>
      <c r="I2624" s="10"/>
      <c r="J2624" s="6"/>
    </row>
    <row r="2625">
      <c r="A2625" s="3">
        <v>1.40640009984E11</v>
      </c>
      <c r="B2625" s="2" t="s">
        <v>9273</v>
      </c>
      <c r="C2625" s="2" t="s">
        <v>9274</v>
      </c>
      <c r="D2625" s="3">
        <v>8.7019089339E10</v>
      </c>
      <c r="E2625" s="2" t="s">
        <v>117</v>
      </c>
      <c r="F2625" s="2" t="s">
        <v>71</v>
      </c>
      <c r="G2625" s="2" t="s">
        <v>9275</v>
      </c>
      <c r="H2625" s="65" t="s">
        <v>3123</v>
      </c>
      <c r="I2625" s="10"/>
      <c r="J2625" s="13"/>
    </row>
    <row r="2626">
      <c r="A2626" s="28">
        <v>1.40640004923E11</v>
      </c>
      <c r="B2626" s="29" t="s">
        <v>9276</v>
      </c>
      <c r="C2626" s="29" t="s">
        <v>9277</v>
      </c>
      <c r="D2626" s="28">
        <v>8.7710662659E10</v>
      </c>
      <c r="E2626" s="29" t="s">
        <v>21</v>
      </c>
      <c r="F2626" s="29" t="s">
        <v>9</v>
      </c>
      <c r="G2626" s="29" t="s">
        <v>9278</v>
      </c>
      <c r="H2626" s="51" t="s">
        <v>8050</v>
      </c>
      <c r="I2626" s="6"/>
      <c r="J2626" s="13"/>
    </row>
    <row r="2627">
      <c r="A2627" s="3">
        <v>1.406640077E11</v>
      </c>
      <c r="B2627" s="2" t="s">
        <v>9279</v>
      </c>
      <c r="C2627" s="2" t="s">
        <v>9280</v>
      </c>
      <c r="D2627" s="2" t="s">
        <v>9281</v>
      </c>
      <c r="E2627" s="2" t="s">
        <v>21</v>
      </c>
      <c r="F2627" s="2" t="s">
        <v>71</v>
      </c>
      <c r="G2627" s="2" t="s">
        <v>1436</v>
      </c>
      <c r="H2627" s="65" t="s">
        <v>3123</v>
      </c>
      <c r="I2627" s="10"/>
      <c r="J2627" s="10"/>
    </row>
    <row r="2628">
      <c r="A2628" s="3">
        <v>1.40640021834E11</v>
      </c>
      <c r="B2628" s="2" t="s">
        <v>9282</v>
      </c>
      <c r="C2628" s="2" t="s">
        <v>9283</v>
      </c>
      <c r="D2628" s="69" t="s">
        <v>9284</v>
      </c>
      <c r="E2628" s="2" t="s">
        <v>117</v>
      </c>
      <c r="F2628" s="2" t="s">
        <v>37</v>
      </c>
      <c r="G2628" s="2" t="s">
        <v>9285</v>
      </c>
      <c r="H2628" s="4" t="s">
        <v>8580</v>
      </c>
      <c r="I2628" s="10"/>
      <c r="J2628" s="6"/>
    </row>
    <row r="2629">
      <c r="A2629" s="3">
        <v>1.40640014742E11</v>
      </c>
      <c r="B2629" s="2" t="s">
        <v>9286</v>
      </c>
      <c r="C2629" s="2" t="s">
        <v>9287</v>
      </c>
      <c r="D2629" s="69" t="s">
        <v>9288</v>
      </c>
      <c r="E2629" s="2" t="s">
        <v>117</v>
      </c>
      <c r="F2629" s="2" t="s">
        <v>37</v>
      </c>
      <c r="G2629" s="2" t="s">
        <v>9289</v>
      </c>
      <c r="H2629" s="4" t="s">
        <v>8871</v>
      </c>
      <c r="I2629" s="10"/>
      <c r="J2629" s="33"/>
    </row>
    <row r="2630">
      <c r="A2630" s="28">
        <v>1.40740002772E11</v>
      </c>
      <c r="B2630" s="29" t="s">
        <v>9290</v>
      </c>
      <c r="C2630" s="29" t="s">
        <v>9291</v>
      </c>
      <c r="D2630" s="29" t="s">
        <v>9292</v>
      </c>
      <c r="E2630" s="29" t="s">
        <v>9293</v>
      </c>
      <c r="F2630" s="29" t="s">
        <v>55</v>
      </c>
      <c r="G2630" s="29" t="s">
        <v>9294</v>
      </c>
      <c r="H2630" s="51" t="s">
        <v>9295</v>
      </c>
      <c r="I2630" s="6"/>
      <c r="J2630" s="114"/>
    </row>
    <row r="2631">
      <c r="A2631" s="28">
        <v>1.40740000964E11</v>
      </c>
      <c r="B2631" s="29" t="s">
        <v>9296</v>
      </c>
      <c r="C2631" s="29" t="s">
        <v>9297</v>
      </c>
      <c r="D2631" s="28">
        <v>8.7751806606E10</v>
      </c>
      <c r="E2631" s="29" t="s">
        <v>6698</v>
      </c>
      <c r="F2631" s="29" t="s">
        <v>37</v>
      </c>
      <c r="G2631" s="29" t="s">
        <v>9298</v>
      </c>
      <c r="H2631" s="51" t="s">
        <v>8628</v>
      </c>
      <c r="I2631" s="6"/>
      <c r="J2631" s="6"/>
    </row>
    <row r="2632">
      <c r="A2632" s="28">
        <v>1.40740017295E11</v>
      </c>
      <c r="B2632" s="29" t="s">
        <v>9299</v>
      </c>
      <c r="C2632" s="29" t="s">
        <v>9300</v>
      </c>
      <c r="D2632" s="28">
        <v>8.7055087125E10</v>
      </c>
      <c r="E2632" s="29" t="s">
        <v>9301</v>
      </c>
      <c r="F2632" s="29" t="s">
        <v>141</v>
      </c>
      <c r="G2632" s="29" t="s">
        <v>9302</v>
      </c>
      <c r="H2632" s="51" t="s">
        <v>9303</v>
      </c>
      <c r="I2632" s="6"/>
      <c r="J2632" s="13"/>
    </row>
    <row r="2633">
      <c r="A2633" s="3">
        <v>1.40740007624E11</v>
      </c>
      <c r="B2633" s="2" t="s">
        <v>9304</v>
      </c>
      <c r="C2633" s="2" t="s">
        <v>9305</v>
      </c>
      <c r="D2633" s="3">
        <v>8.7023309456E10</v>
      </c>
      <c r="E2633" s="2" t="s">
        <v>1</v>
      </c>
      <c r="F2633" s="2" t="s">
        <v>273</v>
      </c>
      <c r="G2633" s="2" t="s">
        <v>9306</v>
      </c>
      <c r="H2633" s="4" t="s">
        <v>8851</v>
      </c>
      <c r="I2633" s="10"/>
      <c r="J2633" s="6"/>
    </row>
    <row r="2634">
      <c r="A2634" s="62">
        <v>1.40740009185E11</v>
      </c>
      <c r="B2634" s="63" t="s">
        <v>9307</v>
      </c>
      <c r="C2634" s="63" t="s">
        <v>9308</v>
      </c>
      <c r="D2634" s="62">
        <v>8.7079939338E10</v>
      </c>
      <c r="E2634" s="63" t="s">
        <v>3044</v>
      </c>
      <c r="F2634" s="63" t="s">
        <v>1868</v>
      </c>
      <c r="G2634" s="63" t="s">
        <v>9309</v>
      </c>
      <c r="H2634" s="33"/>
      <c r="I2634" s="33"/>
      <c r="J2634" s="6"/>
    </row>
    <row r="2635">
      <c r="A2635" s="28">
        <v>1.407400118E11</v>
      </c>
      <c r="B2635" s="29" t="s">
        <v>9310</v>
      </c>
      <c r="C2635" s="29" t="s">
        <v>9311</v>
      </c>
      <c r="D2635" s="28">
        <v>8.7172680405E10</v>
      </c>
      <c r="E2635" s="29" t="s">
        <v>21</v>
      </c>
      <c r="F2635" s="29" t="s">
        <v>22</v>
      </c>
      <c r="G2635" s="29" t="s">
        <v>9312</v>
      </c>
      <c r="H2635" s="51" t="s">
        <v>7609</v>
      </c>
      <c r="I2635" s="6"/>
      <c r="J2635" s="6"/>
    </row>
    <row r="2636">
      <c r="A2636" s="28">
        <v>1.40740029784E11</v>
      </c>
      <c r="B2636" s="29" t="s">
        <v>9313</v>
      </c>
      <c r="C2636" s="29" t="s">
        <v>9314</v>
      </c>
      <c r="D2636" s="39" t="s">
        <v>9315</v>
      </c>
      <c r="E2636" s="29" t="s">
        <v>151</v>
      </c>
      <c r="F2636" s="29" t="s">
        <v>201</v>
      </c>
      <c r="G2636" s="29" t="s">
        <v>9316</v>
      </c>
      <c r="H2636" s="51" t="s">
        <v>8798</v>
      </c>
      <c r="I2636" s="6"/>
      <c r="J2636" s="33"/>
    </row>
    <row r="2637">
      <c r="A2637" s="3">
        <v>1.40740024505E11</v>
      </c>
      <c r="B2637" s="2" t="s">
        <v>9317</v>
      </c>
      <c r="C2637" s="2" t="s">
        <v>9318</v>
      </c>
      <c r="D2637" s="3">
        <v>8.7776084099E10</v>
      </c>
      <c r="E2637" s="2" t="s">
        <v>262</v>
      </c>
      <c r="F2637" s="2" t="s">
        <v>55</v>
      </c>
      <c r="G2637" s="2" t="s">
        <v>9319</v>
      </c>
      <c r="H2637" s="4" t="s">
        <v>714</v>
      </c>
      <c r="I2637" s="10"/>
      <c r="J2637" s="33"/>
    </row>
    <row r="2638">
      <c r="A2638" s="62">
        <v>1.40740024525E11</v>
      </c>
      <c r="B2638" s="63" t="s">
        <v>9320</v>
      </c>
      <c r="C2638" s="63" t="s">
        <v>9321</v>
      </c>
      <c r="D2638" s="63" t="s">
        <v>9322</v>
      </c>
      <c r="E2638" s="63" t="s">
        <v>1023</v>
      </c>
      <c r="F2638" s="63" t="s">
        <v>22</v>
      </c>
      <c r="G2638" s="63" t="s">
        <v>9323</v>
      </c>
      <c r="H2638" s="33"/>
      <c r="I2638" s="33"/>
      <c r="J2638" s="10"/>
    </row>
    <row r="2639">
      <c r="A2639" s="28">
        <v>1.40764013633E11</v>
      </c>
      <c r="B2639" s="29" t="s">
        <v>9324</v>
      </c>
      <c r="C2639" s="29" t="s">
        <v>9325</v>
      </c>
      <c r="D2639" s="39" t="s">
        <v>9326</v>
      </c>
      <c r="E2639" s="29" t="s">
        <v>302</v>
      </c>
      <c r="F2639" s="29" t="s">
        <v>141</v>
      </c>
      <c r="G2639" s="29" t="s">
        <v>9327</v>
      </c>
      <c r="H2639" s="51" t="s">
        <v>9328</v>
      </c>
      <c r="I2639" s="6"/>
      <c r="J2639" s="6"/>
    </row>
    <row r="2640">
      <c r="A2640" s="28">
        <v>1.40840003823E11</v>
      </c>
      <c r="B2640" s="29" t="s">
        <v>9329</v>
      </c>
      <c r="C2640" s="29" t="s">
        <v>9330</v>
      </c>
      <c r="D2640" s="39" t="s">
        <v>9331</v>
      </c>
      <c r="E2640" s="29" t="s">
        <v>21</v>
      </c>
      <c r="F2640" s="29" t="s">
        <v>55</v>
      </c>
      <c r="G2640" s="29" t="s">
        <v>9332</v>
      </c>
      <c r="H2640" s="51" t="s">
        <v>9333</v>
      </c>
      <c r="I2640" s="6"/>
      <c r="J2640" s="6"/>
    </row>
    <row r="2641">
      <c r="A2641" s="28">
        <v>1.40840020932E11</v>
      </c>
      <c r="B2641" s="29" t="s">
        <v>9334</v>
      </c>
      <c r="C2641" s="29" t="s">
        <v>9335</v>
      </c>
      <c r="D2641" s="28">
        <v>8.7014044441E10</v>
      </c>
      <c r="E2641" s="29" t="s">
        <v>1023</v>
      </c>
      <c r="F2641" s="29" t="s">
        <v>96</v>
      </c>
      <c r="G2641" s="29" t="s">
        <v>9336</v>
      </c>
      <c r="H2641" s="51" t="s">
        <v>8697</v>
      </c>
      <c r="I2641" s="6"/>
      <c r="J2641" s="10"/>
    </row>
    <row r="2642">
      <c r="A2642" s="62">
        <v>1.40840019929E11</v>
      </c>
      <c r="B2642" s="63" t="s">
        <v>9337</v>
      </c>
      <c r="C2642" s="63" t="s">
        <v>9338</v>
      </c>
      <c r="D2642" s="62">
        <v>8.705709598E10</v>
      </c>
      <c r="E2642" s="63" t="s">
        <v>6675</v>
      </c>
      <c r="F2642" s="63" t="s">
        <v>428</v>
      </c>
      <c r="G2642" s="63" t="s">
        <v>9339</v>
      </c>
      <c r="H2642" s="33"/>
      <c r="I2642" s="33"/>
      <c r="J2642" s="10"/>
    </row>
    <row r="2643">
      <c r="A2643" s="3">
        <v>1.40840011011E11</v>
      </c>
      <c r="B2643" s="2" t="s">
        <v>9340</v>
      </c>
      <c r="C2643" s="2" t="s">
        <v>9341</v>
      </c>
      <c r="D2643" s="3">
        <f>+77711916364</f>
        <v>77711916364</v>
      </c>
      <c r="E2643" s="2" t="s">
        <v>1833</v>
      </c>
      <c r="F2643" s="2" t="s">
        <v>96</v>
      </c>
      <c r="G2643" s="2" t="s">
        <v>9342</v>
      </c>
      <c r="H2643" s="4" t="s">
        <v>8697</v>
      </c>
      <c r="I2643" s="10"/>
      <c r="J2643" s="10"/>
    </row>
    <row r="2644">
      <c r="A2644" s="58"/>
      <c r="B2644" s="58"/>
      <c r="C2644" s="58"/>
      <c r="D2644" s="58"/>
      <c r="E2644" s="58"/>
      <c r="F2644" s="58"/>
      <c r="G2644" s="58"/>
      <c r="H2644" s="6"/>
      <c r="I2644" s="6"/>
      <c r="J2644" s="6"/>
    </row>
    <row r="2645">
      <c r="A2645" s="3">
        <v>1.40840022621E11</v>
      </c>
      <c r="B2645" s="2" t="s">
        <v>9343</v>
      </c>
      <c r="C2645" s="2" t="s">
        <v>9344</v>
      </c>
      <c r="D2645" s="69" t="s">
        <v>9345</v>
      </c>
      <c r="E2645" s="2" t="s">
        <v>525</v>
      </c>
      <c r="F2645" s="2" t="s">
        <v>55</v>
      </c>
      <c r="G2645" s="2" t="s">
        <v>9346</v>
      </c>
      <c r="H2645" s="4" t="s">
        <v>9347</v>
      </c>
      <c r="I2645" s="10"/>
      <c r="J2645" s="20"/>
    </row>
    <row r="2646">
      <c r="A2646" s="58"/>
      <c r="B2646" s="58"/>
      <c r="C2646" s="58"/>
      <c r="D2646" s="58"/>
      <c r="E2646" s="58"/>
      <c r="F2646" s="58"/>
      <c r="G2646" s="58"/>
      <c r="H2646" s="6"/>
      <c r="I2646" s="6"/>
      <c r="J2646" s="20"/>
    </row>
    <row r="2647">
      <c r="A2647" s="28">
        <v>1.40864015342E11</v>
      </c>
      <c r="B2647" s="29" t="s">
        <v>9348</v>
      </c>
      <c r="C2647" s="29" t="s">
        <v>9349</v>
      </c>
      <c r="D2647" s="39" t="s">
        <v>9350</v>
      </c>
      <c r="E2647" s="29" t="s">
        <v>21</v>
      </c>
      <c r="F2647" s="29" t="s">
        <v>71</v>
      </c>
      <c r="G2647" s="29" t="s">
        <v>9351</v>
      </c>
      <c r="H2647" s="30" t="s">
        <v>269</v>
      </c>
      <c r="I2647" s="6"/>
      <c r="J2647" s="6"/>
    </row>
    <row r="2648">
      <c r="A2648" s="62">
        <v>1.40940007205E11</v>
      </c>
      <c r="B2648" s="63" t="s">
        <v>9352</v>
      </c>
      <c r="C2648" s="63" t="s">
        <v>9353</v>
      </c>
      <c r="D2648" s="68" t="str">
        <f>+77012266660 ,+7 701 2266660 ,87012266660</f>
        <v>#ERROR!</v>
      </c>
      <c r="E2648" s="63" t="s">
        <v>117</v>
      </c>
      <c r="F2648" s="63" t="s">
        <v>2984</v>
      </c>
      <c r="G2648" s="63" t="s">
        <v>9354</v>
      </c>
      <c r="H2648" s="33"/>
      <c r="I2648" s="33"/>
      <c r="J2648" s="6"/>
    </row>
    <row r="2649">
      <c r="A2649" s="58"/>
      <c r="B2649" s="58"/>
      <c r="C2649" s="58"/>
      <c r="D2649" s="58"/>
      <c r="E2649" s="58"/>
      <c r="F2649" s="58"/>
      <c r="G2649" s="58"/>
      <c r="H2649" s="6"/>
      <c r="I2649" s="6"/>
      <c r="J2649" s="10"/>
    </row>
    <row r="2650">
      <c r="A2650" s="62">
        <v>1.40940023247E11</v>
      </c>
      <c r="B2650" s="63" t="s">
        <v>9355</v>
      </c>
      <c r="C2650" s="63" t="s">
        <v>9356</v>
      </c>
      <c r="D2650" s="79" t="s">
        <v>9357</v>
      </c>
      <c r="E2650" s="63" t="s">
        <v>525</v>
      </c>
      <c r="F2650" s="63" t="s">
        <v>428</v>
      </c>
      <c r="G2650" s="63" t="s">
        <v>9358</v>
      </c>
      <c r="H2650" s="33"/>
      <c r="I2650" s="33"/>
      <c r="J2650" s="10"/>
    </row>
    <row r="2651">
      <c r="A2651" s="3">
        <v>1.41064015356E11</v>
      </c>
      <c r="B2651" s="2" t="s">
        <v>9359</v>
      </c>
      <c r="C2651" s="2" t="s">
        <v>9360</v>
      </c>
      <c r="D2651" s="3">
        <v>8.7051926174E10</v>
      </c>
      <c r="E2651" s="2" t="s">
        <v>117</v>
      </c>
      <c r="F2651" s="2" t="s">
        <v>71</v>
      </c>
      <c r="G2651" s="2" t="s">
        <v>9361</v>
      </c>
      <c r="H2651" s="65" t="s">
        <v>5834</v>
      </c>
      <c r="I2651" s="10"/>
      <c r="J2651" s="10"/>
    </row>
    <row r="2652">
      <c r="A2652" s="62">
        <v>1.41040000832E11</v>
      </c>
      <c r="B2652" s="63" t="s">
        <v>9362</v>
      </c>
      <c r="C2652" s="63" t="s">
        <v>9363</v>
      </c>
      <c r="D2652" s="62">
        <v>8.7012229789E10</v>
      </c>
      <c r="E2652" s="63" t="s">
        <v>6004</v>
      </c>
      <c r="F2652" s="63" t="s">
        <v>428</v>
      </c>
      <c r="G2652" s="63" t="s">
        <v>9364</v>
      </c>
      <c r="H2652" s="33"/>
      <c r="I2652" s="33"/>
      <c r="J2652" s="13"/>
      <c r="K2652" s="82"/>
      <c r="L2652" s="82"/>
      <c r="M2652" s="82"/>
      <c r="N2652" s="82"/>
      <c r="O2652" s="82"/>
      <c r="P2652" s="82"/>
      <c r="Q2652" s="82"/>
      <c r="R2652" s="82"/>
      <c r="S2652" s="82"/>
      <c r="T2652" s="82"/>
      <c r="U2652" s="82"/>
      <c r="V2652" s="82"/>
      <c r="W2652" s="82"/>
      <c r="X2652" s="82"/>
      <c r="Y2652" s="82"/>
      <c r="Z2652" s="82"/>
    </row>
    <row r="2653">
      <c r="A2653" s="3">
        <v>1.41040014397E11</v>
      </c>
      <c r="B2653" s="2" t="s">
        <v>9365</v>
      </c>
      <c r="C2653" s="2" t="s">
        <v>9366</v>
      </c>
      <c r="D2653" s="3">
        <v>8.7053524596E10</v>
      </c>
      <c r="E2653" s="2" t="s">
        <v>379</v>
      </c>
      <c r="F2653" s="2" t="s">
        <v>273</v>
      </c>
      <c r="G2653" s="2" t="s">
        <v>9367</v>
      </c>
      <c r="H2653" s="4" t="s">
        <v>8851</v>
      </c>
      <c r="I2653" s="10"/>
      <c r="J2653" s="10"/>
    </row>
    <row r="2654">
      <c r="A2654" s="3">
        <v>1.4104000341E11</v>
      </c>
      <c r="B2654" s="2" t="s">
        <v>9368</v>
      </c>
      <c r="C2654" s="2" t="s">
        <v>9369</v>
      </c>
      <c r="D2654" s="3">
        <f>+77013250708</f>
        <v>77013250708</v>
      </c>
      <c r="E2654" s="2" t="s">
        <v>21</v>
      </c>
      <c r="F2654" s="2" t="s">
        <v>428</v>
      </c>
      <c r="G2654" s="2" t="s">
        <v>9370</v>
      </c>
      <c r="H2654" s="10"/>
      <c r="I2654" s="10"/>
      <c r="J2654" s="10"/>
    </row>
    <row r="2655">
      <c r="A2655" s="3">
        <v>1.41040009608E11</v>
      </c>
      <c r="B2655" s="2" t="s">
        <v>9371</v>
      </c>
      <c r="C2655" s="2" t="s">
        <v>9372</v>
      </c>
      <c r="D2655" s="3">
        <v>8.7027450356E10</v>
      </c>
      <c r="E2655" s="2" t="s">
        <v>6753</v>
      </c>
      <c r="F2655" s="2" t="s">
        <v>205</v>
      </c>
      <c r="G2655" s="2" t="s">
        <v>9373</v>
      </c>
      <c r="H2655" s="4" t="s">
        <v>9374</v>
      </c>
      <c r="I2655" s="10"/>
      <c r="J2655" s="6"/>
    </row>
    <row r="2656">
      <c r="A2656" s="28">
        <v>1.41064000388E11</v>
      </c>
      <c r="B2656" s="29" t="s">
        <v>9375</v>
      </c>
      <c r="C2656" s="29" t="s">
        <v>9376</v>
      </c>
      <c r="D2656" s="28">
        <v>8.7012088447E10</v>
      </c>
      <c r="E2656" s="29" t="s">
        <v>36</v>
      </c>
      <c r="F2656" s="29" t="s">
        <v>205</v>
      </c>
      <c r="G2656" s="29" t="s">
        <v>1634</v>
      </c>
      <c r="H2656" s="51" t="s">
        <v>7542</v>
      </c>
      <c r="I2656" s="6"/>
      <c r="J2656" s="6"/>
    </row>
    <row r="2657">
      <c r="A2657" s="28">
        <v>1.41064012807E11</v>
      </c>
      <c r="B2657" s="29" t="s">
        <v>9377</v>
      </c>
      <c r="C2657" s="29" t="s">
        <v>9378</v>
      </c>
      <c r="D2657" s="28">
        <v>8.7055517853E10</v>
      </c>
      <c r="E2657" s="29" t="s">
        <v>213</v>
      </c>
      <c r="F2657" s="29" t="s">
        <v>201</v>
      </c>
      <c r="G2657" s="29" t="s">
        <v>9379</v>
      </c>
      <c r="H2657" s="51" t="s">
        <v>8798</v>
      </c>
      <c r="I2657" s="6"/>
      <c r="J2657" s="33"/>
    </row>
    <row r="2658">
      <c r="A2658" s="28">
        <v>1.41064026321E11</v>
      </c>
      <c r="B2658" s="29" t="s">
        <v>9380</v>
      </c>
      <c r="C2658" s="29" t="s">
        <v>9381</v>
      </c>
      <c r="D2658" s="28">
        <v>8.7025323016E10</v>
      </c>
      <c r="E2658" s="29" t="s">
        <v>213</v>
      </c>
      <c r="F2658" s="29" t="s">
        <v>201</v>
      </c>
      <c r="G2658" s="29" t="s">
        <v>9382</v>
      </c>
      <c r="H2658" s="51" t="s">
        <v>8513</v>
      </c>
      <c r="I2658" s="6"/>
      <c r="J2658" s="33"/>
    </row>
    <row r="2659">
      <c r="A2659" s="28">
        <v>1.41064027161E11</v>
      </c>
      <c r="B2659" s="29" t="s">
        <v>9383</v>
      </c>
      <c r="C2659" s="29" t="s">
        <v>9090</v>
      </c>
      <c r="D2659" s="28">
        <v>8.7054556548E10</v>
      </c>
      <c r="E2659" s="29" t="s">
        <v>165</v>
      </c>
      <c r="F2659" s="29" t="s">
        <v>205</v>
      </c>
      <c r="G2659" s="29" t="s">
        <v>9384</v>
      </c>
      <c r="H2659" s="51" t="s">
        <v>7542</v>
      </c>
      <c r="I2659" s="6"/>
      <c r="J2659" s="10"/>
    </row>
    <row r="2660">
      <c r="A2660" s="115">
        <v>1.41140000083E11</v>
      </c>
      <c r="B2660" s="116" t="s">
        <v>9385</v>
      </c>
      <c r="C2660" s="116" t="s">
        <v>9386</v>
      </c>
      <c r="D2660" s="116" t="s">
        <v>9387</v>
      </c>
      <c r="E2660" s="116" t="s">
        <v>5527</v>
      </c>
      <c r="F2660" s="116" t="s">
        <v>71</v>
      </c>
      <c r="G2660" s="116" t="s">
        <v>9388</v>
      </c>
      <c r="H2660" s="5"/>
      <c r="I2660" s="5"/>
      <c r="J2660" s="6"/>
    </row>
    <row r="2661">
      <c r="A2661" s="3">
        <v>1.4114000897E11</v>
      </c>
      <c r="B2661" s="2" t="s">
        <v>9389</v>
      </c>
      <c r="C2661" s="2" t="s">
        <v>9390</v>
      </c>
      <c r="D2661" s="3">
        <f>+77759660034</f>
        <v>77759660034</v>
      </c>
      <c r="E2661" s="2" t="s">
        <v>674</v>
      </c>
      <c r="F2661" s="2" t="s">
        <v>428</v>
      </c>
      <c r="G2661" s="2" t="s">
        <v>9391</v>
      </c>
      <c r="H2661" s="10"/>
      <c r="I2661" s="10"/>
      <c r="J2661" s="6"/>
    </row>
    <row r="2662">
      <c r="A2662" s="58"/>
      <c r="B2662" s="58"/>
      <c r="C2662" s="58"/>
      <c r="D2662" s="58"/>
      <c r="E2662" s="58"/>
      <c r="F2662" s="58"/>
      <c r="G2662" s="58"/>
      <c r="H2662" s="6"/>
      <c r="I2662" s="6"/>
      <c r="J2662" s="20"/>
    </row>
    <row r="2663">
      <c r="A2663" s="3">
        <v>1.41140025277E11</v>
      </c>
      <c r="B2663" s="2" t="s">
        <v>9392</v>
      </c>
      <c r="C2663" s="2" t="s">
        <v>9393</v>
      </c>
      <c r="D2663" s="3">
        <f>+77029511040</f>
        <v>77029511040</v>
      </c>
      <c r="E2663" s="2" t="s">
        <v>726</v>
      </c>
      <c r="F2663" s="2" t="s">
        <v>205</v>
      </c>
      <c r="G2663" s="2" t="s">
        <v>9394</v>
      </c>
      <c r="H2663" s="4" t="s">
        <v>7503</v>
      </c>
      <c r="I2663" s="10"/>
      <c r="J2663" s="6"/>
    </row>
    <row r="2664">
      <c r="A2664" s="3">
        <v>1.41240012219E11</v>
      </c>
      <c r="B2664" s="2" t="s">
        <v>9395</v>
      </c>
      <c r="C2664" s="2" t="s">
        <v>9396</v>
      </c>
      <c r="D2664" s="3">
        <v>8.7773685484E10</v>
      </c>
      <c r="E2664" s="2" t="s">
        <v>253</v>
      </c>
      <c r="F2664" s="2" t="s">
        <v>9</v>
      </c>
      <c r="G2664" s="2" t="s">
        <v>9397</v>
      </c>
      <c r="H2664" s="4" t="s">
        <v>3544</v>
      </c>
      <c r="I2664" s="10"/>
      <c r="J2664" s="10"/>
    </row>
    <row r="2665">
      <c r="A2665" s="28">
        <v>1.41164001974E11</v>
      </c>
      <c r="B2665" s="29" t="s">
        <v>9398</v>
      </c>
      <c r="C2665" s="29" t="s">
        <v>9399</v>
      </c>
      <c r="D2665" s="28">
        <v>8.7776600687E10</v>
      </c>
      <c r="E2665" s="29" t="s">
        <v>21</v>
      </c>
      <c r="F2665" s="29" t="s">
        <v>201</v>
      </c>
      <c r="G2665" s="29" t="s">
        <v>2322</v>
      </c>
      <c r="H2665" s="51" t="s">
        <v>8513</v>
      </c>
      <c r="I2665" s="6"/>
      <c r="J2665" s="6"/>
    </row>
    <row r="2666">
      <c r="A2666" s="28">
        <v>1.41240005365E11</v>
      </c>
      <c r="B2666" s="29" t="s">
        <v>9400</v>
      </c>
      <c r="C2666" s="29" t="s">
        <v>9401</v>
      </c>
      <c r="D2666" s="28">
        <v>8.7476052534E10</v>
      </c>
      <c r="E2666" s="29" t="s">
        <v>165</v>
      </c>
      <c r="F2666" s="29" t="s">
        <v>91</v>
      </c>
      <c r="G2666" s="29" t="s">
        <v>9402</v>
      </c>
      <c r="H2666" s="51" t="s">
        <v>6176</v>
      </c>
      <c r="I2666" s="6"/>
      <c r="J2666" s="6"/>
    </row>
    <row r="2667">
      <c r="A2667" s="28">
        <v>1.41240011766E11</v>
      </c>
      <c r="B2667" s="29" t="s">
        <v>9403</v>
      </c>
      <c r="C2667" s="29" t="s">
        <v>9404</v>
      </c>
      <c r="D2667" s="39" t="s">
        <v>9405</v>
      </c>
      <c r="E2667" s="29" t="s">
        <v>525</v>
      </c>
      <c r="F2667" s="29" t="s">
        <v>201</v>
      </c>
      <c r="G2667" s="29" t="s">
        <v>9406</v>
      </c>
      <c r="H2667" s="51" t="s">
        <v>9407</v>
      </c>
      <c r="I2667" s="6"/>
      <c r="J2667" s="6"/>
    </row>
    <row r="2668">
      <c r="A2668" s="72">
        <v>1.4124002013E11</v>
      </c>
      <c r="B2668" s="73" t="s">
        <v>9408</v>
      </c>
      <c r="C2668" s="73" t="s">
        <v>4628</v>
      </c>
      <c r="D2668" s="72">
        <v>8.7713525764E10</v>
      </c>
      <c r="E2668" s="73" t="s">
        <v>200</v>
      </c>
      <c r="F2668" s="73" t="s">
        <v>141</v>
      </c>
      <c r="G2668" s="73" t="s">
        <v>9409</v>
      </c>
      <c r="H2668" s="74" t="s">
        <v>9410</v>
      </c>
      <c r="I2668" s="14"/>
      <c r="J2668" s="6"/>
    </row>
    <row r="2669">
      <c r="A2669" s="3">
        <v>1.41240019395E11</v>
      </c>
      <c r="B2669" s="2" t="s">
        <v>9411</v>
      </c>
      <c r="C2669" s="2" t="s">
        <v>9412</v>
      </c>
      <c r="D2669" s="117">
        <v>8.7472833187E10</v>
      </c>
      <c r="E2669" s="2" t="s">
        <v>21</v>
      </c>
      <c r="F2669" s="2" t="s">
        <v>96</v>
      </c>
      <c r="G2669" s="2" t="s">
        <v>9413</v>
      </c>
      <c r="H2669" s="4" t="s">
        <v>8734</v>
      </c>
      <c r="I2669" s="10"/>
      <c r="J2669" s="33"/>
    </row>
    <row r="2670">
      <c r="A2670" s="3">
        <v>1.50140001398E11</v>
      </c>
      <c r="B2670" s="2" t="s">
        <v>9414</v>
      </c>
      <c r="C2670" s="2" t="s">
        <v>9415</v>
      </c>
      <c r="D2670" s="117">
        <v>8.715246851E10</v>
      </c>
      <c r="E2670" s="2" t="s">
        <v>21</v>
      </c>
      <c r="F2670" s="2" t="s">
        <v>55</v>
      </c>
      <c r="G2670" s="2" t="s">
        <v>9416</v>
      </c>
      <c r="H2670" s="4" t="s">
        <v>9417</v>
      </c>
      <c r="I2670" s="10"/>
      <c r="J2670" s="20"/>
    </row>
    <row r="2671">
      <c r="A2671" s="3">
        <v>1.41240023165E11</v>
      </c>
      <c r="B2671" s="2" t="s">
        <v>9418</v>
      </c>
      <c r="C2671" s="2" t="s">
        <v>9419</v>
      </c>
      <c r="D2671" s="2" t="s">
        <v>9420</v>
      </c>
      <c r="E2671" s="2" t="s">
        <v>525</v>
      </c>
      <c r="F2671" s="2" t="s">
        <v>141</v>
      </c>
      <c r="G2671" s="2" t="s">
        <v>9421</v>
      </c>
      <c r="H2671" s="4" t="s">
        <v>7248</v>
      </c>
      <c r="I2671" s="10"/>
      <c r="J2671" s="6"/>
    </row>
    <row r="2672">
      <c r="A2672" s="3">
        <v>1.41240022761E11</v>
      </c>
      <c r="B2672" s="2" t="s">
        <v>9422</v>
      </c>
      <c r="C2672" s="2" t="s">
        <v>9423</v>
      </c>
      <c r="D2672" s="69" t="s">
        <v>9424</v>
      </c>
      <c r="E2672" s="2" t="s">
        <v>21</v>
      </c>
      <c r="F2672" s="2" t="s">
        <v>43</v>
      </c>
      <c r="G2672" s="2" t="s">
        <v>9425</v>
      </c>
      <c r="H2672" s="4" t="s">
        <v>5981</v>
      </c>
      <c r="I2672" s="10"/>
      <c r="J2672" s="20"/>
    </row>
    <row r="2673">
      <c r="A2673" s="3">
        <v>1.41240025082E11</v>
      </c>
      <c r="B2673" s="2" t="s">
        <v>9426</v>
      </c>
      <c r="C2673" s="2" t="s">
        <v>9427</v>
      </c>
      <c r="D2673" s="3">
        <v>8.7019213666E10</v>
      </c>
      <c r="E2673" s="2" t="s">
        <v>117</v>
      </c>
      <c r="F2673" s="2" t="s">
        <v>428</v>
      </c>
      <c r="G2673" s="2" t="s">
        <v>9428</v>
      </c>
      <c r="H2673" s="10"/>
      <c r="I2673" s="10"/>
      <c r="J2673" s="6"/>
    </row>
    <row r="2674">
      <c r="A2674" s="28">
        <v>1.41264004536E11</v>
      </c>
      <c r="B2674" s="29" t="s">
        <v>9429</v>
      </c>
      <c r="C2674" s="29" t="s">
        <v>9430</v>
      </c>
      <c r="D2674" s="28">
        <v>8.7718217408E10</v>
      </c>
      <c r="E2674" s="29" t="s">
        <v>674</v>
      </c>
      <c r="F2674" s="29" t="s">
        <v>205</v>
      </c>
      <c r="G2674" s="29" t="s">
        <v>9431</v>
      </c>
      <c r="H2674" s="51" t="s">
        <v>7542</v>
      </c>
      <c r="I2674" s="6"/>
      <c r="J2674" s="33"/>
    </row>
    <row r="2675">
      <c r="A2675" s="28">
        <v>1.50140025345E11</v>
      </c>
      <c r="B2675" s="29" t="s">
        <v>9432</v>
      </c>
      <c r="C2675" s="29" t="s">
        <v>9433</v>
      </c>
      <c r="D2675" s="39" t="s">
        <v>9434</v>
      </c>
      <c r="E2675" s="29" t="s">
        <v>225</v>
      </c>
      <c r="F2675" s="29" t="s">
        <v>22</v>
      </c>
      <c r="G2675" s="29" t="s">
        <v>9435</v>
      </c>
      <c r="H2675" s="51" t="s">
        <v>7101</v>
      </c>
      <c r="I2675" s="6"/>
      <c r="J2675" s="10"/>
    </row>
    <row r="2676">
      <c r="A2676" s="118">
        <v>1.50140024565E11</v>
      </c>
      <c r="B2676" s="119" t="s">
        <v>9436</v>
      </c>
      <c r="C2676" s="119" t="s">
        <v>9437</v>
      </c>
      <c r="D2676" s="118">
        <v>8.7051650311E10</v>
      </c>
      <c r="E2676" s="119" t="s">
        <v>21</v>
      </c>
      <c r="F2676" s="119" t="s">
        <v>9</v>
      </c>
      <c r="G2676" s="119" t="s">
        <v>9438</v>
      </c>
      <c r="H2676" s="120" t="s">
        <v>9439</v>
      </c>
      <c r="I2676" s="56"/>
      <c r="J2676" s="10"/>
    </row>
    <row r="2677">
      <c r="A2677" s="28">
        <v>1.50140015942E11</v>
      </c>
      <c r="B2677" s="29" t="s">
        <v>9440</v>
      </c>
      <c r="C2677" s="29" t="s">
        <v>9441</v>
      </c>
      <c r="D2677" s="28">
        <v>8.7053585656E10</v>
      </c>
      <c r="E2677" s="29" t="s">
        <v>21</v>
      </c>
      <c r="F2677" s="29" t="s">
        <v>37</v>
      </c>
      <c r="G2677" s="29" t="s">
        <v>9442</v>
      </c>
      <c r="H2677" s="51" t="s">
        <v>8628</v>
      </c>
      <c r="I2677" s="6"/>
      <c r="J2677" s="33"/>
    </row>
    <row r="2678">
      <c r="A2678" s="62">
        <v>1.50140017304E11</v>
      </c>
      <c r="B2678" s="63" t="s">
        <v>9443</v>
      </c>
      <c r="C2678" s="63" t="s">
        <v>9444</v>
      </c>
      <c r="D2678" s="63" t="s">
        <v>9445</v>
      </c>
      <c r="E2678" s="63" t="s">
        <v>5710</v>
      </c>
      <c r="F2678" s="63" t="s">
        <v>2</v>
      </c>
      <c r="G2678" s="63" t="s">
        <v>9446</v>
      </c>
      <c r="H2678" s="33"/>
      <c r="I2678" s="33"/>
      <c r="J2678" s="6"/>
    </row>
    <row r="2679">
      <c r="A2679" s="28">
        <v>1.50140022787E11</v>
      </c>
      <c r="B2679" s="29" t="s">
        <v>9447</v>
      </c>
      <c r="C2679" s="29" t="s">
        <v>9448</v>
      </c>
      <c r="D2679" s="39" t="s">
        <v>9449</v>
      </c>
      <c r="E2679" s="29" t="s">
        <v>165</v>
      </c>
      <c r="F2679" s="29" t="s">
        <v>9</v>
      </c>
      <c r="G2679" s="29" t="s">
        <v>9450</v>
      </c>
      <c r="H2679" s="51" t="s">
        <v>9451</v>
      </c>
      <c r="I2679" s="6"/>
      <c r="J2679" s="33"/>
    </row>
    <row r="2680">
      <c r="A2680" s="62">
        <v>1.502400103E11</v>
      </c>
      <c r="B2680" s="63" t="s">
        <v>9452</v>
      </c>
      <c r="C2680" s="63" t="s">
        <v>9453</v>
      </c>
      <c r="D2680" s="62">
        <v>8.7027526107E10</v>
      </c>
      <c r="E2680" s="63" t="s">
        <v>70</v>
      </c>
      <c r="F2680" s="63" t="s">
        <v>2984</v>
      </c>
      <c r="G2680" s="63" t="s">
        <v>9454</v>
      </c>
      <c r="H2680" s="33"/>
      <c r="I2680" s="33"/>
      <c r="J2680" s="121"/>
    </row>
    <row r="2681">
      <c r="A2681" s="28">
        <v>1.50240002508E11</v>
      </c>
      <c r="B2681" s="29" t="s">
        <v>9455</v>
      </c>
      <c r="C2681" s="29" t="s">
        <v>9456</v>
      </c>
      <c r="D2681" s="28">
        <v>8.7142560365E10</v>
      </c>
      <c r="E2681" s="29" t="s">
        <v>21</v>
      </c>
      <c r="F2681" s="29" t="s">
        <v>43</v>
      </c>
      <c r="G2681" s="29" t="s">
        <v>9457</v>
      </c>
      <c r="H2681" s="51" t="s">
        <v>358</v>
      </c>
      <c r="I2681" s="57" t="s">
        <v>9458</v>
      </c>
      <c r="J2681" s="6"/>
    </row>
    <row r="2682">
      <c r="A2682" s="28">
        <v>1.50240030375E11</v>
      </c>
      <c r="B2682" s="29" t="s">
        <v>9459</v>
      </c>
      <c r="C2682" s="29" t="s">
        <v>9460</v>
      </c>
      <c r="D2682" s="29" t="s">
        <v>9461</v>
      </c>
      <c r="E2682" s="29" t="s">
        <v>21</v>
      </c>
      <c r="F2682" s="29" t="s">
        <v>55</v>
      </c>
      <c r="G2682" s="29" t="s">
        <v>9462</v>
      </c>
      <c r="H2682" s="51" t="s">
        <v>769</v>
      </c>
      <c r="I2682" s="6"/>
      <c r="J2682" s="13"/>
    </row>
    <row r="2683">
      <c r="A2683" s="3">
        <v>1.50240021673E11</v>
      </c>
      <c r="B2683" s="2" t="s">
        <v>9463</v>
      </c>
      <c r="C2683" s="2" t="s">
        <v>9464</v>
      </c>
      <c r="D2683" s="69" t="s">
        <v>9465</v>
      </c>
      <c r="E2683" s="2" t="s">
        <v>9466</v>
      </c>
      <c r="F2683" s="2" t="s">
        <v>205</v>
      </c>
      <c r="G2683" s="2" t="s">
        <v>9467</v>
      </c>
      <c r="H2683" s="4" t="s">
        <v>9468</v>
      </c>
      <c r="I2683" s="10"/>
      <c r="J2683" s="6"/>
    </row>
    <row r="2684">
      <c r="A2684" s="28">
        <v>1.50240025735E11</v>
      </c>
      <c r="B2684" s="29" t="s">
        <v>9469</v>
      </c>
      <c r="C2684" s="29" t="s">
        <v>9470</v>
      </c>
      <c r="D2684" s="39" t="s">
        <v>9471</v>
      </c>
      <c r="E2684" s="29" t="s">
        <v>165</v>
      </c>
      <c r="F2684" s="29" t="s">
        <v>96</v>
      </c>
      <c r="G2684" s="29" t="s">
        <v>9472</v>
      </c>
      <c r="H2684" s="51" t="s">
        <v>9473</v>
      </c>
      <c r="I2684" s="6"/>
      <c r="J2684" s="33"/>
    </row>
    <row r="2685">
      <c r="A2685" s="28">
        <v>1.50264033182E11</v>
      </c>
      <c r="B2685" s="29" t="s">
        <v>9474</v>
      </c>
      <c r="C2685" s="29" t="s">
        <v>9475</v>
      </c>
      <c r="D2685" s="39" t="s">
        <v>9476</v>
      </c>
      <c r="E2685" s="29" t="s">
        <v>21</v>
      </c>
      <c r="F2685" s="29" t="s">
        <v>201</v>
      </c>
      <c r="G2685" s="29" t="s">
        <v>9477</v>
      </c>
      <c r="H2685" s="51" t="s">
        <v>8825</v>
      </c>
      <c r="I2685" s="6"/>
      <c r="J2685" s="10"/>
    </row>
    <row r="2686">
      <c r="A2686" s="3">
        <v>1.50340002839E11</v>
      </c>
      <c r="B2686" s="2" t="s">
        <v>9478</v>
      </c>
      <c r="C2686" s="2" t="s">
        <v>9479</v>
      </c>
      <c r="D2686" s="69" t="s">
        <v>9480</v>
      </c>
      <c r="E2686" s="2" t="s">
        <v>1</v>
      </c>
      <c r="F2686" s="2" t="s">
        <v>428</v>
      </c>
      <c r="G2686" s="2" t="s">
        <v>9481</v>
      </c>
      <c r="H2686" s="10"/>
      <c r="I2686" s="10"/>
      <c r="J2686" s="10"/>
    </row>
    <row r="2687">
      <c r="A2687" s="3">
        <v>1.50340009419E11</v>
      </c>
      <c r="B2687" s="2" t="s">
        <v>9482</v>
      </c>
      <c r="C2687" s="2" t="s">
        <v>9483</v>
      </c>
      <c r="D2687" s="3">
        <v>8.7781038133E10</v>
      </c>
      <c r="E2687" s="2" t="s">
        <v>442</v>
      </c>
      <c r="F2687" s="2" t="s">
        <v>37</v>
      </c>
      <c r="G2687" s="2" t="s">
        <v>9484</v>
      </c>
      <c r="H2687" s="4" t="s">
        <v>9485</v>
      </c>
      <c r="I2687" s="10"/>
      <c r="J2687" s="10"/>
    </row>
    <row r="2688">
      <c r="A2688" s="62">
        <v>1.50340012806E11</v>
      </c>
      <c r="B2688" s="63" t="s">
        <v>9486</v>
      </c>
      <c r="C2688" s="63" t="s">
        <v>9487</v>
      </c>
      <c r="D2688" s="62">
        <v>8.7028014144E10</v>
      </c>
      <c r="E2688" s="63" t="s">
        <v>1</v>
      </c>
      <c r="F2688" s="63" t="s">
        <v>1868</v>
      </c>
      <c r="G2688" s="63" t="s">
        <v>9488</v>
      </c>
      <c r="H2688" s="33"/>
      <c r="I2688" s="33"/>
      <c r="J2688" s="10"/>
    </row>
    <row r="2689">
      <c r="A2689" s="28">
        <v>1.50340014931E11</v>
      </c>
      <c r="B2689" s="29" t="s">
        <v>9489</v>
      </c>
      <c r="C2689" s="29" t="s">
        <v>9490</v>
      </c>
      <c r="D2689" s="28">
        <v>8.7283628796E10</v>
      </c>
      <c r="E2689" s="29" t="s">
        <v>21</v>
      </c>
      <c r="F2689" s="29" t="s">
        <v>31</v>
      </c>
      <c r="G2689" s="29" t="s">
        <v>9491</v>
      </c>
      <c r="H2689" s="51" t="s">
        <v>7281</v>
      </c>
      <c r="I2689" s="6"/>
      <c r="J2689" s="10"/>
    </row>
    <row r="2690">
      <c r="A2690" s="3">
        <v>1.50340018022E11</v>
      </c>
      <c r="B2690" s="2" t="s">
        <v>9492</v>
      </c>
      <c r="C2690" s="2" t="s">
        <v>9493</v>
      </c>
      <c r="D2690" s="69" t="s">
        <v>9494</v>
      </c>
      <c r="E2690" s="2" t="s">
        <v>6694</v>
      </c>
      <c r="F2690" s="2" t="s">
        <v>201</v>
      </c>
      <c r="G2690" s="2" t="s">
        <v>9495</v>
      </c>
      <c r="H2690" s="4" t="s">
        <v>8798</v>
      </c>
      <c r="I2690" s="10"/>
      <c r="J2690" s="10"/>
    </row>
    <row r="2691">
      <c r="A2691" s="62">
        <v>1.50340021161E11</v>
      </c>
      <c r="B2691" s="63" t="s">
        <v>9496</v>
      </c>
      <c r="C2691" s="63" t="s">
        <v>9497</v>
      </c>
      <c r="D2691" s="62">
        <v>8.70123283E10</v>
      </c>
      <c r="E2691" s="63" t="s">
        <v>253</v>
      </c>
      <c r="F2691" s="63" t="s">
        <v>2984</v>
      </c>
      <c r="G2691" s="63" t="s">
        <v>9498</v>
      </c>
      <c r="H2691" s="33"/>
      <c r="I2691" s="33"/>
      <c r="J2691" s="33"/>
    </row>
    <row r="2692">
      <c r="A2692" s="3">
        <v>1.50340016214E11</v>
      </c>
      <c r="B2692" s="2" t="s">
        <v>9499</v>
      </c>
      <c r="C2692" s="2" t="s">
        <v>9500</v>
      </c>
      <c r="D2692" s="69" t="s">
        <v>9501</v>
      </c>
      <c r="E2692" s="2" t="s">
        <v>21</v>
      </c>
      <c r="F2692" s="2" t="s">
        <v>31</v>
      </c>
      <c r="G2692" s="2" t="s">
        <v>9502</v>
      </c>
      <c r="H2692" s="4" t="s">
        <v>3046</v>
      </c>
      <c r="I2692" s="10"/>
      <c r="J2692" s="6"/>
    </row>
    <row r="2693">
      <c r="A2693" s="3">
        <v>1.50464008436E11</v>
      </c>
      <c r="B2693" s="2" t="s">
        <v>9503</v>
      </c>
      <c r="C2693" s="2" t="s">
        <v>9504</v>
      </c>
      <c r="D2693" s="3">
        <v>8.777159535E10</v>
      </c>
      <c r="E2693" s="2" t="s">
        <v>117</v>
      </c>
      <c r="F2693" s="2" t="s">
        <v>201</v>
      </c>
      <c r="G2693" s="2" t="s">
        <v>8333</v>
      </c>
      <c r="H2693" s="4" t="s">
        <v>4169</v>
      </c>
      <c r="I2693" s="10"/>
      <c r="J2693" s="20"/>
    </row>
    <row r="2694">
      <c r="A2694" s="115">
        <v>1.50440025693E11</v>
      </c>
      <c r="B2694" s="116" t="s">
        <v>9505</v>
      </c>
      <c r="C2694" s="116" t="s">
        <v>9506</v>
      </c>
      <c r="D2694" s="115">
        <v>8.7756759079E10</v>
      </c>
      <c r="E2694" s="116" t="s">
        <v>674</v>
      </c>
      <c r="F2694" s="116" t="s">
        <v>43</v>
      </c>
      <c r="G2694" s="116" t="s">
        <v>9507</v>
      </c>
      <c r="H2694" s="122" t="s">
        <v>358</v>
      </c>
      <c r="I2694" s="5"/>
      <c r="J2694" s="6"/>
    </row>
    <row r="2695">
      <c r="A2695" s="28">
        <v>1.50364016979E11</v>
      </c>
      <c r="B2695" s="29" t="s">
        <v>9508</v>
      </c>
      <c r="C2695" s="29" t="s">
        <v>9509</v>
      </c>
      <c r="D2695" s="28">
        <f>+77762166666</f>
        <v>77762166666</v>
      </c>
      <c r="E2695" s="29" t="s">
        <v>21</v>
      </c>
      <c r="F2695" s="29" t="s">
        <v>71</v>
      </c>
      <c r="G2695" s="29" t="s">
        <v>9510</v>
      </c>
      <c r="H2695" s="30" t="s">
        <v>269</v>
      </c>
      <c r="I2695" s="6"/>
      <c r="J2695" s="10"/>
    </row>
    <row r="2696">
      <c r="A2696" s="3">
        <v>1.5036402137E11</v>
      </c>
      <c r="B2696" s="2" t="s">
        <v>9511</v>
      </c>
      <c r="C2696" s="2" t="s">
        <v>9512</v>
      </c>
      <c r="D2696" s="69" t="s">
        <v>9513</v>
      </c>
      <c r="E2696" s="2" t="s">
        <v>302</v>
      </c>
      <c r="F2696" s="2" t="s">
        <v>37</v>
      </c>
      <c r="G2696" s="2" t="s">
        <v>9514</v>
      </c>
      <c r="H2696" s="4" t="s">
        <v>9515</v>
      </c>
      <c r="I2696" s="10"/>
      <c r="J2696" s="10"/>
    </row>
    <row r="2697">
      <c r="A2697" s="58"/>
      <c r="B2697" s="58"/>
      <c r="C2697" s="58"/>
      <c r="D2697" s="58"/>
      <c r="E2697" s="58"/>
      <c r="F2697" s="58"/>
      <c r="G2697" s="58"/>
      <c r="H2697" s="6"/>
      <c r="I2697" s="6"/>
      <c r="J2697" s="6"/>
    </row>
    <row r="2698">
      <c r="A2698" s="3">
        <v>1.50440001834E11</v>
      </c>
      <c r="B2698" s="2" t="s">
        <v>9516</v>
      </c>
      <c r="C2698" s="2" t="s">
        <v>9517</v>
      </c>
      <c r="D2698" s="2" t="s">
        <v>9518</v>
      </c>
      <c r="E2698" s="2" t="s">
        <v>9519</v>
      </c>
      <c r="F2698" s="2" t="s">
        <v>428</v>
      </c>
      <c r="G2698" s="2" t="s">
        <v>9520</v>
      </c>
      <c r="H2698" s="10"/>
      <c r="I2698" s="10"/>
      <c r="J2698" s="10"/>
    </row>
    <row r="2699">
      <c r="A2699" s="28">
        <v>1.50440020147E11</v>
      </c>
      <c r="B2699" s="29" t="s">
        <v>9521</v>
      </c>
      <c r="C2699" s="29" t="s">
        <v>9522</v>
      </c>
      <c r="D2699" s="39" t="s">
        <v>9523</v>
      </c>
      <c r="E2699" s="29" t="s">
        <v>117</v>
      </c>
      <c r="F2699" s="29" t="s">
        <v>31</v>
      </c>
      <c r="G2699" s="29" t="s">
        <v>9524</v>
      </c>
      <c r="H2699" s="51" t="s">
        <v>7281</v>
      </c>
      <c r="I2699" s="6"/>
      <c r="J2699" s="6"/>
    </row>
    <row r="2700">
      <c r="A2700" s="62">
        <v>1.50440027651E11</v>
      </c>
      <c r="B2700" s="63" t="s">
        <v>9525</v>
      </c>
      <c r="C2700" s="63" t="s">
        <v>9526</v>
      </c>
      <c r="D2700" s="62">
        <v>8.74715079E10</v>
      </c>
      <c r="E2700" s="63" t="s">
        <v>525</v>
      </c>
      <c r="F2700" s="63" t="s">
        <v>1868</v>
      </c>
      <c r="G2700" s="63" t="s">
        <v>9527</v>
      </c>
      <c r="H2700" s="33"/>
      <c r="I2700" s="33"/>
      <c r="J2700" s="13"/>
    </row>
    <row r="2701">
      <c r="A2701" s="62">
        <v>1.50540000874E11</v>
      </c>
      <c r="B2701" s="63" t="s">
        <v>9528</v>
      </c>
      <c r="C2701" s="63" t="s">
        <v>9529</v>
      </c>
      <c r="D2701" s="63" t="s">
        <v>9530</v>
      </c>
      <c r="E2701" s="63" t="s">
        <v>9531</v>
      </c>
      <c r="F2701" s="63" t="s">
        <v>1868</v>
      </c>
      <c r="G2701" s="63" t="s">
        <v>9532</v>
      </c>
      <c r="H2701" s="33"/>
      <c r="I2701" s="33"/>
      <c r="J2701" s="6"/>
    </row>
    <row r="2702">
      <c r="A2702" s="3">
        <v>1.5046400981E11</v>
      </c>
      <c r="B2702" s="2" t="s">
        <v>9533</v>
      </c>
      <c r="C2702" s="2" t="s">
        <v>9534</v>
      </c>
      <c r="D2702" s="3">
        <v>8.7752570401E10</v>
      </c>
      <c r="E2702" s="2" t="s">
        <v>213</v>
      </c>
      <c r="F2702" s="2" t="s">
        <v>71</v>
      </c>
      <c r="G2702" s="2" t="s">
        <v>9535</v>
      </c>
      <c r="H2702" s="65" t="s">
        <v>3123</v>
      </c>
      <c r="I2702" s="10"/>
      <c r="J2702" s="13"/>
    </row>
    <row r="2703">
      <c r="A2703" s="58"/>
      <c r="B2703" s="58"/>
      <c r="C2703" s="58"/>
      <c r="D2703" s="58"/>
      <c r="E2703" s="58"/>
      <c r="F2703" s="58"/>
      <c r="G2703" s="58"/>
      <c r="H2703" s="6"/>
      <c r="I2703" s="6"/>
      <c r="J2703" s="6"/>
    </row>
    <row r="2704">
      <c r="A2704" s="62">
        <v>1.50464011535E11</v>
      </c>
      <c r="B2704" s="63" t="s">
        <v>9536</v>
      </c>
      <c r="C2704" s="63" t="s">
        <v>9537</v>
      </c>
      <c r="D2704" s="68" t="str">
        <f>+77078843903 ,87078843903</f>
        <v>#ERROR!</v>
      </c>
      <c r="E2704" s="63" t="s">
        <v>302</v>
      </c>
      <c r="F2704" s="63" t="s">
        <v>2</v>
      </c>
      <c r="G2704" s="63" t="s">
        <v>9538</v>
      </c>
      <c r="H2704" s="33"/>
      <c r="I2704" s="33"/>
      <c r="J2704" s="6"/>
    </row>
    <row r="2705">
      <c r="A2705" s="3">
        <v>1.50464018641E11</v>
      </c>
      <c r="B2705" s="2" t="s">
        <v>9539</v>
      </c>
      <c r="C2705" s="2" t="s">
        <v>9540</v>
      </c>
      <c r="D2705" s="3">
        <v>8.7765030809E10</v>
      </c>
      <c r="E2705" s="2" t="s">
        <v>213</v>
      </c>
      <c r="F2705" s="2" t="s">
        <v>71</v>
      </c>
      <c r="G2705" s="2" t="s">
        <v>2602</v>
      </c>
      <c r="H2705" s="65" t="s">
        <v>3123</v>
      </c>
      <c r="I2705" s="10"/>
      <c r="J2705" s="33"/>
    </row>
    <row r="2706">
      <c r="A2706" s="3">
        <v>1.50464019194E11</v>
      </c>
      <c r="B2706" s="2" t="s">
        <v>9541</v>
      </c>
      <c r="C2706" s="2" t="s">
        <v>9542</v>
      </c>
      <c r="D2706" s="3">
        <v>8.7770404249E10</v>
      </c>
      <c r="E2706" s="2" t="s">
        <v>21</v>
      </c>
      <c r="F2706" s="2" t="s">
        <v>71</v>
      </c>
      <c r="G2706" s="2" t="s">
        <v>1456</v>
      </c>
      <c r="H2706" s="65" t="s">
        <v>3123</v>
      </c>
      <c r="I2706" s="10"/>
      <c r="J2706" s="6"/>
    </row>
    <row r="2707">
      <c r="A2707" s="3">
        <v>1.50540006442E11</v>
      </c>
      <c r="B2707" s="2" t="s">
        <v>9543</v>
      </c>
      <c r="C2707" s="2" t="s">
        <v>9544</v>
      </c>
      <c r="D2707" s="69" t="s">
        <v>9545</v>
      </c>
      <c r="E2707" s="2" t="s">
        <v>525</v>
      </c>
      <c r="F2707" s="2" t="s">
        <v>37</v>
      </c>
      <c r="G2707" s="2" t="s">
        <v>9546</v>
      </c>
      <c r="H2707" s="4" t="s">
        <v>8580</v>
      </c>
      <c r="I2707" s="10"/>
      <c r="J2707" s="6"/>
    </row>
    <row r="2708">
      <c r="A2708" s="28">
        <v>1.50540005286E11</v>
      </c>
      <c r="B2708" s="29" t="s">
        <v>9547</v>
      </c>
      <c r="C2708" s="29" t="s">
        <v>9548</v>
      </c>
      <c r="D2708" s="29" t="s">
        <v>9549</v>
      </c>
      <c r="E2708" s="29" t="s">
        <v>117</v>
      </c>
      <c r="F2708" s="29" t="s">
        <v>452</v>
      </c>
      <c r="G2708" s="29" t="s">
        <v>9550</v>
      </c>
      <c r="H2708" s="51" t="s">
        <v>5715</v>
      </c>
      <c r="I2708" s="6"/>
      <c r="J2708" s="13"/>
    </row>
    <row r="2709">
      <c r="A2709" s="3">
        <v>1.50540006712E11</v>
      </c>
      <c r="B2709" s="2" t="s">
        <v>9551</v>
      </c>
      <c r="C2709" s="2" t="s">
        <v>9552</v>
      </c>
      <c r="D2709" s="2" t="s">
        <v>9553</v>
      </c>
      <c r="E2709" s="2" t="s">
        <v>21</v>
      </c>
      <c r="F2709" s="2" t="s">
        <v>71</v>
      </c>
      <c r="G2709" s="2" t="s">
        <v>9554</v>
      </c>
      <c r="H2709" s="65" t="s">
        <v>3123</v>
      </c>
      <c r="I2709" s="10"/>
      <c r="J2709" s="6"/>
    </row>
    <row r="2710">
      <c r="A2710" s="3">
        <v>1.50564005425E11</v>
      </c>
      <c r="B2710" s="2" t="s">
        <v>9555</v>
      </c>
      <c r="C2710" s="2" t="s">
        <v>9556</v>
      </c>
      <c r="D2710" s="3">
        <v>8.7770509633E10</v>
      </c>
      <c r="E2710" s="2" t="s">
        <v>165</v>
      </c>
      <c r="F2710" s="2" t="s">
        <v>60</v>
      </c>
      <c r="G2710" s="2" t="s">
        <v>2330</v>
      </c>
      <c r="H2710" s="4" t="s">
        <v>9557</v>
      </c>
      <c r="I2710" s="10"/>
      <c r="J2710" s="6"/>
    </row>
    <row r="2711">
      <c r="A2711" s="62">
        <v>1.50540009685E11</v>
      </c>
      <c r="B2711" s="63" t="s">
        <v>9558</v>
      </c>
      <c r="C2711" s="63" t="s">
        <v>9559</v>
      </c>
      <c r="D2711" s="79" t="s">
        <v>9560</v>
      </c>
      <c r="E2711" s="63" t="s">
        <v>106</v>
      </c>
      <c r="F2711" s="63" t="s">
        <v>428</v>
      </c>
      <c r="G2711" s="63" t="s">
        <v>9561</v>
      </c>
      <c r="H2711" s="33"/>
      <c r="I2711" s="33"/>
      <c r="J2711" s="6"/>
    </row>
    <row r="2712">
      <c r="A2712" s="28">
        <v>1.50540022117E11</v>
      </c>
      <c r="B2712" s="29" t="s">
        <v>9562</v>
      </c>
      <c r="C2712" s="29" t="s">
        <v>9563</v>
      </c>
      <c r="D2712" s="29" t="s">
        <v>9564</v>
      </c>
      <c r="E2712" s="29" t="s">
        <v>762</v>
      </c>
      <c r="F2712" s="29" t="s">
        <v>9</v>
      </c>
      <c r="G2712" s="29" t="s">
        <v>9565</v>
      </c>
      <c r="H2712" s="51" t="s">
        <v>153</v>
      </c>
      <c r="I2712" s="6"/>
      <c r="J2712" s="6"/>
    </row>
    <row r="2713">
      <c r="A2713" s="28">
        <v>1.50540016221E11</v>
      </c>
      <c r="B2713" s="29" t="s">
        <v>9566</v>
      </c>
      <c r="C2713" s="29" t="s">
        <v>9567</v>
      </c>
      <c r="D2713" s="29" t="s">
        <v>9568</v>
      </c>
      <c r="E2713" s="29" t="s">
        <v>9569</v>
      </c>
      <c r="F2713" s="29" t="s">
        <v>43</v>
      </c>
      <c r="G2713" s="29" t="s">
        <v>9570</v>
      </c>
      <c r="H2713" s="51" t="s">
        <v>8608</v>
      </c>
      <c r="I2713" s="6"/>
      <c r="J2713" s="33"/>
    </row>
    <row r="2714">
      <c r="A2714" s="28">
        <v>1.50640007177E11</v>
      </c>
      <c r="B2714" s="29" t="s">
        <v>9571</v>
      </c>
      <c r="C2714" s="29" t="s">
        <v>9572</v>
      </c>
      <c r="D2714" s="39" t="s">
        <v>9573</v>
      </c>
      <c r="E2714" s="29" t="s">
        <v>386</v>
      </c>
      <c r="F2714" s="29" t="s">
        <v>9</v>
      </c>
      <c r="G2714" s="29" t="s">
        <v>9574</v>
      </c>
      <c r="H2714" s="51" t="s">
        <v>8050</v>
      </c>
      <c r="I2714" s="6"/>
      <c r="J2714" s="6"/>
    </row>
    <row r="2715">
      <c r="A2715" s="3">
        <v>1.50640000843E11</v>
      </c>
      <c r="B2715" s="2" t="s">
        <v>9575</v>
      </c>
      <c r="C2715" s="2" t="s">
        <v>9576</v>
      </c>
      <c r="D2715" s="3">
        <v>8.7786000008E10</v>
      </c>
      <c r="E2715" s="2" t="s">
        <v>225</v>
      </c>
      <c r="F2715" s="2" t="s">
        <v>273</v>
      </c>
      <c r="G2715" s="2" t="s">
        <v>9577</v>
      </c>
      <c r="H2715" s="4" t="s">
        <v>9578</v>
      </c>
      <c r="I2715" s="10"/>
      <c r="J2715" s="10"/>
    </row>
    <row r="2716">
      <c r="A2716" s="28">
        <v>1.50640000734E11</v>
      </c>
      <c r="B2716" s="29" t="s">
        <v>9579</v>
      </c>
      <c r="C2716" s="29" t="s">
        <v>9580</v>
      </c>
      <c r="D2716" s="29" t="s">
        <v>9581</v>
      </c>
      <c r="E2716" s="29" t="s">
        <v>9582</v>
      </c>
      <c r="F2716" s="29" t="s">
        <v>71</v>
      </c>
      <c r="G2716" s="29" t="s">
        <v>9583</v>
      </c>
      <c r="H2716" s="123">
        <v>46283.0</v>
      </c>
      <c r="I2716" s="6"/>
      <c r="J2716" s="10"/>
    </row>
    <row r="2717">
      <c r="A2717" s="28">
        <v>1.50640004003E11</v>
      </c>
      <c r="B2717" s="29" t="s">
        <v>9584</v>
      </c>
      <c r="C2717" s="29" t="s">
        <v>9585</v>
      </c>
      <c r="D2717" s="28">
        <v>8.7026900588E10</v>
      </c>
      <c r="E2717" s="29" t="s">
        <v>6578</v>
      </c>
      <c r="F2717" s="29" t="s">
        <v>273</v>
      </c>
      <c r="G2717" s="29" t="s">
        <v>9586</v>
      </c>
      <c r="H2717" s="51" t="s">
        <v>9587</v>
      </c>
      <c r="I2717" s="6"/>
      <c r="J2717" s="33"/>
    </row>
    <row r="2718">
      <c r="A2718" s="58"/>
      <c r="B2718" s="58"/>
      <c r="C2718" s="58"/>
      <c r="D2718" s="58"/>
      <c r="E2718" s="58"/>
      <c r="F2718" s="58"/>
      <c r="G2718" s="58"/>
      <c r="H2718" s="6"/>
      <c r="I2718" s="6"/>
      <c r="J2718" s="13"/>
    </row>
    <row r="2719">
      <c r="A2719" s="28">
        <v>1.50640006812E11</v>
      </c>
      <c r="B2719" s="29" t="s">
        <v>9588</v>
      </c>
      <c r="C2719" s="29" t="s">
        <v>9589</v>
      </c>
      <c r="D2719" s="39" t="s">
        <v>9590</v>
      </c>
      <c r="E2719" s="29" t="s">
        <v>2998</v>
      </c>
      <c r="F2719" s="29" t="s">
        <v>141</v>
      </c>
      <c r="G2719" s="29" t="s">
        <v>9591</v>
      </c>
      <c r="H2719" s="51" t="s">
        <v>9303</v>
      </c>
      <c r="I2719" s="6"/>
      <c r="J2719" s="6"/>
    </row>
    <row r="2720">
      <c r="A2720" s="28">
        <v>1.50640007246E11</v>
      </c>
      <c r="B2720" s="29" t="s">
        <v>9592</v>
      </c>
      <c r="C2720" s="29" t="s">
        <v>9593</v>
      </c>
      <c r="D2720" s="39" t="s">
        <v>9594</v>
      </c>
      <c r="E2720" s="29" t="s">
        <v>2749</v>
      </c>
      <c r="F2720" s="29" t="s">
        <v>428</v>
      </c>
      <c r="G2720" s="29" t="s">
        <v>9595</v>
      </c>
      <c r="H2720" s="6"/>
      <c r="I2720" s="6"/>
      <c r="J2720" s="6"/>
    </row>
    <row r="2721">
      <c r="A2721" s="3">
        <v>1.50640019051E11</v>
      </c>
      <c r="B2721" s="2" t="s">
        <v>9596</v>
      </c>
      <c r="C2721" s="2" t="s">
        <v>9597</v>
      </c>
      <c r="D2721" s="69" t="s">
        <v>9598</v>
      </c>
      <c r="E2721" s="2" t="s">
        <v>416</v>
      </c>
      <c r="F2721" s="2" t="s">
        <v>9</v>
      </c>
      <c r="G2721" s="2" t="s">
        <v>9599</v>
      </c>
      <c r="H2721" s="4" t="s">
        <v>3620</v>
      </c>
      <c r="I2721" s="10"/>
      <c r="J2721" s="10"/>
    </row>
    <row r="2722">
      <c r="A2722" s="59">
        <v>1.50640011778E11</v>
      </c>
      <c r="B2722" s="60" t="s">
        <v>9600</v>
      </c>
      <c r="C2722" s="60" t="s">
        <v>9601</v>
      </c>
      <c r="D2722" s="59">
        <v>8.7774454566E10</v>
      </c>
      <c r="E2722" s="60" t="s">
        <v>165</v>
      </c>
      <c r="F2722" s="60" t="s">
        <v>43</v>
      </c>
      <c r="G2722" s="60" t="s">
        <v>9602</v>
      </c>
      <c r="H2722" s="61" t="s">
        <v>9603</v>
      </c>
      <c r="I2722" s="124" t="s">
        <v>9604</v>
      </c>
      <c r="J2722" s="20"/>
    </row>
    <row r="2723">
      <c r="A2723" s="62">
        <v>1.50664008215E11</v>
      </c>
      <c r="B2723" s="63" t="s">
        <v>8382</v>
      </c>
      <c r="C2723" s="63" t="s">
        <v>9605</v>
      </c>
      <c r="D2723" s="62">
        <v>8.77717047E10</v>
      </c>
      <c r="E2723" s="63" t="s">
        <v>674</v>
      </c>
      <c r="F2723" s="63" t="s">
        <v>2</v>
      </c>
      <c r="G2723" s="63" t="s">
        <v>9606</v>
      </c>
      <c r="H2723" s="33"/>
      <c r="I2723" s="33"/>
      <c r="J2723" s="6"/>
    </row>
    <row r="2724">
      <c r="A2724" s="28">
        <v>1.50664018659E11</v>
      </c>
      <c r="B2724" s="29" t="s">
        <v>9607</v>
      </c>
      <c r="C2724" s="29" t="s">
        <v>9608</v>
      </c>
      <c r="D2724" s="28">
        <v>8.7781018442E10</v>
      </c>
      <c r="E2724" s="29" t="s">
        <v>2136</v>
      </c>
      <c r="F2724" s="29" t="s">
        <v>205</v>
      </c>
      <c r="G2724" s="29" t="s">
        <v>9609</v>
      </c>
      <c r="H2724" s="51" t="s">
        <v>9610</v>
      </c>
      <c r="I2724" s="6"/>
      <c r="J2724" s="33"/>
    </row>
    <row r="2725">
      <c r="A2725" s="28">
        <v>1.50740011406E11</v>
      </c>
      <c r="B2725" s="29" t="s">
        <v>9611</v>
      </c>
      <c r="C2725" s="29" t="s">
        <v>9612</v>
      </c>
      <c r="D2725" s="28">
        <v>8.7015011341E10</v>
      </c>
      <c r="E2725" s="29" t="s">
        <v>213</v>
      </c>
      <c r="F2725" s="29" t="s">
        <v>71</v>
      </c>
      <c r="G2725" s="29" t="s">
        <v>9613</v>
      </c>
      <c r="H2725" s="30" t="s">
        <v>3123</v>
      </c>
      <c r="I2725" s="6"/>
      <c r="J2725" s="33"/>
    </row>
    <row r="2726">
      <c r="A2726" s="3">
        <v>1.50664020214E11</v>
      </c>
      <c r="B2726" s="2" t="s">
        <v>9614</v>
      </c>
      <c r="C2726" s="2" t="s">
        <v>9615</v>
      </c>
      <c r="D2726" s="3">
        <v>8.7056387326E10</v>
      </c>
      <c r="E2726" s="2" t="s">
        <v>165</v>
      </c>
      <c r="F2726" s="2" t="s">
        <v>91</v>
      </c>
      <c r="G2726" s="2" t="s">
        <v>9616</v>
      </c>
      <c r="H2726" s="4" t="s">
        <v>5547</v>
      </c>
      <c r="I2726" s="10"/>
      <c r="J2726" s="10"/>
    </row>
    <row r="2727">
      <c r="A2727" s="62">
        <v>1.50740008882E11</v>
      </c>
      <c r="B2727" s="63" t="s">
        <v>9617</v>
      </c>
      <c r="C2727" s="63" t="s">
        <v>9618</v>
      </c>
      <c r="D2727" s="68" t="str">
        <f>+7 (701) 675-52-17 ,+77071113777 ,87016755217 ,87071113777</f>
        <v>#ERROR!</v>
      </c>
      <c r="E2727" s="63" t="s">
        <v>442</v>
      </c>
      <c r="F2727" s="63" t="s">
        <v>2984</v>
      </c>
      <c r="G2727" s="63" t="s">
        <v>9619</v>
      </c>
      <c r="H2727" s="33"/>
      <c r="I2727" s="33"/>
      <c r="J2727" s="10"/>
    </row>
    <row r="2728">
      <c r="A2728" s="58"/>
      <c r="B2728" s="58"/>
      <c r="C2728" s="58"/>
      <c r="D2728" s="58"/>
      <c r="E2728" s="58"/>
      <c r="F2728" s="58"/>
      <c r="G2728" s="58"/>
      <c r="H2728" s="6"/>
      <c r="I2728" s="6"/>
      <c r="J2728" s="6"/>
    </row>
    <row r="2729">
      <c r="A2729" s="28">
        <v>1.50740020108E11</v>
      </c>
      <c r="B2729" s="29" t="s">
        <v>9620</v>
      </c>
      <c r="C2729" s="29" t="s">
        <v>9621</v>
      </c>
      <c r="D2729" s="28">
        <v>8.7022910161E10</v>
      </c>
      <c r="E2729" s="29" t="s">
        <v>165</v>
      </c>
      <c r="F2729" s="29" t="s">
        <v>91</v>
      </c>
      <c r="G2729" s="29" t="s">
        <v>9622</v>
      </c>
      <c r="H2729" s="51" t="s">
        <v>6816</v>
      </c>
      <c r="I2729" s="6"/>
      <c r="J2729" s="10"/>
    </row>
    <row r="2730">
      <c r="A2730" s="62">
        <v>1.50740017306E11</v>
      </c>
      <c r="B2730" s="63" t="s">
        <v>9623</v>
      </c>
      <c r="C2730" s="63" t="s">
        <v>9624</v>
      </c>
      <c r="D2730" s="68" t="str">
        <f>+77022493070 ,87022493070</f>
        <v>#ERROR!</v>
      </c>
      <c r="E2730" s="63" t="s">
        <v>2749</v>
      </c>
      <c r="F2730" s="63" t="s">
        <v>1868</v>
      </c>
      <c r="G2730" s="63" t="s">
        <v>9625</v>
      </c>
      <c r="H2730" s="33"/>
      <c r="I2730" s="33"/>
      <c r="J2730" s="10"/>
    </row>
    <row r="2731">
      <c r="A2731" s="3">
        <v>1.50764012584E11</v>
      </c>
      <c r="B2731" s="2" t="s">
        <v>9626</v>
      </c>
      <c r="C2731" s="2" t="s">
        <v>9627</v>
      </c>
      <c r="D2731" s="3">
        <v>8.7016492252E10</v>
      </c>
      <c r="E2731" s="2" t="s">
        <v>165</v>
      </c>
      <c r="F2731" s="2" t="s">
        <v>71</v>
      </c>
      <c r="G2731" s="2" t="s">
        <v>4063</v>
      </c>
      <c r="H2731" s="65" t="s">
        <v>3123</v>
      </c>
      <c r="I2731" s="10"/>
      <c r="J2731" s="10"/>
    </row>
    <row r="2732">
      <c r="A2732" s="28">
        <v>1.50764024111E11</v>
      </c>
      <c r="B2732" s="29" t="s">
        <v>9628</v>
      </c>
      <c r="C2732" s="29" t="s">
        <v>9629</v>
      </c>
      <c r="D2732" s="28">
        <v>8.7776244578E10</v>
      </c>
      <c r="E2732" s="29" t="s">
        <v>165</v>
      </c>
      <c r="F2732" s="29" t="s">
        <v>9</v>
      </c>
      <c r="G2732" s="29" t="s">
        <v>1536</v>
      </c>
      <c r="H2732" s="51" t="s">
        <v>153</v>
      </c>
      <c r="I2732" s="6"/>
      <c r="J2732" s="6"/>
    </row>
    <row r="2733">
      <c r="A2733" s="28">
        <v>1.50764003684E11</v>
      </c>
      <c r="B2733" s="29" t="s">
        <v>9630</v>
      </c>
      <c r="C2733" s="29" t="s">
        <v>9631</v>
      </c>
      <c r="D2733" s="28">
        <f>+77776626669</f>
        <v>77776626669</v>
      </c>
      <c r="E2733" s="29" t="s">
        <v>21</v>
      </c>
      <c r="F2733" s="29" t="s">
        <v>205</v>
      </c>
      <c r="G2733" s="29" t="s">
        <v>9632</v>
      </c>
      <c r="H2733" s="51" t="s">
        <v>9633</v>
      </c>
      <c r="I2733" s="6"/>
      <c r="J2733" s="10"/>
    </row>
    <row r="2734">
      <c r="A2734" s="28">
        <v>1.50840001105E11</v>
      </c>
      <c r="B2734" s="29" t="s">
        <v>9634</v>
      </c>
      <c r="C2734" s="29" t="s">
        <v>9635</v>
      </c>
      <c r="D2734" s="29" t="s">
        <v>9636</v>
      </c>
      <c r="E2734" s="29" t="s">
        <v>442</v>
      </c>
      <c r="F2734" s="29" t="s">
        <v>55</v>
      </c>
      <c r="G2734" s="29" t="s">
        <v>9637</v>
      </c>
      <c r="H2734" s="51" t="s">
        <v>318</v>
      </c>
      <c r="I2734" s="6"/>
      <c r="J2734" s="10"/>
    </row>
    <row r="2735">
      <c r="A2735" s="28">
        <v>1.50940014804E11</v>
      </c>
      <c r="B2735" s="29" t="s">
        <v>9638</v>
      </c>
      <c r="C2735" s="29" t="s">
        <v>9639</v>
      </c>
      <c r="D2735" s="28">
        <v>8.7021466257E10</v>
      </c>
      <c r="E2735" s="29" t="s">
        <v>4058</v>
      </c>
      <c r="F2735" s="29" t="s">
        <v>22</v>
      </c>
      <c r="G2735" s="29" t="s">
        <v>9640</v>
      </c>
      <c r="H2735" s="51" t="s">
        <v>7101</v>
      </c>
      <c r="I2735" s="6"/>
      <c r="J2735" s="10"/>
    </row>
    <row r="2736">
      <c r="A2736" s="62">
        <v>1.50840002649E11</v>
      </c>
      <c r="B2736" s="63" t="s">
        <v>9641</v>
      </c>
      <c r="C2736" s="63" t="s">
        <v>9642</v>
      </c>
      <c r="D2736" s="63" t="s">
        <v>9643</v>
      </c>
      <c r="E2736" s="63" t="s">
        <v>117</v>
      </c>
      <c r="F2736" s="63" t="s">
        <v>2984</v>
      </c>
      <c r="G2736" s="63" t="s">
        <v>9644</v>
      </c>
      <c r="H2736" s="33"/>
      <c r="I2736" s="33"/>
      <c r="J2736" s="10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</row>
    <row r="2737">
      <c r="A2737" s="28">
        <v>1.50840008777E11</v>
      </c>
      <c r="B2737" s="29" t="s">
        <v>9645</v>
      </c>
      <c r="C2737" s="29" t="s">
        <v>9646</v>
      </c>
      <c r="D2737" s="28">
        <v>8.7058028004E10</v>
      </c>
      <c r="E2737" s="29" t="s">
        <v>165</v>
      </c>
      <c r="F2737" s="29" t="s">
        <v>91</v>
      </c>
      <c r="G2737" s="29" t="s">
        <v>9647</v>
      </c>
      <c r="H2737" s="51" t="s">
        <v>6267</v>
      </c>
      <c r="I2737" s="6"/>
      <c r="J2737" s="6"/>
    </row>
    <row r="2738">
      <c r="A2738" s="28">
        <v>1.50940003363E11</v>
      </c>
      <c r="B2738" s="29" t="s">
        <v>9648</v>
      </c>
      <c r="C2738" s="29" t="s">
        <v>9649</v>
      </c>
      <c r="D2738" s="29" t="s">
        <v>9650</v>
      </c>
      <c r="E2738" s="29" t="s">
        <v>9651</v>
      </c>
      <c r="F2738" s="29" t="s">
        <v>428</v>
      </c>
      <c r="G2738" s="29" t="s">
        <v>9652</v>
      </c>
      <c r="H2738" s="6"/>
      <c r="I2738" s="6"/>
      <c r="J2738" s="6"/>
    </row>
    <row r="2739">
      <c r="A2739" s="58"/>
      <c r="B2739" s="58"/>
      <c r="C2739" s="58"/>
      <c r="D2739" s="58"/>
      <c r="E2739" s="58"/>
      <c r="F2739" s="58"/>
      <c r="G2739" s="58"/>
      <c r="H2739" s="6"/>
      <c r="I2739" s="6"/>
      <c r="J2739" s="33"/>
    </row>
    <row r="2740">
      <c r="A2740" s="28">
        <v>1.50840009031E11</v>
      </c>
      <c r="B2740" s="29" t="s">
        <v>9653</v>
      </c>
      <c r="C2740" s="29" t="s">
        <v>9654</v>
      </c>
      <c r="D2740" s="112">
        <v>8.7713809794E10</v>
      </c>
      <c r="E2740" s="29" t="s">
        <v>21</v>
      </c>
      <c r="F2740" s="29" t="s">
        <v>55</v>
      </c>
      <c r="G2740" s="29" t="s">
        <v>9655</v>
      </c>
      <c r="H2740" s="51" t="s">
        <v>318</v>
      </c>
      <c r="I2740" s="6"/>
      <c r="J2740" s="10"/>
    </row>
    <row r="2741">
      <c r="A2741" s="62">
        <v>1.50840020398E11</v>
      </c>
      <c r="B2741" s="63" t="s">
        <v>9656</v>
      </c>
      <c r="C2741" s="63" t="s">
        <v>9657</v>
      </c>
      <c r="D2741" s="63" t="s">
        <v>9658</v>
      </c>
      <c r="E2741" s="63" t="s">
        <v>6626</v>
      </c>
      <c r="F2741" s="63" t="s">
        <v>96</v>
      </c>
      <c r="G2741" s="63" t="s">
        <v>9659</v>
      </c>
      <c r="H2741" s="33"/>
      <c r="I2741" s="33"/>
      <c r="J2741" s="10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</row>
    <row r="2742">
      <c r="A2742" s="62">
        <v>1.50841018869E11</v>
      </c>
      <c r="B2742" s="63" t="s">
        <v>9660</v>
      </c>
      <c r="C2742" s="63" t="s">
        <v>9661</v>
      </c>
      <c r="D2742" s="62">
        <v>8.7163651074E10</v>
      </c>
      <c r="E2742" s="63" t="s">
        <v>349</v>
      </c>
      <c r="F2742" s="63" t="s">
        <v>22</v>
      </c>
      <c r="G2742" s="63" t="s">
        <v>9662</v>
      </c>
      <c r="H2742" s="33"/>
      <c r="I2742" s="33"/>
      <c r="J2742" s="6"/>
    </row>
    <row r="2743">
      <c r="A2743" s="28">
        <v>1.50940018034E11</v>
      </c>
      <c r="B2743" s="29" t="s">
        <v>9663</v>
      </c>
      <c r="C2743" s="29" t="s">
        <v>9664</v>
      </c>
      <c r="D2743" s="28">
        <v>8.7017662555E10</v>
      </c>
      <c r="E2743" s="29" t="s">
        <v>492</v>
      </c>
      <c r="F2743" s="29" t="s">
        <v>43</v>
      </c>
      <c r="G2743" s="29" t="s">
        <v>9665</v>
      </c>
      <c r="H2743" s="51" t="s">
        <v>8608</v>
      </c>
      <c r="I2743" s="6"/>
      <c r="J2743" s="10"/>
    </row>
    <row r="2744">
      <c r="A2744" s="62">
        <v>1.50941004199E11</v>
      </c>
      <c r="B2744" s="63" t="s">
        <v>9666</v>
      </c>
      <c r="C2744" s="63" t="s">
        <v>9667</v>
      </c>
      <c r="D2744" s="63" t="s">
        <v>9668</v>
      </c>
      <c r="E2744" s="63" t="s">
        <v>993</v>
      </c>
      <c r="F2744" s="63" t="s">
        <v>205</v>
      </c>
      <c r="G2744" s="63" t="s">
        <v>9669</v>
      </c>
      <c r="H2744" s="33"/>
      <c r="I2744" s="33"/>
      <c r="J2744" s="6"/>
    </row>
    <row r="2745">
      <c r="A2745" s="28">
        <v>1.50964010783E11</v>
      </c>
      <c r="B2745" s="29" t="s">
        <v>9670</v>
      </c>
      <c r="C2745" s="29" t="s">
        <v>9671</v>
      </c>
      <c r="D2745" s="29" t="s">
        <v>9672</v>
      </c>
      <c r="E2745" s="29" t="s">
        <v>225</v>
      </c>
      <c r="F2745" s="29" t="s">
        <v>71</v>
      </c>
      <c r="G2745" s="29" t="s">
        <v>2173</v>
      </c>
      <c r="H2745" s="30" t="s">
        <v>269</v>
      </c>
      <c r="I2745" s="6"/>
      <c r="J2745" s="6"/>
    </row>
    <row r="2746">
      <c r="A2746" s="3">
        <v>1.51040016197E11</v>
      </c>
      <c r="B2746" s="2" t="s">
        <v>9673</v>
      </c>
      <c r="C2746" s="2" t="s">
        <v>9674</v>
      </c>
      <c r="D2746" s="69" t="s">
        <v>9675</v>
      </c>
      <c r="E2746" s="2" t="s">
        <v>165</v>
      </c>
      <c r="F2746" s="2" t="s">
        <v>273</v>
      </c>
      <c r="G2746" s="2" t="s">
        <v>9676</v>
      </c>
      <c r="H2746" s="4" t="s">
        <v>9587</v>
      </c>
      <c r="I2746" s="10"/>
      <c r="J2746" s="33"/>
    </row>
    <row r="2747">
      <c r="A2747" s="28">
        <v>1.51040012878E11</v>
      </c>
      <c r="B2747" s="29" t="s">
        <v>9677</v>
      </c>
      <c r="C2747" s="29" t="s">
        <v>9678</v>
      </c>
      <c r="D2747" s="28">
        <f>+77476687668</f>
        <v>77476687668</v>
      </c>
      <c r="E2747" s="29" t="s">
        <v>1833</v>
      </c>
      <c r="F2747" s="29" t="s">
        <v>273</v>
      </c>
      <c r="G2747" s="29" t="s">
        <v>9679</v>
      </c>
      <c r="H2747" s="51" t="s">
        <v>9680</v>
      </c>
      <c r="I2747" s="6"/>
      <c r="J2747" s="10"/>
    </row>
    <row r="2748">
      <c r="A2748" s="3">
        <v>1.51040022706E11</v>
      </c>
      <c r="B2748" s="2" t="s">
        <v>9681</v>
      </c>
      <c r="C2748" s="2" t="s">
        <v>9682</v>
      </c>
      <c r="D2748" s="2" t="s">
        <v>9683</v>
      </c>
      <c r="E2748" s="2" t="s">
        <v>9684</v>
      </c>
      <c r="F2748" s="2" t="s">
        <v>91</v>
      </c>
      <c r="G2748" s="2" t="s">
        <v>9685</v>
      </c>
      <c r="H2748" s="4" t="s">
        <v>6267</v>
      </c>
      <c r="I2748" s="10"/>
      <c r="J2748" s="6"/>
    </row>
    <row r="2749">
      <c r="A2749" s="62">
        <v>1.51040020859E11</v>
      </c>
      <c r="B2749" s="63" t="s">
        <v>9686</v>
      </c>
      <c r="C2749" s="63" t="s">
        <v>9687</v>
      </c>
      <c r="D2749" s="62">
        <v>8.7163721685E10</v>
      </c>
      <c r="E2749" s="63" t="s">
        <v>6369</v>
      </c>
      <c r="F2749" s="63" t="s">
        <v>22</v>
      </c>
      <c r="G2749" s="63" t="s">
        <v>9688</v>
      </c>
      <c r="H2749" s="33"/>
      <c r="I2749" s="33"/>
      <c r="J2749" s="6"/>
    </row>
    <row r="2750">
      <c r="A2750" s="3">
        <v>1.51040027003E11</v>
      </c>
      <c r="B2750" s="2" t="s">
        <v>9689</v>
      </c>
      <c r="C2750" s="2" t="s">
        <v>9690</v>
      </c>
      <c r="D2750" s="3">
        <v>8.7075278534E10</v>
      </c>
      <c r="E2750" s="2" t="s">
        <v>165</v>
      </c>
      <c r="F2750" s="2" t="s">
        <v>37</v>
      </c>
      <c r="G2750" s="2" t="s">
        <v>9691</v>
      </c>
      <c r="H2750" s="4" t="s">
        <v>8580</v>
      </c>
      <c r="I2750" s="10"/>
      <c r="J2750" s="6"/>
    </row>
    <row r="2751">
      <c r="A2751" s="3">
        <v>1.51040027559E11</v>
      </c>
      <c r="B2751" s="2" t="s">
        <v>9692</v>
      </c>
      <c r="C2751" s="2" t="s">
        <v>9693</v>
      </c>
      <c r="D2751" s="3">
        <v>8.700412007E10</v>
      </c>
      <c r="E2751" s="2" t="s">
        <v>117</v>
      </c>
      <c r="F2751" s="2" t="s">
        <v>273</v>
      </c>
      <c r="G2751" s="2" t="s">
        <v>9694</v>
      </c>
      <c r="H2751" s="4" t="s">
        <v>9578</v>
      </c>
      <c r="I2751" s="10"/>
      <c r="J2751" s="6"/>
    </row>
    <row r="2752">
      <c r="A2752" s="3">
        <v>1.51140010895E11</v>
      </c>
      <c r="B2752" s="2" t="s">
        <v>9695</v>
      </c>
      <c r="C2752" s="2" t="s">
        <v>9696</v>
      </c>
      <c r="D2752" s="69" t="s">
        <v>9697</v>
      </c>
      <c r="E2752" s="2" t="s">
        <v>442</v>
      </c>
      <c r="F2752" s="2" t="s">
        <v>428</v>
      </c>
      <c r="G2752" s="2" t="s">
        <v>9698</v>
      </c>
      <c r="H2752" s="10"/>
      <c r="I2752" s="10"/>
      <c r="J2752" s="6"/>
    </row>
    <row r="2753">
      <c r="A2753" s="28">
        <v>1.51140000779E11</v>
      </c>
      <c r="B2753" s="29" t="s">
        <v>9699</v>
      </c>
      <c r="C2753" s="29" t="s">
        <v>8073</v>
      </c>
      <c r="D2753" s="39" t="s">
        <v>9700</v>
      </c>
      <c r="E2753" s="29" t="s">
        <v>117</v>
      </c>
      <c r="F2753" s="29" t="s">
        <v>9</v>
      </c>
      <c r="G2753" s="29" t="s">
        <v>9701</v>
      </c>
      <c r="H2753" s="51" t="s">
        <v>8050</v>
      </c>
      <c r="I2753" s="6"/>
      <c r="J2753" s="10"/>
    </row>
    <row r="2754">
      <c r="A2754" s="3">
        <v>1.51140012396E11</v>
      </c>
      <c r="B2754" s="2" t="s">
        <v>9702</v>
      </c>
      <c r="C2754" s="2" t="s">
        <v>9703</v>
      </c>
      <c r="D2754" s="69" t="s">
        <v>9704</v>
      </c>
      <c r="E2754" s="2" t="s">
        <v>1</v>
      </c>
      <c r="F2754" s="2" t="s">
        <v>273</v>
      </c>
      <c r="G2754" s="2" t="s">
        <v>9705</v>
      </c>
      <c r="H2754" s="4" t="s">
        <v>8851</v>
      </c>
      <c r="I2754" s="10"/>
      <c r="J2754" s="10"/>
    </row>
    <row r="2755">
      <c r="A2755" s="28">
        <v>1.51240020271E11</v>
      </c>
      <c r="B2755" s="29" t="s">
        <v>9706</v>
      </c>
      <c r="C2755" s="29" t="s">
        <v>8800</v>
      </c>
      <c r="D2755" s="39" t="s">
        <v>9707</v>
      </c>
      <c r="E2755" s="29" t="s">
        <v>21</v>
      </c>
      <c r="F2755" s="29" t="s">
        <v>55</v>
      </c>
      <c r="G2755" s="29" t="s">
        <v>9708</v>
      </c>
      <c r="H2755" s="51" t="s">
        <v>318</v>
      </c>
      <c r="I2755" s="6"/>
      <c r="J2755" s="6"/>
    </row>
    <row r="2756">
      <c r="A2756" s="3">
        <v>1.51164010975E11</v>
      </c>
      <c r="B2756" s="2" t="s">
        <v>7999</v>
      </c>
      <c r="C2756" s="2" t="s">
        <v>9709</v>
      </c>
      <c r="D2756" s="69" t="s">
        <v>9710</v>
      </c>
      <c r="E2756" s="2" t="s">
        <v>165</v>
      </c>
      <c r="F2756" s="2" t="s">
        <v>9</v>
      </c>
      <c r="G2756" s="2" t="s">
        <v>4649</v>
      </c>
      <c r="H2756" s="4" t="s">
        <v>9711</v>
      </c>
      <c r="I2756" s="83" t="s">
        <v>9712</v>
      </c>
      <c r="J2756" s="10"/>
    </row>
    <row r="2757">
      <c r="A2757" s="28">
        <v>1.51240004011E11</v>
      </c>
      <c r="B2757" s="29" t="s">
        <v>9713</v>
      </c>
      <c r="C2757" s="29" t="s">
        <v>9714</v>
      </c>
      <c r="D2757" s="28">
        <v>8.7017257503E10</v>
      </c>
      <c r="E2757" s="29" t="s">
        <v>200</v>
      </c>
      <c r="F2757" s="29" t="s">
        <v>55</v>
      </c>
      <c r="G2757" s="29" t="s">
        <v>9715</v>
      </c>
      <c r="H2757" s="51" t="s">
        <v>9333</v>
      </c>
      <c r="I2757" s="6"/>
      <c r="J2757" s="33"/>
    </row>
    <row r="2758">
      <c r="A2758" s="28">
        <v>1.51240007125E11</v>
      </c>
      <c r="B2758" s="29" t="s">
        <v>9716</v>
      </c>
      <c r="C2758" s="29" t="s">
        <v>9717</v>
      </c>
      <c r="D2758" s="29" t="s">
        <v>9718</v>
      </c>
      <c r="E2758" s="29" t="s">
        <v>584</v>
      </c>
      <c r="F2758" s="29" t="s">
        <v>141</v>
      </c>
      <c r="G2758" s="29" t="s">
        <v>9719</v>
      </c>
      <c r="H2758" s="51" t="s">
        <v>7149</v>
      </c>
      <c r="I2758" s="6"/>
      <c r="J2758" s="6"/>
    </row>
    <row r="2759">
      <c r="A2759" s="28">
        <v>1.51240020985E11</v>
      </c>
      <c r="B2759" s="29" t="s">
        <v>9720</v>
      </c>
      <c r="C2759" s="29" t="s">
        <v>9721</v>
      </c>
      <c r="D2759" s="29" t="s">
        <v>9722</v>
      </c>
      <c r="E2759" s="29" t="s">
        <v>70</v>
      </c>
      <c r="F2759" s="29" t="s">
        <v>205</v>
      </c>
      <c r="G2759" s="29" t="s">
        <v>9723</v>
      </c>
      <c r="H2759" s="51" t="s">
        <v>9724</v>
      </c>
      <c r="I2759" s="6"/>
      <c r="J2759" s="6"/>
    </row>
    <row r="2760">
      <c r="A2760" s="28">
        <v>1.51240020529E11</v>
      </c>
      <c r="B2760" s="29" t="s">
        <v>9725</v>
      </c>
      <c r="C2760" s="29" t="s">
        <v>9726</v>
      </c>
      <c r="D2760" s="28">
        <v>8.7023646961E10</v>
      </c>
      <c r="E2760" s="29" t="s">
        <v>7977</v>
      </c>
      <c r="F2760" s="29" t="s">
        <v>91</v>
      </c>
      <c r="G2760" s="29" t="s">
        <v>9727</v>
      </c>
      <c r="H2760" s="51" t="s">
        <v>6816</v>
      </c>
      <c r="I2760" s="6"/>
      <c r="J2760" s="6"/>
    </row>
    <row r="2761">
      <c r="A2761" s="28">
        <v>1.51240021226E11</v>
      </c>
      <c r="B2761" s="29" t="s">
        <v>9728</v>
      </c>
      <c r="C2761" s="29" t="s">
        <v>9729</v>
      </c>
      <c r="D2761" s="28">
        <v>8.7752839893E10</v>
      </c>
      <c r="E2761" s="29" t="s">
        <v>762</v>
      </c>
      <c r="F2761" s="29" t="s">
        <v>205</v>
      </c>
      <c r="G2761" s="29" t="s">
        <v>9730</v>
      </c>
      <c r="H2761" s="51" t="s">
        <v>9731</v>
      </c>
      <c r="I2761" s="6"/>
      <c r="J2761" s="10"/>
    </row>
    <row r="2762">
      <c r="A2762" s="3">
        <v>1.51240022674E11</v>
      </c>
      <c r="B2762" s="2" t="s">
        <v>9732</v>
      </c>
      <c r="C2762" s="2" t="s">
        <v>9733</v>
      </c>
      <c r="D2762" s="3">
        <v>8.7751046106E10</v>
      </c>
      <c r="E2762" s="2" t="s">
        <v>165</v>
      </c>
      <c r="F2762" s="2" t="s">
        <v>452</v>
      </c>
      <c r="G2762" s="2" t="s">
        <v>9734</v>
      </c>
      <c r="H2762" s="4" t="s">
        <v>9126</v>
      </c>
      <c r="I2762" s="10"/>
      <c r="J2762" s="6"/>
    </row>
    <row r="2763">
      <c r="A2763" s="28">
        <v>1.51264006366E11</v>
      </c>
      <c r="B2763" s="29" t="s">
        <v>9735</v>
      </c>
      <c r="C2763" s="29" t="s">
        <v>9736</v>
      </c>
      <c r="D2763" s="28">
        <v>8.7470510556E10</v>
      </c>
      <c r="E2763" s="29" t="s">
        <v>165</v>
      </c>
      <c r="F2763" s="29" t="s">
        <v>9</v>
      </c>
      <c r="G2763" s="29" t="s">
        <v>1536</v>
      </c>
      <c r="H2763" s="51" t="s">
        <v>8050</v>
      </c>
      <c r="I2763" s="6"/>
      <c r="J2763" s="6"/>
    </row>
    <row r="2764">
      <c r="A2764" s="3">
        <v>1.51264018627E11</v>
      </c>
      <c r="B2764" s="2" t="s">
        <v>9737</v>
      </c>
      <c r="C2764" s="2" t="s">
        <v>9738</v>
      </c>
      <c r="D2764" s="69" t="s">
        <v>9739</v>
      </c>
      <c r="E2764" s="2" t="s">
        <v>21</v>
      </c>
      <c r="F2764" s="2" t="s">
        <v>205</v>
      </c>
      <c r="G2764" s="2" t="s">
        <v>1211</v>
      </c>
      <c r="H2764" s="4" t="s">
        <v>7979</v>
      </c>
      <c r="I2764" s="10"/>
      <c r="J2764" s="33"/>
    </row>
    <row r="2765">
      <c r="A2765" s="62">
        <v>1.60140001766E11</v>
      </c>
      <c r="B2765" s="63" t="s">
        <v>9740</v>
      </c>
      <c r="C2765" s="63" t="s">
        <v>9741</v>
      </c>
      <c r="D2765" s="62">
        <v>8.7073088082E10</v>
      </c>
      <c r="E2765" s="63" t="s">
        <v>762</v>
      </c>
      <c r="F2765" s="63" t="s">
        <v>2984</v>
      </c>
      <c r="G2765" s="63" t="s">
        <v>9742</v>
      </c>
      <c r="H2765" s="33"/>
      <c r="I2765" s="33"/>
      <c r="J2765" s="10"/>
    </row>
    <row r="2766">
      <c r="A2766" s="3">
        <v>1.60140010567E11</v>
      </c>
      <c r="B2766" s="2" t="s">
        <v>9743</v>
      </c>
      <c r="C2766" s="2" t="s">
        <v>9744</v>
      </c>
      <c r="D2766" s="3">
        <v>8.7019784801E10</v>
      </c>
      <c r="E2766" s="2" t="s">
        <v>117</v>
      </c>
      <c r="F2766" s="2" t="s">
        <v>55</v>
      </c>
      <c r="G2766" s="2" t="s">
        <v>9745</v>
      </c>
      <c r="H2766" s="4" t="s">
        <v>714</v>
      </c>
      <c r="I2766" s="10"/>
      <c r="J2766" s="6"/>
    </row>
    <row r="2767">
      <c r="A2767" s="28">
        <v>1.6014000633E11</v>
      </c>
      <c r="B2767" s="29" t="s">
        <v>9746</v>
      </c>
      <c r="C2767" s="29" t="s">
        <v>9747</v>
      </c>
      <c r="D2767" s="39" t="s">
        <v>9748</v>
      </c>
      <c r="E2767" s="29" t="s">
        <v>117</v>
      </c>
      <c r="F2767" s="29" t="s">
        <v>201</v>
      </c>
      <c r="G2767" s="29" t="s">
        <v>9749</v>
      </c>
      <c r="H2767" s="51" t="s">
        <v>9750</v>
      </c>
      <c r="I2767" s="6"/>
      <c r="J2767" s="33"/>
    </row>
    <row r="2768">
      <c r="A2768" s="3">
        <v>1.60140012563E11</v>
      </c>
      <c r="B2768" s="2" t="s">
        <v>9751</v>
      </c>
      <c r="C2768" s="2" t="s">
        <v>9752</v>
      </c>
      <c r="D2768" s="3">
        <v>8.7087085512E10</v>
      </c>
      <c r="E2768" s="2" t="s">
        <v>21</v>
      </c>
      <c r="F2768" s="2" t="s">
        <v>55</v>
      </c>
      <c r="G2768" s="2" t="s">
        <v>9753</v>
      </c>
      <c r="H2768" s="4" t="s">
        <v>7489</v>
      </c>
      <c r="I2768" s="10"/>
      <c r="J2768" s="10"/>
    </row>
    <row r="2769">
      <c r="A2769" s="58"/>
      <c r="B2769" s="58"/>
      <c r="C2769" s="58"/>
      <c r="D2769" s="58"/>
      <c r="E2769" s="58"/>
      <c r="F2769" s="58"/>
      <c r="G2769" s="58"/>
      <c r="H2769" s="6"/>
      <c r="I2769" s="6"/>
      <c r="J2769" s="10"/>
    </row>
    <row r="2770">
      <c r="A2770" s="3">
        <v>1.60140025911E11</v>
      </c>
      <c r="B2770" s="2" t="s">
        <v>9754</v>
      </c>
      <c r="C2770" s="2" t="s">
        <v>9755</v>
      </c>
      <c r="D2770" s="69" t="s">
        <v>9756</v>
      </c>
      <c r="E2770" s="2" t="s">
        <v>9757</v>
      </c>
      <c r="F2770" s="2" t="s">
        <v>273</v>
      </c>
      <c r="G2770" s="2" t="s">
        <v>9758</v>
      </c>
      <c r="H2770" s="4" t="s">
        <v>8851</v>
      </c>
      <c r="I2770" s="10"/>
      <c r="J2770" s="10"/>
    </row>
    <row r="2771">
      <c r="A2771" s="28">
        <v>1.60240009418E11</v>
      </c>
      <c r="B2771" s="29" t="s">
        <v>9759</v>
      </c>
      <c r="C2771" s="29" t="s">
        <v>9760</v>
      </c>
      <c r="D2771" s="28">
        <v>8.7017653658E10</v>
      </c>
      <c r="E2771" s="29" t="s">
        <v>420</v>
      </c>
      <c r="F2771" s="29" t="s">
        <v>273</v>
      </c>
      <c r="G2771" s="29" t="s">
        <v>9761</v>
      </c>
      <c r="H2771" s="51" t="s">
        <v>9587</v>
      </c>
      <c r="I2771" s="6"/>
      <c r="J2771" s="10"/>
    </row>
    <row r="2772">
      <c r="A2772" s="28">
        <v>1.60164010311E11</v>
      </c>
      <c r="B2772" s="29" t="s">
        <v>9762</v>
      </c>
      <c r="C2772" s="29" t="s">
        <v>9763</v>
      </c>
      <c r="D2772" s="39" t="s">
        <v>9764</v>
      </c>
      <c r="E2772" s="29" t="s">
        <v>165</v>
      </c>
      <c r="F2772" s="29" t="s">
        <v>71</v>
      </c>
      <c r="G2772" s="29" t="s">
        <v>9765</v>
      </c>
      <c r="H2772" s="30" t="s">
        <v>3123</v>
      </c>
      <c r="I2772" s="6"/>
      <c r="J2772" s="6"/>
    </row>
    <row r="2773">
      <c r="A2773" s="3">
        <v>1.60140025614E11</v>
      </c>
      <c r="B2773" s="2" t="s">
        <v>9766</v>
      </c>
      <c r="C2773" s="2" t="s">
        <v>9767</v>
      </c>
      <c r="D2773" s="69" t="s">
        <v>9768</v>
      </c>
      <c r="E2773" s="2" t="s">
        <v>525</v>
      </c>
      <c r="F2773" s="2" t="s">
        <v>452</v>
      </c>
      <c r="G2773" s="2" t="s">
        <v>9769</v>
      </c>
      <c r="H2773" s="4" t="s">
        <v>6001</v>
      </c>
      <c r="I2773" s="10"/>
      <c r="J2773" s="6"/>
    </row>
    <row r="2774">
      <c r="A2774" s="3">
        <v>1.60164025635E11</v>
      </c>
      <c r="B2774" s="2" t="s">
        <v>9770</v>
      </c>
      <c r="C2774" s="2" t="s">
        <v>9771</v>
      </c>
      <c r="D2774" s="3">
        <v>8.775225844E10</v>
      </c>
      <c r="E2774" s="2" t="s">
        <v>165</v>
      </c>
      <c r="F2774" s="2" t="s">
        <v>71</v>
      </c>
      <c r="G2774" s="2" t="s">
        <v>1142</v>
      </c>
      <c r="H2774" s="65" t="s">
        <v>3123</v>
      </c>
      <c r="I2774" s="10"/>
      <c r="J2774" s="10"/>
    </row>
    <row r="2775">
      <c r="A2775" s="3">
        <v>1.60164027017E11</v>
      </c>
      <c r="B2775" s="2" t="s">
        <v>9772</v>
      </c>
      <c r="C2775" s="2" t="s">
        <v>9773</v>
      </c>
      <c r="D2775" s="3">
        <v>8.7759898291E10</v>
      </c>
      <c r="E2775" s="2" t="s">
        <v>165</v>
      </c>
      <c r="F2775" s="2" t="s">
        <v>71</v>
      </c>
      <c r="G2775" s="2" t="s">
        <v>3205</v>
      </c>
      <c r="H2775" s="65" t="s">
        <v>5834</v>
      </c>
      <c r="I2775" s="10"/>
      <c r="J2775" s="10"/>
    </row>
    <row r="2776">
      <c r="A2776" s="3">
        <v>1.60240016609E11</v>
      </c>
      <c r="B2776" s="2" t="s">
        <v>9774</v>
      </c>
      <c r="C2776" s="2" t="s">
        <v>9775</v>
      </c>
      <c r="D2776" s="3">
        <v>8.7021828032E10</v>
      </c>
      <c r="E2776" s="2" t="s">
        <v>2749</v>
      </c>
      <c r="F2776" s="2" t="s">
        <v>428</v>
      </c>
      <c r="G2776" s="2" t="s">
        <v>9776</v>
      </c>
      <c r="H2776" s="10"/>
      <c r="I2776" s="10"/>
      <c r="J2776" s="10"/>
    </row>
    <row r="2777">
      <c r="A2777" s="28">
        <v>1.60240011599E11</v>
      </c>
      <c r="B2777" s="29" t="s">
        <v>9777</v>
      </c>
      <c r="C2777" s="29" t="s">
        <v>9778</v>
      </c>
      <c r="D2777" s="28">
        <v>8.7777910045E10</v>
      </c>
      <c r="E2777" s="29" t="s">
        <v>165</v>
      </c>
      <c r="F2777" s="29" t="s">
        <v>43</v>
      </c>
      <c r="G2777" s="29" t="s">
        <v>9779</v>
      </c>
      <c r="H2777" s="51" t="s">
        <v>8608</v>
      </c>
      <c r="I2777" s="57" t="s">
        <v>9780</v>
      </c>
      <c r="J2777" s="33"/>
    </row>
    <row r="2778">
      <c r="A2778" s="58"/>
      <c r="B2778" s="58"/>
      <c r="C2778" s="58"/>
      <c r="D2778" s="58"/>
      <c r="E2778" s="58"/>
      <c r="F2778" s="58"/>
      <c r="G2778" s="58"/>
      <c r="H2778" s="6"/>
      <c r="I2778" s="6"/>
      <c r="J2778" s="6"/>
    </row>
    <row r="2779">
      <c r="A2779" s="62">
        <v>1.60240018833E11</v>
      </c>
      <c r="B2779" s="63" t="s">
        <v>9781</v>
      </c>
      <c r="C2779" s="63" t="s">
        <v>9782</v>
      </c>
      <c r="D2779" s="68" t="str">
        <f>+77029487941 ,87029487941</f>
        <v>#ERROR!</v>
      </c>
      <c r="E2779" s="63" t="s">
        <v>442</v>
      </c>
      <c r="F2779" s="63" t="s">
        <v>1868</v>
      </c>
      <c r="G2779" s="63" t="s">
        <v>9783</v>
      </c>
      <c r="H2779" s="33"/>
      <c r="I2779" s="33"/>
      <c r="J2779" s="13"/>
    </row>
    <row r="2780">
      <c r="A2780" s="3">
        <v>1.6024003343E11</v>
      </c>
      <c r="B2780" s="2" t="s">
        <v>9784</v>
      </c>
      <c r="C2780" s="2" t="s">
        <v>9785</v>
      </c>
      <c r="D2780" s="3">
        <v>8.7017894561E10</v>
      </c>
      <c r="E2780" s="2" t="s">
        <v>2034</v>
      </c>
      <c r="F2780" s="2" t="s">
        <v>96</v>
      </c>
      <c r="G2780" s="2" t="s">
        <v>9786</v>
      </c>
      <c r="H2780" s="4" t="s">
        <v>9787</v>
      </c>
      <c r="I2780" s="10"/>
      <c r="J2780" s="6"/>
    </row>
    <row r="2781">
      <c r="A2781" s="28">
        <v>1.60240023844E11</v>
      </c>
      <c r="B2781" s="29" t="s">
        <v>9788</v>
      </c>
      <c r="C2781" s="29" t="s">
        <v>9789</v>
      </c>
      <c r="D2781" s="28">
        <v>8.7771111789E10</v>
      </c>
      <c r="E2781" s="29" t="s">
        <v>165</v>
      </c>
      <c r="F2781" s="29" t="s">
        <v>201</v>
      </c>
      <c r="G2781" s="29" t="s">
        <v>9790</v>
      </c>
      <c r="H2781" s="51" t="s">
        <v>8798</v>
      </c>
      <c r="I2781" s="6"/>
      <c r="J2781" s="10"/>
    </row>
    <row r="2782">
      <c r="A2782" s="62">
        <v>1.60240024144E11</v>
      </c>
      <c r="B2782" s="63" t="s">
        <v>9791</v>
      </c>
      <c r="C2782" s="63" t="s">
        <v>9792</v>
      </c>
      <c r="D2782" s="68" t="str">
        <f>+77787888325 ,+7(778)7888325 ,87787888325</f>
        <v>#ERROR!</v>
      </c>
      <c r="E2782" s="63" t="s">
        <v>442</v>
      </c>
      <c r="F2782" s="63" t="s">
        <v>2</v>
      </c>
      <c r="G2782" s="63" t="s">
        <v>9793</v>
      </c>
      <c r="H2782" s="33"/>
      <c r="I2782" s="33"/>
      <c r="J2782" s="13"/>
    </row>
    <row r="2783">
      <c r="A2783" s="28">
        <v>1.60240025866E11</v>
      </c>
      <c r="B2783" s="29" t="s">
        <v>9794</v>
      </c>
      <c r="C2783" s="29" t="s">
        <v>9795</v>
      </c>
      <c r="D2783" s="29" t="s">
        <v>9796</v>
      </c>
      <c r="E2783" s="29" t="s">
        <v>36</v>
      </c>
      <c r="F2783" s="29" t="s">
        <v>31</v>
      </c>
      <c r="G2783" s="29" t="s">
        <v>9797</v>
      </c>
      <c r="H2783" s="51" t="s">
        <v>9798</v>
      </c>
      <c r="I2783" s="6"/>
      <c r="J2783" s="6"/>
    </row>
    <row r="2784">
      <c r="A2784" s="3">
        <v>1.60340003889E11</v>
      </c>
      <c r="B2784" s="2" t="s">
        <v>9799</v>
      </c>
      <c r="C2784" s="2" t="s">
        <v>9800</v>
      </c>
      <c r="D2784" s="3">
        <v>8.7771643834E10</v>
      </c>
      <c r="E2784" s="2" t="s">
        <v>165</v>
      </c>
      <c r="F2784" s="2" t="s">
        <v>22</v>
      </c>
      <c r="G2784" s="2" t="s">
        <v>9801</v>
      </c>
      <c r="H2784" s="4" t="s">
        <v>7101</v>
      </c>
      <c r="I2784" s="10"/>
      <c r="J2784" s="10"/>
    </row>
    <row r="2785">
      <c r="A2785" s="62">
        <v>1.60241001468E11</v>
      </c>
      <c r="B2785" s="63" t="s">
        <v>9802</v>
      </c>
      <c r="C2785" s="63" t="s">
        <v>9803</v>
      </c>
      <c r="D2785" s="79" t="s">
        <v>9804</v>
      </c>
      <c r="E2785" s="63" t="s">
        <v>9805</v>
      </c>
      <c r="F2785" s="63" t="s">
        <v>428</v>
      </c>
      <c r="G2785" s="63" t="s">
        <v>9806</v>
      </c>
      <c r="H2785" s="33"/>
      <c r="I2785" s="33"/>
      <c r="J2785" s="33"/>
    </row>
    <row r="2786">
      <c r="A2786" s="3">
        <v>1.60264002769E11</v>
      </c>
      <c r="B2786" s="2" t="s">
        <v>9807</v>
      </c>
      <c r="C2786" s="2" t="s">
        <v>9808</v>
      </c>
      <c r="D2786" s="3">
        <v>8.7051345577E10</v>
      </c>
      <c r="E2786" s="2" t="s">
        <v>165</v>
      </c>
      <c r="F2786" s="2" t="s">
        <v>9</v>
      </c>
      <c r="G2786" s="2" t="s">
        <v>833</v>
      </c>
      <c r="H2786" s="4" t="s">
        <v>8928</v>
      </c>
      <c r="I2786" s="10"/>
      <c r="J2786" s="33"/>
    </row>
    <row r="2787">
      <c r="A2787" s="3">
        <v>1.60264007889E11</v>
      </c>
      <c r="B2787" s="2" t="s">
        <v>9809</v>
      </c>
      <c r="C2787" s="2" t="s">
        <v>4603</v>
      </c>
      <c r="D2787" s="3">
        <v>8.775668117E10</v>
      </c>
      <c r="E2787" s="2" t="s">
        <v>117</v>
      </c>
      <c r="F2787" s="2" t="s">
        <v>71</v>
      </c>
      <c r="G2787" s="2" t="s">
        <v>9810</v>
      </c>
      <c r="H2787" s="65" t="s">
        <v>269</v>
      </c>
      <c r="I2787" s="10"/>
      <c r="J2787" s="33"/>
    </row>
    <row r="2788">
      <c r="A2788" s="28">
        <v>1.60264010849E11</v>
      </c>
      <c r="B2788" s="29" t="s">
        <v>9811</v>
      </c>
      <c r="C2788" s="29" t="s">
        <v>9812</v>
      </c>
      <c r="D2788" s="28">
        <v>8.7711831667E10</v>
      </c>
      <c r="E2788" s="29" t="s">
        <v>165</v>
      </c>
      <c r="F2788" s="29" t="s">
        <v>201</v>
      </c>
      <c r="G2788" s="29" t="s">
        <v>9813</v>
      </c>
      <c r="H2788" s="51" t="s">
        <v>8825</v>
      </c>
      <c r="I2788" s="6"/>
      <c r="J2788" s="13"/>
    </row>
    <row r="2789">
      <c r="A2789" s="28">
        <v>1.60340016941E11</v>
      </c>
      <c r="B2789" s="29" t="s">
        <v>9814</v>
      </c>
      <c r="C2789" s="29" t="s">
        <v>9815</v>
      </c>
      <c r="D2789" s="28">
        <v>8.7015703679E10</v>
      </c>
      <c r="E2789" s="29" t="s">
        <v>762</v>
      </c>
      <c r="F2789" s="29" t="s">
        <v>96</v>
      </c>
      <c r="G2789" s="29" t="s">
        <v>9816</v>
      </c>
      <c r="H2789" s="51" t="s">
        <v>9817</v>
      </c>
      <c r="I2789" s="6"/>
      <c r="J2789" s="10"/>
    </row>
    <row r="2790">
      <c r="A2790" s="62">
        <v>1.60340014844E11</v>
      </c>
      <c r="B2790" s="63" t="s">
        <v>9818</v>
      </c>
      <c r="C2790" s="63" t="s">
        <v>9819</v>
      </c>
      <c r="D2790" s="68" t="str">
        <f>+7 707 121 1613 ,87071211613</f>
        <v>#ERROR!</v>
      </c>
      <c r="E2790" s="63" t="s">
        <v>674</v>
      </c>
      <c r="F2790" s="63" t="s">
        <v>2</v>
      </c>
      <c r="G2790" s="63" t="s">
        <v>9820</v>
      </c>
      <c r="H2790" s="33"/>
      <c r="I2790" s="33"/>
      <c r="J2790" s="10"/>
    </row>
    <row r="2791">
      <c r="A2791" s="28">
        <v>1.60340010059E11</v>
      </c>
      <c r="B2791" s="29" t="s">
        <v>9821</v>
      </c>
      <c r="C2791" s="29" t="s">
        <v>9822</v>
      </c>
      <c r="D2791" s="28">
        <v>8.7075142724E10</v>
      </c>
      <c r="E2791" s="29" t="s">
        <v>165</v>
      </c>
      <c r="F2791" s="29" t="s">
        <v>22</v>
      </c>
      <c r="G2791" s="29" t="s">
        <v>9823</v>
      </c>
      <c r="H2791" s="51" t="s">
        <v>9824</v>
      </c>
      <c r="I2791" s="6"/>
      <c r="J2791" s="10"/>
    </row>
    <row r="2792">
      <c r="A2792" s="3">
        <v>1.60340019588E11</v>
      </c>
      <c r="B2792" s="2" t="s">
        <v>9825</v>
      </c>
      <c r="C2792" s="2" t="s">
        <v>9826</v>
      </c>
      <c r="D2792" s="2" t="s">
        <v>9827</v>
      </c>
      <c r="E2792" s="2" t="s">
        <v>117</v>
      </c>
      <c r="F2792" s="2" t="s">
        <v>273</v>
      </c>
      <c r="G2792" s="2" t="s">
        <v>9828</v>
      </c>
      <c r="H2792" s="4" t="s">
        <v>8851</v>
      </c>
      <c r="I2792" s="10"/>
      <c r="J2792" s="6"/>
    </row>
    <row r="2793">
      <c r="A2793" s="3">
        <v>1.60340018536E11</v>
      </c>
      <c r="B2793" s="2" t="s">
        <v>9829</v>
      </c>
      <c r="C2793" s="2" t="s">
        <v>9830</v>
      </c>
      <c r="D2793" s="3">
        <v>8.775759909E10</v>
      </c>
      <c r="E2793" s="2" t="s">
        <v>302</v>
      </c>
      <c r="F2793" s="2" t="s">
        <v>37</v>
      </c>
      <c r="G2793" s="2" t="s">
        <v>9831</v>
      </c>
      <c r="H2793" s="4" t="s">
        <v>8580</v>
      </c>
      <c r="I2793" s="10"/>
      <c r="J2793" s="6"/>
    </row>
    <row r="2794">
      <c r="A2794" s="28">
        <v>1.60340022161E11</v>
      </c>
      <c r="B2794" s="29" t="s">
        <v>9832</v>
      </c>
      <c r="C2794" s="29" t="s">
        <v>9833</v>
      </c>
      <c r="D2794" s="28">
        <f>+77057616002</f>
        <v>77057616002</v>
      </c>
      <c r="E2794" s="29" t="s">
        <v>117</v>
      </c>
      <c r="F2794" s="29" t="s">
        <v>55</v>
      </c>
      <c r="G2794" s="29" t="s">
        <v>9834</v>
      </c>
      <c r="H2794" s="51" t="s">
        <v>318</v>
      </c>
      <c r="I2794" s="6"/>
      <c r="J2794" s="33"/>
    </row>
    <row r="2795">
      <c r="A2795" s="28">
        <v>1.6034002738E11</v>
      </c>
      <c r="B2795" s="29" t="s">
        <v>9835</v>
      </c>
      <c r="C2795" s="29" t="s">
        <v>9836</v>
      </c>
      <c r="D2795" s="28">
        <v>8.714239128E10</v>
      </c>
      <c r="E2795" s="29" t="s">
        <v>151</v>
      </c>
      <c r="F2795" s="29" t="s">
        <v>43</v>
      </c>
      <c r="G2795" s="29" t="s">
        <v>9837</v>
      </c>
      <c r="H2795" s="51" t="s">
        <v>8608</v>
      </c>
      <c r="I2795" s="6"/>
      <c r="J2795" s="10"/>
    </row>
    <row r="2796">
      <c r="A2796" s="28">
        <v>1.60340025433E11</v>
      </c>
      <c r="B2796" s="29" t="s">
        <v>9838</v>
      </c>
      <c r="C2796" s="29" t="s">
        <v>9839</v>
      </c>
      <c r="D2796" s="28">
        <v>8.7471027973E10</v>
      </c>
      <c r="E2796" s="29" t="s">
        <v>117</v>
      </c>
      <c r="F2796" s="29" t="s">
        <v>201</v>
      </c>
      <c r="G2796" s="29" t="s">
        <v>9840</v>
      </c>
      <c r="H2796" s="51" t="s">
        <v>8513</v>
      </c>
      <c r="I2796" s="6"/>
      <c r="J2796" s="6"/>
    </row>
    <row r="2797">
      <c r="A2797" s="62">
        <v>1.60340025344E11</v>
      </c>
      <c r="B2797" s="63" t="s">
        <v>9841</v>
      </c>
      <c r="C2797" s="63" t="s">
        <v>9842</v>
      </c>
      <c r="D2797" s="68" t="str">
        <f>+7 702 97 000 91 ,87029700091</f>
        <v>#ERROR!</v>
      </c>
      <c r="E2797" s="63" t="s">
        <v>1</v>
      </c>
      <c r="F2797" s="63" t="s">
        <v>2984</v>
      </c>
      <c r="G2797" s="63" t="s">
        <v>9843</v>
      </c>
      <c r="H2797" s="33"/>
      <c r="I2797" s="33"/>
      <c r="J2797" s="13"/>
    </row>
    <row r="2798">
      <c r="A2798" s="28">
        <v>1.60364003463E11</v>
      </c>
      <c r="B2798" s="29" t="s">
        <v>9844</v>
      </c>
      <c r="C2798" s="29" t="s">
        <v>9845</v>
      </c>
      <c r="D2798" s="39" t="s">
        <v>9846</v>
      </c>
      <c r="E2798" s="29" t="s">
        <v>21</v>
      </c>
      <c r="F2798" s="29" t="s">
        <v>71</v>
      </c>
      <c r="G2798" s="29" t="s">
        <v>9510</v>
      </c>
      <c r="H2798" s="30" t="s">
        <v>5834</v>
      </c>
      <c r="I2798" s="6"/>
      <c r="J2798" s="33"/>
    </row>
    <row r="2799">
      <c r="A2799" s="28">
        <v>1.60340027142E11</v>
      </c>
      <c r="B2799" s="29" t="s">
        <v>9847</v>
      </c>
      <c r="C2799" s="29" t="s">
        <v>9848</v>
      </c>
      <c r="D2799" s="28">
        <v>8.7771769313E10</v>
      </c>
      <c r="E2799" s="29" t="s">
        <v>165</v>
      </c>
      <c r="F2799" s="29" t="s">
        <v>91</v>
      </c>
      <c r="G2799" s="29" t="s">
        <v>9849</v>
      </c>
      <c r="H2799" s="51" t="s">
        <v>6176</v>
      </c>
      <c r="I2799" s="6"/>
      <c r="J2799" s="10"/>
    </row>
    <row r="2800">
      <c r="A2800" s="28">
        <v>1.603400273E11</v>
      </c>
      <c r="B2800" s="29" t="s">
        <v>9850</v>
      </c>
      <c r="C2800" s="29" t="s">
        <v>9851</v>
      </c>
      <c r="D2800" s="28">
        <v>8.7766771977E10</v>
      </c>
      <c r="E2800" s="29" t="s">
        <v>6004</v>
      </c>
      <c r="F2800" s="29" t="s">
        <v>205</v>
      </c>
      <c r="G2800" s="29" t="s">
        <v>9852</v>
      </c>
      <c r="H2800" s="51" t="s">
        <v>7542</v>
      </c>
      <c r="I2800" s="6"/>
      <c r="J2800" s="6"/>
    </row>
    <row r="2801">
      <c r="A2801" s="28">
        <v>1.60340028676E11</v>
      </c>
      <c r="B2801" s="29" t="s">
        <v>9853</v>
      </c>
      <c r="C2801" s="29" t="s">
        <v>9854</v>
      </c>
      <c r="D2801" s="28">
        <v>8.7059173833E10</v>
      </c>
      <c r="E2801" s="29" t="s">
        <v>674</v>
      </c>
      <c r="F2801" s="29" t="s">
        <v>201</v>
      </c>
      <c r="G2801" s="29" t="s">
        <v>9855</v>
      </c>
      <c r="H2801" s="51" t="s">
        <v>8825</v>
      </c>
      <c r="I2801" s="6"/>
      <c r="J2801" s="10"/>
    </row>
    <row r="2802">
      <c r="A2802" s="28">
        <v>1.60340028854E11</v>
      </c>
      <c r="B2802" s="29" t="s">
        <v>9856</v>
      </c>
      <c r="C2802" s="29" t="s">
        <v>9857</v>
      </c>
      <c r="D2802" s="39" t="s">
        <v>9858</v>
      </c>
      <c r="E2802" s="29" t="s">
        <v>6004</v>
      </c>
      <c r="F2802" s="29" t="s">
        <v>205</v>
      </c>
      <c r="G2802" s="29" t="s">
        <v>9859</v>
      </c>
      <c r="H2802" s="51" t="s">
        <v>7979</v>
      </c>
      <c r="I2802" s="6"/>
      <c r="J2802" s="10"/>
    </row>
    <row r="2803">
      <c r="A2803" s="28">
        <v>1.60364014012E11</v>
      </c>
      <c r="B2803" s="29" t="s">
        <v>9860</v>
      </c>
      <c r="C2803" s="29" t="s">
        <v>9861</v>
      </c>
      <c r="D2803" s="29" t="s">
        <v>9862</v>
      </c>
      <c r="E2803" s="29" t="s">
        <v>165</v>
      </c>
      <c r="F2803" s="29" t="s">
        <v>9</v>
      </c>
      <c r="G2803" s="29" t="s">
        <v>9863</v>
      </c>
      <c r="H2803" s="51" t="s">
        <v>8050</v>
      </c>
      <c r="I2803" s="6"/>
      <c r="J2803" s="10"/>
    </row>
    <row r="2804">
      <c r="A2804" s="3">
        <v>1.60364015665E11</v>
      </c>
      <c r="B2804" s="2" t="s">
        <v>9864</v>
      </c>
      <c r="C2804" s="2" t="s">
        <v>9865</v>
      </c>
      <c r="D2804" s="69" t="s">
        <v>9866</v>
      </c>
      <c r="E2804" s="2" t="s">
        <v>584</v>
      </c>
      <c r="F2804" s="2" t="s">
        <v>37</v>
      </c>
      <c r="G2804" s="2" t="s">
        <v>9867</v>
      </c>
      <c r="H2804" s="4" t="s">
        <v>8580</v>
      </c>
      <c r="I2804" s="10"/>
      <c r="J2804" s="10"/>
    </row>
    <row r="2805">
      <c r="A2805" s="28">
        <v>1.60440002676E11</v>
      </c>
      <c r="B2805" s="29" t="s">
        <v>9868</v>
      </c>
      <c r="C2805" s="29" t="s">
        <v>9869</v>
      </c>
      <c r="D2805" s="28">
        <v>8.7052446257E10</v>
      </c>
      <c r="E2805" s="29" t="s">
        <v>213</v>
      </c>
      <c r="F2805" s="29" t="s">
        <v>186</v>
      </c>
      <c r="G2805" s="29" t="s">
        <v>9870</v>
      </c>
      <c r="H2805" s="51" t="s">
        <v>6501</v>
      </c>
      <c r="I2805" s="6"/>
      <c r="J2805" s="10"/>
    </row>
    <row r="2806">
      <c r="A2806" s="28">
        <v>1.60440025744E11</v>
      </c>
      <c r="B2806" s="29" t="s">
        <v>9871</v>
      </c>
      <c r="C2806" s="29" t="s">
        <v>9872</v>
      </c>
      <c r="D2806" s="28">
        <v>8.701897304E10</v>
      </c>
      <c r="E2806" s="29" t="s">
        <v>117</v>
      </c>
      <c r="F2806" s="29" t="s">
        <v>43</v>
      </c>
      <c r="G2806" s="29" t="s">
        <v>9873</v>
      </c>
      <c r="H2806" s="51" t="s">
        <v>8608</v>
      </c>
      <c r="I2806" s="57" t="s">
        <v>9874</v>
      </c>
      <c r="J2806" s="6"/>
    </row>
    <row r="2807">
      <c r="A2807" s="28">
        <v>1.60440002418E11</v>
      </c>
      <c r="B2807" s="29" t="s">
        <v>9875</v>
      </c>
      <c r="C2807" s="29" t="s">
        <v>9876</v>
      </c>
      <c r="D2807" s="29" t="s">
        <v>9877</v>
      </c>
      <c r="E2807" s="29" t="s">
        <v>6378</v>
      </c>
      <c r="F2807" s="29" t="s">
        <v>205</v>
      </c>
      <c r="G2807" s="29" t="s">
        <v>9878</v>
      </c>
      <c r="H2807" s="51" t="s">
        <v>7525</v>
      </c>
      <c r="I2807" s="6"/>
      <c r="J2807" s="10"/>
    </row>
    <row r="2808">
      <c r="A2808" s="28">
        <v>1.60440003644E11</v>
      </c>
      <c r="B2808" s="29" t="s">
        <v>9879</v>
      </c>
      <c r="C2808" s="29" t="s">
        <v>9880</v>
      </c>
      <c r="D2808" s="39" t="s">
        <v>9881</v>
      </c>
      <c r="E2808" s="29" t="s">
        <v>117</v>
      </c>
      <c r="F2808" s="29" t="s">
        <v>60</v>
      </c>
      <c r="G2808" s="29" t="s">
        <v>9882</v>
      </c>
      <c r="H2808" s="51" t="s">
        <v>5935</v>
      </c>
      <c r="I2808" s="6"/>
      <c r="J2808" s="33"/>
    </row>
    <row r="2809">
      <c r="A2809" s="58"/>
      <c r="B2809" s="58"/>
      <c r="C2809" s="58"/>
      <c r="D2809" s="58"/>
      <c r="E2809" s="58"/>
      <c r="F2809" s="58"/>
      <c r="G2809" s="58"/>
      <c r="H2809" s="6"/>
      <c r="I2809" s="6"/>
      <c r="J2809" s="20"/>
    </row>
    <row r="2810">
      <c r="A2810" s="28">
        <v>1.60440025162E11</v>
      </c>
      <c r="B2810" s="29" t="s">
        <v>9883</v>
      </c>
      <c r="C2810" s="29" t="s">
        <v>9884</v>
      </c>
      <c r="D2810" s="39" t="s">
        <v>9885</v>
      </c>
      <c r="E2810" s="29" t="s">
        <v>117</v>
      </c>
      <c r="F2810" s="29" t="s">
        <v>201</v>
      </c>
      <c r="G2810" s="29" t="s">
        <v>9886</v>
      </c>
      <c r="H2810" s="51" t="s">
        <v>9887</v>
      </c>
      <c r="I2810" s="6"/>
      <c r="J2810" s="13"/>
    </row>
    <row r="2811">
      <c r="A2811" s="3">
        <v>1.60440027641E11</v>
      </c>
      <c r="B2811" s="2" t="s">
        <v>9888</v>
      </c>
      <c r="C2811" s="2" t="s">
        <v>9889</v>
      </c>
      <c r="D2811" s="3">
        <v>8.7768349958E10</v>
      </c>
      <c r="E2811" s="2" t="s">
        <v>302</v>
      </c>
      <c r="F2811" s="2" t="s">
        <v>37</v>
      </c>
      <c r="G2811" s="2" t="s">
        <v>9890</v>
      </c>
      <c r="H2811" s="4" t="s">
        <v>8580</v>
      </c>
      <c r="I2811" s="10"/>
      <c r="J2811" s="10"/>
    </row>
    <row r="2812">
      <c r="A2812" s="28">
        <v>1.60440032816E11</v>
      </c>
      <c r="B2812" s="29" t="s">
        <v>9891</v>
      </c>
      <c r="C2812" s="29" t="s">
        <v>9892</v>
      </c>
      <c r="D2812" s="39" t="s">
        <v>9893</v>
      </c>
      <c r="E2812" s="29" t="s">
        <v>21</v>
      </c>
      <c r="F2812" s="29" t="s">
        <v>55</v>
      </c>
      <c r="G2812" s="29" t="s">
        <v>9894</v>
      </c>
      <c r="H2812" s="51" t="s">
        <v>9895</v>
      </c>
      <c r="I2812" s="6"/>
      <c r="J2812" s="6"/>
    </row>
    <row r="2813">
      <c r="A2813" s="3">
        <v>1.60540019535E11</v>
      </c>
      <c r="B2813" s="2" t="s">
        <v>9896</v>
      </c>
      <c r="C2813" s="2" t="s">
        <v>9897</v>
      </c>
      <c r="D2813" s="3">
        <v>8.7773387447E10</v>
      </c>
      <c r="E2813" s="2" t="s">
        <v>165</v>
      </c>
      <c r="F2813" s="2" t="s">
        <v>201</v>
      </c>
      <c r="G2813" s="2" t="s">
        <v>9898</v>
      </c>
      <c r="H2813" s="4" t="s">
        <v>4169</v>
      </c>
      <c r="I2813" s="10"/>
      <c r="J2813" s="10"/>
    </row>
    <row r="2814">
      <c r="A2814" s="62">
        <v>1.60464013937E11</v>
      </c>
      <c r="B2814" s="63" t="s">
        <v>9899</v>
      </c>
      <c r="C2814" s="63" t="s">
        <v>9900</v>
      </c>
      <c r="D2814" s="62">
        <v>8.7754564477E10</v>
      </c>
      <c r="E2814" s="63" t="s">
        <v>151</v>
      </c>
      <c r="F2814" s="63" t="s">
        <v>1868</v>
      </c>
      <c r="G2814" s="63" t="s">
        <v>9901</v>
      </c>
      <c r="H2814" s="33"/>
      <c r="I2814" s="33"/>
      <c r="J2814" s="6"/>
    </row>
    <row r="2815">
      <c r="A2815" s="3">
        <v>1.60464019215E11</v>
      </c>
      <c r="B2815" s="2" t="s">
        <v>9902</v>
      </c>
      <c r="C2815" s="2" t="s">
        <v>9903</v>
      </c>
      <c r="D2815" s="3">
        <v>8.7029049368E10</v>
      </c>
      <c r="E2815" s="2" t="s">
        <v>165</v>
      </c>
      <c r="F2815" s="2" t="s">
        <v>71</v>
      </c>
      <c r="G2815" s="2" t="s">
        <v>9904</v>
      </c>
      <c r="H2815" s="65" t="s">
        <v>5834</v>
      </c>
      <c r="I2815" s="10"/>
      <c r="J2815" s="10"/>
    </row>
    <row r="2816">
      <c r="A2816" s="28">
        <v>1.6046402357E11</v>
      </c>
      <c r="B2816" s="29" t="s">
        <v>9905</v>
      </c>
      <c r="C2816" s="29" t="s">
        <v>9906</v>
      </c>
      <c r="D2816" s="28">
        <v>8.7771599221E10</v>
      </c>
      <c r="E2816" s="29" t="s">
        <v>165</v>
      </c>
      <c r="F2816" s="29" t="s">
        <v>201</v>
      </c>
      <c r="G2816" s="29" t="s">
        <v>7853</v>
      </c>
      <c r="H2816" s="51" t="s">
        <v>8537</v>
      </c>
      <c r="I2816" s="6"/>
      <c r="J2816" s="10"/>
    </row>
    <row r="2817">
      <c r="A2817" s="62">
        <v>1.60441032633E11</v>
      </c>
      <c r="B2817" s="63" t="s">
        <v>9907</v>
      </c>
      <c r="C2817" s="63" t="s">
        <v>9908</v>
      </c>
      <c r="D2817" s="62">
        <v>8.7277442331E10</v>
      </c>
      <c r="E2817" s="63" t="s">
        <v>5710</v>
      </c>
      <c r="F2817" s="63" t="s">
        <v>96</v>
      </c>
      <c r="G2817" s="63" t="s">
        <v>9909</v>
      </c>
      <c r="H2817" s="33"/>
      <c r="I2817" s="33"/>
      <c r="J2817" s="6"/>
    </row>
    <row r="2818">
      <c r="A2818" s="28">
        <v>1.60540000792E11</v>
      </c>
      <c r="B2818" s="29" t="s">
        <v>9910</v>
      </c>
      <c r="C2818" s="29" t="s">
        <v>9911</v>
      </c>
      <c r="D2818" s="28">
        <v>8.7235121041E10</v>
      </c>
      <c r="E2818" s="29" t="s">
        <v>21</v>
      </c>
      <c r="F2818" s="29" t="s">
        <v>186</v>
      </c>
      <c r="G2818" s="29" t="s">
        <v>9912</v>
      </c>
      <c r="H2818" s="51" t="s">
        <v>9913</v>
      </c>
      <c r="I2818" s="6"/>
      <c r="J2818" s="10"/>
    </row>
    <row r="2819">
      <c r="A2819" s="58"/>
      <c r="B2819" s="58"/>
      <c r="C2819" s="58"/>
      <c r="D2819" s="58"/>
      <c r="E2819" s="58"/>
      <c r="F2819" s="58"/>
      <c r="G2819" s="58"/>
      <c r="H2819" s="6"/>
      <c r="I2819" s="6"/>
      <c r="J2819" s="10"/>
    </row>
    <row r="2820">
      <c r="A2820" s="3">
        <v>1.60540021021E11</v>
      </c>
      <c r="B2820" s="2" t="s">
        <v>9914</v>
      </c>
      <c r="C2820" s="2" t="s">
        <v>9915</v>
      </c>
      <c r="D2820" s="2" t="s">
        <v>9916</v>
      </c>
      <c r="E2820" s="2" t="s">
        <v>117</v>
      </c>
      <c r="F2820" s="2" t="s">
        <v>201</v>
      </c>
      <c r="G2820" s="2" t="s">
        <v>9917</v>
      </c>
      <c r="H2820" s="4" t="s">
        <v>8798</v>
      </c>
      <c r="I2820" s="10"/>
      <c r="J2820" s="10"/>
    </row>
    <row r="2821">
      <c r="A2821" s="3">
        <v>1.60540028128E11</v>
      </c>
      <c r="B2821" s="2" t="s">
        <v>9918</v>
      </c>
      <c r="C2821" s="2" t="s">
        <v>9919</v>
      </c>
      <c r="D2821" s="3">
        <f>+77714680185</f>
        <v>77714680185</v>
      </c>
      <c r="E2821" s="2" t="s">
        <v>416</v>
      </c>
      <c r="F2821" s="2" t="s">
        <v>31</v>
      </c>
      <c r="G2821" s="2" t="s">
        <v>9920</v>
      </c>
      <c r="H2821" s="4" t="s">
        <v>3046</v>
      </c>
      <c r="I2821" s="10"/>
      <c r="J2821" s="6"/>
    </row>
    <row r="2822">
      <c r="A2822" s="3">
        <v>1.60540026954E11</v>
      </c>
      <c r="B2822" s="2" t="s">
        <v>9921</v>
      </c>
      <c r="C2822" s="2" t="s">
        <v>9922</v>
      </c>
      <c r="D2822" s="3">
        <v>8.7056205007E10</v>
      </c>
      <c r="E2822" s="2" t="s">
        <v>117</v>
      </c>
      <c r="F2822" s="2" t="s">
        <v>428</v>
      </c>
      <c r="G2822" s="2" t="s">
        <v>9923</v>
      </c>
      <c r="H2822" s="10"/>
      <c r="I2822" s="10"/>
      <c r="J2822" s="6"/>
    </row>
    <row r="2823">
      <c r="A2823" s="28">
        <v>1.60540023622E11</v>
      </c>
      <c r="B2823" s="29" t="s">
        <v>9924</v>
      </c>
      <c r="C2823" s="29" t="s">
        <v>9925</v>
      </c>
      <c r="D2823" s="29" t="s">
        <v>9926</v>
      </c>
      <c r="E2823" s="29" t="s">
        <v>362</v>
      </c>
      <c r="F2823" s="29" t="s">
        <v>141</v>
      </c>
      <c r="G2823" s="29" t="s">
        <v>9927</v>
      </c>
      <c r="H2823" s="51" t="s">
        <v>9303</v>
      </c>
      <c r="I2823" s="6"/>
      <c r="J2823" s="33"/>
    </row>
    <row r="2824">
      <c r="A2824" s="3">
        <v>1.606400038E11</v>
      </c>
      <c r="B2824" s="2" t="s">
        <v>9928</v>
      </c>
      <c r="C2824" s="2" t="s">
        <v>9929</v>
      </c>
      <c r="D2824" s="3">
        <f>+77059655555</f>
        <v>77059655555</v>
      </c>
      <c r="E2824" s="2" t="s">
        <v>225</v>
      </c>
      <c r="F2824" s="2" t="s">
        <v>186</v>
      </c>
      <c r="G2824" s="2" t="s">
        <v>9930</v>
      </c>
      <c r="H2824" s="4" t="s">
        <v>6824</v>
      </c>
      <c r="I2824" s="10"/>
      <c r="J2824" s="6"/>
    </row>
    <row r="2825">
      <c r="A2825" s="28">
        <v>1.60564003331E11</v>
      </c>
      <c r="B2825" s="29" t="s">
        <v>9931</v>
      </c>
      <c r="C2825" s="29" t="s">
        <v>9932</v>
      </c>
      <c r="D2825" s="28">
        <v>8.7779394925E10</v>
      </c>
      <c r="E2825" s="29" t="s">
        <v>165</v>
      </c>
      <c r="F2825" s="29" t="s">
        <v>9</v>
      </c>
      <c r="G2825" s="29" t="s">
        <v>833</v>
      </c>
      <c r="H2825" s="51" t="s">
        <v>9933</v>
      </c>
      <c r="I2825" s="6"/>
      <c r="J2825" s="10"/>
    </row>
    <row r="2826">
      <c r="A2826" s="3">
        <v>1.60640009869E11</v>
      </c>
      <c r="B2826" s="2" t="s">
        <v>9934</v>
      </c>
      <c r="C2826" s="2" t="s">
        <v>9935</v>
      </c>
      <c r="D2826" s="3">
        <f>+77028241883</f>
        <v>77028241883</v>
      </c>
      <c r="E2826" s="2" t="s">
        <v>6004</v>
      </c>
      <c r="F2826" s="2" t="s">
        <v>37</v>
      </c>
      <c r="G2826" s="2" t="s">
        <v>9936</v>
      </c>
      <c r="H2826" s="4" t="s">
        <v>8580</v>
      </c>
      <c r="I2826" s="10"/>
      <c r="J2826" s="33"/>
    </row>
    <row r="2827">
      <c r="A2827" s="28">
        <v>1.60640006993E11</v>
      </c>
      <c r="B2827" s="29" t="s">
        <v>9937</v>
      </c>
      <c r="C2827" s="29" t="s">
        <v>9938</v>
      </c>
      <c r="D2827" s="28">
        <v>8.777964377E10</v>
      </c>
      <c r="E2827" s="29" t="s">
        <v>416</v>
      </c>
      <c r="F2827" s="29" t="s">
        <v>31</v>
      </c>
      <c r="G2827" s="29" t="s">
        <v>9939</v>
      </c>
      <c r="H2827" s="51" t="s">
        <v>7281</v>
      </c>
      <c r="I2827" s="6"/>
      <c r="J2827" s="33"/>
    </row>
    <row r="2828">
      <c r="A2828" s="28">
        <v>1.60640009294E11</v>
      </c>
      <c r="B2828" s="29" t="s">
        <v>9940</v>
      </c>
      <c r="C2828" s="29" t="s">
        <v>9941</v>
      </c>
      <c r="D2828" s="28">
        <v>8.7026222284E10</v>
      </c>
      <c r="E2828" s="29" t="s">
        <v>442</v>
      </c>
      <c r="F2828" s="29" t="s">
        <v>205</v>
      </c>
      <c r="G2828" s="29" t="s">
        <v>9942</v>
      </c>
      <c r="H2828" s="51" t="s">
        <v>7542</v>
      </c>
      <c r="I2828" s="6"/>
      <c r="J2828" s="6"/>
    </row>
    <row r="2829">
      <c r="A2829" s="3">
        <v>1.60640012938E11</v>
      </c>
      <c r="B2829" s="2" t="s">
        <v>9943</v>
      </c>
      <c r="C2829" s="2" t="s">
        <v>9944</v>
      </c>
      <c r="D2829" s="3">
        <v>8.7051440246E10</v>
      </c>
      <c r="E2829" s="2" t="s">
        <v>165</v>
      </c>
      <c r="F2829" s="2" t="s">
        <v>205</v>
      </c>
      <c r="G2829" s="2" t="s">
        <v>9945</v>
      </c>
      <c r="H2829" s="4" t="s">
        <v>7503</v>
      </c>
      <c r="I2829" s="10"/>
      <c r="J2829" s="6"/>
    </row>
    <row r="2830">
      <c r="A2830" s="3">
        <v>1.60640011395E11</v>
      </c>
      <c r="B2830" s="2" t="s">
        <v>9946</v>
      </c>
      <c r="C2830" s="2" t="s">
        <v>9947</v>
      </c>
      <c r="D2830" s="2" t="s">
        <v>9948</v>
      </c>
      <c r="E2830" s="2" t="s">
        <v>165</v>
      </c>
      <c r="F2830" s="2" t="s">
        <v>43</v>
      </c>
      <c r="G2830" s="2" t="s">
        <v>9949</v>
      </c>
      <c r="H2830" s="4" t="s">
        <v>764</v>
      </c>
      <c r="I2830" s="10"/>
      <c r="J2830" s="13"/>
    </row>
    <row r="2831">
      <c r="A2831" s="28">
        <v>1.60740000705E11</v>
      </c>
      <c r="B2831" s="29" t="s">
        <v>9950</v>
      </c>
      <c r="C2831" s="29" t="s">
        <v>9951</v>
      </c>
      <c r="D2831" s="28">
        <v>8.7013661148E10</v>
      </c>
      <c r="E2831" s="29" t="s">
        <v>416</v>
      </c>
      <c r="F2831" s="29" t="s">
        <v>71</v>
      </c>
      <c r="G2831" s="29" t="s">
        <v>9952</v>
      </c>
      <c r="H2831" s="30" t="s">
        <v>269</v>
      </c>
      <c r="I2831" s="6"/>
      <c r="J2831" s="6"/>
    </row>
    <row r="2832">
      <c r="A2832" s="28">
        <v>1.60740010678E11</v>
      </c>
      <c r="B2832" s="29" t="s">
        <v>9953</v>
      </c>
      <c r="C2832" s="29" t="s">
        <v>9954</v>
      </c>
      <c r="D2832" s="39" t="s">
        <v>9955</v>
      </c>
      <c r="E2832" s="29" t="s">
        <v>7961</v>
      </c>
      <c r="F2832" s="29" t="s">
        <v>96</v>
      </c>
      <c r="G2832" s="29" t="s">
        <v>9956</v>
      </c>
      <c r="H2832" s="51" t="s">
        <v>9787</v>
      </c>
      <c r="I2832" s="6"/>
      <c r="J2832" s="10"/>
    </row>
    <row r="2833">
      <c r="A2833" s="3">
        <v>1.60740016449E11</v>
      </c>
      <c r="B2833" s="2" t="s">
        <v>9957</v>
      </c>
      <c r="C2833" s="2" t="s">
        <v>9958</v>
      </c>
      <c r="D2833" s="3">
        <f>+77772736055</f>
        <v>77772736055</v>
      </c>
      <c r="E2833" s="2" t="s">
        <v>1023</v>
      </c>
      <c r="F2833" s="2" t="s">
        <v>43</v>
      </c>
      <c r="G2833" s="2" t="s">
        <v>9959</v>
      </c>
      <c r="H2833" s="4" t="s">
        <v>764</v>
      </c>
      <c r="I2833" s="10"/>
      <c r="J2833" s="10"/>
    </row>
    <row r="2834">
      <c r="A2834" s="58"/>
      <c r="B2834" s="58"/>
      <c r="C2834" s="58"/>
      <c r="D2834" s="58"/>
      <c r="E2834" s="58"/>
      <c r="F2834" s="58"/>
      <c r="G2834" s="58"/>
      <c r="H2834" s="6"/>
      <c r="I2834" s="6"/>
      <c r="J2834" s="6"/>
    </row>
    <row r="2835">
      <c r="A2835" s="28">
        <v>1.60740019829E11</v>
      </c>
      <c r="B2835" s="29" t="s">
        <v>9960</v>
      </c>
      <c r="C2835" s="29" t="s">
        <v>9961</v>
      </c>
      <c r="D2835" s="28">
        <v>8.7789805282E10</v>
      </c>
      <c r="E2835" s="29" t="s">
        <v>584</v>
      </c>
      <c r="F2835" s="29" t="s">
        <v>428</v>
      </c>
      <c r="G2835" s="29" t="s">
        <v>9962</v>
      </c>
      <c r="H2835" s="6"/>
      <c r="I2835" s="6"/>
      <c r="J2835" s="33"/>
    </row>
    <row r="2836">
      <c r="A2836" s="28">
        <v>1.60740023332E11</v>
      </c>
      <c r="B2836" s="29" t="s">
        <v>9963</v>
      </c>
      <c r="C2836" s="29" t="s">
        <v>9964</v>
      </c>
      <c r="D2836" s="29" t="s">
        <v>9965</v>
      </c>
      <c r="E2836" s="29" t="s">
        <v>117</v>
      </c>
      <c r="F2836" s="29" t="s">
        <v>273</v>
      </c>
      <c r="G2836" s="29" t="s">
        <v>9966</v>
      </c>
      <c r="H2836" s="51" t="s">
        <v>9680</v>
      </c>
      <c r="I2836" s="6"/>
      <c r="J2836" s="10"/>
    </row>
    <row r="2837">
      <c r="A2837" s="3">
        <v>1.60740017774E11</v>
      </c>
      <c r="B2837" s="2" t="s">
        <v>9967</v>
      </c>
      <c r="C2837" s="2" t="s">
        <v>9968</v>
      </c>
      <c r="D2837" s="2" t="s">
        <v>9969</v>
      </c>
      <c r="E2837" s="2" t="s">
        <v>21</v>
      </c>
      <c r="F2837" s="2" t="s">
        <v>9</v>
      </c>
      <c r="G2837" s="2" t="s">
        <v>9970</v>
      </c>
      <c r="H2837" s="4" t="s">
        <v>3544</v>
      </c>
      <c r="I2837" s="10"/>
      <c r="J2837" s="13"/>
    </row>
    <row r="2838">
      <c r="A2838" s="28">
        <v>1.60764011825E11</v>
      </c>
      <c r="B2838" s="29" t="s">
        <v>9971</v>
      </c>
      <c r="C2838" s="29" t="s">
        <v>9972</v>
      </c>
      <c r="D2838" s="39" t="s">
        <v>9973</v>
      </c>
      <c r="E2838" s="29" t="s">
        <v>213</v>
      </c>
      <c r="F2838" s="29" t="s">
        <v>71</v>
      </c>
      <c r="G2838" s="29" t="s">
        <v>3212</v>
      </c>
      <c r="H2838" s="30" t="s">
        <v>5834</v>
      </c>
      <c r="I2838" s="6"/>
      <c r="J2838" s="6"/>
    </row>
    <row r="2839">
      <c r="A2839" s="28">
        <v>1.60764015749E11</v>
      </c>
      <c r="B2839" s="29" t="s">
        <v>2733</v>
      </c>
      <c r="C2839" s="29" t="s">
        <v>9974</v>
      </c>
      <c r="D2839" s="28">
        <v>8.7054724575E10</v>
      </c>
      <c r="E2839" s="29" t="s">
        <v>117</v>
      </c>
      <c r="F2839" s="29" t="s">
        <v>201</v>
      </c>
      <c r="G2839" s="29" t="s">
        <v>9975</v>
      </c>
      <c r="H2839" s="51" t="s">
        <v>8825</v>
      </c>
      <c r="I2839" s="6"/>
      <c r="J2839" s="6"/>
    </row>
    <row r="2840">
      <c r="A2840" s="28">
        <v>1.60840022103E11</v>
      </c>
      <c r="B2840" s="29" t="s">
        <v>9976</v>
      </c>
      <c r="C2840" s="29" t="s">
        <v>9977</v>
      </c>
      <c r="D2840" s="29" t="s">
        <v>9978</v>
      </c>
      <c r="E2840" s="29" t="s">
        <v>7936</v>
      </c>
      <c r="F2840" s="29" t="s">
        <v>141</v>
      </c>
      <c r="G2840" s="29" t="s">
        <v>9979</v>
      </c>
      <c r="H2840" s="51" t="s">
        <v>9980</v>
      </c>
      <c r="I2840" s="6"/>
      <c r="J2840" s="6"/>
    </row>
    <row r="2841">
      <c r="A2841" s="62">
        <v>1.60840000604E11</v>
      </c>
      <c r="B2841" s="63" t="s">
        <v>9981</v>
      </c>
      <c r="C2841" s="63" t="s">
        <v>9982</v>
      </c>
      <c r="D2841" s="68" t="str">
        <f>+7(727)267-01-71 ,8(727) 267-01-71 ,87272670171</f>
        <v>#ERROR!</v>
      </c>
      <c r="E2841" s="63" t="s">
        <v>117</v>
      </c>
      <c r="F2841" s="63" t="s">
        <v>2984</v>
      </c>
      <c r="G2841" s="63" t="s">
        <v>9983</v>
      </c>
      <c r="H2841" s="33"/>
      <c r="I2841" s="33"/>
      <c r="J2841" s="6"/>
    </row>
    <row r="2842">
      <c r="A2842" s="28">
        <v>1.60840016531E11</v>
      </c>
      <c r="B2842" s="29" t="s">
        <v>9984</v>
      </c>
      <c r="C2842" s="29" t="s">
        <v>9985</v>
      </c>
      <c r="D2842" s="29" t="s">
        <v>9986</v>
      </c>
      <c r="E2842" s="29" t="s">
        <v>420</v>
      </c>
      <c r="F2842" s="29" t="s">
        <v>2984</v>
      </c>
      <c r="G2842" s="29" t="s">
        <v>9987</v>
      </c>
      <c r="H2842" s="51" t="s">
        <v>7281</v>
      </c>
      <c r="I2842" s="6"/>
      <c r="J2842" s="13"/>
    </row>
    <row r="2843">
      <c r="A2843" s="3">
        <v>1.60840020262E11</v>
      </c>
      <c r="B2843" s="2" t="s">
        <v>9988</v>
      </c>
      <c r="C2843" s="2" t="s">
        <v>9989</v>
      </c>
      <c r="D2843" s="3">
        <v>8.7133577707E10</v>
      </c>
      <c r="E2843" s="2" t="s">
        <v>442</v>
      </c>
      <c r="F2843" s="2" t="s">
        <v>91</v>
      </c>
      <c r="G2843" s="2" t="s">
        <v>9990</v>
      </c>
      <c r="H2843" s="4" t="s">
        <v>9991</v>
      </c>
      <c r="I2843" s="10"/>
      <c r="J2843" s="6"/>
    </row>
    <row r="2844">
      <c r="A2844" s="28">
        <v>1.6086402136E11</v>
      </c>
      <c r="B2844" s="29" t="s">
        <v>9992</v>
      </c>
      <c r="C2844" s="29" t="s">
        <v>9993</v>
      </c>
      <c r="D2844" s="39" t="s">
        <v>9994</v>
      </c>
      <c r="E2844" s="29" t="s">
        <v>584</v>
      </c>
      <c r="F2844" s="29" t="s">
        <v>37</v>
      </c>
      <c r="G2844" s="29" t="s">
        <v>9867</v>
      </c>
      <c r="H2844" s="51" t="s">
        <v>8628</v>
      </c>
      <c r="I2844" s="6"/>
      <c r="J2844" s="6"/>
    </row>
    <row r="2845">
      <c r="A2845" s="3">
        <v>1.60940004195E11</v>
      </c>
      <c r="B2845" s="2" t="s">
        <v>9995</v>
      </c>
      <c r="C2845" s="2" t="s">
        <v>9996</v>
      </c>
      <c r="D2845" s="3">
        <v>8.7143530629E10</v>
      </c>
      <c r="E2845" s="2" t="s">
        <v>21</v>
      </c>
      <c r="F2845" s="2" t="s">
        <v>43</v>
      </c>
      <c r="G2845" s="2" t="s">
        <v>9997</v>
      </c>
      <c r="H2845" s="4" t="s">
        <v>764</v>
      </c>
      <c r="I2845" s="10"/>
      <c r="J2845" s="6"/>
    </row>
    <row r="2846">
      <c r="A2846" s="62">
        <v>1.60940022768E11</v>
      </c>
      <c r="B2846" s="63" t="s">
        <v>9998</v>
      </c>
      <c r="C2846" s="63" t="s">
        <v>9999</v>
      </c>
      <c r="D2846" s="62">
        <v>8.7471898184E10</v>
      </c>
      <c r="E2846" s="63" t="s">
        <v>525</v>
      </c>
      <c r="F2846" s="63" t="s">
        <v>2</v>
      </c>
      <c r="G2846" s="63" t="s">
        <v>10000</v>
      </c>
      <c r="H2846" s="33"/>
      <c r="I2846" s="33"/>
      <c r="J2846" s="6"/>
    </row>
    <row r="2847">
      <c r="A2847" s="3">
        <v>1.6094002406E11</v>
      </c>
      <c r="B2847" s="2" t="s">
        <v>10001</v>
      </c>
      <c r="C2847" s="2" t="s">
        <v>10002</v>
      </c>
      <c r="D2847" s="2" t="s">
        <v>10003</v>
      </c>
      <c r="E2847" s="2" t="s">
        <v>165</v>
      </c>
      <c r="F2847" s="2" t="s">
        <v>201</v>
      </c>
      <c r="G2847" s="2" t="s">
        <v>10004</v>
      </c>
      <c r="H2847" s="4" t="s">
        <v>10005</v>
      </c>
      <c r="I2847" s="10"/>
      <c r="J2847" s="6"/>
    </row>
    <row r="2848">
      <c r="A2848" s="28">
        <v>1.6096402686E11</v>
      </c>
      <c r="B2848" s="29" t="s">
        <v>10006</v>
      </c>
      <c r="C2848" s="29" t="s">
        <v>10007</v>
      </c>
      <c r="D2848" s="28">
        <v>8.7057757435E10</v>
      </c>
      <c r="E2848" s="29" t="s">
        <v>302</v>
      </c>
      <c r="F2848" s="29" t="s">
        <v>205</v>
      </c>
      <c r="G2848" s="29" t="s">
        <v>10008</v>
      </c>
      <c r="H2848" s="51" t="s">
        <v>10009</v>
      </c>
      <c r="I2848" s="6"/>
      <c r="J2848" s="33"/>
    </row>
    <row r="2849">
      <c r="A2849" s="3">
        <v>1.61040002228E11</v>
      </c>
      <c r="B2849" s="2" t="s">
        <v>10010</v>
      </c>
      <c r="C2849" s="2" t="s">
        <v>10011</v>
      </c>
      <c r="D2849" s="3">
        <v>8.707421822E10</v>
      </c>
      <c r="E2849" s="2" t="s">
        <v>213</v>
      </c>
      <c r="F2849" s="2" t="s">
        <v>43</v>
      </c>
      <c r="G2849" s="2" t="s">
        <v>10012</v>
      </c>
      <c r="H2849" s="4" t="s">
        <v>10013</v>
      </c>
      <c r="I2849" s="83" t="s">
        <v>10014</v>
      </c>
      <c r="J2849" s="10"/>
    </row>
    <row r="2850">
      <c r="A2850" s="3">
        <v>1.61040014142E11</v>
      </c>
      <c r="B2850" s="2" t="s">
        <v>10015</v>
      </c>
      <c r="C2850" s="2" t="s">
        <v>10016</v>
      </c>
      <c r="D2850" s="2" t="s">
        <v>10017</v>
      </c>
      <c r="E2850" s="2" t="s">
        <v>117</v>
      </c>
      <c r="F2850" s="2" t="s">
        <v>37</v>
      </c>
      <c r="G2850" s="2" t="s">
        <v>10018</v>
      </c>
      <c r="H2850" s="4" t="s">
        <v>8580</v>
      </c>
      <c r="I2850" s="10"/>
      <c r="J2850" s="13"/>
    </row>
    <row r="2851">
      <c r="A2851" s="28">
        <v>1.60940020701E11</v>
      </c>
      <c r="B2851" s="29" t="s">
        <v>10019</v>
      </c>
      <c r="C2851" s="29" t="s">
        <v>10020</v>
      </c>
      <c r="D2851" s="39" t="s">
        <v>10021</v>
      </c>
      <c r="E2851" s="29" t="s">
        <v>21</v>
      </c>
      <c r="F2851" s="29" t="s">
        <v>22</v>
      </c>
      <c r="G2851" s="29" t="s">
        <v>10022</v>
      </c>
      <c r="H2851" s="51" t="s">
        <v>7609</v>
      </c>
      <c r="I2851" s="6"/>
      <c r="J2851" s="6"/>
    </row>
    <row r="2852">
      <c r="A2852" s="3">
        <v>1.6094002085E11</v>
      </c>
      <c r="B2852" s="2" t="s">
        <v>10023</v>
      </c>
      <c r="C2852" s="2" t="s">
        <v>10024</v>
      </c>
      <c r="D2852" s="69" t="s">
        <v>10025</v>
      </c>
      <c r="E2852" s="2" t="s">
        <v>6698</v>
      </c>
      <c r="F2852" s="2" t="s">
        <v>71</v>
      </c>
      <c r="G2852" s="2" t="s">
        <v>10026</v>
      </c>
      <c r="H2852" s="65" t="s">
        <v>3123</v>
      </c>
      <c r="I2852" s="10"/>
      <c r="J2852" s="13"/>
    </row>
    <row r="2853">
      <c r="A2853" s="28">
        <v>1.61040001468E11</v>
      </c>
      <c r="B2853" s="29" t="s">
        <v>10027</v>
      </c>
      <c r="C2853" s="29" t="s">
        <v>10028</v>
      </c>
      <c r="D2853" s="29" t="s">
        <v>10029</v>
      </c>
      <c r="E2853" s="29" t="s">
        <v>117</v>
      </c>
      <c r="F2853" s="29" t="s">
        <v>205</v>
      </c>
      <c r="G2853" s="29" t="s">
        <v>10030</v>
      </c>
      <c r="H2853" s="51" t="s">
        <v>10009</v>
      </c>
      <c r="I2853" s="6"/>
      <c r="J2853" s="6"/>
    </row>
    <row r="2854">
      <c r="A2854" s="28">
        <v>1.61040009969E11</v>
      </c>
      <c r="B2854" s="29" t="s">
        <v>10031</v>
      </c>
      <c r="C2854" s="29" t="s">
        <v>10032</v>
      </c>
      <c r="D2854" s="28">
        <v>8.7772479116E10</v>
      </c>
      <c r="E2854" s="29" t="s">
        <v>165</v>
      </c>
      <c r="F2854" s="29" t="s">
        <v>31</v>
      </c>
      <c r="G2854" s="29" t="s">
        <v>10033</v>
      </c>
      <c r="H2854" s="51" t="s">
        <v>7281</v>
      </c>
      <c r="I2854" s="6"/>
      <c r="J2854" s="6"/>
    </row>
    <row r="2855">
      <c r="A2855" s="58"/>
      <c r="B2855" s="58"/>
      <c r="C2855" s="58"/>
      <c r="D2855" s="58"/>
      <c r="E2855" s="58"/>
      <c r="F2855" s="58"/>
      <c r="G2855" s="58"/>
      <c r="H2855" s="6"/>
      <c r="I2855" s="6"/>
      <c r="J2855" s="10"/>
    </row>
    <row r="2856">
      <c r="A2856" s="28">
        <v>1.61040027095E11</v>
      </c>
      <c r="B2856" s="29" t="s">
        <v>10034</v>
      </c>
      <c r="C2856" s="29" t="s">
        <v>10035</v>
      </c>
      <c r="D2856" s="39" t="s">
        <v>10036</v>
      </c>
      <c r="E2856" s="29" t="s">
        <v>366</v>
      </c>
      <c r="F2856" s="29" t="s">
        <v>91</v>
      </c>
      <c r="G2856" s="29" t="s">
        <v>10037</v>
      </c>
      <c r="H2856" s="51" t="s">
        <v>10038</v>
      </c>
      <c r="I2856" s="6"/>
      <c r="J2856" s="33"/>
    </row>
    <row r="2857">
      <c r="A2857" s="28">
        <v>1.61040023379E11</v>
      </c>
      <c r="B2857" s="29" t="s">
        <v>10039</v>
      </c>
      <c r="C2857" s="29" t="s">
        <v>10040</v>
      </c>
      <c r="D2857" s="39" t="s">
        <v>10041</v>
      </c>
      <c r="E2857" s="29" t="s">
        <v>302</v>
      </c>
      <c r="F2857" s="29" t="s">
        <v>37</v>
      </c>
      <c r="G2857" s="29" t="s">
        <v>10042</v>
      </c>
      <c r="H2857" s="51" t="s">
        <v>8628</v>
      </c>
      <c r="I2857" s="6"/>
      <c r="J2857" s="6"/>
    </row>
    <row r="2858">
      <c r="A2858" s="28">
        <v>1.61040028493E11</v>
      </c>
      <c r="B2858" s="29" t="s">
        <v>10043</v>
      </c>
      <c r="C2858" s="29" t="s">
        <v>10044</v>
      </c>
      <c r="D2858" s="28">
        <f>+77472209352</f>
        <v>77472209352</v>
      </c>
      <c r="E2858" s="29" t="s">
        <v>349</v>
      </c>
      <c r="F2858" s="29" t="s">
        <v>96</v>
      </c>
      <c r="G2858" s="29" t="s">
        <v>10045</v>
      </c>
      <c r="H2858" s="51" t="s">
        <v>10046</v>
      </c>
      <c r="I2858" s="6"/>
      <c r="J2858" s="6"/>
    </row>
    <row r="2859">
      <c r="A2859" s="3">
        <v>1.6114000662E11</v>
      </c>
      <c r="B2859" s="2" t="s">
        <v>10047</v>
      </c>
      <c r="C2859" s="2" t="s">
        <v>10048</v>
      </c>
      <c r="D2859" s="2" t="s">
        <v>10049</v>
      </c>
      <c r="E2859" s="2" t="s">
        <v>213</v>
      </c>
      <c r="F2859" s="2" t="s">
        <v>141</v>
      </c>
      <c r="G2859" s="2" t="s">
        <v>10050</v>
      </c>
      <c r="H2859" s="4" t="s">
        <v>10051</v>
      </c>
      <c r="I2859" s="10"/>
      <c r="J2859" s="13"/>
    </row>
    <row r="2860">
      <c r="A2860" s="3">
        <v>1.61140000989E11</v>
      </c>
      <c r="B2860" s="2" t="s">
        <v>10052</v>
      </c>
      <c r="C2860" s="2" t="s">
        <v>10053</v>
      </c>
      <c r="D2860" s="3">
        <v>8.7144296351E10</v>
      </c>
      <c r="E2860" s="2" t="s">
        <v>21</v>
      </c>
      <c r="F2860" s="2" t="s">
        <v>43</v>
      </c>
      <c r="G2860" s="2" t="s">
        <v>10054</v>
      </c>
      <c r="H2860" s="4" t="s">
        <v>764</v>
      </c>
      <c r="I2860" s="10"/>
      <c r="J2860" s="10"/>
    </row>
    <row r="2861">
      <c r="A2861" s="3">
        <v>1.61140005355E11</v>
      </c>
      <c r="B2861" s="2" t="s">
        <v>10055</v>
      </c>
      <c r="C2861" s="2" t="s">
        <v>10056</v>
      </c>
      <c r="D2861" s="3">
        <v>8.7712011464E10</v>
      </c>
      <c r="E2861" s="2" t="s">
        <v>7825</v>
      </c>
      <c r="F2861" s="2" t="s">
        <v>428</v>
      </c>
      <c r="G2861" s="2" t="s">
        <v>10057</v>
      </c>
      <c r="H2861" s="10"/>
      <c r="I2861" s="10"/>
      <c r="J2861" s="6"/>
    </row>
    <row r="2862">
      <c r="A2862" s="58"/>
      <c r="B2862" s="58"/>
      <c r="C2862" s="58"/>
      <c r="D2862" s="58"/>
      <c r="E2862" s="58"/>
      <c r="F2862" s="58"/>
      <c r="G2862" s="58"/>
      <c r="H2862" s="6"/>
      <c r="I2862" s="6"/>
      <c r="J2862" s="6"/>
    </row>
    <row r="2863">
      <c r="A2863" s="3">
        <v>1.61140010837E11</v>
      </c>
      <c r="B2863" s="2" t="s">
        <v>10058</v>
      </c>
      <c r="C2863" s="2" t="s">
        <v>10059</v>
      </c>
      <c r="D2863" s="69" t="s">
        <v>10060</v>
      </c>
      <c r="E2863" s="2" t="s">
        <v>21</v>
      </c>
      <c r="F2863" s="2" t="s">
        <v>9</v>
      </c>
      <c r="G2863" s="2" t="s">
        <v>10061</v>
      </c>
      <c r="H2863" s="4" t="s">
        <v>3544</v>
      </c>
      <c r="I2863" s="10"/>
      <c r="J2863" s="6"/>
    </row>
    <row r="2864">
      <c r="A2864" s="28">
        <v>1.61140007262E11</v>
      </c>
      <c r="B2864" s="29" t="s">
        <v>10062</v>
      </c>
      <c r="C2864" s="29" t="s">
        <v>10063</v>
      </c>
      <c r="D2864" s="28">
        <v>8.7759869696E10</v>
      </c>
      <c r="E2864" s="29" t="s">
        <v>21</v>
      </c>
      <c r="F2864" s="29" t="s">
        <v>22</v>
      </c>
      <c r="G2864" s="29" t="s">
        <v>10064</v>
      </c>
      <c r="H2864" s="51" t="s">
        <v>295</v>
      </c>
      <c r="I2864" s="6"/>
      <c r="J2864" s="10"/>
    </row>
    <row r="2865">
      <c r="A2865" s="62">
        <v>1.61140016281E11</v>
      </c>
      <c r="B2865" s="63" t="s">
        <v>10065</v>
      </c>
      <c r="C2865" s="63" t="s">
        <v>10066</v>
      </c>
      <c r="D2865" s="68" t="str">
        <f>+77478324633 ,87478324633</f>
        <v>#ERROR!</v>
      </c>
      <c r="E2865" s="63" t="s">
        <v>442</v>
      </c>
      <c r="F2865" s="63" t="s">
        <v>2984</v>
      </c>
      <c r="G2865" s="63" t="s">
        <v>10067</v>
      </c>
      <c r="H2865" s="33"/>
      <c r="I2865" s="33"/>
      <c r="J2865" s="6"/>
    </row>
    <row r="2866">
      <c r="A2866" s="3">
        <v>1.61140024024E11</v>
      </c>
      <c r="B2866" s="2" t="s">
        <v>10068</v>
      </c>
      <c r="C2866" s="2" t="s">
        <v>10069</v>
      </c>
      <c r="D2866" s="69" t="s">
        <v>10070</v>
      </c>
      <c r="E2866" s="2" t="s">
        <v>165</v>
      </c>
      <c r="F2866" s="2" t="s">
        <v>22</v>
      </c>
      <c r="G2866" s="2" t="s">
        <v>10071</v>
      </c>
      <c r="H2866" s="4" t="s">
        <v>7101</v>
      </c>
      <c r="I2866" s="10"/>
      <c r="J2866" s="33"/>
    </row>
    <row r="2867">
      <c r="A2867" s="3">
        <v>1.61140017091E11</v>
      </c>
      <c r="B2867" s="2" t="s">
        <v>10072</v>
      </c>
      <c r="C2867" s="2" t="s">
        <v>10073</v>
      </c>
      <c r="D2867" s="3">
        <v>8.7777951831E10</v>
      </c>
      <c r="E2867" s="2" t="s">
        <v>165</v>
      </c>
      <c r="F2867" s="2" t="s">
        <v>141</v>
      </c>
      <c r="G2867" s="2" t="s">
        <v>10074</v>
      </c>
      <c r="H2867" s="4" t="s">
        <v>6706</v>
      </c>
      <c r="I2867" s="10"/>
      <c r="J2867" s="13"/>
    </row>
    <row r="2868">
      <c r="A2868" s="28">
        <v>1.61240007682E11</v>
      </c>
      <c r="B2868" s="29" t="s">
        <v>10075</v>
      </c>
      <c r="C2868" s="29" t="s">
        <v>10076</v>
      </c>
      <c r="D2868" s="28">
        <f>+77771890729</f>
        <v>77771890729</v>
      </c>
      <c r="E2868" s="29" t="s">
        <v>302</v>
      </c>
      <c r="F2868" s="29" t="s">
        <v>141</v>
      </c>
      <c r="G2868" s="29" t="s">
        <v>10077</v>
      </c>
      <c r="H2868" s="51" t="s">
        <v>9303</v>
      </c>
      <c r="I2868" s="6"/>
      <c r="J2868" s="20"/>
    </row>
    <row r="2869">
      <c r="A2869" s="3">
        <v>1.61164014503E11</v>
      </c>
      <c r="B2869" s="2" t="s">
        <v>10078</v>
      </c>
      <c r="C2869" s="2" t="s">
        <v>10079</v>
      </c>
      <c r="D2869" s="3">
        <v>8.7474429649E10</v>
      </c>
      <c r="E2869" s="2" t="s">
        <v>21</v>
      </c>
      <c r="F2869" s="2" t="s">
        <v>22</v>
      </c>
      <c r="G2869" s="2" t="s">
        <v>10080</v>
      </c>
      <c r="H2869" s="4" t="s">
        <v>9485</v>
      </c>
      <c r="I2869" s="10"/>
      <c r="J2869" s="33"/>
    </row>
    <row r="2870">
      <c r="A2870" s="28">
        <v>1.61240001425E11</v>
      </c>
      <c r="B2870" s="29" t="s">
        <v>10081</v>
      </c>
      <c r="C2870" s="29" t="s">
        <v>266</v>
      </c>
      <c r="D2870" s="28">
        <v>8.7024107732E10</v>
      </c>
      <c r="E2870" s="29" t="s">
        <v>267</v>
      </c>
      <c r="F2870" s="29" t="s">
        <v>71</v>
      </c>
      <c r="G2870" s="29" t="s">
        <v>10082</v>
      </c>
      <c r="H2870" s="30" t="s">
        <v>10083</v>
      </c>
      <c r="I2870" s="6"/>
      <c r="J2870" s="13"/>
    </row>
    <row r="2871">
      <c r="A2871" s="28">
        <v>1.61140029868E11</v>
      </c>
      <c r="B2871" s="29" t="s">
        <v>10084</v>
      </c>
      <c r="C2871" s="29" t="s">
        <v>10085</v>
      </c>
      <c r="D2871" s="28">
        <v>8.7022929241E10</v>
      </c>
      <c r="E2871" s="29" t="s">
        <v>117</v>
      </c>
      <c r="F2871" s="29" t="s">
        <v>452</v>
      </c>
      <c r="G2871" s="29" t="s">
        <v>10086</v>
      </c>
      <c r="H2871" s="51" t="s">
        <v>10087</v>
      </c>
      <c r="I2871" s="6"/>
      <c r="J2871" s="10"/>
    </row>
    <row r="2872">
      <c r="A2872" s="62">
        <v>1.61140029997E11</v>
      </c>
      <c r="B2872" s="63" t="s">
        <v>10088</v>
      </c>
      <c r="C2872" s="63" t="s">
        <v>10089</v>
      </c>
      <c r="D2872" s="62">
        <v>8.7078114395E10</v>
      </c>
      <c r="E2872" s="63" t="s">
        <v>442</v>
      </c>
      <c r="F2872" s="63" t="s">
        <v>2984</v>
      </c>
      <c r="G2872" s="63" t="s">
        <v>10090</v>
      </c>
      <c r="H2872" s="33"/>
      <c r="I2872" s="33"/>
      <c r="J2872" s="33"/>
    </row>
    <row r="2873">
      <c r="A2873" s="28">
        <v>1.61240007008E11</v>
      </c>
      <c r="B2873" s="29" t="s">
        <v>10091</v>
      </c>
      <c r="C2873" s="29" t="s">
        <v>10092</v>
      </c>
      <c r="D2873" s="28">
        <v>8.722245211E10</v>
      </c>
      <c r="E2873" s="29" t="s">
        <v>21</v>
      </c>
      <c r="F2873" s="29" t="s">
        <v>186</v>
      </c>
      <c r="G2873" s="29" t="s">
        <v>10093</v>
      </c>
      <c r="H2873" s="107">
        <v>45422.0</v>
      </c>
      <c r="I2873" s="6"/>
      <c r="J2873" s="10"/>
    </row>
    <row r="2874">
      <c r="A2874" s="28">
        <v>1.61240021896E11</v>
      </c>
      <c r="B2874" s="29" t="s">
        <v>10094</v>
      </c>
      <c r="C2874" s="29" t="s">
        <v>10095</v>
      </c>
      <c r="D2874" s="28">
        <v>8.7752315034E10</v>
      </c>
      <c r="E2874" s="29" t="s">
        <v>117</v>
      </c>
      <c r="F2874" s="29" t="s">
        <v>186</v>
      </c>
      <c r="G2874" s="29" t="s">
        <v>10096</v>
      </c>
      <c r="H2874" s="51" t="s">
        <v>10097</v>
      </c>
      <c r="I2874" s="6"/>
      <c r="J2874" s="6"/>
    </row>
    <row r="2875">
      <c r="A2875" s="62">
        <v>1.61240011798E11</v>
      </c>
      <c r="B2875" s="63" t="s">
        <v>10098</v>
      </c>
      <c r="C2875" s="63" t="s">
        <v>10099</v>
      </c>
      <c r="D2875" s="62">
        <v>8.7015716228E10</v>
      </c>
      <c r="E2875" s="63" t="s">
        <v>117</v>
      </c>
      <c r="F2875" s="63" t="s">
        <v>2</v>
      </c>
      <c r="G2875" s="63" t="s">
        <v>10100</v>
      </c>
      <c r="H2875" s="33"/>
      <c r="I2875" s="33"/>
      <c r="J2875" s="33"/>
    </row>
    <row r="2876">
      <c r="A2876" s="3">
        <v>1.61240018905E11</v>
      </c>
      <c r="B2876" s="2" t="s">
        <v>10101</v>
      </c>
      <c r="C2876" s="2" t="s">
        <v>10102</v>
      </c>
      <c r="D2876" s="3">
        <v>8.7781233111E10</v>
      </c>
      <c r="E2876" s="2" t="s">
        <v>1187</v>
      </c>
      <c r="F2876" s="2" t="s">
        <v>273</v>
      </c>
      <c r="G2876" s="2" t="s">
        <v>10103</v>
      </c>
      <c r="H2876" s="4" t="s">
        <v>8851</v>
      </c>
      <c r="I2876" s="10"/>
      <c r="J2876" s="10"/>
    </row>
    <row r="2877">
      <c r="A2877" s="28">
        <v>1.61240020779E11</v>
      </c>
      <c r="B2877" s="29" t="s">
        <v>10104</v>
      </c>
      <c r="C2877" s="29" t="s">
        <v>10105</v>
      </c>
      <c r="D2877" s="39" t="s">
        <v>10106</v>
      </c>
      <c r="E2877" s="29" t="s">
        <v>302</v>
      </c>
      <c r="F2877" s="29" t="s">
        <v>9</v>
      </c>
      <c r="G2877" s="29" t="s">
        <v>10107</v>
      </c>
      <c r="H2877" s="51" t="s">
        <v>153</v>
      </c>
      <c r="I2877" s="6"/>
      <c r="J2877" s="6"/>
    </row>
    <row r="2878">
      <c r="A2878" s="28">
        <v>1.61240020878E11</v>
      </c>
      <c r="B2878" s="29" t="s">
        <v>10108</v>
      </c>
      <c r="C2878" s="29" t="s">
        <v>10109</v>
      </c>
      <c r="D2878" s="39" t="s">
        <v>10110</v>
      </c>
      <c r="E2878" s="29" t="s">
        <v>21</v>
      </c>
      <c r="F2878" s="29" t="s">
        <v>91</v>
      </c>
      <c r="G2878" s="29" t="s">
        <v>10111</v>
      </c>
      <c r="H2878" s="51" t="s">
        <v>10112</v>
      </c>
      <c r="I2878" s="6"/>
      <c r="J2878" s="6"/>
    </row>
    <row r="2879">
      <c r="A2879" s="28">
        <v>1.6124001833E11</v>
      </c>
      <c r="B2879" s="29" t="s">
        <v>10113</v>
      </c>
      <c r="C2879" s="29" t="s">
        <v>10114</v>
      </c>
      <c r="D2879" s="28">
        <v>8.7132241813E10</v>
      </c>
      <c r="E2879" s="29" t="s">
        <v>2489</v>
      </c>
      <c r="F2879" s="29" t="s">
        <v>201</v>
      </c>
      <c r="G2879" s="29" t="s">
        <v>10115</v>
      </c>
      <c r="H2879" s="51" t="s">
        <v>10116</v>
      </c>
      <c r="I2879" s="6"/>
      <c r="J2879" s="13"/>
    </row>
    <row r="2880">
      <c r="A2880" s="62">
        <v>1.61240021421E11</v>
      </c>
      <c r="B2880" s="63" t="s">
        <v>10117</v>
      </c>
      <c r="C2880" s="63" t="s">
        <v>10118</v>
      </c>
      <c r="D2880" s="62">
        <v>8.7292516065E10</v>
      </c>
      <c r="E2880" s="63" t="s">
        <v>7825</v>
      </c>
      <c r="F2880" s="63" t="s">
        <v>1868</v>
      </c>
      <c r="G2880" s="63" t="s">
        <v>10119</v>
      </c>
      <c r="H2880" s="33"/>
      <c r="I2880" s="33"/>
      <c r="J2880" s="33"/>
    </row>
    <row r="2881">
      <c r="A2881" s="28">
        <v>1.70140000214E11</v>
      </c>
      <c r="B2881" s="29" t="s">
        <v>10120</v>
      </c>
      <c r="C2881" s="29" t="s">
        <v>10121</v>
      </c>
      <c r="D2881" s="28">
        <f>+77013331965</f>
        <v>77013331965</v>
      </c>
      <c r="E2881" s="29" t="s">
        <v>442</v>
      </c>
      <c r="F2881" s="29" t="s">
        <v>2984</v>
      </c>
      <c r="G2881" s="29" t="s">
        <v>10122</v>
      </c>
      <c r="H2881" s="51" t="s">
        <v>3046</v>
      </c>
      <c r="I2881" s="6"/>
      <c r="J2881" s="6"/>
    </row>
    <row r="2882">
      <c r="A2882" s="72">
        <v>1.70140005919E11</v>
      </c>
      <c r="B2882" s="73" t="s">
        <v>10123</v>
      </c>
      <c r="C2882" s="73" t="s">
        <v>10124</v>
      </c>
      <c r="D2882" s="72">
        <v>8.7112214895E10</v>
      </c>
      <c r="E2882" s="73" t="s">
        <v>21</v>
      </c>
      <c r="F2882" s="73" t="s">
        <v>91</v>
      </c>
      <c r="G2882" s="73" t="s">
        <v>10125</v>
      </c>
      <c r="H2882" s="74" t="s">
        <v>10126</v>
      </c>
      <c r="I2882" s="14"/>
      <c r="J2882" s="6"/>
    </row>
    <row r="2883">
      <c r="A2883" s="28">
        <v>1.70140007241E11</v>
      </c>
      <c r="B2883" s="29" t="s">
        <v>10127</v>
      </c>
      <c r="C2883" s="29" t="s">
        <v>10128</v>
      </c>
      <c r="D2883" s="39" t="s">
        <v>10129</v>
      </c>
      <c r="E2883" s="29" t="s">
        <v>165</v>
      </c>
      <c r="F2883" s="29" t="s">
        <v>71</v>
      </c>
      <c r="G2883" s="29" t="s">
        <v>10130</v>
      </c>
      <c r="H2883" s="30" t="s">
        <v>269</v>
      </c>
      <c r="I2883" s="6"/>
      <c r="J2883" s="10"/>
    </row>
    <row r="2884">
      <c r="A2884" s="58"/>
      <c r="B2884" s="58"/>
      <c r="C2884" s="58"/>
      <c r="D2884" s="58"/>
      <c r="E2884" s="58"/>
      <c r="F2884" s="58"/>
      <c r="G2884" s="58"/>
      <c r="H2884" s="6"/>
      <c r="I2884" s="6"/>
      <c r="J2884" s="33"/>
    </row>
    <row r="2885">
      <c r="A2885" s="3">
        <v>1.70140027424E11</v>
      </c>
      <c r="B2885" s="2" t="s">
        <v>10131</v>
      </c>
      <c r="C2885" s="2" t="s">
        <v>10132</v>
      </c>
      <c r="D2885" s="2" t="s">
        <v>10133</v>
      </c>
      <c r="E2885" s="2" t="s">
        <v>225</v>
      </c>
      <c r="F2885" s="2" t="s">
        <v>273</v>
      </c>
      <c r="G2885" s="2" t="s">
        <v>10134</v>
      </c>
      <c r="H2885" s="4" t="s">
        <v>8851</v>
      </c>
      <c r="I2885" s="10"/>
      <c r="J2885" s="13"/>
    </row>
    <row r="2886">
      <c r="A2886" s="28">
        <v>1.70140024698E11</v>
      </c>
      <c r="B2886" s="29" t="s">
        <v>10135</v>
      </c>
      <c r="C2886" s="29" t="s">
        <v>10136</v>
      </c>
      <c r="D2886" s="28">
        <v>8.7056301495E10</v>
      </c>
      <c r="E2886" s="29" t="s">
        <v>165</v>
      </c>
      <c r="F2886" s="29" t="s">
        <v>201</v>
      </c>
      <c r="G2886" s="29" t="s">
        <v>10137</v>
      </c>
      <c r="H2886" s="51" t="s">
        <v>8825</v>
      </c>
      <c r="I2886" s="6"/>
      <c r="J2886" s="6"/>
    </row>
    <row r="2887">
      <c r="A2887" s="3">
        <v>1.70240005179E11</v>
      </c>
      <c r="B2887" s="2" t="s">
        <v>10138</v>
      </c>
      <c r="C2887" s="2" t="s">
        <v>10139</v>
      </c>
      <c r="D2887" s="3">
        <v>8.7283220453E10</v>
      </c>
      <c r="E2887" s="2" t="s">
        <v>117</v>
      </c>
      <c r="F2887" s="2" t="s">
        <v>31</v>
      </c>
      <c r="G2887" s="2" t="s">
        <v>10140</v>
      </c>
      <c r="H2887" s="4" t="s">
        <v>3046</v>
      </c>
      <c r="I2887" s="10"/>
      <c r="J2887" s="10"/>
    </row>
    <row r="2888">
      <c r="A2888" s="28">
        <v>1.70240008045E11</v>
      </c>
      <c r="B2888" s="29" t="s">
        <v>10141</v>
      </c>
      <c r="C2888" s="29" t="s">
        <v>10142</v>
      </c>
      <c r="D2888" s="28">
        <f>+77017998253</f>
        <v>77017998253</v>
      </c>
      <c r="E2888" s="29" t="s">
        <v>117</v>
      </c>
      <c r="F2888" s="29" t="s">
        <v>96</v>
      </c>
      <c r="G2888" s="29" t="s">
        <v>10143</v>
      </c>
      <c r="H2888" s="51" t="s">
        <v>8697</v>
      </c>
      <c r="I2888" s="6"/>
      <c r="J2888" s="20"/>
    </row>
    <row r="2889">
      <c r="A2889" s="28">
        <v>1.70240007592E11</v>
      </c>
      <c r="B2889" s="29" t="s">
        <v>10144</v>
      </c>
      <c r="C2889" s="29" t="s">
        <v>10145</v>
      </c>
      <c r="D2889" s="28">
        <v>8.7051508432E10</v>
      </c>
      <c r="E2889" s="29" t="s">
        <v>117</v>
      </c>
      <c r="F2889" s="29" t="s">
        <v>186</v>
      </c>
      <c r="G2889" s="29" t="s">
        <v>10146</v>
      </c>
      <c r="H2889" s="51" t="s">
        <v>10147</v>
      </c>
      <c r="I2889" s="6"/>
      <c r="J2889" s="33"/>
    </row>
    <row r="2890">
      <c r="A2890" s="58"/>
      <c r="B2890" s="58"/>
      <c r="C2890" s="58"/>
      <c r="D2890" s="58"/>
      <c r="E2890" s="58"/>
      <c r="F2890" s="58"/>
      <c r="G2890" s="58"/>
      <c r="H2890" s="6"/>
      <c r="I2890" s="6"/>
      <c r="J2890" s="33"/>
    </row>
    <row r="2891">
      <c r="A2891" s="3">
        <v>1.70240019774E11</v>
      </c>
      <c r="B2891" s="2" t="s">
        <v>10148</v>
      </c>
      <c r="C2891" s="2" t="s">
        <v>10149</v>
      </c>
      <c r="D2891" s="3">
        <v>8.7774344333E10</v>
      </c>
      <c r="E2891" s="2" t="s">
        <v>117</v>
      </c>
      <c r="F2891" s="2" t="s">
        <v>201</v>
      </c>
      <c r="G2891" s="2" t="s">
        <v>10150</v>
      </c>
      <c r="H2891" s="4" t="s">
        <v>8798</v>
      </c>
      <c r="I2891" s="10"/>
      <c r="J2891" s="20"/>
    </row>
    <row r="2892">
      <c r="A2892" s="28">
        <v>1.70240008838E11</v>
      </c>
      <c r="B2892" s="29" t="s">
        <v>10151</v>
      </c>
      <c r="C2892" s="29" t="s">
        <v>10152</v>
      </c>
      <c r="D2892" s="39" t="s">
        <v>10153</v>
      </c>
      <c r="E2892" s="29" t="s">
        <v>302</v>
      </c>
      <c r="F2892" s="29" t="s">
        <v>273</v>
      </c>
      <c r="G2892" s="29" t="s">
        <v>10154</v>
      </c>
      <c r="H2892" s="51" t="s">
        <v>10155</v>
      </c>
      <c r="I2892" s="6"/>
      <c r="J2892" s="13"/>
    </row>
    <row r="2893">
      <c r="A2893" s="62">
        <v>1.70240020292E11</v>
      </c>
      <c r="B2893" s="63" t="s">
        <v>10156</v>
      </c>
      <c r="C2893" s="63" t="s">
        <v>10157</v>
      </c>
      <c r="D2893" s="63" t="s">
        <v>10158</v>
      </c>
      <c r="E2893" s="63" t="s">
        <v>762</v>
      </c>
      <c r="F2893" s="63" t="s">
        <v>1868</v>
      </c>
      <c r="G2893" s="63" t="s">
        <v>10159</v>
      </c>
      <c r="H2893" s="33"/>
      <c r="I2893" s="33"/>
      <c r="J2893" s="6"/>
    </row>
    <row r="2894">
      <c r="A2894" s="28">
        <v>1.70240022398E11</v>
      </c>
      <c r="B2894" s="29" t="s">
        <v>10160</v>
      </c>
      <c r="C2894" s="29" t="s">
        <v>10161</v>
      </c>
      <c r="D2894" s="28">
        <v>8.7059620327E10</v>
      </c>
      <c r="E2894" s="29" t="s">
        <v>302</v>
      </c>
      <c r="F2894" s="29" t="s">
        <v>273</v>
      </c>
      <c r="G2894" s="29" t="s">
        <v>10162</v>
      </c>
      <c r="H2894" s="51" t="s">
        <v>10155</v>
      </c>
      <c r="I2894" s="6"/>
      <c r="J2894" s="6"/>
    </row>
    <row r="2895">
      <c r="A2895" s="28">
        <v>1.70240020619E11</v>
      </c>
      <c r="B2895" s="29" t="s">
        <v>10163</v>
      </c>
      <c r="C2895" s="29" t="s">
        <v>10164</v>
      </c>
      <c r="D2895" s="39" t="s">
        <v>10165</v>
      </c>
      <c r="E2895" s="29" t="s">
        <v>225</v>
      </c>
      <c r="F2895" s="29" t="s">
        <v>273</v>
      </c>
      <c r="G2895" s="29" t="s">
        <v>10166</v>
      </c>
      <c r="H2895" s="51" t="s">
        <v>10155</v>
      </c>
      <c r="I2895" s="6"/>
      <c r="J2895" s="6"/>
    </row>
    <row r="2896">
      <c r="A2896" s="3">
        <v>1.70240022526E11</v>
      </c>
      <c r="B2896" s="2" t="s">
        <v>10167</v>
      </c>
      <c r="C2896" s="2" t="s">
        <v>10168</v>
      </c>
      <c r="D2896" s="69" t="s">
        <v>10169</v>
      </c>
      <c r="E2896" s="2" t="s">
        <v>213</v>
      </c>
      <c r="F2896" s="2" t="s">
        <v>37</v>
      </c>
      <c r="G2896" s="2" t="s">
        <v>10170</v>
      </c>
      <c r="H2896" s="4" t="s">
        <v>8580</v>
      </c>
      <c r="I2896" s="10"/>
      <c r="J2896" s="33"/>
    </row>
    <row r="2897">
      <c r="A2897" s="28">
        <v>1.70240030894E11</v>
      </c>
      <c r="B2897" s="29" t="s">
        <v>10171</v>
      </c>
      <c r="C2897" s="29" t="s">
        <v>10172</v>
      </c>
      <c r="D2897" s="28">
        <v>8.7011626547E10</v>
      </c>
      <c r="E2897" s="29" t="s">
        <v>213</v>
      </c>
      <c r="F2897" s="29" t="s">
        <v>71</v>
      </c>
      <c r="G2897" s="29" t="s">
        <v>10173</v>
      </c>
      <c r="H2897" s="30" t="s">
        <v>269</v>
      </c>
      <c r="I2897" s="6"/>
      <c r="J2897" s="6"/>
    </row>
    <row r="2898">
      <c r="A2898" s="28">
        <v>1.70240026211E11</v>
      </c>
      <c r="B2898" s="29" t="s">
        <v>10174</v>
      </c>
      <c r="C2898" s="29" t="s">
        <v>10175</v>
      </c>
      <c r="D2898" s="28">
        <v>8.7789904805E10</v>
      </c>
      <c r="E2898" s="29" t="s">
        <v>117</v>
      </c>
      <c r="F2898" s="29" t="s">
        <v>273</v>
      </c>
      <c r="G2898" s="29" t="s">
        <v>10176</v>
      </c>
      <c r="H2898" s="51" t="s">
        <v>10155</v>
      </c>
      <c r="I2898" s="6"/>
      <c r="J2898" s="6"/>
    </row>
    <row r="2899">
      <c r="A2899" s="28">
        <v>1.70240030458E11</v>
      </c>
      <c r="B2899" s="29" t="s">
        <v>10177</v>
      </c>
      <c r="C2899" s="29" t="s">
        <v>10178</v>
      </c>
      <c r="D2899" s="28">
        <v>8.7757855896E10</v>
      </c>
      <c r="E2899" s="29" t="s">
        <v>165</v>
      </c>
      <c r="F2899" s="29" t="s">
        <v>60</v>
      </c>
      <c r="G2899" s="29" t="s">
        <v>10179</v>
      </c>
      <c r="H2899" s="51" t="s">
        <v>10180</v>
      </c>
      <c r="I2899" s="6"/>
      <c r="J2899" s="6"/>
    </row>
    <row r="2900">
      <c r="A2900" s="28">
        <v>1.70240035548E11</v>
      </c>
      <c r="B2900" s="29" t="s">
        <v>10181</v>
      </c>
      <c r="C2900" s="29" t="s">
        <v>10182</v>
      </c>
      <c r="D2900" s="28">
        <v>8.7055492777E10</v>
      </c>
      <c r="E2900" s="29" t="s">
        <v>200</v>
      </c>
      <c r="F2900" s="29" t="s">
        <v>141</v>
      </c>
      <c r="G2900" s="29" t="s">
        <v>10183</v>
      </c>
      <c r="H2900" s="51" t="s">
        <v>10184</v>
      </c>
      <c r="I2900" s="6"/>
      <c r="J2900" s="10"/>
    </row>
    <row r="2901">
      <c r="A2901" s="28">
        <v>1.70240035627E11</v>
      </c>
      <c r="B2901" s="29" t="s">
        <v>10185</v>
      </c>
      <c r="C2901" s="29" t="s">
        <v>10186</v>
      </c>
      <c r="D2901" s="39" t="s">
        <v>10187</v>
      </c>
      <c r="E2901" s="29" t="s">
        <v>117</v>
      </c>
      <c r="F2901" s="29" t="s">
        <v>428</v>
      </c>
      <c r="G2901" s="29" t="s">
        <v>10188</v>
      </c>
      <c r="H2901" s="6"/>
      <c r="I2901" s="6"/>
      <c r="J2901" s="33"/>
    </row>
    <row r="2902">
      <c r="A2902" s="28">
        <v>1.70340000698E11</v>
      </c>
      <c r="B2902" s="29" t="s">
        <v>10189</v>
      </c>
      <c r="C2902" s="29" t="s">
        <v>10190</v>
      </c>
      <c r="D2902" s="28">
        <v>8.7781917474E10</v>
      </c>
      <c r="E2902" s="29" t="s">
        <v>225</v>
      </c>
      <c r="F2902" s="29" t="s">
        <v>205</v>
      </c>
      <c r="G2902" s="29" t="s">
        <v>10191</v>
      </c>
      <c r="H2902" s="51" t="s">
        <v>10009</v>
      </c>
      <c r="I2902" s="6"/>
      <c r="J2902" s="6"/>
    </row>
    <row r="2903">
      <c r="A2903" s="28">
        <v>1.70264014546E11</v>
      </c>
      <c r="B2903" s="29" t="s">
        <v>10192</v>
      </c>
      <c r="C2903" s="29" t="s">
        <v>10193</v>
      </c>
      <c r="D2903" s="28">
        <v>8.7075912538E10</v>
      </c>
      <c r="E2903" s="29" t="s">
        <v>117</v>
      </c>
      <c r="F2903" s="29" t="s">
        <v>37</v>
      </c>
      <c r="G2903" s="29" t="s">
        <v>8093</v>
      </c>
      <c r="H2903" s="51" t="s">
        <v>10194</v>
      </c>
      <c r="I2903" s="6"/>
      <c r="J2903" s="6"/>
    </row>
    <row r="2904">
      <c r="A2904" s="28">
        <v>1.7034000383E11</v>
      </c>
      <c r="B2904" s="29" t="s">
        <v>10195</v>
      </c>
      <c r="C2904" s="29" t="s">
        <v>10196</v>
      </c>
      <c r="D2904" s="28">
        <v>8.7714591737E10</v>
      </c>
      <c r="E2904" s="29" t="s">
        <v>117</v>
      </c>
      <c r="F2904" s="29" t="s">
        <v>96</v>
      </c>
      <c r="G2904" s="29" t="s">
        <v>10197</v>
      </c>
      <c r="H2904" s="51" t="s">
        <v>10198</v>
      </c>
      <c r="I2904" s="6"/>
      <c r="J2904" s="20"/>
    </row>
    <row r="2905">
      <c r="A2905" s="28">
        <v>1.70340001616E11</v>
      </c>
      <c r="B2905" s="29" t="s">
        <v>10199</v>
      </c>
      <c r="C2905" s="29" t="s">
        <v>10200</v>
      </c>
      <c r="D2905" s="39" t="s">
        <v>10201</v>
      </c>
      <c r="E2905" s="29" t="s">
        <v>416</v>
      </c>
      <c r="F2905" s="29" t="s">
        <v>31</v>
      </c>
      <c r="G2905" s="29" t="s">
        <v>10202</v>
      </c>
      <c r="H2905" s="51" t="s">
        <v>7551</v>
      </c>
      <c r="I2905" s="6"/>
      <c r="J2905" s="10"/>
    </row>
    <row r="2906">
      <c r="A2906" s="3">
        <v>1.70340013174E11</v>
      </c>
      <c r="B2906" s="2" t="s">
        <v>10203</v>
      </c>
      <c r="C2906" s="2" t="s">
        <v>10204</v>
      </c>
      <c r="D2906" s="69" t="s">
        <v>10205</v>
      </c>
      <c r="E2906" s="2" t="s">
        <v>36</v>
      </c>
      <c r="F2906" s="2" t="s">
        <v>428</v>
      </c>
      <c r="G2906" s="2" t="s">
        <v>10206</v>
      </c>
      <c r="H2906" s="10"/>
      <c r="I2906" s="10"/>
      <c r="J2906" s="6"/>
    </row>
    <row r="2907">
      <c r="A2907" s="58"/>
      <c r="B2907" s="58"/>
      <c r="C2907" s="58"/>
      <c r="D2907" s="58"/>
      <c r="E2907" s="58"/>
      <c r="F2907" s="58"/>
      <c r="G2907" s="58"/>
      <c r="H2907" s="6"/>
      <c r="I2907" s="6"/>
      <c r="J2907" s="13"/>
    </row>
    <row r="2908">
      <c r="A2908" s="3">
        <v>1.70340004155E11</v>
      </c>
      <c r="B2908" s="2" t="s">
        <v>10207</v>
      </c>
      <c r="C2908" s="2" t="s">
        <v>10208</v>
      </c>
      <c r="D2908" s="69" t="s">
        <v>10209</v>
      </c>
      <c r="E2908" s="2" t="s">
        <v>762</v>
      </c>
      <c r="F2908" s="2" t="s">
        <v>31</v>
      </c>
      <c r="G2908" s="2" t="s">
        <v>10210</v>
      </c>
      <c r="H2908" s="4" t="s">
        <v>10211</v>
      </c>
      <c r="I2908" s="10"/>
      <c r="J2908" s="33"/>
    </row>
    <row r="2909">
      <c r="A2909" s="28">
        <v>1.70340032834E11</v>
      </c>
      <c r="B2909" s="29" t="s">
        <v>10212</v>
      </c>
      <c r="C2909" s="29" t="s">
        <v>10213</v>
      </c>
      <c r="D2909" s="28">
        <f>+772531214</f>
        <v>772531214</v>
      </c>
      <c r="E2909" s="29" t="s">
        <v>117</v>
      </c>
      <c r="F2909" s="29" t="s">
        <v>37</v>
      </c>
      <c r="G2909" s="29" t="s">
        <v>10214</v>
      </c>
      <c r="H2909" s="51" t="s">
        <v>8628</v>
      </c>
      <c r="I2909" s="6"/>
      <c r="J2909" s="10"/>
    </row>
    <row r="2910">
      <c r="A2910" s="28">
        <v>1.70340021204E11</v>
      </c>
      <c r="B2910" s="29" t="s">
        <v>10215</v>
      </c>
      <c r="C2910" s="29" t="s">
        <v>10216</v>
      </c>
      <c r="D2910" s="28">
        <v>8.7753991886E10</v>
      </c>
      <c r="E2910" s="29" t="s">
        <v>117</v>
      </c>
      <c r="F2910" s="29" t="s">
        <v>186</v>
      </c>
      <c r="G2910" s="29" t="s">
        <v>10217</v>
      </c>
      <c r="H2910" s="51" t="s">
        <v>10097</v>
      </c>
      <c r="I2910" s="6"/>
      <c r="J2910" s="33"/>
    </row>
    <row r="2911">
      <c r="A2911" s="3">
        <v>1.70340021809E11</v>
      </c>
      <c r="B2911" s="2" t="s">
        <v>10218</v>
      </c>
      <c r="C2911" s="2" t="s">
        <v>10219</v>
      </c>
      <c r="D2911" s="2" t="s">
        <v>10220</v>
      </c>
      <c r="E2911" s="2" t="s">
        <v>117</v>
      </c>
      <c r="F2911" s="2" t="s">
        <v>37</v>
      </c>
      <c r="G2911" s="2" t="s">
        <v>10221</v>
      </c>
      <c r="H2911" s="4" t="s">
        <v>8580</v>
      </c>
      <c r="I2911" s="10"/>
      <c r="J2911" s="33"/>
    </row>
    <row r="2912">
      <c r="A2912" s="3">
        <v>1.70340032507E11</v>
      </c>
      <c r="B2912" s="2" t="s">
        <v>10222</v>
      </c>
      <c r="C2912" s="2" t="s">
        <v>10223</v>
      </c>
      <c r="D2912" s="69" t="s">
        <v>10224</v>
      </c>
      <c r="E2912" s="2" t="s">
        <v>117</v>
      </c>
      <c r="F2912" s="2" t="s">
        <v>428</v>
      </c>
      <c r="G2912" s="2" t="s">
        <v>10225</v>
      </c>
      <c r="H2912" s="10"/>
      <c r="I2912" s="10"/>
      <c r="J2912" s="6"/>
    </row>
    <row r="2913">
      <c r="A2913" s="28">
        <v>1.70440000631E11</v>
      </c>
      <c r="B2913" s="29" t="s">
        <v>10226</v>
      </c>
      <c r="C2913" s="29" t="s">
        <v>10227</v>
      </c>
      <c r="D2913" s="29" t="s">
        <v>10228</v>
      </c>
      <c r="E2913" s="29" t="s">
        <v>5862</v>
      </c>
      <c r="F2913" s="29" t="s">
        <v>37</v>
      </c>
      <c r="G2913" s="29" t="s">
        <v>10229</v>
      </c>
      <c r="H2913" s="51" t="s">
        <v>8628</v>
      </c>
      <c r="I2913" s="6"/>
      <c r="J2913" s="33"/>
    </row>
    <row r="2914">
      <c r="A2914" s="28">
        <v>1.70440020428E11</v>
      </c>
      <c r="B2914" s="29" t="s">
        <v>10230</v>
      </c>
      <c r="C2914" s="29" t="s">
        <v>10231</v>
      </c>
      <c r="D2914" s="28">
        <v>8.7052279911E10</v>
      </c>
      <c r="E2914" s="29" t="s">
        <v>117</v>
      </c>
      <c r="F2914" s="29" t="s">
        <v>71</v>
      </c>
      <c r="G2914" s="29" t="s">
        <v>10232</v>
      </c>
      <c r="H2914" s="30" t="s">
        <v>10233</v>
      </c>
      <c r="I2914" s="6"/>
      <c r="J2914" s="10"/>
    </row>
    <row r="2915">
      <c r="A2915" s="28">
        <v>1.70440002618E11</v>
      </c>
      <c r="B2915" s="29" t="s">
        <v>10234</v>
      </c>
      <c r="C2915" s="29" t="s">
        <v>10235</v>
      </c>
      <c r="D2915" s="28">
        <v>8.7052081212E10</v>
      </c>
      <c r="E2915" s="29" t="s">
        <v>726</v>
      </c>
      <c r="F2915" s="29" t="s">
        <v>205</v>
      </c>
      <c r="G2915" s="29" t="s">
        <v>10236</v>
      </c>
      <c r="H2915" s="51" t="s">
        <v>10237</v>
      </c>
      <c r="I2915" s="6"/>
      <c r="J2915" s="6"/>
    </row>
    <row r="2916">
      <c r="A2916" s="28">
        <v>1.70440003233E11</v>
      </c>
      <c r="B2916" s="29" t="s">
        <v>10238</v>
      </c>
      <c r="C2916" s="29" t="s">
        <v>10239</v>
      </c>
      <c r="D2916" s="39" t="s">
        <v>10240</v>
      </c>
      <c r="E2916" s="29" t="s">
        <v>165</v>
      </c>
      <c r="F2916" s="29" t="s">
        <v>186</v>
      </c>
      <c r="G2916" s="29" t="s">
        <v>10241</v>
      </c>
      <c r="H2916" s="51" t="s">
        <v>10242</v>
      </c>
      <c r="I2916" s="6"/>
      <c r="J2916" s="6"/>
    </row>
    <row r="2917">
      <c r="A2917" s="28">
        <v>1.70440004624E11</v>
      </c>
      <c r="B2917" s="29" t="s">
        <v>10243</v>
      </c>
      <c r="C2917" s="29" t="s">
        <v>10244</v>
      </c>
      <c r="D2917" s="39" t="s">
        <v>10245</v>
      </c>
      <c r="E2917" s="29" t="s">
        <v>10246</v>
      </c>
      <c r="F2917" s="29" t="s">
        <v>141</v>
      </c>
      <c r="G2917" s="29" t="s">
        <v>10247</v>
      </c>
      <c r="H2917" s="51" t="s">
        <v>10248</v>
      </c>
      <c r="I2917" s="6"/>
      <c r="J2917" s="6"/>
    </row>
    <row r="2918">
      <c r="A2918" s="28">
        <v>1.7044000668E11</v>
      </c>
      <c r="B2918" s="29" t="s">
        <v>10249</v>
      </c>
      <c r="C2918" s="29" t="s">
        <v>10250</v>
      </c>
      <c r="D2918" s="28">
        <v>8.7775060426E10</v>
      </c>
      <c r="E2918" s="29" t="s">
        <v>117</v>
      </c>
      <c r="F2918" s="29" t="s">
        <v>201</v>
      </c>
      <c r="G2918" s="29" t="s">
        <v>10251</v>
      </c>
      <c r="H2918" s="51" t="s">
        <v>8537</v>
      </c>
      <c r="I2918" s="6"/>
      <c r="J2918" s="6"/>
    </row>
    <row r="2919">
      <c r="A2919" s="62">
        <v>1.7044001122E11</v>
      </c>
      <c r="B2919" s="63" t="s">
        <v>10252</v>
      </c>
      <c r="C2919" s="63" t="s">
        <v>10253</v>
      </c>
      <c r="D2919" s="68" t="str">
        <f>+77004220414 ,87004220414</f>
        <v>#ERROR!</v>
      </c>
      <c r="E2919" s="63" t="s">
        <v>117</v>
      </c>
      <c r="F2919" s="63" t="s">
        <v>2</v>
      </c>
      <c r="G2919" s="63" t="s">
        <v>10254</v>
      </c>
      <c r="H2919" s="33"/>
      <c r="I2919" s="33"/>
      <c r="J2919" s="33"/>
    </row>
    <row r="2920">
      <c r="A2920" s="3">
        <v>1.70440022365E11</v>
      </c>
      <c r="B2920" s="2" t="s">
        <v>10255</v>
      </c>
      <c r="C2920" s="2" t="s">
        <v>10256</v>
      </c>
      <c r="D2920" s="3">
        <v>8.7757818276E10</v>
      </c>
      <c r="E2920" s="2" t="s">
        <v>117</v>
      </c>
      <c r="F2920" s="2" t="s">
        <v>71</v>
      </c>
      <c r="G2920" s="2" t="s">
        <v>10257</v>
      </c>
      <c r="H2920" s="65" t="s">
        <v>10258</v>
      </c>
      <c r="I2920" s="10"/>
      <c r="J2920" s="6"/>
    </row>
    <row r="2921">
      <c r="A2921" s="58"/>
      <c r="B2921" s="58"/>
      <c r="C2921" s="58"/>
      <c r="D2921" s="58"/>
      <c r="E2921" s="58"/>
      <c r="F2921" s="58"/>
      <c r="G2921" s="58"/>
      <c r="H2921" s="6"/>
      <c r="I2921" s="6"/>
      <c r="J2921" s="6"/>
    </row>
    <row r="2922">
      <c r="A2922" s="58"/>
      <c r="B2922" s="58"/>
      <c r="C2922" s="58"/>
      <c r="D2922" s="58"/>
      <c r="E2922" s="58"/>
      <c r="F2922" s="58"/>
      <c r="G2922" s="58"/>
      <c r="H2922" s="6"/>
      <c r="I2922" s="6"/>
      <c r="J2922" s="10"/>
    </row>
    <row r="2923">
      <c r="A2923" s="28">
        <v>1.70440028077E11</v>
      </c>
      <c r="B2923" s="29" t="s">
        <v>10259</v>
      </c>
      <c r="C2923" s="29" t="s">
        <v>10260</v>
      </c>
      <c r="D2923" s="39" t="s">
        <v>10261</v>
      </c>
      <c r="E2923" s="29" t="s">
        <v>117</v>
      </c>
      <c r="F2923" s="29" t="s">
        <v>96</v>
      </c>
      <c r="G2923" s="29" t="s">
        <v>10262</v>
      </c>
      <c r="H2923" s="51" t="s">
        <v>8697</v>
      </c>
      <c r="I2923" s="6"/>
      <c r="J2923" s="20"/>
    </row>
    <row r="2924">
      <c r="A2924" s="72">
        <v>1.70440029977E11</v>
      </c>
      <c r="B2924" s="73" t="s">
        <v>10263</v>
      </c>
      <c r="C2924" s="73" t="s">
        <v>10264</v>
      </c>
      <c r="D2924" s="73" t="s">
        <v>10265</v>
      </c>
      <c r="E2924" s="73" t="s">
        <v>21</v>
      </c>
      <c r="F2924" s="73" t="s">
        <v>22</v>
      </c>
      <c r="G2924" s="73" t="s">
        <v>10266</v>
      </c>
      <c r="H2924" s="74" t="s">
        <v>7101</v>
      </c>
      <c r="I2924" s="14"/>
      <c r="J2924" s="6"/>
    </row>
    <row r="2925">
      <c r="A2925" s="3">
        <v>1.704400341E11</v>
      </c>
      <c r="B2925" s="2" t="s">
        <v>10267</v>
      </c>
      <c r="C2925" s="2" t="s">
        <v>10268</v>
      </c>
      <c r="D2925" s="2" t="s">
        <v>10269</v>
      </c>
      <c r="E2925" s="2" t="s">
        <v>165</v>
      </c>
      <c r="F2925" s="2" t="s">
        <v>91</v>
      </c>
      <c r="G2925" s="2" t="s">
        <v>10270</v>
      </c>
      <c r="H2925" s="4" t="s">
        <v>5547</v>
      </c>
      <c r="I2925" s="10"/>
      <c r="J2925" s="6"/>
    </row>
    <row r="2926">
      <c r="A2926" s="28">
        <v>1.70440036276E11</v>
      </c>
      <c r="B2926" s="29" t="s">
        <v>10271</v>
      </c>
      <c r="C2926" s="29" t="s">
        <v>10272</v>
      </c>
      <c r="D2926" s="28">
        <v>8.7015573139E10</v>
      </c>
      <c r="E2926" s="29" t="s">
        <v>117</v>
      </c>
      <c r="F2926" s="29" t="s">
        <v>71</v>
      </c>
      <c r="G2926" s="29" t="s">
        <v>10273</v>
      </c>
      <c r="H2926" s="30" t="s">
        <v>1148</v>
      </c>
      <c r="I2926" s="6"/>
      <c r="J2926" s="10"/>
    </row>
    <row r="2927">
      <c r="A2927" s="58"/>
      <c r="B2927" s="58"/>
      <c r="C2927" s="58"/>
      <c r="D2927" s="58"/>
      <c r="E2927" s="58"/>
      <c r="F2927" s="58"/>
      <c r="G2927" s="58"/>
      <c r="H2927" s="6"/>
      <c r="I2927" s="6"/>
      <c r="J2927" s="6"/>
    </row>
    <row r="2928">
      <c r="A2928" s="28">
        <v>1.70464004516E11</v>
      </c>
      <c r="B2928" s="29" t="s">
        <v>10274</v>
      </c>
      <c r="C2928" s="29" t="s">
        <v>10275</v>
      </c>
      <c r="D2928" s="28">
        <v>8.7761161457E10</v>
      </c>
      <c r="E2928" s="29" t="s">
        <v>213</v>
      </c>
      <c r="F2928" s="29" t="s">
        <v>71</v>
      </c>
      <c r="G2928" s="29" t="s">
        <v>2083</v>
      </c>
      <c r="H2928" s="30" t="s">
        <v>10276</v>
      </c>
      <c r="I2928" s="6"/>
      <c r="J2928" s="10"/>
    </row>
    <row r="2929">
      <c r="A2929" s="125">
        <v>1.70540001435E11</v>
      </c>
      <c r="B2929" s="126" t="s">
        <v>10277</v>
      </c>
      <c r="C2929" s="126" t="s">
        <v>8751</v>
      </c>
      <c r="D2929" s="125">
        <v>8.7770680101E10</v>
      </c>
      <c r="E2929" s="126" t="s">
        <v>165</v>
      </c>
      <c r="F2929" s="126" t="s">
        <v>9</v>
      </c>
      <c r="G2929" s="126" t="s">
        <v>10278</v>
      </c>
      <c r="H2929" s="127" t="s">
        <v>10279</v>
      </c>
      <c r="I2929" s="80"/>
      <c r="J2929" s="33"/>
    </row>
    <row r="2930">
      <c r="A2930" s="28">
        <v>1.70540005884E11</v>
      </c>
      <c r="B2930" s="29" t="s">
        <v>10280</v>
      </c>
      <c r="C2930" s="29" t="s">
        <v>10281</v>
      </c>
      <c r="D2930" s="28">
        <v>8.7773953468E10</v>
      </c>
      <c r="E2930" s="29" t="s">
        <v>213</v>
      </c>
      <c r="F2930" s="29" t="s">
        <v>31</v>
      </c>
      <c r="G2930" s="29" t="s">
        <v>10282</v>
      </c>
      <c r="H2930" s="51" t="s">
        <v>7551</v>
      </c>
      <c r="I2930" s="6"/>
      <c r="J2930" s="10"/>
    </row>
    <row r="2931">
      <c r="A2931" s="28">
        <v>1.70540005349E11</v>
      </c>
      <c r="B2931" s="29" t="s">
        <v>10283</v>
      </c>
      <c r="C2931" s="29" t="s">
        <v>10284</v>
      </c>
      <c r="D2931" s="28">
        <v>8.705589472E9</v>
      </c>
      <c r="E2931" s="29" t="s">
        <v>213</v>
      </c>
      <c r="F2931" s="29" t="s">
        <v>60</v>
      </c>
      <c r="G2931" s="29" t="s">
        <v>10285</v>
      </c>
      <c r="H2931" s="51" t="s">
        <v>5935</v>
      </c>
      <c r="I2931" s="6"/>
      <c r="J2931" s="6"/>
    </row>
    <row r="2932">
      <c r="A2932" s="28">
        <v>1.70540027479E11</v>
      </c>
      <c r="B2932" s="29" t="s">
        <v>10286</v>
      </c>
      <c r="C2932" s="29" t="s">
        <v>10287</v>
      </c>
      <c r="D2932" s="29" t="s">
        <v>10288</v>
      </c>
      <c r="E2932" s="29" t="s">
        <v>21</v>
      </c>
      <c r="F2932" s="29" t="s">
        <v>22</v>
      </c>
      <c r="G2932" s="29" t="s">
        <v>10289</v>
      </c>
      <c r="H2932" s="51" t="s">
        <v>295</v>
      </c>
      <c r="I2932" s="6"/>
      <c r="J2932" s="6"/>
    </row>
    <row r="2933">
      <c r="A2933" s="3">
        <v>1.70540009966E11</v>
      </c>
      <c r="B2933" s="2" t="s">
        <v>10290</v>
      </c>
      <c r="C2933" s="2" t="s">
        <v>10291</v>
      </c>
      <c r="D2933" s="3">
        <v>8.7055492829E10</v>
      </c>
      <c r="E2933" s="2" t="s">
        <v>165</v>
      </c>
      <c r="F2933" s="2" t="s">
        <v>141</v>
      </c>
      <c r="G2933" s="2" t="s">
        <v>10292</v>
      </c>
      <c r="H2933" s="4" t="s">
        <v>6706</v>
      </c>
      <c r="I2933" s="10"/>
      <c r="J2933" s="10"/>
    </row>
    <row r="2934">
      <c r="A2934" s="28">
        <v>1.70540011869E11</v>
      </c>
      <c r="B2934" s="29" t="s">
        <v>10293</v>
      </c>
      <c r="C2934" s="29" t="s">
        <v>10294</v>
      </c>
      <c r="D2934" s="39" t="s">
        <v>10295</v>
      </c>
      <c r="E2934" s="29" t="s">
        <v>117</v>
      </c>
      <c r="F2934" s="29" t="s">
        <v>273</v>
      </c>
      <c r="G2934" s="29" t="s">
        <v>10296</v>
      </c>
      <c r="H2934" s="51" t="s">
        <v>10155</v>
      </c>
      <c r="I2934" s="6"/>
      <c r="J2934" s="6"/>
    </row>
    <row r="2935">
      <c r="A2935" s="28">
        <v>1.70540013489E11</v>
      </c>
      <c r="B2935" s="29" t="s">
        <v>10297</v>
      </c>
      <c r="C2935" s="29" t="s">
        <v>10298</v>
      </c>
      <c r="D2935" s="39" t="s">
        <v>10299</v>
      </c>
      <c r="E2935" s="29" t="s">
        <v>442</v>
      </c>
      <c r="F2935" s="29" t="s">
        <v>55</v>
      </c>
      <c r="G2935" s="29" t="s">
        <v>10300</v>
      </c>
      <c r="H2935" s="51" t="s">
        <v>318</v>
      </c>
      <c r="I2935" s="6"/>
      <c r="J2935" s="6"/>
    </row>
    <row r="2936">
      <c r="A2936" s="28">
        <v>1.70540015049E11</v>
      </c>
      <c r="B2936" s="29" t="s">
        <v>10301</v>
      </c>
      <c r="C2936" s="29" t="s">
        <v>10302</v>
      </c>
      <c r="D2936" s="28">
        <v>8.7053554944E10</v>
      </c>
      <c r="E2936" s="29" t="s">
        <v>674</v>
      </c>
      <c r="F2936" s="29" t="s">
        <v>273</v>
      </c>
      <c r="G2936" s="29" t="s">
        <v>10303</v>
      </c>
      <c r="H2936" s="51" t="s">
        <v>10155</v>
      </c>
      <c r="I2936" s="6"/>
      <c r="J2936" s="6"/>
    </row>
    <row r="2937">
      <c r="A2937" s="3">
        <v>1.70540015089E11</v>
      </c>
      <c r="B2937" s="2" t="s">
        <v>10304</v>
      </c>
      <c r="C2937" s="2" t="s">
        <v>10305</v>
      </c>
      <c r="D2937" s="2" t="s">
        <v>10306</v>
      </c>
      <c r="E2937" s="2" t="s">
        <v>21</v>
      </c>
      <c r="F2937" s="2" t="s">
        <v>43</v>
      </c>
      <c r="G2937" s="2" t="s">
        <v>10307</v>
      </c>
      <c r="H2937" s="4" t="s">
        <v>10308</v>
      </c>
      <c r="I2937" s="83" t="s">
        <v>10309</v>
      </c>
      <c r="J2937" s="10"/>
    </row>
    <row r="2938">
      <c r="A2938" s="3">
        <v>1.70540023278E11</v>
      </c>
      <c r="B2938" s="2" t="s">
        <v>10310</v>
      </c>
      <c r="C2938" s="2" t="s">
        <v>10311</v>
      </c>
      <c r="D2938" s="3">
        <v>8.7026027297E10</v>
      </c>
      <c r="E2938" s="2" t="s">
        <v>213</v>
      </c>
      <c r="F2938" s="2" t="s">
        <v>37</v>
      </c>
      <c r="G2938" s="2" t="s">
        <v>10312</v>
      </c>
      <c r="H2938" s="4" t="s">
        <v>8580</v>
      </c>
      <c r="I2938" s="10"/>
      <c r="J2938" s="10"/>
    </row>
    <row r="2939">
      <c r="A2939" s="3">
        <v>1.70540031437E11</v>
      </c>
      <c r="B2939" s="2" t="s">
        <v>10313</v>
      </c>
      <c r="C2939" s="2" t="s">
        <v>10314</v>
      </c>
      <c r="D2939" s="3">
        <v>8.7711786863E10</v>
      </c>
      <c r="E2939" s="2" t="s">
        <v>117</v>
      </c>
      <c r="F2939" s="2" t="s">
        <v>141</v>
      </c>
      <c r="G2939" s="2" t="s">
        <v>10315</v>
      </c>
      <c r="H2939" s="4" t="s">
        <v>7295</v>
      </c>
      <c r="I2939" s="10"/>
      <c r="J2939" s="6"/>
    </row>
    <row r="2940">
      <c r="A2940" s="62">
        <v>1.70540029386E11</v>
      </c>
      <c r="B2940" s="63" t="s">
        <v>10316</v>
      </c>
      <c r="C2940" s="63" t="s">
        <v>10317</v>
      </c>
      <c r="D2940" s="62">
        <v>8.7784852367E10</v>
      </c>
      <c r="E2940" s="63" t="s">
        <v>674</v>
      </c>
      <c r="F2940" s="63" t="s">
        <v>2</v>
      </c>
      <c r="G2940" s="63" t="s">
        <v>10318</v>
      </c>
      <c r="H2940" s="33"/>
      <c r="I2940" s="33"/>
      <c r="J2940" s="10"/>
    </row>
    <row r="2941">
      <c r="A2941" s="3">
        <v>1.7064000044E11</v>
      </c>
      <c r="B2941" s="2" t="s">
        <v>10319</v>
      </c>
      <c r="C2941" s="2" t="s">
        <v>10320</v>
      </c>
      <c r="D2941" s="69" t="s">
        <v>10321</v>
      </c>
      <c r="E2941" s="2" t="s">
        <v>1023</v>
      </c>
      <c r="F2941" s="2" t="s">
        <v>96</v>
      </c>
      <c r="G2941" s="2" t="s">
        <v>10322</v>
      </c>
      <c r="H2941" s="4" t="s">
        <v>8734</v>
      </c>
      <c r="I2941" s="10"/>
      <c r="J2941" s="6"/>
    </row>
    <row r="2942">
      <c r="A2942" s="28">
        <v>1.70640008644E11</v>
      </c>
      <c r="B2942" s="29" t="s">
        <v>10323</v>
      </c>
      <c r="C2942" s="29" t="s">
        <v>10324</v>
      </c>
      <c r="D2942" s="29" t="s">
        <v>10325</v>
      </c>
      <c r="E2942" s="29" t="s">
        <v>21</v>
      </c>
      <c r="F2942" s="29" t="s">
        <v>9</v>
      </c>
      <c r="G2942" s="29" t="s">
        <v>10326</v>
      </c>
      <c r="H2942" s="51" t="s">
        <v>3620</v>
      </c>
      <c r="I2942" s="6"/>
      <c r="J2942" s="6"/>
    </row>
    <row r="2943">
      <c r="A2943" s="58"/>
      <c r="B2943" s="58"/>
      <c r="C2943" s="58"/>
      <c r="D2943" s="58"/>
      <c r="E2943" s="58"/>
      <c r="F2943" s="58"/>
      <c r="G2943" s="58"/>
      <c r="H2943" s="6"/>
      <c r="I2943" s="6"/>
      <c r="J2943" s="13"/>
    </row>
    <row r="2944">
      <c r="A2944" s="28">
        <v>1.70640001588E11</v>
      </c>
      <c r="B2944" s="29" t="s">
        <v>10327</v>
      </c>
      <c r="C2944" s="29" t="s">
        <v>10328</v>
      </c>
      <c r="D2944" s="28">
        <f>+77021879090</f>
        <v>77021879090</v>
      </c>
      <c r="E2944" s="29" t="s">
        <v>117</v>
      </c>
      <c r="F2944" s="29" t="s">
        <v>37</v>
      </c>
      <c r="G2944" s="29" t="s">
        <v>10329</v>
      </c>
      <c r="H2944" s="51" t="s">
        <v>8628</v>
      </c>
      <c r="I2944" s="6"/>
      <c r="J2944" s="6"/>
    </row>
    <row r="2945">
      <c r="A2945" s="28">
        <v>1.70640011971E11</v>
      </c>
      <c r="B2945" s="29" t="s">
        <v>10330</v>
      </c>
      <c r="C2945" s="29" t="s">
        <v>10331</v>
      </c>
      <c r="D2945" s="28">
        <v>8.77149584E10</v>
      </c>
      <c r="E2945" s="29" t="s">
        <v>2489</v>
      </c>
      <c r="F2945" s="29" t="s">
        <v>31</v>
      </c>
      <c r="G2945" s="29" t="s">
        <v>10332</v>
      </c>
      <c r="H2945" s="51" t="s">
        <v>10333</v>
      </c>
      <c r="I2945" s="6"/>
      <c r="J2945" s="6"/>
    </row>
    <row r="2946">
      <c r="A2946" s="62">
        <v>1.70640013829E11</v>
      </c>
      <c r="B2946" s="63" t="s">
        <v>10334</v>
      </c>
      <c r="C2946" s="63" t="s">
        <v>10335</v>
      </c>
      <c r="D2946" s="62">
        <v>8.7015288575E10</v>
      </c>
      <c r="E2946" s="63" t="s">
        <v>117</v>
      </c>
      <c r="F2946" s="63" t="s">
        <v>2</v>
      </c>
      <c r="G2946" s="63" t="s">
        <v>10336</v>
      </c>
      <c r="H2946" s="33"/>
      <c r="I2946" s="33"/>
      <c r="J2946" s="33"/>
    </row>
    <row r="2947">
      <c r="A2947" s="3">
        <v>1.70740007372E11</v>
      </c>
      <c r="B2947" s="2" t="s">
        <v>10337</v>
      </c>
      <c r="C2947" s="2" t="s">
        <v>10338</v>
      </c>
      <c r="D2947" s="3">
        <v>8.7011681844E10</v>
      </c>
      <c r="E2947" s="2" t="s">
        <v>584</v>
      </c>
      <c r="F2947" s="2" t="s">
        <v>96</v>
      </c>
      <c r="G2947" s="2" t="s">
        <v>10339</v>
      </c>
      <c r="H2947" s="4" t="s">
        <v>8734</v>
      </c>
      <c r="I2947" s="10"/>
      <c r="J2947" s="33"/>
    </row>
    <row r="2948">
      <c r="A2948" s="28">
        <v>1.70740009458E11</v>
      </c>
      <c r="B2948" s="29" t="s">
        <v>10340</v>
      </c>
      <c r="C2948" s="29" t="s">
        <v>10341</v>
      </c>
      <c r="D2948" s="28">
        <v>8.7768007713E10</v>
      </c>
      <c r="E2948" s="29" t="s">
        <v>362</v>
      </c>
      <c r="F2948" s="29" t="s">
        <v>141</v>
      </c>
      <c r="G2948" s="29" t="s">
        <v>10342</v>
      </c>
      <c r="H2948" s="51" t="s">
        <v>9303</v>
      </c>
      <c r="I2948" s="6"/>
      <c r="J2948" s="10"/>
    </row>
    <row r="2949">
      <c r="A2949" s="3">
        <v>1.70740011182E11</v>
      </c>
      <c r="B2949" s="2" t="s">
        <v>10343</v>
      </c>
      <c r="C2949" s="2" t="s">
        <v>10344</v>
      </c>
      <c r="D2949" s="3">
        <v>8.7763635E10</v>
      </c>
      <c r="E2949" s="2" t="s">
        <v>302</v>
      </c>
      <c r="F2949" s="2" t="s">
        <v>37</v>
      </c>
      <c r="G2949" s="2" t="s">
        <v>10345</v>
      </c>
      <c r="H2949" s="4" t="s">
        <v>8580</v>
      </c>
      <c r="I2949" s="10"/>
      <c r="J2949" s="10"/>
    </row>
    <row r="2950">
      <c r="A2950" s="28">
        <v>1.70740026567E11</v>
      </c>
      <c r="B2950" s="29" t="s">
        <v>10346</v>
      </c>
      <c r="C2950" s="29" t="s">
        <v>10347</v>
      </c>
      <c r="D2950" s="28">
        <v>8.701769907E10</v>
      </c>
      <c r="E2950" s="29" t="s">
        <v>2749</v>
      </c>
      <c r="F2950" s="29" t="s">
        <v>452</v>
      </c>
      <c r="G2950" s="29" t="s">
        <v>10348</v>
      </c>
      <c r="H2950" s="51" t="s">
        <v>10349</v>
      </c>
      <c r="I2950" s="6"/>
      <c r="J2950" s="10"/>
    </row>
    <row r="2951">
      <c r="A2951" s="28">
        <v>1.70764016401E11</v>
      </c>
      <c r="B2951" s="29" t="s">
        <v>10350</v>
      </c>
      <c r="C2951" s="29" t="s">
        <v>10351</v>
      </c>
      <c r="D2951" s="39" t="s">
        <v>10352</v>
      </c>
      <c r="E2951" s="29" t="s">
        <v>117</v>
      </c>
      <c r="F2951" s="29" t="s">
        <v>201</v>
      </c>
      <c r="G2951" s="29" t="s">
        <v>409</v>
      </c>
      <c r="H2951" s="51" t="s">
        <v>8825</v>
      </c>
      <c r="I2951" s="6"/>
      <c r="J2951" s="10"/>
    </row>
    <row r="2952">
      <c r="A2952" s="3">
        <v>1.70740029948E11</v>
      </c>
      <c r="B2952" s="2" t="s">
        <v>10353</v>
      </c>
      <c r="C2952" s="2" t="s">
        <v>10354</v>
      </c>
      <c r="D2952" s="3">
        <f>+77078168283</f>
        <v>77078168283</v>
      </c>
      <c r="E2952" s="2" t="s">
        <v>302</v>
      </c>
      <c r="F2952" s="2" t="s">
        <v>37</v>
      </c>
      <c r="G2952" s="2" t="s">
        <v>10355</v>
      </c>
      <c r="H2952" s="4" t="s">
        <v>8580</v>
      </c>
      <c r="I2952" s="10"/>
      <c r="J2952" s="6"/>
    </row>
    <row r="2953">
      <c r="A2953" s="3">
        <v>1.70840030221E11</v>
      </c>
      <c r="B2953" s="2" t="s">
        <v>10356</v>
      </c>
      <c r="C2953" s="2" t="s">
        <v>10357</v>
      </c>
      <c r="D2953" s="3">
        <v>8.7058668531E10</v>
      </c>
      <c r="E2953" s="2" t="s">
        <v>213</v>
      </c>
      <c r="F2953" s="2" t="s">
        <v>9</v>
      </c>
      <c r="G2953" s="2" t="s">
        <v>10358</v>
      </c>
      <c r="H2953" s="4" t="s">
        <v>3544</v>
      </c>
      <c r="I2953" s="10"/>
      <c r="J2953" s="6"/>
    </row>
    <row r="2954">
      <c r="A2954" s="62">
        <v>1.70840007633E11</v>
      </c>
      <c r="B2954" s="63" t="s">
        <v>10359</v>
      </c>
      <c r="C2954" s="63" t="s">
        <v>10360</v>
      </c>
      <c r="D2954" s="63" t="s">
        <v>10361</v>
      </c>
      <c r="E2954" s="63" t="s">
        <v>379</v>
      </c>
      <c r="F2954" s="63" t="s">
        <v>2</v>
      </c>
      <c r="G2954" s="63" t="s">
        <v>10362</v>
      </c>
      <c r="H2954" s="33"/>
      <c r="I2954" s="33"/>
      <c r="J2954" s="33"/>
    </row>
    <row r="2955">
      <c r="A2955" s="28">
        <v>1.70840014705E11</v>
      </c>
      <c r="B2955" s="29" t="s">
        <v>10363</v>
      </c>
      <c r="C2955" s="29" t="s">
        <v>10364</v>
      </c>
      <c r="D2955" s="29" t="s">
        <v>10365</v>
      </c>
      <c r="E2955" s="29" t="s">
        <v>21</v>
      </c>
      <c r="F2955" s="29" t="s">
        <v>55</v>
      </c>
      <c r="G2955" s="29" t="s">
        <v>10366</v>
      </c>
      <c r="H2955" s="51" t="s">
        <v>318</v>
      </c>
      <c r="I2955" s="6"/>
      <c r="J2955" s="10"/>
    </row>
    <row r="2956">
      <c r="A2956" s="58"/>
      <c r="B2956" s="58"/>
      <c r="C2956" s="58"/>
      <c r="D2956" s="58"/>
      <c r="E2956" s="58"/>
      <c r="F2956" s="58"/>
      <c r="G2956" s="58"/>
      <c r="H2956" s="6"/>
      <c r="I2956" s="6"/>
      <c r="J2956" s="20"/>
    </row>
    <row r="2957">
      <c r="A2957" s="58"/>
      <c r="B2957" s="58"/>
      <c r="C2957" s="58"/>
      <c r="D2957" s="58"/>
      <c r="E2957" s="58"/>
      <c r="F2957" s="58"/>
      <c r="G2957" s="58"/>
      <c r="H2957" s="6"/>
      <c r="I2957" s="6"/>
      <c r="J2957" s="10"/>
    </row>
    <row r="2958">
      <c r="A2958" s="28">
        <v>1.7084001189E11</v>
      </c>
      <c r="B2958" s="29" t="s">
        <v>10367</v>
      </c>
      <c r="C2958" s="29" t="s">
        <v>10368</v>
      </c>
      <c r="D2958" s="39" t="s">
        <v>10369</v>
      </c>
      <c r="E2958" s="29" t="s">
        <v>1023</v>
      </c>
      <c r="F2958" s="29" t="s">
        <v>452</v>
      </c>
      <c r="G2958" s="29" t="s">
        <v>10370</v>
      </c>
      <c r="H2958" s="51" t="s">
        <v>7055</v>
      </c>
      <c r="I2958" s="6"/>
      <c r="J2958" s="33"/>
    </row>
    <row r="2959">
      <c r="A2959" s="3">
        <v>1.70840013152E11</v>
      </c>
      <c r="B2959" s="2" t="s">
        <v>10371</v>
      </c>
      <c r="C2959" s="2" t="s">
        <v>10372</v>
      </c>
      <c r="D2959" s="2" t="s">
        <v>10373</v>
      </c>
      <c r="E2959" s="2" t="s">
        <v>21</v>
      </c>
      <c r="F2959" s="2" t="s">
        <v>55</v>
      </c>
      <c r="G2959" s="2" t="s">
        <v>10374</v>
      </c>
      <c r="H2959" s="4" t="s">
        <v>714</v>
      </c>
      <c r="I2959" s="10"/>
      <c r="J2959" s="10"/>
    </row>
    <row r="2960">
      <c r="A2960" s="62">
        <v>1.70840019568E11</v>
      </c>
      <c r="B2960" s="63" t="s">
        <v>10375</v>
      </c>
      <c r="C2960" s="63" t="s">
        <v>10376</v>
      </c>
      <c r="D2960" s="68" t="str">
        <f>+77079920125 / eko_produkt_kz@mail.ru ,87079920125</f>
        <v>#ERROR!</v>
      </c>
      <c r="E2960" s="63" t="s">
        <v>9022</v>
      </c>
      <c r="F2960" s="63" t="s">
        <v>2984</v>
      </c>
      <c r="G2960" s="63" t="s">
        <v>10377</v>
      </c>
      <c r="H2960" s="128">
        <v>4.0</v>
      </c>
      <c r="I2960" s="33"/>
      <c r="J2960" s="6"/>
    </row>
    <row r="2961">
      <c r="A2961" s="3">
        <v>1.70840024831E11</v>
      </c>
      <c r="B2961" s="2" t="s">
        <v>10378</v>
      </c>
      <c r="C2961" s="2" t="s">
        <v>10379</v>
      </c>
      <c r="D2961" s="69" t="s">
        <v>10380</v>
      </c>
      <c r="E2961" s="2" t="s">
        <v>1</v>
      </c>
      <c r="F2961" s="2" t="s">
        <v>37</v>
      </c>
      <c r="G2961" s="2" t="s">
        <v>10381</v>
      </c>
      <c r="H2961" s="4" t="s">
        <v>8580</v>
      </c>
      <c r="I2961" s="10"/>
      <c r="J2961" s="6"/>
    </row>
    <row r="2962">
      <c r="A2962" s="28">
        <v>1.70840029545E11</v>
      </c>
      <c r="B2962" s="29" t="s">
        <v>10382</v>
      </c>
      <c r="C2962" s="29" t="s">
        <v>10383</v>
      </c>
      <c r="D2962" s="28">
        <v>8.7772018613E10</v>
      </c>
      <c r="E2962" s="29" t="s">
        <v>525</v>
      </c>
      <c r="F2962" s="29" t="s">
        <v>9</v>
      </c>
      <c r="G2962" s="29" t="s">
        <v>10384</v>
      </c>
      <c r="H2962" s="51" t="s">
        <v>8050</v>
      </c>
      <c r="I2962" s="6"/>
      <c r="J2962" s="10"/>
    </row>
    <row r="2963">
      <c r="A2963" s="28">
        <v>1.70840033553E11</v>
      </c>
      <c r="B2963" s="29" t="s">
        <v>10385</v>
      </c>
      <c r="C2963" s="29" t="s">
        <v>10386</v>
      </c>
      <c r="D2963" s="28">
        <v>8.7017106844E10</v>
      </c>
      <c r="E2963" s="29" t="s">
        <v>165</v>
      </c>
      <c r="F2963" s="29" t="s">
        <v>96</v>
      </c>
      <c r="G2963" s="29" t="s">
        <v>10387</v>
      </c>
      <c r="H2963" s="51" t="s">
        <v>8697</v>
      </c>
      <c r="I2963" s="6"/>
      <c r="J2963" s="10"/>
    </row>
    <row r="2964">
      <c r="A2964" s="58"/>
      <c r="B2964" s="58"/>
      <c r="C2964" s="58"/>
      <c r="D2964" s="58"/>
      <c r="E2964" s="58"/>
      <c r="F2964" s="58"/>
      <c r="G2964" s="58"/>
      <c r="H2964" s="6"/>
      <c r="I2964" s="6"/>
      <c r="J2964" s="6"/>
    </row>
    <row r="2965">
      <c r="A2965" s="62">
        <v>1.7094001614E11</v>
      </c>
      <c r="B2965" s="63" t="s">
        <v>10388</v>
      </c>
      <c r="C2965" s="63" t="s">
        <v>10389</v>
      </c>
      <c r="D2965" s="63" t="s">
        <v>10390</v>
      </c>
      <c r="E2965" s="63" t="s">
        <v>1</v>
      </c>
      <c r="F2965" s="63" t="s">
        <v>2</v>
      </c>
      <c r="G2965" s="63" t="s">
        <v>10391</v>
      </c>
      <c r="H2965" s="33"/>
      <c r="I2965" s="33"/>
      <c r="J2965" s="6"/>
    </row>
    <row r="2966">
      <c r="A2966" s="28">
        <v>1.7084003468E11</v>
      </c>
      <c r="B2966" s="29" t="s">
        <v>10392</v>
      </c>
      <c r="C2966" s="29" t="s">
        <v>10393</v>
      </c>
      <c r="D2966" s="28">
        <v>8.7476200184E10</v>
      </c>
      <c r="E2966" s="29" t="s">
        <v>117</v>
      </c>
      <c r="F2966" s="29" t="s">
        <v>91</v>
      </c>
      <c r="G2966" s="29" t="s">
        <v>10394</v>
      </c>
      <c r="H2966" s="51" t="s">
        <v>6176</v>
      </c>
      <c r="I2966" s="6"/>
      <c r="J2966" s="10"/>
    </row>
    <row r="2967">
      <c r="A2967" s="3">
        <v>1.70940001945E11</v>
      </c>
      <c r="B2967" s="2" t="s">
        <v>10395</v>
      </c>
      <c r="C2967" s="2" t="s">
        <v>10396</v>
      </c>
      <c r="D2967" s="69" t="s">
        <v>10397</v>
      </c>
      <c r="E2967" s="2" t="s">
        <v>879</v>
      </c>
      <c r="F2967" s="2" t="s">
        <v>71</v>
      </c>
      <c r="G2967" s="2" t="s">
        <v>10398</v>
      </c>
      <c r="H2967" s="65" t="s">
        <v>10399</v>
      </c>
      <c r="I2967" s="10"/>
      <c r="J2967" s="10"/>
    </row>
    <row r="2968">
      <c r="A2968" s="28">
        <v>1.70864005618E11</v>
      </c>
      <c r="B2968" s="29" t="s">
        <v>10400</v>
      </c>
      <c r="C2968" s="29" t="s">
        <v>10401</v>
      </c>
      <c r="D2968" s="39" t="s">
        <v>10402</v>
      </c>
      <c r="E2968" s="29" t="s">
        <v>525</v>
      </c>
      <c r="F2968" s="29" t="s">
        <v>205</v>
      </c>
      <c r="G2968" s="29" t="s">
        <v>10403</v>
      </c>
      <c r="H2968" s="51" t="s">
        <v>10404</v>
      </c>
      <c r="I2968" s="6"/>
      <c r="J2968" s="13"/>
    </row>
    <row r="2969">
      <c r="A2969" s="3">
        <v>1.70864008474E11</v>
      </c>
      <c r="B2969" s="2" t="s">
        <v>10405</v>
      </c>
      <c r="C2969" s="2" t="s">
        <v>10406</v>
      </c>
      <c r="D2969" s="69" t="s">
        <v>10407</v>
      </c>
      <c r="E2969" s="2" t="s">
        <v>117</v>
      </c>
      <c r="F2969" s="2" t="s">
        <v>16</v>
      </c>
      <c r="G2969" s="2" t="s">
        <v>214</v>
      </c>
      <c r="H2969" s="4" t="s">
        <v>8825</v>
      </c>
      <c r="I2969" s="10"/>
      <c r="J2969" s="33"/>
    </row>
    <row r="2970">
      <c r="A2970" s="28">
        <v>1.70864030689E11</v>
      </c>
      <c r="B2970" s="29" t="s">
        <v>10408</v>
      </c>
      <c r="C2970" s="29" t="s">
        <v>10409</v>
      </c>
      <c r="D2970" s="29" t="s">
        <v>10410</v>
      </c>
      <c r="E2970" s="29" t="s">
        <v>117</v>
      </c>
      <c r="F2970" s="29" t="s">
        <v>201</v>
      </c>
      <c r="G2970" s="29" t="s">
        <v>10411</v>
      </c>
      <c r="H2970" s="51" t="s">
        <v>9750</v>
      </c>
      <c r="I2970" s="6"/>
      <c r="J2970" s="6"/>
    </row>
    <row r="2971">
      <c r="A2971" s="3">
        <v>1.70940002953E11</v>
      </c>
      <c r="B2971" s="2" t="s">
        <v>10412</v>
      </c>
      <c r="C2971" s="2" t="s">
        <v>10413</v>
      </c>
      <c r="D2971" s="69" t="s">
        <v>10414</v>
      </c>
      <c r="E2971" s="2" t="s">
        <v>8311</v>
      </c>
      <c r="F2971" s="2" t="s">
        <v>37</v>
      </c>
      <c r="G2971" s="2" t="s">
        <v>10415</v>
      </c>
      <c r="H2971" s="4" t="s">
        <v>8580</v>
      </c>
      <c r="I2971" s="10"/>
      <c r="J2971" s="10"/>
    </row>
    <row r="2972">
      <c r="A2972" s="28">
        <v>1.70940019918E11</v>
      </c>
      <c r="B2972" s="29" t="s">
        <v>10416</v>
      </c>
      <c r="C2972" s="29" t="s">
        <v>10417</v>
      </c>
      <c r="D2972" s="39" t="s">
        <v>10418</v>
      </c>
      <c r="E2972" s="29" t="s">
        <v>21</v>
      </c>
      <c r="F2972" s="29" t="s">
        <v>141</v>
      </c>
      <c r="G2972" s="29" t="s">
        <v>10419</v>
      </c>
      <c r="H2972" s="51" t="s">
        <v>10420</v>
      </c>
      <c r="I2972" s="6"/>
      <c r="J2972" s="10"/>
    </row>
    <row r="2973">
      <c r="A2973" s="28">
        <v>1.70940031322E11</v>
      </c>
      <c r="B2973" s="29" t="s">
        <v>10421</v>
      </c>
      <c r="C2973" s="29" t="s">
        <v>10422</v>
      </c>
      <c r="D2973" s="29" t="s">
        <v>10423</v>
      </c>
      <c r="E2973" s="29" t="s">
        <v>10424</v>
      </c>
      <c r="F2973" s="29" t="s">
        <v>186</v>
      </c>
      <c r="G2973" s="29" t="s">
        <v>10425</v>
      </c>
      <c r="H2973" s="51" t="s">
        <v>10426</v>
      </c>
      <c r="I2973" s="6"/>
      <c r="J2973" s="6"/>
    </row>
    <row r="2974">
      <c r="A2974" s="62">
        <v>1.70940026316E11</v>
      </c>
      <c r="B2974" s="63" t="s">
        <v>10427</v>
      </c>
      <c r="C2974" s="63" t="s">
        <v>10428</v>
      </c>
      <c r="D2974" s="63" t="s">
        <v>10429</v>
      </c>
      <c r="E2974" s="63" t="s">
        <v>762</v>
      </c>
      <c r="F2974" s="63" t="s">
        <v>1868</v>
      </c>
      <c r="G2974" s="63" t="s">
        <v>10430</v>
      </c>
      <c r="H2974" s="33"/>
      <c r="I2974" s="33"/>
      <c r="J2974" s="6"/>
    </row>
    <row r="2975">
      <c r="A2975" s="3">
        <v>1.70964027276E11</v>
      </c>
      <c r="B2975" s="2" t="s">
        <v>10431</v>
      </c>
      <c r="C2975" s="2" t="s">
        <v>10432</v>
      </c>
      <c r="D2975" s="3">
        <f>+77082780795</f>
        <v>77082780795</v>
      </c>
      <c r="E2975" s="2" t="s">
        <v>117</v>
      </c>
      <c r="F2975" s="2" t="s">
        <v>201</v>
      </c>
      <c r="G2975" s="2" t="s">
        <v>8333</v>
      </c>
      <c r="H2975" s="4" t="s">
        <v>9407</v>
      </c>
      <c r="I2975" s="10"/>
      <c r="J2975" s="13"/>
    </row>
    <row r="2976">
      <c r="A2976" s="3">
        <v>1.70940036561E11</v>
      </c>
      <c r="B2976" s="2" t="s">
        <v>10433</v>
      </c>
      <c r="C2976" s="2" t="s">
        <v>10434</v>
      </c>
      <c r="D2976" s="69" t="s">
        <v>10435</v>
      </c>
      <c r="E2976" s="2" t="s">
        <v>117</v>
      </c>
      <c r="F2976" s="2" t="s">
        <v>141</v>
      </c>
      <c r="G2976" s="2" t="s">
        <v>10436</v>
      </c>
      <c r="H2976" s="106">
        <v>45425.0</v>
      </c>
      <c r="I2976" s="10"/>
      <c r="J2976" s="10"/>
    </row>
    <row r="2977">
      <c r="A2977" s="28">
        <v>1.71040015747E11</v>
      </c>
      <c r="B2977" s="29" t="s">
        <v>10437</v>
      </c>
      <c r="C2977" s="29" t="s">
        <v>10438</v>
      </c>
      <c r="D2977" s="28">
        <v>8.7716909663E10</v>
      </c>
      <c r="E2977" s="29" t="s">
        <v>442</v>
      </c>
      <c r="F2977" s="29" t="s">
        <v>452</v>
      </c>
      <c r="G2977" s="29" t="s">
        <v>10439</v>
      </c>
      <c r="H2977" s="51" t="s">
        <v>5715</v>
      </c>
      <c r="I2977" s="6"/>
      <c r="J2977" s="33"/>
    </row>
    <row r="2978">
      <c r="A2978" s="62">
        <v>1.71140030338E11</v>
      </c>
      <c r="B2978" s="63" t="s">
        <v>10440</v>
      </c>
      <c r="C2978" s="63" t="s">
        <v>10441</v>
      </c>
      <c r="D2978" s="62">
        <v>8.777454323E10</v>
      </c>
      <c r="E2978" s="63" t="s">
        <v>117</v>
      </c>
      <c r="F2978" s="63" t="s">
        <v>2</v>
      </c>
      <c r="G2978" s="63" t="s">
        <v>10442</v>
      </c>
      <c r="H2978" s="33"/>
      <c r="I2978" s="33"/>
      <c r="J2978" s="6"/>
    </row>
    <row r="2979">
      <c r="A2979" s="28">
        <v>1.71040032063E11</v>
      </c>
      <c r="B2979" s="29" t="s">
        <v>10443</v>
      </c>
      <c r="C2979" s="29" t="s">
        <v>10444</v>
      </c>
      <c r="D2979" s="39" t="s">
        <v>10445</v>
      </c>
      <c r="E2979" s="29" t="s">
        <v>10446</v>
      </c>
      <c r="F2979" s="29" t="s">
        <v>9</v>
      </c>
      <c r="G2979" s="29" t="s">
        <v>10447</v>
      </c>
      <c r="H2979" s="51" t="s">
        <v>10448</v>
      </c>
      <c r="I2979" s="6"/>
      <c r="J2979" s="33"/>
    </row>
    <row r="2980">
      <c r="A2980" s="28">
        <v>1.7104004123E11</v>
      </c>
      <c r="B2980" s="29" t="s">
        <v>10449</v>
      </c>
      <c r="C2980" s="29" t="s">
        <v>10450</v>
      </c>
      <c r="D2980" s="39" t="s">
        <v>10451</v>
      </c>
      <c r="E2980" s="29" t="s">
        <v>1</v>
      </c>
      <c r="F2980" s="29" t="s">
        <v>9</v>
      </c>
      <c r="G2980" s="29" t="s">
        <v>10452</v>
      </c>
      <c r="H2980" s="51" t="s">
        <v>153</v>
      </c>
      <c r="I2980" s="6"/>
      <c r="J2980" s="20"/>
    </row>
    <row r="2981">
      <c r="A2981" s="28">
        <v>0.0</v>
      </c>
      <c r="B2981" s="29" t="s">
        <v>10453</v>
      </c>
      <c r="C2981" s="29" t="s">
        <v>10454</v>
      </c>
      <c r="D2981" s="29" t="s">
        <v>10455</v>
      </c>
      <c r="E2981" s="29" t="s">
        <v>1</v>
      </c>
      <c r="F2981" s="29" t="s">
        <v>141</v>
      </c>
      <c r="G2981" s="29" t="s">
        <v>10456</v>
      </c>
      <c r="H2981" s="51" t="s">
        <v>10457</v>
      </c>
      <c r="I2981" s="6"/>
      <c r="J2981" s="10"/>
    </row>
    <row r="2982">
      <c r="A2982" s="62">
        <v>1.7114001319E11</v>
      </c>
      <c r="B2982" s="63" t="s">
        <v>10458</v>
      </c>
      <c r="C2982" s="63" t="s">
        <v>10459</v>
      </c>
      <c r="D2982" s="68" t="str">
        <f>+77714021769 ,87714021769</f>
        <v>#ERROR!</v>
      </c>
      <c r="E2982" s="63" t="s">
        <v>442</v>
      </c>
      <c r="F2982" s="63" t="s">
        <v>2984</v>
      </c>
      <c r="G2982" s="63" t="s">
        <v>10460</v>
      </c>
      <c r="H2982" s="33"/>
      <c r="I2982" s="33"/>
      <c r="J2982" s="14"/>
    </row>
    <row r="2983">
      <c r="A2983" s="28">
        <v>1.71140016808E11</v>
      </c>
      <c r="B2983" s="29" t="s">
        <v>10461</v>
      </c>
      <c r="C2983" s="29" t="s">
        <v>10462</v>
      </c>
      <c r="D2983" s="39" t="s">
        <v>10463</v>
      </c>
      <c r="E2983" s="29" t="s">
        <v>21</v>
      </c>
      <c r="F2983" s="29" t="s">
        <v>43</v>
      </c>
      <c r="G2983" s="29" t="s">
        <v>10464</v>
      </c>
      <c r="H2983" s="51" t="s">
        <v>10465</v>
      </c>
      <c r="I2983" s="6"/>
      <c r="J2983" s="10"/>
    </row>
    <row r="2984">
      <c r="A2984" s="3">
        <v>1.71140019604E11</v>
      </c>
      <c r="B2984" s="2" t="s">
        <v>10466</v>
      </c>
      <c r="C2984" s="2" t="s">
        <v>10467</v>
      </c>
      <c r="D2984" s="2" t="s">
        <v>10468</v>
      </c>
      <c r="E2984" s="2" t="s">
        <v>386</v>
      </c>
      <c r="F2984" s="2" t="s">
        <v>37</v>
      </c>
      <c r="G2984" s="2" t="s">
        <v>10469</v>
      </c>
      <c r="H2984" s="4" t="s">
        <v>8580</v>
      </c>
      <c r="I2984" s="10"/>
      <c r="J2984" s="33"/>
    </row>
    <row r="2985">
      <c r="A2985" s="28">
        <v>1.71140031475E11</v>
      </c>
      <c r="B2985" s="29" t="s">
        <v>10470</v>
      </c>
      <c r="C2985" s="29" t="s">
        <v>10471</v>
      </c>
      <c r="D2985" s="39" t="s">
        <v>10472</v>
      </c>
      <c r="E2985" s="29" t="s">
        <v>165</v>
      </c>
      <c r="F2985" s="29" t="s">
        <v>186</v>
      </c>
      <c r="G2985" s="29" t="s">
        <v>10473</v>
      </c>
      <c r="H2985" s="51" t="s">
        <v>10097</v>
      </c>
      <c r="I2985" s="6"/>
      <c r="J2985" s="10"/>
    </row>
    <row r="2986">
      <c r="A2986" s="62">
        <v>1.71040020614E11</v>
      </c>
      <c r="B2986" s="63" t="s">
        <v>10474</v>
      </c>
      <c r="C2986" s="63" t="s">
        <v>10475</v>
      </c>
      <c r="D2986" s="68" t="str">
        <f>+77003333317 ,87003333317</f>
        <v>#ERROR!</v>
      </c>
      <c r="E2986" s="63" t="s">
        <v>5829</v>
      </c>
      <c r="F2986" s="63" t="s">
        <v>2984</v>
      </c>
      <c r="G2986" s="63" t="s">
        <v>10476</v>
      </c>
      <c r="H2986" s="33"/>
      <c r="I2986" s="33"/>
      <c r="J2986" s="10"/>
    </row>
    <row r="2987">
      <c r="A2987" s="3">
        <v>1.71040023798E11</v>
      </c>
      <c r="B2987" s="2" t="s">
        <v>10477</v>
      </c>
      <c r="C2987" s="2" t="s">
        <v>10478</v>
      </c>
      <c r="D2987" s="3">
        <v>8.7026333366E10</v>
      </c>
      <c r="E2987" s="2" t="s">
        <v>2768</v>
      </c>
      <c r="F2987" s="2" t="s">
        <v>9</v>
      </c>
      <c r="G2987" s="2" t="s">
        <v>10479</v>
      </c>
      <c r="H2987" s="4" t="s">
        <v>3544</v>
      </c>
      <c r="I2987" s="10"/>
      <c r="J2987" s="6"/>
    </row>
    <row r="2988">
      <c r="A2988" s="28">
        <v>1.71040024647E11</v>
      </c>
      <c r="B2988" s="29" t="s">
        <v>10480</v>
      </c>
      <c r="C2988" s="29" t="s">
        <v>10481</v>
      </c>
      <c r="D2988" s="29" t="s">
        <v>10482</v>
      </c>
      <c r="E2988" s="29" t="s">
        <v>117</v>
      </c>
      <c r="F2988" s="29" t="s">
        <v>428</v>
      </c>
      <c r="G2988" s="29" t="s">
        <v>10483</v>
      </c>
      <c r="H2988" s="6"/>
      <c r="I2988" s="6"/>
      <c r="J2988" s="6"/>
    </row>
    <row r="2989">
      <c r="A2989" s="3">
        <v>1.71040027592E11</v>
      </c>
      <c r="B2989" s="2" t="s">
        <v>10484</v>
      </c>
      <c r="C2989" s="2" t="s">
        <v>10485</v>
      </c>
      <c r="D2989" s="3">
        <v>8.7756669999E10</v>
      </c>
      <c r="E2989" s="2" t="s">
        <v>1833</v>
      </c>
      <c r="F2989" s="2" t="s">
        <v>37</v>
      </c>
      <c r="G2989" s="2" t="s">
        <v>10486</v>
      </c>
      <c r="H2989" s="4" t="s">
        <v>8580</v>
      </c>
      <c r="I2989" s="10"/>
      <c r="J2989" s="6"/>
    </row>
    <row r="2990">
      <c r="A2990" s="62">
        <v>1.71040032559E11</v>
      </c>
      <c r="B2990" s="63" t="s">
        <v>10487</v>
      </c>
      <c r="C2990" s="63" t="s">
        <v>10488</v>
      </c>
      <c r="D2990" s="63" t="s">
        <v>10489</v>
      </c>
      <c r="E2990" s="63" t="s">
        <v>117</v>
      </c>
      <c r="F2990" s="63" t="s">
        <v>2984</v>
      </c>
      <c r="G2990" s="63" t="s">
        <v>10490</v>
      </c>
      <c r="H2990" s="33"/>
      <c r="I2990" s="33"/>
      <c r="J2990" s="10"/>
    </row>
    <row r="2991">
      <c r="A2991" s="3">
        <v>1.71140004567E11</v>
      </c>
      <c r="B2991" s="2" t="s">
        <v>10491</v>
      </c>
      <c r="C2991" s="2" t="s">
        <v>10492</v>
      </c>
      <c r="D2991" s="2" t="s">
        <v>10493</v>
      </c>
      <c r="E2991" s="2" t="s">
        <v>7977</v>
      </c>
      <c r="F2991" s="2" t="s">
        <v>201</v>
      </c>
      <c r="G2991" s="2" t="s">
        <v>10494</v>
      </c>
      <c r="H2991" s="4" t="s">
        <v>8798</v>
      </c>
      <c r="I2991" s="10"/>
      <c r="J2991" s="6"/>
    </row>
    <row r="2992">
      <c r="A2992" s="3">
        <v>1.71140033461E11</v>
      </c>
      <c r="B2992" s="2" t="s">
        <v>10495</v>
      </c>
      <c r="C2992" s="2" t="s">
        <v>10496</v>
      </c>
      <c r="D2992" s="2" t="s">
        <v>10497</v>
      </c>
      <c r="E2992" s="2" t="s">
        <v>2489</v>
      </c>
      <c r="F2992" s="2" t="s">
        <v>428</v>
      </c>
      <c r="G2992" s="2" t="s">
        <v>10498</v>
      </c>
      <c r="H2992" s="10"/>
      <c r="I2992" s="10"/>
      <c r="J2992" s="6"/>
    </row>
    <row r="2993">
      <c r="A2993" s="28">
        <v>1.71140039936E11</v>
      </c>
      <c r="B2993" s="29" t="s">
        <v>10499</v>
      </c>
      <c r="C2993" s="29" t="s">
        <v>10500</v>
      </c>
      <c r="D2993" s="28">
        <v>8.77856205E10</v>
      </c>
      <c r="E2993" s="29" t="s">
        <v>10501</v>
      </c>
      <c r="F2993" s="29" t="s">
        <v>273</v>
      </c>
      <c r="G2993" s="29" t="s">
        <v>10502</v>
      </c>
      <c r="H2993" s="51" t="s">
        <v>10503</v>
      </c>
      <c r="I2993" s="6"/>
      <c r="J2993" s="33"/>
    </row>
    <row r="2994">
      <c r="A2994" s="28">
        <v>1.71140038393E11</v>
      </c>
      <c r="B2994" s="29" t="s">
        <v>10504</v>
      </c>
      <c r="C2994" s="29" t="s">
        <v>10505</v>
      </c>
      <c r="D2994" s="39" t="s">
        <v>10506</v>
      </c>
      <c r="E2994" s="29" t="s">
        <v>1</v>
      </c>
      <c r="F2994" s="29" t="s">
        <v>43</v>
      </c>
      <c r="G2994" s="29" t="s">
        <v>10507</v>
      </c>
      <c r="H2994" s="51" t="s">
        <v>10508</v>
      </c>
      <c r="I2994" s="6"/>
      <c r="J2994" s="10"/>
    </row>
    <row r="2995">
      <c r="A2995" s="3">
        <v>1.71240014409E11</v>
      </c>
      <c r="B2995" s="2" t="s">
        <v>10509</v>
      </c>
      <c r="C2995" s="2" t="s">
        <v>10510</v>
      </c>
      <c r="D2995" s="3">
        <v>8.7283335877E10</v>
      </c>
      <c r="E2995" s="2" t="s">
        <v>117</v>
      </c>
      <c r="F2995" s="2" t="s">
        <v>31</v>
      </c>
      <c r="G2995" s="2" t="s">
        <v>10511</v>
      </c>
      <c r="H2995" s="4" t="s">
        <v>3046</v>
      </c>
      <c r="I2995" s="10"/>
      <c r="J2995" s="10"/>
    </row>
    <row r="2996">
      <c r="A2996" s="28">
        <v>1.71240003631E11</v>
      </c>
      <c r="B2996" s="29" t="s">
        <v>10512</v>
      </c>
      <c r="C2996" s="29" t="s">
        <v>10513</v>
      </c>
      <c r="D2996" s="28">
        <v>8.7010555549E10</v>
      </c>
      <c r="E2996" s="29" t="s">
        <v>151</v>
      </c>
      <c r="F2996" s="29" t="s">
        <v>9</v>
      </c>
      <c r="G2996" s="29" t="s">
        <v>10514</v>
      </c>
      <c r="H2996" s="51" t="s">
        <v>3544</v>
      </c>
      <c r="I2996" s="6"/>
      <c r="J2996" s="10"/>
    </row>
    <row r="2997">
      <c r="A2997" s="3">
        <v>1.71240020334E11</v>
      </c>
      <c r="B2997" s="2" t="s">
        <v>10515</v>
      </c>
      <c r="C2997" s="2" t="s">
        <v>10516</v>
      </c>
      <c r="D2997" s="69" t="s">
        <v>10517</v>
      </c>
      <c r="E2997" s="2" t="s">
        <v>117</v>
      </c>
      <c r="F2997" s="2" t="s">
        <v>205</v>
      </c>
      <c r="G2997" s="2" t="s">
        <v>10518</v>
      </c>
      <c r="H2997" s="4" t="s">
        <v>10404</v>
      </c>
      <c r="I2997" s="10"/>
      <c r="J2997" s="6"/>
    </row>
    <row r="2998">
      <c r="A2998" s="58"/>
      <c r="B2998" s="58"/>
      <c r="C2998" s="58"/>
      <c r="D2998" s="58"/>
      <c r="E2998" s="58"/>
      <c r="F2998" s="58"/>
      <c r="G2998" s="58"/>
      <c r="H2998" s="6"/>
      <c r="I2998" s="6"/>
      <c r="J2998" s="6"/>
    </row>
    <row r="2999">
      <c r="A2999" s="3">
        <v>1.71240015111E11</v>
      </c>
      <c r="B2999" s="2" t="s">
        <v>10519</v>
      </c>
      <c r="C2999" s="2" t="s">
        <v>10520</v>
      </c>
      <c r="D2999" s="3">
        <v>8.7084637781E10</v>
      </c>
      <c r="E2999" s="2" t="s">
        <v>10521</v>
      </c>
      <c r="F2999" s="2" t="s">
        <v>31</v>
      </c>
      <c r="G2999" s="2" t="s">
        <v>10522</v>
      </c>
      <c r="H2999" s="4" t="s">
        <v>3046</v>
      </c>
      <c r="I2999" s="10"/>
      <c r="J2999" s="6"/>
    </row>
    <row r="3000">
      <c r="A3000" s="3">
        <v>1.71240017969E11</v>
      </c>
      <c r="B3000" s="2" t="s">
        <v>10523</v>
      </c>
      <c r="C3000" s="2" t="s">
        <v>8717</v>
      </c>
      <c r="D3000" s="3">
        <v>8.7027777535E10</v>
      </c>
      <c r="E3000" s="2" t="s">
        <v>762</v>
      </c>
      <c r="F3000" s="2" t="s">
        <v>428</v>
      </c>
      <c r="G3000" s="2" t="s">
        <v>10524</v>
      </c>
      <c r="H3000" s="10"/>
      <c r="I3000" s="10"/>
      <c r="J3000" s="33"/>
    </row>
    <row r="3001">
      <c r="A3001" s="3">
        <v>1.71240024654E11</v>
      </c>
      <c r="B3001" s="2" t="s">
        <v>10525</v>
      </c>
      <c r="C3001" s="2" t="s">
        <v>10526</v>
      </c>
      <c r="D3001" s="2" t="s">
        <v>10527</v>
      </c>
      <c r="E3001" s="2" t="s">
        <v>10528</v>
      </c>
      <c r="F3001" s="2" t="s">
        <v>31</v>
      </c>
      <c r="G3001" s="2" t="s">
        <v>10529</v>
      </c>
      <c r="H3001" s="4" t="s">
        <v>3046</v>
      </c>
      <c r="I3001" s="10"/>
      <c r="J3001" s="10"/>
    </row>
    <row r="3002">
      <c r="A3002" s="3">
        <v>1.80140010481E11</v>
      </c>
      <c r="B3002" s="2" t="s">
        <v>10530</v>
      </c>
      <c r="C3002" s="2" t="s">
        <v>10531</v>
      </c>
      <c r="D3002" s="2" t="s">
        <v>10532</v>
      </c>
      <c r="E3002" s="2" t="s">
        <v>525</v>
      </c>
      <c r="F3002" s="2" t="s">
        <v>37</v>
      </c>
      <c r="G3002" s="2" t="s">
        <v>10533</v>
      </c>
      <c r="H3002" s="4" t="s">
        <v>10534</v>
      </c>
      <c r="I3002" s="10"/>
      <c r="J3002" s="10"/>
    </row>
    <row r="3003">
      <c r="A3003" s="28">
        <v>1.7126402408E11</v>
      </c>
      <c r="B3003" s="29" t="s">
        <v>10535</v>
      </c>
      <c r="C3003" s="29" t="s">
        <v>10536</v>
      </c>
      <c r="D3003" s="28">
        <v>8.7016673061E10</v>
      </c>
      <c r="E3003" s="29" t="s">
        <v>21</v>
      </c>
      <c r="F3003" s="29" t="s">
        <v>71</v>
      </c>
      <c r="G3003" s="29" t="s">
        <v>1436</v>
      </c>
      <c r="H3003" s="30" t="s">
        <v>10537</v>
      </c>
      <c r="I3003" s="6"/>
      <c r="J3003" s="6"/>
    </row>
    <row r="3004">
      <c r="A3004" s="62">
        <v>1.80140010657E11</v>
      </c>
      <c r="B3004" s="63" t="s">
        <v>10538</v>
      </c>
      <c r="C3004" s="63" t="s">
        <v>10539</v>
      </c>
      <c r="D3004" s="62">
        <f>+77784269135</f>
        <v>77784269135</v>
      </c>
      <c r="E3004" s="63" t="s">
        <v>117</v>
      </c>
      <c r="F3004" s="63" t="s">
        <v>1868</v>
      </c>
      <c r="G3004" s="63" t="s">
        <v>10540</v>
      </c>
      <c r="H3004" s="33"/>
      <c r="I3004" s="33"/>
      <c r="J3004" s="10"/>
    </row>
    <row r="3005">
      <c r="A3005" s="62">
        <v>1.80140018912E11</v>
      </c>
      <c r="B3005" s="63" t="s">
        <v>10541</v>
      </c>
      <c r="C3005" s="63" t="s">
        <v>10542</v>
      </c>
      <c r="D3005" s="68" t="str">
        <f>+7 702 452 1254 ,87024521254</f>
        <v>#ERROR!</v>
      </c>
      <c r="E3005" s="63" t="s">
        <v>117</v>
      </c>
      <c r="F3005" s="63" t="s">
        <v>2</v>
      </c>
      <c r="G3005" s="63" t="s">
        <v>10543</v>
      </c>
      <c r="H3005" s="33"/>
      <c r="I3005" s="33"/>
      <c r="J3005" s="13"/>
    </row>
    <row r="3006">
      <c r="A3006" s="3">
        <v>1.80140013822E11</v>
      </c>
      <c r="B3006" s="2" t="s">
        <v>10544</v>
      </c>
      <c r="C3006" s="2" t="s">
        <v>10545</v>
      </c>
      <c r="D3006" s="3">
        <v>8.7781007118E10</v>
      </c>
      <c r="E3006" s="2" t="s">
        <v>117</v>
      </c>
      <c r="F3006" s="2" t="s">
        <v>37</v>
      </c>
      <c r="G3006" s="2" t="s">
        <v>10546</v>
      </c>
      <c r="H3006" s="4" t="s">
        <v>8580</v>
      </c>
      <c r="I3006" s="10"/>
      <c r="J3006" s="6"/>
    </row>
    <row r="3007">
      <c r="A3007" s="3">
        <v>1.80140016708E11</v>
      </c>
      <c r="B3007" s="2" t="s">
        <v>10547</v>
      </c>
      <c r="C3007" s="2" t="s">
        <v>10548</v>
      </c>
      <c r="D3007" s="69" t="s">
        <v>10549</v>
      </c>
      <c r="E3007" s="2" t="s">
        <v>442</v>
      </c>
      <c r="F3007" s="2" t="s">
        <v>273</v>
      </c>
      <c r="G3007" s="2" t="s">
        <v>10550</v>
      </c>
      <c r="H3007" s="4" t="s">
        <v>8851</v>
      </c>
      <c r="I3007" s="10"/>
      <c r="J3007" s="6"/>
    </row>
    <row r="3008">
      <c r="A3008" s="3">
        <v>1.80140016593E11</v>
      </c>
      <c r="B3008" s="2" t="s">
        <v>10551</v>
      </c>
      <c r="C3008" s="2" t="s">
        <v>10552</v>
      </c>
      <c r="D3008" s="3">
        <v>8.7084783814E10</v>
      </c>
      <c r="E3008" s="2" t="s">
        <v>762</v>
      </c>
      <c r="F3008" s="2" t="s">
        <v>273</v>
      </c>
      <c r="G3008" s="2" t="s">
        <v>10553</v>
      </c>
      <c r="H3008" s="4" t="s">
        <v>10554</v>
      </c>
      <c r="I3008" s="10"/>
      <c r="J3008" s="33"/>
    </row>
    <row r="3009">
      <c r="A3009" s="58"/>
      <c r="B3009" s="58"/>
      <c r="C3009" s="58"/>
      <c r="D3009" s="58"/>
      <c r="E3009" s="58"/>
      <c r="F3009" s="58"/>
      <c r="G3009" s="58"/>
      <c r="H3009" s="6"/>
      <c r="I3009" s="6"/>
      <c r="J3009" s="10"/>
    </row>
    <row r="3010">
      <c r="A3010" s="3">
        <v>1.80140024312E11</v>
      </c>
      <c r="B3010" s="2" t="s">
        <v>10555</v>
      </c>
      <c r="C3010" s="2" t="s">
        <v>10556</v>
      </c>
      <c r="D3010" s="3">
        <v>7.7057777346E10</v>
      </c>
      <c r="E3010" s="2" t="s">
        <v>151</v>
      </c>
      <c r="F3010" s="2" t="s">
        <v>9</v>
      </c>
      <c r="G3010" s="2" t="s">
        <v>10557</v>
      </c>
      <c r="H3010" s="4" t="s">
        <v>10558</v>
      </c>
      <c r="I3010" s="10"/>
      <c r="J3010" s="6"/>
    </row>
    <row r="3011">
      <c r="A3011" s="62">
        <v>1.80140033966E11</v>
      </c>
      <c r="B3011" s="63" t="s">
        <v>10559</v>
      </c>
      <c r="C3011" s="63" t="s">
        <v>10560</v>
      </c>
      <c r="D3011" s="62">
        <v>8.7017520249E10</v>
      </c>
      <c r="E3011" s="63" t="s">
        <v>762</v>
      </c>
      <c r="F3011" s="63" t="s">
        <v>2984</v>
      </c>
      <c r="G3011" s="63" t="s">
        <v>10561</v>
      </c>
      <c r="H3011" s="33"/>
      <c r="I3011" s="33"/>
      <c r="J3011" s="6"/>
    </row>
    <row r="3012">
      <c r="A3012" s="28">
        <v>1.80140033341E11</v>
      </c>
      <c r="B3012" s="29" t="s">
        <v>10562</v>
      </c>
      <c r="C3012" s="29" t="s">
        <v>10563</v>
      </c>
      <c r="D3012" s="28">
        <v>8.7764317775E10</v>
      </c>
      <c r="E3012" s="29" t="s">
        <v>117</v>
      </c>
      <c r="F3012" s="29" t="s">
        <v>141</v>
      </c>
      <c r="G3012" s="29" t="s">
        <v>10564</v>
      </c>
      <c r="H3012" s="51" t="s">
        <v>10565</v>
      </c>
      <c r="I3012" s="6"/>
      <c r="J3012" s="6"/>
    </row>
    <row r="3013">
      <c r="A3013" s="28">
        <v>1.80140035992E11</v>
      </c>
      <c r="B3013" s="29" t="s">
        <v>10566</v>
      </c>
      <c r="C3013" s="29" t="s">
        <v>10567</v>
      </c>
      <c r="D3013" s="28">
        <v>8.7085774315E10</v>
      </c>
      <c r="E3013" s="29" t="s">
        <v>151</v>
      </c>
      <c r="F3013" s="29" t="s">
        <v>43</v>
      </c>
      <c r="G3013" s="29" t="s">
        <v>10568</v>
      </c>
      <c r="H3013" s="51" t="s">
        <v>817</v>
      </c>
      <c r="I3013" s="57" t="s">
        <v>10569</v>
      </c>
      <c r="J3013" s="6"/>
    </row>
    <row r="3014">
      <c r="A3014" s="28">
        <v>1.80140038739E11</v>
      </c>
      <c r="B3014" s="29" t="s">
        <v>10570</v>
      </c>
      <c r="C3014" s="29" t="s">
        <v>10571</v>
      </c>
      <c r="D3014" s="28">
        <v>8.7773251055E10</v>
      </c>
      <c r="E3014" s="29" t="s">
        <v>117</v>
      </c>
      <c r="F3014" s="29" t="s">
        <v>96</v>
      </c>
      <c r="G3014" s="29" t="s">
        <v>10572</v>
      </c>
      <c r="H3014" s="51" t="s">
        <v>8697</v>
      </c>
      <c r="I3014" s="6"/>
      <c r="J3014" s="33"/>
    </row>
    <row r="3015">
      <c r="A3015" s="62">
        <v>1.80240010178E11</v>
      </c>
      <c r="B3015" s="63" t="s">
        <v>10573</v>
      </c>
      <c r="C3015" s="63" t="s">
        <v>10574</v>
      </c>
      <c r="D3015" s="62">
        <v>8.7789589524E10</v>
      </c>
      <c r="E3015" s="63" t="s">
        <v>117</v>
      </c>
      <c r="F3015" s="63" t="s">
        <v>2</v>
      </c>
      <c r="G3015" s="63" t="s">
        <v>10575</v>
      </c>
      <c r="H3015" s="33"/>
      <c r="I3015" s="33"/>
      <c r="J3015" s="6"/>
    </row>
    <row r="3016">
      <c r="A3016" s="62">
        <v>1.80240000507E11</v>
      </c>
      <c r="B3016" s="63" t="s">
        <v>10576</v>
      </c>
      <c r="C3016" s="63" t="s">
        <v>10577</v>
      </c>
      <c r="D3016" s="62">
        <v>8.747510906E10</v>
      </c>
      <c r="E3016" s="63" t="s">
        <v>117</v>
      </c>
      <c r="F3016" s="63" t="s">
        <v>2984</v>
      </c>
      <c r="G3016" s="63" t="s">
        <v>10578</v>
      </c>
      <c r="H3016" s="33"/>
      <c r="I3016" s="33"/>
      <c r="J3016" s="6"/>
    </row>
    <row r="3017">
      <c r="A3017" s="3">
        <v>1.80240000273E11</v>
      </c>
      <c r="B3017" s="2" t="s">
        <v>10579</v>
      </c>
      <c r="C3017" s="2" t="s">
        <v>10580</v>
      </c>
      <c r="D3017" s="3">
        <v>8.705597083E10</v>
      </c>
      <c r="E3017" s="2" t="s">
        <v>21</v>
      </c>
      <c r="F3017" s="2" t="s">
        <v>10581</v>
      </c>
      <c r="G3017" s="2" t="s">
        <v>10582</v>
      </c>
      <c r="H3017" s="10"/>
      <c r="I3017" s="10"/>
      <c r="J3017" s="10"/>
    </row>
    <row r="3018">
      <c r="A3018" s="28">
        <v>1.80240002147E11</v>
      </c>
      <c r="B3018" s="29" t="s">
        <v>10583</v>
      </c>
      <c r="C3018" s="29" t="s">
        <v>10584</v>
      </c>
      <c r="D3018" s="39" t="s">
        <v>10585</v>
      </c>
      <c r="E3018" s="29" t="s">
        <v>2949</v>
      </c>
      <c r="F3018" s="29" t="s">
        <v>43</v>
      </c>
      <c r="G3018" s="29" t="s">
        <v>10586</v>
      </c>
      <c r="H3018" s="51" t="s">
        <v>817</v>
      </c>
      <c r="I3018" s="57" t="s">
        <v>10587</v>
      </c>
      <c r="J3018" s="6"/>
    </row>
    <row r="3019">
      <c r="A3019" s="3">
        <v>1.80240022914E11</v>
      </c>
      <c r="B3019" s="2" t="s">
        <v>10588</v>
      </c>
      <c r="C3019" s="2" t="s">
        <v>10589</v>
      </c>
      <c r="D3019" s="69" t="s">
        <v>10590</v>
      </c>
      <c r="E3019" s="2" t="s">
        <v>1</v>
      </c>
      <c r="F3019" s="2" t="s">
        <v>31</v>
      </c>
      <c r="G3019" s="2" t="s">
        <v>10591</v>
      </c>
      <c r="H3019" s="4" t="s">
        <v>3046</v>
      </c>
      <c r="I3019" s="10"/>
      <c r="J3019" s="6"/>
    </row>
    <row r="3020">
      <c r="A3020" s="3">
        <v>1.80240021867E11</v>
      </c>
      <c r="B3020" s="2" t="s">
        <v>10592</v>
      </c>
      <c r="C3020" s="2" t="s">
        <v>10593</v>
      </c>
      <c r="D3020" s="2" t="s">
        <v>10594</v>
      </c>
      <c r="E3020" s="2" t="s">
        <v>213</v>
      </c>
      <c r="F3020" s="2" t="s">
        <v>37</v>
      </c>
      <c r="G3020" s="2" t="s">
        <v>10595</v>
      </c>
      <c r="H3020" s="4" t="s">
        <v>8871</v>
      </c>
      <c r="I3020" s="10"/>
      <c r="J3020" s="10"/>
    </row>
    <row r="3021">
      <c r="A3021" s="58"/>
      <c r="B3021" s="58"/>
      <c r="C3021" s="58"/>
      <c r="D3021" s="58"/>
      <c r="E3021" s="58"/>
      <c r="F3021" s="58"/>
      <c r="G3021" s="58"/>
      <c r="H3021" s="6"/>
      <c r="I3021" s="6"/>
      <c r="J3021" s="10"/>
    </row>
    <row r="3022">
      <c r="A3022" s="62">
        <v>1.80240023932E11</v>
      </c>
      <c r="B3022" s="63" t="s">
        <v>10596</v>
      </c>
      <c r="C3022" s="63" t="s">
        <v>10597</v>
      </c>
      <c r="D3022" s="68" t="str">
        <f>+77029183446 ,87029183446</f>
        <v>#ERROR!</v>
      </c>
      <c r="E3022" s="63" t="s">
        <v>213</v>
      </c>
      <c r="F3022" s="63" t="s">
        <v>2984</v>
      </c>
      <c r="G3022" s="63" t="s">
        <v>10598</v>
      </c>
      <c r="H3022" s="33"/>
      <c r="I3022" s="33"/>
      <c r="J3022" s="6"/>
    </row>
    <row r="3023">
      <c r="A3023" s="62">
        <v>1.80340000696E11</v>
      </c>
      <c r="B3023" s="63" t="s">
        <v>10599</v>
      </c>
      <c r="C3023" s="63" t="s">
        <v>10600</v>
      </c>
      <c r="D3023" s="63" t="s">
        <v>10601</v>
      </c>
      <c r="E3023" s="63" t="s">
        <v>117</v>
      </c>
      <c r="F3023" s="63" t="s">
        <v>2</v>
      </c>
      <c r="G3023" s="63" t="s">
        <v>10602</v>
      </c>
      <c r="H3023" s="33"/>
      <c r="I3023" s="33"/>
      <c r="J3023" s="20"/>
    </row>
    <row r="3024">
      <c r="A3024" s="28">
        <v>1.80240032397E11</v>
      </c>
      <c r="B3024" s="29" t="s">
        <v>10603</v>
      </c>
      <c r="C3024" s="29" t="s">
        <v>10604</v>
      </c>
      <c r="D3024" s="28">
        <v>8.7015604444E10</v>
      </c>
      <c r="E3024" s="29" t="s">
        <v>2749</v>
      </c>
      <c r="F3024" s="29" t="s">
        <v>273</v>
      </c>
      <c r="G3024" s="29" t="s">
        <v>10605</v>
      </c>
      <c r="H3024" s="51" t="s">
        <v>10155</v>
      </c>
      <c r="I3024" s="6"/>
      <c r="J3024" s="6"/>
    </row>
    <row r="3025">
      <c r="A3025" s="28">
        <v>1.80240027172E11</v>
      </c>
      <c r="B3025" s="29" t="s">
        <v>10606</v>
      </c>
      <c r="C3025" s="29" t="s">
        <v>10607</v>
      </c>
      <c r="D3025" s="39" t="s">
        <v>10608</v>
      </c>
      <c r="E3025" s="29" t="s">
        <v>762</v>
      </c>
      <c r="F3025" s="29" t="s">
        <v>428</v>
      </c>
      <c r="G3025" s="29" t="s">
        <v>10609</v>
      </c>
      <c r="H3025" s="6"/>
      <c r="I3025" s="6"/>
      <c r="J3025" s="10"/>
    </row>
    <row r="3026">
      <c r="A3026" s="3">
        <v>1.80264012155E11</v>
      </c>
      <c r="B3026" s="2" t="s">
        <v>10610</v>
      </c>
      <c r="C3026" s="2" t="s">
        <v>10611</v>
      </c>
      <c r="D3026" s="3">
        <v>8.7022578517E10</v>
      </c>
      <c r="E3026" s="2" t="s">
        <v>674</v>
      </c>
      <c r="F3026" s="2" t="s">
        <v>201</v>
      </c>
      <c r="G3026" s="2" t="s">
        <v>202</v>
      </c>
      <c r="H3026" s="4" t="s">
        <v>8825</v>
      </c>
      <c r="I3026" s="10"/>
      <c r="J3026" s="33"/>
    </row>
    <row r="3027">
      <c r="A3027" s="58"/>
      <c r="B3027" s="58"/>
      <c r="C3027" s="58"/>
      <c r="D3027" s="58"/>
      <c r="E3027" s="58"/>
      <c r="F3027" s="58"/>
      <c r="G3027" s="58"/>
      <c r="H3027" s="6"/>
      <c r="I3027" s="6"/>
      <c r="J3027" s="10"/>
    </row>
    <row r="3028">
      <c r="A3028" s="3">
        <v>1.8034000212E11</v>
      </c>
      <c r="B3028" s="2" t="s">
        <v>10612</v>
      </c>
      <c r="C3028" s="2" t="s">
        <v>10613</v>
      </c>
      <c r="D3028" s="3">
        <v>8.705227505E10</v>
      </c>
      <c r="E3028" s="2" t="s">
        <v>302</v>
      </c>
      <c r="F3028" s="2" t="s">
        <v>37</v>
      </c>
      <c r="G3028" s="2" t="s">
        <v>10614</v>
      </c>
      <c r="H3028" s="4" t="s">
        <v>8580</v>
      </c>
      <c r="I3028" s="10"/>
      <c r="J3028" s="14"/>
    </row>
    <row r="3029">
      <c r="A3029" s="28">
        <v>1.80340009603E11</v>
      </c>
      <c r="B3029" s="29" t="s">
        <v>10615</v>
      </c>
      <c r="C3029" s="29" t="s">
        <v>10616</v>
      </c>
      <c r="D3029" s="28">
        <v>8.7786474145E10</v>
      </c>
      <c r="E3029" s="29" t="s">
        <v>6004</v>
      </c>
      <c r="F3029" s="29" t="s">
        <v>37</v>
      </c>
      <c r="G3029" s="29" t="s">
        <v>10617</v>
      </c>
      <c r="H3029" s="51" t="s">
        <v>8628</v>
      </c>
      <c r="I3029" s="6"/>
      <c r="J3029" s="33"/>
    </row>
    <row r="3030">
      <c r="A3030" s="28">
        <v>1.80340007568E11</v>
      </c>
      <c r="B3030" s="29" t="s">
        <v>10618</v>
      </c>
      <c r="C3030" s="29" t="s">
        <v>10619</v>
      </c>
      <c r="D3030" s="39" t="s">
        <v>10620</v>
      </c>
      <c r="E3030" s="29" t="s">
        <v>762</v>
      </c>
      <c r="F3030" s="29" t="s">
        <v>60</v>
      </c>
      <c r="G3030" s="29" t="s">
        <v>10621</v>
      </c>
      <c r="H3030" s="51" t="s">
        <v>5935</v>
      </c>
      <c r="I3030" s="6"/>
      <c r="J3030" s="33"/>
    </row>
    <row r="3031">
      <c r="A3031" s="3">
        <v>1.80340017027E11</v>
      </c>
      <c r="B3031" s="2" t="s">
        <v>10622</v>
      </c>
      <c r="C3031" s="2" t="s">
        <v>10623</v>
      </c>
      <c r="D3031" s="3">
        <v>8.7001989099E10</v>
      </c>
      <c r="E3031" s="2" t="s">
        <v>674</v>
      </c>
      <c r="F3031" s="2" t="s">
        <v>9</v>
      </c>
      <c r="G3031" s="2" t="s">
        <v>10624</v>
      </c>
      <c r="H3031" s="4" t="s">
        <v>8928</v>
      </c>
      <c r="I3031" s="10"/>
      <c r="J3031" s="6"/>
    </row>
    <row r="3032">
      <c r="A3032" s="58"/>
      <c r="B3032" s="58"/>
      <c r="C3032" s="58"/>
      <c r="D3032" s="58"/>
      <c r="E3032" s="58"/>
      <c r="F3032" s="58"/>
      <c r="G3032" s="58"/>
      <c r="H3032" s="6"/>
      <c r="I3032" s="6"/>
      <c r="J3032" s="33"/>
    </row>
    <row r="3033">
      <c r="A3033" s="28">
        <v>1.80340017971E11</v>
      </c>
      <c r="B3033" s="29" t="s">
        <v>10625</v>
      </c>
      <c r="C3033" s="29" t="s">
        <v>10626</v>
      </c>
      <c r="D3033" s="28">
        <v>8.777639081E10</v>
      </c>
      <c r="E3033" s="29" t="s">
        <v>21</v>
      </c>
      <c r="F3033" s="29" t="s">
        <v>43</v>
      </c>
      <c r="G3033" s="29" t="s">
        <v>10627</v>
      </c>
      <c r="H3033" s="51" t="s">
        <v>10508</v>
      </c>
      <c r="I3033" s="6"/>
      <c r="J3033" s="6"/>
    </row>
    <row r="3034">
      <c r="A3034" s="28">
        <v>1.80340019066E11</v>
      </c>
      <c r="B3034" s="29" t="s">
        <v>10628</v>
      </c>
      <c r="C3034" s="29" t="s">
        <v>10629</v>
      </c>
      <c r="D3034" s="39" t="s">
        <v>10630</v>
      </c>
      <c r="E3034" s="29" t="s">
        <v>416</v>
      </c>
      <c r="F3034" s="29" t="s">
        <v>31</v>
      </c>
      <c r="G3034" s="29" t="s">
        <v>10631</v>
      </c>
      <c r="H3034" s="51" t="s">
        <v>7551</v>
      </c>
      <c r="I3034" s="6"/>
      <c r="J3034" s="20"/>
    </row>
    <row r="3035">
      <c r="A3035" s="28">
        <v>1.80340027691E11</v>
      </c>
      <c r="B3035" s="29" t="s">
        <v>10632</v>
      </c>
      <c r="C3035" s="29" t="s">
        <v>10053</v>
      </c>
      <c r="D3035" s="29" t="s">
        <v>10633</v>
      </c>
      <c r="E3035" s="29" t="s">
        <v>21</v>
      </c>
      <c r="F3035" s="29" t="s">
        <v>43</v>
      </c>
      <c r="G3035" s="29" t="s">
        <v>10634</v>
      </c>
      <c r="H3035" s="51" t="s">
        <v>10508</v>
      </c>
      <c r="I3035" s="129" t="s">
        <v>10635</v>
      </c>
      <c r="J3035" s="6"/>
    </row>
    <row r="3036">
      <c r="A3036" s="28">
        <v>1.80340020614E11</v>
      </c>
      <c r="B3036" s="29" t="s">
        <v>10636</v>
      </c>
      <c r="C3036" s="29" t="s">
        <v>10637</v>
      </c>
      <c r="D3036" s="39" t="s">
        <v>10638</v>
      </c>
      <c r="E3036" s="29" t="s">
        <v>21</v>
      </c>
      <c r="F3036" s="29" t="s">
        <v>9</v>
      </c>
      <c r="G3036" s="29" t="s">
        <v>10639</v>
      </c>
      <c r="H3036" s="51" t="s">
        <v>8050</v>
      </c>
      <c r="I3036" s="6"/>
      <c r="J3036" s="6"/>
    </row>
    <row r="3037">
      <c r="A3037" s="3">
        <v>1.80340028957E11</v>
      </c>
      <c r="B3037" s="2" t="s">
        <v>10640</v>
      </c>
      <c r="C3037" s="2" t="s">
        <v>10641</v>
      </c>
      <c r="D3037" s="69" t="s">
        <v>10642</v>
      </c>
      <c r="E3037" s="2" t="s">
        <v>525</v>
      </c>
      <c r="F3037" s="2" t="s">
        <v>141</v>
      </c>
      <c r="G3037" s="2" t="s">
        <v>10643</v>
      </c>
      <c r="H3037" s="4" t="s">
        <v>1092</v>
      </c>
      <c r="I3037" s="10"/>
      <c r="J3037" s="6"/>
    </row>
    <row r="3038">
      <c r="A3038" s="28">
        <v>1.8034002775E11</v>
      </c>
      <c r="B3038" s="29" t="s">
        <v>10644</v>
      </c>
      <c r="C3038" s="29" t="s">
        <v>10645</v>
      </c>
      <c r="D3038" s="28">
        <v>8.7778984857E10</v>
      </c>
      <c r="E3038" s="29" t="s">
        <v>117</v>
      </c>
      <c r="F3038" s="29" t="s">
        <v>43</v>
      </c>
      <c r="G3038" s="29" t="s">
        <v>10646</v>
      </c>
      <c r="H3038" s="51" t="s">
        <v>10508</v>
      </c>
      <c r="I3038" s="6"/>
      <c r="J3038" s="20"/>
    </row>
    <row r="3039">
      <c r="A3039" s="28">
        <v>1.8036400307E11</v>
      </c>
      <c r="B3039" s="29" t="s">
        <v>10647</v>
      </c>
      <c r="C3039" s="29" t="s">
        <v>10648</v>
      </c>
      <c r="D3039" s="28">
        <v>8.7015222247E10</v>
      </c>
      <c r="E3039" s="29" t="s">
        <v>165</v>
      </c>
      <c r="F3039" s="29" t="s">
        <v>60</v>
      </c>
      <c r="G3039" s="29" t="s">
        <v>10649</v>
      </c>
      <c r="H3039" s="51" t="s">
        <v>10650</v>
      </c>
      <c r="I3039" s="6"/>
      <c r="J3039" s="10"/>
    </row>
    <row r="3040">
      <c r="A3040" s="62">
        <v>1.80440003509E11</v>
      </c>
      <c r="B3040" s="63" t="s">
        <v>10651</v>
      </c>
      <c r="C3040" s="63" t="s">
        <v>10652</v>
      </c>
      <c r="D3040" s="63" t="s">
        <v>10653</v>
      </c>
      <c r="E3040" s="63" t="s">
        <v>1023</v>
      </c>
      <c r="F3040" s="63" t="s">
        <v>428</v>
      </c>
      <c r="G3040" s="63" t="s">
        <v>10654</v>
      </c>
      <c r="H3040" s="33"/>
      <c r="I3040" s="33"/>
      <c r="J3040" s="33"/>
    </row>
    <row r="3041">
      <c r="A3041" s="28">
        <v>1.80440000376E11</v>
      </c>
      <c r="B3041" s="29" t="s">
        <v>10655</v>
      </c>
      <c r="C3041" s="29" t="s">
        <v>10656</v>
      </c>
      <c r="D3041" s="39" t="s">
        <v>10657</v>
      </c>
      <c r="E3041" s="29" t="s">
        <v>117</v>
      </c>
      <c r="F3041" s="29" t="s">
        <v>37</v>
      </c>
      <c r="G3041" s="29" t="s">
        <v>10658</v>
      </c>
      <c r="H3041" s="51" t="s">
        <v>8980</v>
      </c>
      <c r="I3041" s="6"/>
      <c r="J3041" s="6"/>
    </row>
    <row r="3042">
      <c r="A3042" s="62">
        <v>1.80440009449E11</v>
      </c>
      <c r="B3042" s="63" t="s">
        <v>10659</v>
      </c>
      <c r="C3042" s="63" t="s">
        <v>10660</v>
      </c>
      <c r="D3042" s="62">
        <v>8.7470384872E10</v>
      </c>
      <c r="E3042" s="63" t="s">
        <v>584</v>
      </c>
      <c r="F3042" s="63" t="s">
        <v>96</v>
      </c>
      <c r="G3042" s="63" t="s">
        <v>10661</v>
      </c>
      <c r="H3042" s="33"/>
      <c r="I3042" s="33"/>
      <c r="J3042" s="20"/>
    </row>
    <row r="3043">
      <c r="A3043" s="3">
        <v>1.80440013477E11</v>
      </c>
      <c r="B3043" s="2" t="s">
        <v>10662</v>
      </c>
      <c r="C3043" s="2" t="s">
        <v>10663</v>
      </c>
      <c r="D3043" s="3">
        <v>8.7089168281E10</v>
      </c>
      <c r="E3043" s="2" t="s">
        <v>272</v>
      </c>
      <c r="F3043" s="2" t="s">
        <v>9</v>
      </c>
      <c r="G3043" s="2" t="s">
        <v>10664</v>
      </c>
      <c r="H3043" s="4" t="s">
        <v>3544</v>
      </c>
      <c r="I3043" s="10"/>
      <c r="J3043" s="10"/>
    </row>
    <row r="3044">
      <c r="A3044" s="58"/>
      <c r="B3044" s="58"/>
      <c r="C3044" s="58"/>
      <c r="D3044" s="58"/>
      <c r="E3044" s="58"/>
      <c r="F3044" s="58"/>
      <c r="G3044" s="58"/>
      <c r="H3044" s="6"/>
      <c r="I3044" s="6"/>
      <c r="J3044" s="19"/>
    </row>
    <row r="3045">
      <c r="A3045" s="28">
        <v>1.80440030437E11</v>
      </c>
      <c r="B3045" s="29" t="s">
        <v>10665</v>
      </c>
      <c r="C3045" s="29" t="s">
        <v>10666</v>
      </c>
      <c r="D3045" s="28">
        <v>8.7023832191E10</v>
      </c>
      <c r="E3045" s="29" t="s">
        <v>10667</v>
      </c>
      <c r="F3045" s="29" t="s">
        <v>91</v>
      </c>
      <c r="G3045" s="29" t="s">
        <v>10668</v>
      </c>
      <c r="H3045" s="51" t="s">
        <v>10669</v>
      </c>
      <c r="I3045" s="6"/>
      <c r="J3045" s="10"/>
    </row>
    <row r="3046">
      <c r="A3046" s="130">
        <v>1.80440028287E11</v>
      </c>
      <c r="B3046" s="131" t="s">
        <v>10670</v>
      </c>
      <c r="C3046" s="131" t="s">
        <v>10671</v>
      </c>
      <c r="D3046" s="130">
        <v>8.7056041024E10</v>
      </c>
      <c r="E3046" s="131" t="s">
        <v>21</v>
      </c>
      <c r="F3046" s="131" t="s">
        <v>201</v>
      </c>
      <c r="G3046" s="131" t="s">
        <v>10672</v>
      </c>
      <c r="H3046" s="132" t="s">
        <v>10673</v>
      </c>
      <c r="I3046" s="88"/>
      <c r="J3046" s="10"/>
    </row>
    <row r="3047">
      <c r="A3047" s="3">
        <v>1.80540011296E11</v>
      </c>
      <c r="B3047" s="2" t="s">
        <v>10674</v>
      </c>
      <c r="C3047" s="2" t="s">
        <v>10675</v>
      </c>
      <c r="D3047" s="3">
        <v>8.7769273393E10</v>
      </c>
      <c r="E3047" s="2" t="s">
        <v>117</v>
      </c>
      <c r="F3047" s="2" t="s">
        <v>37</v>
      </c>
      <c r="G3047" s="2" t="s">
        <v>10676</v>
      </c>
      <c r="H3047" s="4" t="s">
        <v>8580</v>
      </c>
      <c r="I3047" s="10"/>
      <c r="J3047" s="10"/>
    </row>
    <row r="3048">
      <c r="A3048" s="28">
        <v>1.80464028059E11</v>
      </c>
      <c r="B3048" s="29" t="s">
        <v>10677</v>
      </c>
      <c r="C3048" s="29" t="s">
        <v>10678</v>
      </c>
      <c r="D3048" s="39" t="s">
        <v>10679</v>
      </c>
      <c r="E3048" s="29" t="s">
        <v>21</v>
      </c>
      <c r="F3048" s="29" t="s">
        <v>37</v>
      </c>
      <c r="G3048" s="29" t="s">
        <v>6721</v>
      </c>
      <c r="H3048" s="51" t="s">
        <v>8980</v>
      </c>
      <c r="I3048" s="6"/>
      <c r="J3048" s="10"/>
    </row>
    <row r="3049">
      <c r="A3049" s="3">
        <v>1.80540010713E11</v>
      </c>
      <c r="B3049" s="2" t="s">
        <v>10680</v>
      </c>
      <c r="C3049" s="2" t="s">
        <v>10681</v>
      </c>
      <c r="D3049" s="3">
        <v>8.77811325E10</v>
      </c>
      <c r="E3049" s="2" t="s">
        <v>5077</v>
      </c>
      <c r="F3049" s="2" t="s">
        <v>273</v>
      </c>
      <c r="G3049" s="2" t="s">
        <v>10682</v>
      </c>
      <c r="H3049" s="4" t="s">
        <v>8851</v>
      </c>
      <c r="I3049" s="10"/>
      <c r="J3049" s="6"/>
    </row>
    <row r="3050">
      <c r="A3050" s="28">
        <v>1.80440042986E11</v>
      </c>
      <c r="B3050" s="29" t="s">
        <v>10683</v>
      </c>
      <c r="C3050" s="29" t="s">
        <v>10684</v>
      </c>
      <c r="D3050" s="28">
        <v>8.77690927E10</v>
      </c>
      <c r="E3050" s="29" t="s">
        <v>165</v>
      </c>
      <c r="F3050" s="29" t="s">
        <v>37</v>
      </c>
      <c r="G3050" s="29" t="s">
        <v>10685</v>
      </c>
      <c r="H3050" s="51" t="s">
        <v>8980</v>
      </c>
      <c r="I3050" s="6"/>
      <c r="J3050" s="6"/>
    </row>
    <row r="3051">
      <c r="A3051" s="28">
        <v>1.80441017316E11</v>
      </c>
      <c r="B3051" s="29" t="s">
        <v>10686</v>
      </c>
      <c r="C3051" s="29" t="s">
        <v>10687</v>
      </c>
      <c r="D3051" s="39" t="s">
        <v>10688</v>
      </c>
      <c r="E3051" s="29" t="s">
        <v>5971</v>
      </c>
      <c r="F3051" s="29" t="s">
        <v>71</v>
      </c>
      <c r="G3051" s="29" t="s">
        <v>10689</v>
      </c>
      <c r="H3051" s="51" t="s">
        <v>10690</v>
      </c>
      <c r="I3051" s="6"/>
      <c r="J3051" s="6"/>
    </row>
    <row r="3052">
      <c r="A3052" s="62">
        <v>1.80540000885E11</v>
      </c>
      <c r="B3052" s="63" t="s">
        <v>10691</v>
      </c>
      <c r="C3052" s="63" t="s">
        <v>10692</v>
      </c>
      <c r="D3052" s="62">
        <v>8.701887877E10</v>
      </c>
      <c r="E3052" s="63" t="s">
        <v>10693</v>
      </c>
      <c r="F3052" s="63" t="s">
        <v>428</v>
      </c>
      <c r="G3052" s="63" t="s">
        <v>10694</v>
      </c>
      <c r="H3052" s="33"/>
      <c r="I3052" s="33"/>
      <c r="J3052" s="6"/>
    </row>
    <row r="3053">
      <c r="A3053" s="62">
        <v>1.80540003186E11</v>
      </c>
      <c r="B3053" s="63" t="s">
        <v>10695</v>
      </c>
      <c r="C3053" s="63" t="s">
        <v>10696</v>
      </c>
      <c r="D3053" s="68" t="str">
        <f>+77076005175 ,87076005175</f>
        <v>#ERROR!</v>
      </c>
      <c r="E3053" s="63" t="s">
        <v>1023</v>
      </c>
      <c r="F3053" s="63" t="s">
        <v>2984</v>
      </c>
      <c r="G3053" s="63" t="s">
        <v>10697</v>
      </c>
      <c r="H3053" s="33"/>
      <c r="I3053" s="33"/>
      <c r="J3053" s="10"/>
    </row>
    <row r="3054">
      <c r="A3054" s="28">
        <v>1.80540010773E11</v>
      </c>
      <c r="B3054" s="29" t="s">
        <v>10698</v>
      </c>
      <c r="C3054" s="29" t="s">
        <v>10699</v>
      </c>
      <c r="D3054" s="28">
        <v>8.7077001788E10</v>
      </c>
      <c r="E3054" s="29" t="s">
        <v>165</v>
      </c>
      <c r="F3054" s="29" t="s">
        <v>186</v>
      </c>
      <c r="G3054" s="29" t="s">
        <v>10700</v>
      </c>
      <c r="H3054" s="51" t="s">
        <v>10097</v>
      </c>
      <c r="I3054" s="6"/>
      <c r="J3054" s="10"/>
    </row>
    <row r="3055">
      <c r="A3055" s="3">
        <v>1.80540024288E11</v>
      </c>
      <c r="B3055" s="2" t="s">
        <v>10701</v>
      </c>
      <c r="C3055" s="2" t="s">
        <v>10702</v>
      </c>
      <c r="D3055" s="69" t="s">
        <v>10703</v>
      </c>
      <c r="E3055" s="2" t="s">
        <v>2863</v>
      </c>
      <c r="F3055" s="2" t="s">
        <v>201</v>
      </c>
      <c r="G3055" s="2" t="s">
        <v>10704</v>
      </c>
      <c r="H3055" s="4" t="s">
        <v>4169</v>
      </c>
      <c r="I3055" s="10"/>
      <c r="J3055" s="6"/>
    </row>
    <row r="3056">
      <c r="A3056" s="3">
        <v>1.8054003121E11</v>
      </c>
      <c r="B3056" s="2" t="s">
        <v>10705</v>
      </c>
      <c r="C3056" s="2" t="s">
        <v>10706</v>
      </c>
      <c r="D3056" s="3">
        <v>8.7474429065E10</v>
      </c>
      <c r="E3056" s="2" t="s">
        <v>117</v>
      </c>
      <c r="F3056" s="2" t="s">
        <v>37</v>
      </c>
      <c r="G3056" s="2" t="s">
        <v>10707</v>
      </c>
      <c r="H3056" s="4" t="s">
        <v>8580</v>
      </c>
      <c r="I3056" s="10"/>
      <c r="J3056" s="6"/>
    </row>
    <row r="3057">
      <c r="A3057" s="3">
        <v>1.80540031677E11</v>
      </c>
      <c r="B3057" s="2" t="s">
        <v>10708</v>
      </c>
      <c r="C3057" s="2" t="s">
        <v>10709</v>
      </c>
      <c r="D3057" s="69" t="s">
        <v>10710</v>
      </c>
      <c r="E3057" s="2" t="s">
        <v>165</v>
      </c>
      <c r="F3057" s="2" t="s">
        <v>37</v>
      </c>
      <c r="G3057" s="2" t="s">
        <v>10711</v>
      </c>
      <c r="H3057" s="4" t="s">
        <v>8580</v>
      </c>
      <c r="I3057" s="10"/>
      <c r="J3057" s="6"/>
    </row>
    <row r="3058">
      <c r="A3058" s="62">
        <v>1.8054003392E11</v>
      </c>
      <c r="B3058" s="63" t="s">
        <v>10712</v>
      </c>
      <c r="C3058" s="63" t="s">
        <v>10713</v>
      </c>
      <c r="D3058" s="68" t="str">
        <f>+77778960496;+77775532162</f>
        <v>#ERROR!</v>
      </c>
      <c r="E3058" s="63" t="s">
        <v>7255</v>
      </c>
      <c r="F3058" s="63" t="s">
        <v>55</v>
      </c>
      <c r="G3058" s="63" t="s">
        <v>10714</v>
      </c>
      <c r="H3058" s="33"/>
      <c r="I3058" s="33"/>
      <c r="J3058" s="10"/>
    </row>
    <row r="3059">
      <c r="A3059" s="62">
        <v>1.80540037011E11</v>
      </c>
      <c r="B3059" s="63" t="s">
        <v>10715</v>
      </c>
      <c r="C3059" s="63" t="s">
        <v>10716</v>
      </c>
      <c r="D3059" s="62">
        <v>8.705678609E10</v>
      </c>
      <c r="E3059" s="63" t="s">
        <v>36</v>
      </c>
      <c r="F3059" s="63" t="s">
        <v>2</v>
      </c>
      <c r="G3059" s="63" t="s">
        <v>10717</v>
      </c>
      <c r="H3059" s="33"/>
      <c r="I3059" s="33"/>
      <c r="J3059" s="10"/>
    </row>
    <row r="3060">
      <c r="A3060" s="28">
        <v>1.80564008623E11</v>
      </c>
      <c r="B3060" s="29" t="s">
        <v>10718</v>
      </c>
      <c r="C3060" s="29" t="s">
        <v>10719</v>
      </c>
      <c r="D3060" s="39" t="s">
        <v>10720</v>
      </c>
      <c r="E3060" s="29" t="s">
        <v>213</v>
      </c>
      <c r="F3060" s="29" t="s">
        <v>71</v>
      </c>
      <c r="G3060" s="29" t="s">
        <v>1053</v>
      </c>
      <c r="H3060" s="30" t="s">
        <v>1148</v>
      </c>
      <c r="I3060" s="6"/>
      <c r="J3060" s="10"/>
    </row>
    <row r="3061">
      <c r="A3061" s="28">
        <v>1.80640034605E11</v>
      </c>
      <c r="B3061" s="29" t="s">
        <v>10721</v>
      </c>
      <c r="C3061" s="29" t="s">
        <v>10722</v>
      </c>
      <c r="D3061" s="39" t="s">
        <v>10723</v>
      </c>
      <c r="E3061" s="29" t="s">
        <v>879</v>
      </c>
      <c r="F3061" s="29" t="s">
        <v>428</v>
      </c>
      <c r="G3061" s="29" t="s">
        <v>10724</v>
      </c>
      <c r="H3061" s="6"/>
      <c r="I3061" s="6"/>
      <c r="J3061" s="6"/>
    </row>
    <row r="3062">
      <c r="A3062" s="28">
        <v>1.80640009565E11</v>
      </c>
      <c r="B3062" s="29" t="s">
        <v>10725</v>
      </c>
      <c r="C3062" s="29" t="s">
        <v>10726</v>
      </c>
      <c r="D3062" s="39" t="s">
        <v>10585</v>
      </c>
      <c r="E3062" s="29" t="s">
        <v>200</v>
      </c>
      <c r="F3062" s="29" t="s">
        <v>43</v>
      </c>
      <c r="G3062" s="29" t="s">
        <v>10727</v>
      </c>
      <c r="H3062" s="51" t="s">
        <v>817</v>
      </c>
      <c r="I3062" s="57" t="s">
        <v>10728</v>
      </c>
      <c r="J3062" s="6"/>
    </row>
    <row r="3063">
      <c r="A3063" s="62">
        <v>1.80640013563E11</v>
      </c>
      <c r="B3063" s="63" t="s">
        <v>10729</v>
      </c>
      <c r="C3063" s="63" t="s">
        <v>10730</v>
      </c>
      <c r="D3063" s="62">
        <v>8.7011206754E10</v>
      </c>
      <c r="E3063" s="63" t="s">
        <v>21</v>
      </c>
      <c r="F3063" s="63" t="s">
        <v>428</v>
      </c>
      <c r="G3063" s="63" t="s">
        <v>10731</v>
      </c>
      <c r="H3063" s="33"/>
      <c r="I3063" s="33"/>
      <c r="J3063" s="20"/>
    </row>
    <row r="3064">
      <c r="A3064" s="28">
        <v>1.80664007163E11</v>
      </c>
      <c r="B3064" s="29" t="s">
        <v>10732</v>
      </c>
      <c r="C3064" s="29" t="s">
        <v>10733</v>
      </c>
      <c r="D3064" s="39" t="s">
        <v>10734</v>
      </c>
      <c r="E3064" s="29" t="s">
        <v>21</v>
      </c>
      <c r="F3064" s="29" t="s">
        <v>205</v>
      </c>
      <c r="G3064" s="29" t="s">
        <v>7331</v>
      </c>
      <c r="H3064" s="51" t="s">
        <v>10237</v>
      </c>
      <c r="I3064" s="6"/>
      <c r="J3064" s="6"/>
    </row>
    <row r="3065">
      <c r="A3065" s="28">
        <v>1.80740004121E11</v>
      </c>
      <c r="B3065" s="29" t="s">
        <v>10735</v>
      </c>
      <c r="C3065" s="29" t="s">
        <v>10736</v>
      </c>
      <c r="D3065" s="39" t="s">
        <v>10737</v>
      </c>
      <c r="E3065" s="29" t="s">
        <v>15</v>
      </c>
      <c r="F3065" s="29" t="s">
        <v>96</v>
      </c>
      <c r="G3065" s="29" t="s">
        <v>10738</v>
      </c>
      <c r="H3065" s="51" t="s">
        <v>10739</v>
      </c>
      <c r="I3065" s="6"/>
      <c r="J3065" s="13"/>
    </row>
    <row r="3066">
      <c r="A3066" s="28">
        <v>1.80740023217E11</v>
      </c>
      <c r="B3066" s="29" t="s">
        <v>10740</v>
      </c>
      <c r="C3066" s="29" t="s">
        <v>10741</v>
      </c>
      <c r="D3066" s="39" t="s">
        <v>10742</v>
      </c>
      <c r="E3066" s="29" t="s">
        <v>762</v>
      </c>
      <c r="F3066" s="29" t="s">
        <v>201</v>
      </c>
      <c r="G3066" s="29" t="s">
        <v>10743</v>
      </c>
      <c r="H3066" s="51" t="s">
        <v>9407</v>
      </c>
      <c r="I3066" s="6"/>
      <c r="J3066" s="6"/>
    </row>
    <row r="3067">
      <c r="A3067" s="72">
        <v>1.80740018151E11</v>
      </c>
      <c r="B3067" s="73" t="s">
        <v>10744</v>
      </c>
      <c r="C3067" s="73" t="s">
        <v>5087</v>
      </c>
      <c r="D3067" s="109" t="s">
        <v>10745</v>
      </c>
      <c r="E3067" s="73" t="s">
        <v>442</v>
      </c>
      <c r="F3067" s="73" t="s">
        <v>9</v>
      </c>
      <c r="G3067" s="73" t="s">
        <v>10746</v>
      </c>
      <c r="H3067" s="74" t="s">
        <v>3620</v>
      </c>
      <c r="I3067" s="14"/>
      <c r="J3067" s="14"/>
    </row>
    <row r="3068">
      <c r="A3068" s="3">
        <v>1.80740014397E11</v>
      </c>
      <c r="B3068" s="2" t="s">
        <v>10747</v>
      </c>
      <c r="C3068" s="2" t="s">
        <v>10748</v>
      </c>
      <c r="D3068" s="2" t="s">
        <v>10749</v>
      </c>
      <c r="E3068" s="2" t="s">
        <v>165</v>
      </c>
      <c r="F3068" s="2" t="s">
        <v>201</v>
      </c>
      <c r="G3068" s="2" t="s">
        <v>10750</v>
      </c>
      <c r="H3068" s="4" t="s">
        <v>8798</v>
      </c>
      <c r="I3068" s="10"/>
      <c r="J3068" s="6"/>
    </row>
    <row r="3069">
      <c r="A3069" s="28">
        <v>1.80740015612E11</v>
      </c>
      <c r="B3069" s="29" t="s">
        <v>10751</v>
      </c>
      <c r="C3069" s="29" t="s">
        <v>10752</v>
      </c>
      <c r="D3069" s="39" t="s">
        <v>10753</v>
      </c>
      <c r="E3069" s="29" t="s">
        <v>21</v>
      </c>
      <c r="F3069" s="29" t="s">
        <v>43</v>
      </c>
      <c r="G3069" s="29" t="s">
        <v>10464</v>
      </c>
      <c r="H3069" s="51" t="s">
        <v>817</v>
      </c>
      <c r="I3069" s="57" t="s">
        <v>7229</v>
      </c>
      <c r="J3069" s="10"/>
    </row>
    <row r="3070">
      <c r="A3070" s="28">
        <v>1.80740021667E11</v>
      </c>
      <c r="B3070" s="29" t="s">
        <v>10754</v>
      </c>
      <c r="C3070" s="29" t="s">
        <v>10755</v>
      </c>
      <c r="D3070" s="28">
        <v>8.7789722292E10</v>
      </c>
      <c r="E3070" s="29" t="s">
        <v>7936</v>
      </c>
      <c r="F3070" s="29" t="s">
        <v>273</v>
      </c>
      <c r="G3070" s="29" t="s">
        <v>10756</v>
      </c>
      <c r="H3070" s="51" t="s">
        <v>10155</v>
      </c>
      <c r="I3070" s="6"/>
      <c r="J3070" s="6"/>
    </row>
    <row r="3071">
      <c r="A3071" s="28">
        <v>1.80740032974E11</v>
      </c>
      <c r="B3071" s="29" t="s">
        <v>10757</v>
      </c>
      <c r="C3071" s="29" t="s">
        <v>10758</v>
      </c>
      <c r="D3071" s="39" t="s">
        <v>10759</v>
      </c>
      <c r="E3071" s="29" t="s">
        <v>3216</v>
      </c>
      <c r="F3071" s="29" t="s">
        <v>9</v>
      </c>
      <c r="G3071" s="29" t="s">
        <v>10760</v>
      </c>
      <c r="H3071" s="51" t="s">
        <v>6252</v>
      </c>
      <c r="I3071" s="6"/>
      <c r="J3071" s="6"/>
    </row>
    <row r="3072">
      <c r="A3072" s="28">
        <v>1.80740032355E11</v>
      </c>
      <c r="B3072" s="29" t="s">
        <v>10761</v>
      </c>
      <c r="C3072" s="29" t="s">
        <v>10762</v>
      </c>
      <c r="D3072" s="39" t="s">
        <v>10763</v>
      </c>
      <c r="E3072" s="29" t="s">
        <v>225</v>
      </c>
      <c r="F3072" s="29" t="s">
        <v>71</v>
      </c>
      <c r="G3072" s="29" t="s">
        <v>10764</v>
      </c>
      <c r="H3072" s="30" t="s">
        <v>1148</v>
      </c>
      <c r="I3072" s="6"/>
      <c r="J3072" s="6"/>
    </row>
    <row r="3073">
      <c r="A3073" s="62">
        <v>1.80840003335E11</v>
      </c>
      <c r="B3073" s="63" t="s">
        <v>10765</v>
      </c>
      <c r="C3073" s="63" t="s">
        <v>10766</v>
      </c>
      <c r="D3073" s="68" t="str">
        <f>+7 775 499 31 17</f>
        <v>#ERROR!</v>
      </c>
      <c r="E3073" s="63" t="s">
        <v>117</v>
      </c>
      <c r="F3073" s="63" t="s">
        <v>2</v>
      </c>
      <c r="G3073" s="63" t="s">
        <v>10767</v>
      </c>
      <c r="H3073" s="33"/>
      <c r="I3073" s="33"/>
      <c r="J3073" s="33"/>
    </row>
    <row r="3074">
      <c r="A3074" s="3">
        <v>1.80764015534E11</v>
      </c>
      <c r="B3074" s="2" t="s">
        <v>203</v>
      </c>
      <c r="C3074" s="2" t="s">
        <v>10768</v>
      </c>
      <c r="D3074" s="3">
        <v>8.7024304666E10</v>
      </c>
      <c r="E3074" s="2" t="s">
        <v>165</v>
      </c>
      <c r="F3074" s="2" t="s">
        <v>60</v>
      </c>
      <c r="G3074" s="2" t="s">
        <v>2330</v>
      </c>
      <c r="H3074" s="4" t="s">
        <v>10769</v>
      </c>
      <c r="I3074" s="10"/>
      <c r="J3074" s="33"/>
    </row>
    <row r="3075">
      <c r="A3075" s="28">
        <v>1.80840021779E11</v>
      </c>
      <c r="B3075" s="29" t="s">
        <v>10770</v>
      </c>
      <c r="C3075" s="29" t="s">
        <v>10771</v>
      </c>
      <c r="D3075" s="29" t="s">
        <v>10772</v>
      </c>
      <c r="E3075" s="29" t="s">
        <v>621</v>
      </c>
      <c r="F3075" s="29" t="s">
        <v>428</v>
      </c>
      <c r="G3075" s="29" t="s">
        <v>10773</v>
      </c>
      <c r="H3075" s="6"/>
      <c r="I3075" s="6"/>
      <c r="J3075" s="6"/>
    </row>
    <row r="3076">
      <c r="A3076" s="3">
        <v>1.80940017666E11</v>
      </c>
      <c r="B3076" s="2" t="s">
        <v>10774</v>
      </c>
      <c r="C3076" s="2" t="s">
        <v>10775</v>
      </c>
      <c r="D3076" s="2" t="s">
        <v>10776</v>
      </c>
      <c r="E3076" s="2" t="s">
        <v>584</v>
      </c>
      <c r="F3076" s="2" t="s">
        <v>96</v>
      </c>
      <c r="G3076" s="2" t="s">
        <v>10777</v>
      </c>
      <c r="H3076" s="4" t="s">
        <v>8734</v>
      </c>
      <c r="I3076" s="10"/>
      <c r="J3076" s="6"/>
    </row>
    <row r="3077">
      <c r="A3077" s="3">
        <v>1.80940016569E11</v>
      </c>
      <c r="B3077" s="2" t="s">
        <v>10778</v>
      </c>
      <c r="C3077" s="2" t="s">
        <v>10779</v>
      </c>
      <c r="D3077" s="3">
        <v>8.7015012228E10</v>
      </c>
      <c r="E3077" s="2" t="s">
        <v>10780</v>
      </c>
      <c r="F3077" s="2" t="s">
        <v>428</v>
      </c>
      <c r="G3077" s="2" t="s">
        <v>10781</v>
      </c>
      <c r="H3077" s="10"/>
      <c r="I3077" s="10"/>
      <c r="J3077" s="10"/>
    </row>
    <row r="3078">
      <c r="A3078" s="28">
        <v>1.80840029636E11</v>
      </c>
      <c r="B3078" s="29" t="s">
        <v>10782</v>
      </c>
      <c r="C3078" s="29" t="s">
        <v>10783</v>
      </c>
      <c r="D3078" s="28">
        <v>8.74796046E10</v>
      </c>
      <c r="E3078" s="29" t="s">
        <v>117</v>
      </c>
      <c r="F3078" s="29" t="s">
        <v>273</v>
      </c>
      <c r="G3078" s="29" t="s">
        <v>10784</v>
      </c>
      <c r="H3078" s="51" t="s">
        <v>10155</v>
      </c>
      <c r="I3078" s="6"/>
      <c r="J3078" s="10"/>
    </row>
    <row r="3079">
      <c r="A3079" s="28">
        <v>1.80864001786E11</v>
      </c>
      <c r="B3079" s="29" t="s">
        <v>10785</v>
      </c>
      <c r="C3079" s="29" t="s">
        <v>10786</v>
      </c>
      <c r="D3079" s="29" t="s">
        <v>10787</v>
      </c>
      <c r="E3079" s="29" t="s">
        <v>117</v>
      </c>
      <c r="F3079" s="29" t="s">
        <v>71</v>
      </c>
      <c r="G3079" s="29" t="s">
        <v>1074</v>
      </c>
      <c r="H3079" s="30" t="s">
        <v>1148</v>
      </c>
      <c r="I3079" s="6"/>
      <c r="J3079" s="6"/>
    </row>
    <row r="3080">
      <c r="A3080" s="28">
        <v>1.80864024656E11</v>
      </c>
      <c r="B3080" s="29" t="s">
        <v>10788</v>
      </c>
      <c r="C3080" s="29" t="s">
        <v>10789</v>
      </c>
      <c r="D3080" s="28">
        <v>8.7753783132E10</v>
      </c>
      <c r="E3080" s="29" t="s">
        <v>165</v>
      </c>
      <c r="F3080" s="29" t="s">
        <v>205</v>
      </c>
      <c r="G3080" s="29" t="s">
        <v>10790</v>
      </c>
      <c r="H3080" s="51" t="s">
        <v>10237</v>
      </c>
      <c r="I3080" s="6"/>
      <c r="J3080" s="6"/>
    </row>
    <row r="3081">
      <c r="A3081" s="28">
        <v>1.80940014592E11</v>
      </c>
      <c r="B3081" s="29" t="s">
        <v>10791</v>
      </c>
      <c r="C3081" s="29" t="s">
        <v>10792</v>
      </c>
      <c r="D3081" s="29" t="s">
        <v>10793</v>
      </c>
      <c r="E3081" s="29" t="s">
        <v>117</v>
      </c>
      <c r="F3081" s="29" t="s">
        <v>201</v>
      </c>
      <c r="G3081" s="29" t="s">
        <v>10794</v>
      </c>
      <c r="H3081" s="51" t="s">
        <v>8513</v>
      </c>
      <c r="I3081" s="6"/>
      <c r="J3081" s="10"/>
    </row>
    <row r="3082">
      <c r="A3082" s="3">
        <v>1.80940021595E11</v>
      </c>
      <c r="B3082" s="2" t="s">
        <v>10795</v>
      </c>
      <c r="C3082" s="2" t="s">
        <v>10796</v>
      </c>
      <c r="D3082" s="3">
        <v>8.702334222E10</v>
      </c>
      <c r="E3082" s="2" t="s">
        <v>117</v>
      </c>
      <c r="F3082" s="2" t="s">
        <v>273</v>
      </c>
      <c r="G3082" s="2" t="s">
        <v>10797</v>
      </c>
      <c r="H3082" s="4" t="s">
        <v>8851</v>
      </c>
      <c r="I3082" s="10"/>
      <c r="J3082" s="13"/>
    </row>
    <row r="3083">
      <c r="A3083" s="3">
        <v>1.80964011579E11</v>
      </c>
      <c r="B3083" s="2" t="s">
        <v>10798</v>
      </c>
      <c r="C3083" s="2" t="s">
        <v>10799</v>
      </c>
      <c r="D3083" s="3">
        <v>8.7789924747E10</v>
      </c>
      <c r="E3083" s="2" t="s">
        <v>302</v>
      </c>
      <c r="F3083" s="2" t="s">
        <v>37</v>
      </c>
      <c r="G3083" s="2" t="s">
        <v>6761</v>
      </c>
      <c r="H3083" s="4" t="s">
        <v>10800</v>
      </c>
      <c r="I3083" s="10"/>
      <c r="J3083" s="10"/>
    </row>
    <row r="3084">
      <c r="A3084" s="28">
        <v>1.80964013941E11</v>
      </c>
      <c r="B3084" s="29" t="s">
        <v>10801</v>
      </c>
      <c r="C3084" s="29" t="s">
        <v>10802</v>
      </c>
      <c r="D3084" s="28">
        <v>8.7775093093E10</v>
      </c>
      <c r="E3084" s="29" t="s">
        <v>21</v>
      </c>
      <c r="F3084" s="29" t="s">
        <v>43</v>
      </c>
      <c r="G3084" s="29" t="s">
        <v>10803</v>
      </c>
      <c r="H3084" s="51" t="s">
        <v>817</v>
      </c>
      <c r="I3084" s="57" t="s">
        <v>10804</v>
      </c>
      <c r="J3084" s="6"/>
    </row>
    <row r="3085">
      <c r="A3085" s="28">
        <v>1.80964025231E11</v>
      </c>
      <c r="B3085" s="29" t="s">
        <v>10805</v>
      </c>
      <c r="C3085" s="29" t="s">
        <v>10806</v>
      </c>
      <c r="D3085" s="28">
        <v>8.7082608915E10</v>
      </c>
      <c r="E3085" s="29" t="s">
        <v>21</v>
      </c>
      <c r="F3085" s="29" t="s">
        <v>201</v>
      </c>
      <c r="G3085" s="29" t="s">
        <v>10807</v>
      </c>
      <c r="H3085" s="51" t="s">
        <v>10808</v>
      </c>
      <c r="I3085" s="6"/>
      <c r="J3085" s="33"/>
    </row>
    <row r="3086">
      <c r="A3086" s="28">
        <v>1.81040005751E11</v>
      </c>
      <c r="B3086" s="29" t="s">
        <v>10809</v>
      </c>
      <c r="C3086" s="29" t="s">
        <v>10810</v>
      </c>
      <c r="D3086" s="28">
        <v>8.7015555738E10</v>
      </c>
      <c r="E3086" s="29" t="s">
        <v>151</v>
      </c>
      <c r="F3086" s="29" t="s">
        <v>9</v>
      </c>
      <c r="G3086" s="29" t="s">
        <v>10811</v>
      </c>
      <c r="H3086" s="51" t="s">
        <v>153</v>
      </c>
      <c r="I3086" s="6"/>
      <c r="J3086" s="33"/>
    </row>
    <row r="3087">
      <c r="A3087" s="3">
        <v>1.81040016539E11</v>
      </c>
      <c r="B3087" s="2" t="s">
        <v>10812</v>
      </c>
      <c r="C3087" s="2" t="s">
        <v>10813</v>
      </c>
      <c r="D3087" s="3">
        <v>8.7711338011E10</v>
      </c>
      <c r="E3087" s="2" t="s">
        <v>366</v>
      </c>
      <c r="F3087" s="2" t="s">
        <v>186</v>
      </c>
      <c r="G3087" s="2" t="s">
        <v>10814</v>
      </c>
      <c r="H3087" s="4" t="s">
        <v>1197</v>
      </c>
      <c r="I3087" s="10"/>
      <c r="J3087" s="33"/>
    </row>
    <row r="3088">
      <c r="A3088" s="3">
        <v>1.81040006472E11</v>
      </c>
      <c r="B3088" s="2" t="s">
        <v>10815</v>
      </c>
      <c r="C3088" s="2" t="s">
        <v>10816</v>
      </c>
      <c r="D3088" s="69" t="s">
        <v>10817</v>
      </c>
      <c r="E3088" s="2" t="s">
        <v>762</v>
      </c>
      <c r="F3088" s="2" t="s">
        <v>31</v>
      </c>
      <c r="G3088" s="2" t="s">
        <v>10818</v>
      </c>
      <c r="H3088" s="4" t="s">
        <v>3046</v>
      </c>
      <c r="I3088" s="10"/>
      <c r="J3088" s="33"/>
    </row>
    <row r="3089">
      <c r="A3089" s="58"/>
      <c r="B3089" s="58"/>
      <c r="C3089" s="58"/>
      <c r="D3089" s="58"/>
      <c r="E3089" s="58"/>
      <c r="F3089" s="58"/>
      <c r="G3089" s="58"/>
      <c r="H3089" s="6"/>
      <c r="I3089" s="6"/>
      <c r="J3089" s="6"/>
    </row>
    <row r="3090">
      <c r="A3090" s="28">
        <v>1.81064006037E11</v>
      </c>
      <c r="B3090" s="29" t="s">
        <v>10819</v>
      </c>
      <c r="C3090" s="29" t="s">
        <v>10820</v>
      </c>
      <c r="D3090" s="28">
        <v>8.7773346633E10</v>
      </c>
      <c r="E3090" s="29" t="s">
        <v>165</v>
      </c>
      <c r="F3090" s="29" t="s">
        <v>9</v>
      </c>
      <c r="G3090" s="29" t="s">
        <v>4369</v>
      </c>
      <c r="H3090" s="51" t="s">
        <v>153</v>
      </c>
      <c r="I3090" s="6"/>
      <c r="J3090" s="6"/>
    </row>
    <row r="3091">
      <c r="A3091" s="62">
        <v>1.81040031671E11</v>
      </c>
      <c r="B3091" s="63" t="s">
        <v>10821</v>
      </c>
      <c r="C3091" s="63" t="s">
        <v>10822</v>
      </c>
      <c r="D3091" s="62">
        <v>8.700424245E10</v>
      </c>
      <c r="E3091" s="63" t="s">
        <v>117</v>
      </c>
      <c r="F3091" s="63" t="s">
        <v>2984</v>
      </c>
      <c r="G3091" s="63" t="s">
        <v>10823</v>
      </c>
      <c r="H3091" s="33"/>
      <c r="I3091" s="33"/>
      <c r="J3091" s="6"/>
    </row>
    <row r="3092">
      <c r="A3092" s="28">
        <v>1.81040022682E11</v>
      </c>
      <c r="B3092" s="29" t="s">
        <v>10824</v>
      </c>
      <c r="C3092" s="29" t="s">
        <v>10825</v>
      </c>
      <c r="D3092" s="28">
        <v>8.7477047484E10</v>
      </c>
      <c r="E3092" s="29" t="s">
        <v>2949</v>
      </c>
      <c r="F3092" s="29" t="s">
        <v>37</v>
      </c>
      <c r="G3092" s="29" t="s">
        <v>10826</v>
      </c>
      <c r="H3092" s="51" t="s">
        <v>8980</v>
      </c>
      <c r="I3092" s="6"/>
      <c r="J3092" s="6"/>
    </row>
    <row r="3093">
      <c r="A3093" s="3">
        <v>1.81040034418E11</v>
      </c>
      <c r="B3093" s="2" t="s">
        <v>10827</v>
      </c>
      <c r="C3093" s="2" t="s">
        <v>10828</v>
      </c>
      <c r="D3093" s="3">
        <v>8.705533303E10</v>
      </c>
      <c r="E3093" s="2" t="s">
        <v>173</v>
      </c>
      <c r="F3093" s="2" t="s">
        <v>428</v>
      </c>
      <c r="G3093" s="2" t="s">
        <v>10829</v>
      </c>
      <c r="H3093" s="10"/>
      <c r="I3093" s="10"/>
      <c r="J3093" s="6"/>
    </row>
    <row r="3094">
      <c r="A3094" s="62">
        <v>1.81041036995E11</v>
      </c>
      <c r="B3094" s="63" t="s">
        <v>10830</v>
      </c>
      <c r="C3094" s="63" t="s">
        <v>10831</v>
      </c>
      <c r="D3094" s="62">
        <v>8.7273974864E10</v>
      </c>
      <c r="E3094" s="63" t="s">
        <v>349</v>
      </c>
      <c r="F3094" s="63" t="s">
        <v>2984</v>
      </c>
      <c r="G3094" s="63" t="s">
        <v>10832</v>
      </c>
      <c r="H3094" s="33"/>
      <c r="I3094" s="33"/>
      <c r="J3094" s="10"/>
    </row>
    <row r="3095">
      <c r="A3095" s="28">
        <v>1.81064027941E11</v>
      </c>
      <c r="B3095" s="29" t="s">
        <v>10833</v>
      </c>
      <c r="C3095" s="29" t="s">
        <v>7390</v>
      </c>
      <c r="D3095" s="39" t="s">
        <v>10834</v>
      </c>
      <c r="E3095" s="29" t="s">
        <v>117</v>
      </c>
      <c r="F3095" s="29" t="s">
        <v>201</v>
      </c>
      <c r="G3095" s="29" t="s">
        <v>10835</v>
      </c>
      <c r="H3095" s="51" t="s">
        <v>8513</v>
      </c>
      <c r="I3095" s="6"/>
      <c r="J3095" s="20"/>
    </row>
    <row r="3096">
      <c r="A3096" s="28">
        <v>1.81140015811E11</v>
      </c>
      <c r="B3096" s="29" t="s">
        <v>10836</v>
      </c>
      <c r="C3096" s="29" t="s">
        <v>10837</v>
      </c>
      <c r="D3096" s="39" t="s">
        <v>10838</v>
      </c>
      <c r="E3096" s="29" t="s">
        <v>117</v>
      </c>
      <c r="F3096" s="29" t="s">
        <v>96</v>
      </c>
      <c r="G3096" s="29" t="s">
        <v>10839</v>
      </c>
      <c r="H3096" s="51" t="s">
        <v>10840</v>
      </c>
      <c r="I3096" s="6"/>
      <c r="J3096" s="6"/>
    </row>
    <row r="3097">
      <c r="A3097" s="62">
        <v>1.81140004073E11</v>
      </c>
      <c r="B3097" s="63" t="s">
        <v>10841</v>
      </c>
      <c r="C3097" s="63" t="s">
        <v>10842</v>
      </c>
      <c r="D3097" s="62">
        <v>8.7057370157E10</v>
      </c>
      <c r="E3097" s="63" t="s">
        <v>165</v>
      </c>
      <c r="F3097" s="63" t="s">
        <v>2</v>
      </c>
      <c r="G3097" s="63" t="s">
        <v>10843</v>
      </c>
      <c r="H3097" s="33"/>
      <c r="I3097" s="33"/>
      <c r="J3097" s="33"/>
    </row>
    <row r="3098">
      <c r="A3098" s="3">
        <v>1.81140003977E11</v>
      </c>
      <c r="B3098" s="2" t="s">
        <v>10844</v>
      </c>
      <c r="C3098" s="2" t="s">
        <v>10845</v>
      </c>
      <c r="D3098" s="3">
        <v>0.87771515616</v>
      </c>
      <c r="E3098" s="2" t="s">
        <v>7255</v>
      </c>
      <c r="F3098" s="2" t="s">
        <v>141</v>
      </c>
      <c r="G3098" s="2" t="s">
        <v>10846</v>
      </c>
      <c r="H3098" s="4" t="s">
        <v>10847</v>
      </c>
      <c r="I3098" s="10"/>
      <c r="J3098" s="6"/>
    </row>
    <row r="3099">
      <c r="A3099" s="28">
        <v>1.81140021648E11</v>
      </c>
      <c r="B3099" s="29" t="s">
        <v>10848</v>
      </c>
      <c r="C3099" s="29" t="s">
        <v>10849</v>
      </c>
      <c r="D3099" s="28">
        <v>8.7054048757E10</v>
      </c>
      <c r="E3099" s="29" t="s">
        <v>10850</v>
      </c>
      <c r="F3099" s="29" t="s">
        <v>428</v>
      </c>
      <c r="G3099" s="29" t="s">
        <v>10851</v>
      </c>
      <c r="H3099" s="6"/>
      <c r="I3099" s="6"/>
      <c r="J3099" s="10"/>
    </row>
    <row r="3100">
      <c r="A3100" s="28">
        <v>1.81140020977E11</v>
      </c>
      <c r="B3100" s="29" t="s">
        <v>10852</v>
      </c>
      <c r="C3100" s="29" t="s">
        <v>10853</v>
      </c>
      <c r="D3100" s="39" t="s">
        <v>10854</v>
      </c>
      <c r="E3100" s="29" t="s">
        <v>674</v>
      </c>
      <c r="F3100" s="29" t="s">
        <v>201</v>
      </c>
      <c r="G3100" s="29" t="s">
        <v>10855</v>
      </c>
      <c r="H3100" s="51" t="s">
        <v>8537</v>
      </c>
      <c r="I3100" s="6"/>
      <c r="J3100" s="6"/>
    </row>
    <row r="3101">
      <c r="A3101" s="3">
        <v>1.81140027598E11</v>
      </c>
      <c r="B3101" s="2" t="s">
        <v>10856</v>
      </c>
      <c r="C3101" s="2" t="s">
        <v>10857</v>
      </c>
      <c r="D3101" s="3">
        <v>8.7051150701E10</v>
      </c>
      <c r="E3101" s="2" t="s">
        <v>21</v>
      </c>
      <c r="F3101" s="2" t="s">
        <v>43</v>
      </c>
      <c r="G3101" s="2" t="s">
        <v>10858</v>
      </c>
      <c r="H3101" s="4" t="s">
        <v>817</v>
      </c>
      <c r="I3101" s="10"/>
      <c r="J3101" s="10"/>
    </row>
    <row r="3102">
      <c r="A3102" s="3">
        <v>1.8114002561E11</v>
      </c>
      <c r="B3102" s="2" t="s">
        <v>10859</v>
      </c>
      <c r="C3102" s="2" t="s">
        <v>10860</v>
      </c>
      <c r="D3102" s="3">
        <v>8.7755956356E10</v>
      </c>
      <c r="E3102" s="2" t="s">
        <v>225</v>
      </c>
      <c r="F3102" s="2" t="s">
        <v>205</v>
      </c>
      <c r="G3102" s="2" t="s">
        <v>10861</v>
      </c>
      <c r="H3102" s="4" t="s">
        <v>10009</v>
      </c>
      <c r="I3102" s="10"/>
      <c r="J3102" s="6"/>
    </row>
    <row r="3103">
      <c r="A3103" s="28">
        <v>1.81140027914E11</v>
      </c>
      <c r="B3103" s="29" t="s">
        <v>10862</v>
      </c>
      <c r="C3103" s="29" t="s">
        <v>10863</v>
      </c>
      <c r="D3103" s="28">
        <v>8.7011116052E10</v>
      </c>
      <c r="E3103" s="29" t="s">
        <v>173</v>
      </c>
      <c r="F3103" s="29" t="s">
        <v>31</v>
      </c>
      <c r="G3103" s="29" t="s">
        <v>10864</v>
      </c>
      <c r="H3103" s="51" t="s">
        <v>10865</v>
      </c>
      <c r="I3103" s="6"/>
      <c r="J3103" s="6"/>
    </row>
    <row r="3104">
      <c r="A3104" s="62">
        <v>1.8114003612E11</v>
      </c>
      <c r="B3104" s="63" t="s">
        <v>10866</v>
      </c>
      <c r="C3104" s="63" t="s">
        <v>10867</v>
      </c>
      <c r="D3104" s="62">
        <v>8.7754228261E10</v>
      </c>
      <c r="E3104" s="63" t="s">
        <v>8671</v>
      </c>
      <c r="F3104" s="63" t="s">
        <v>1868</v>
      </c>
      <c r="G3104" s="63" t="s">
        <v>10868</v>
      </c>
      <c r="H3104" s="33"/>
      <c r="I3104" s="33"/>
      <c r="J3104" s="10"/>
    </row>
    <row r="3105">
      <c r="A3105" s="3">
        <v>1.81140028932E11</v>
      </c>
      <c r="B3105" s="2" t="s">
        <v>10869</v>
      </c>
      <c r="C3105" s="2" t="s">
        <v>10870</v>
      </c>
      <c r="D3105" s="69" t="s">
        <v>10871</v>
      </c>
      <c r="E3105" s="2" t="s">
        <v>36</v>
      </c>
      <c r="F3105" s="2" t="s">
        <v>37</v>
      </c>
      <c r="G3105" s="2" t="s">
        <v>10872</v>
      </c>
      <c r="H3105" s="4" t="s">
        <v>8580</v>
      </c>
      <c r="I3105" s="10"/>
      <c r="J3105" s="13"/>
    </row>
    <row r="3106">
      <c r="A3106" s="3">
        <v>1.81140034114E11</v>
      </c>
      <c r="B3106" s="2" t="s">
        <v>10873</v>
      </c>
      <c r="C3106" s="2" t="s">
        <v>10874</v>
      </c>
      <c r="D3106" s="3">
        <v>8.7471114238E10</v>
      </c>
      <c r="E3106" s="2" t="s">
        <v>420</v>
      </c>
      <c r="F3106" s="2" t="s">
        <v>428</v>
      </c>
      <c r="G3106" s="2" t="s">
        <v>10875</v>
      </c>
      <c r="H3106" s="10"/>
      <c r="I3106" s="10"/>
      <c r="J3106" s="6"/>
    </row>
    <row r="3107">
      <c r="A3107" s="3">
        <v>1.81140028119E11</v>
      </c>
      <c r="B3107" s="2" t="s">
        <v>10876</v>
      </c>
      <c r="C3107" s="2" t="s">
        <v>10877</v>
      </c>
      <c r="D3107" s="3">
        <v>8.7783831979E10</v>
      </c>
      <c r="E3107" s="2" t="s">
        <v>1023</v>
      </c>
      <c r="F3107" s="2" t="s">
        <v>273</v>
      </c>
      <c r="G3107" s="2" t="s">
        <v>10878</v>
      </c>
      <c r="H3107" s="4" t="s">
        <v>8851</v>
      </c>
      <c r="I3107" s="10"/>
      <c r="J3107" s="10"/>
    </row>
    <row r="3108">
      <c r="A3108" s="62">
        <v>1.81142000228E11</v>
      </c>
      <c r="B3108" s="63" t="s">
        <v>10879</v>
      </c>
      <c r="C3108" s="63" t="s">
        <v>10880</v>
      </c>
      <c r="D3108" s="68" t="str">
        <f>+77476552913 ,87142213155 ,87476552913</f>
        <v>#ERROR!</v>
      </c>
      <c r="E3108" s="63" t="s">
        <v>349</v>
      </c>
      <c r="F3108" s="63" t="s">
        <v>43</v>
      </c>
      <c r="G3108" s="63" t="s">
        <v>10881</v>
      </c>
      <c r="H3108" s="33"/>
      <c r="I3108" s="33"/>
      <c r="J3108" s="6"/>
    </row>
    <row r="3109">
      <c r="A3109" s="62">
        <v>1.81142000973E11</v>
      </c>
      <c r="B3109" s="63" t="s">
        <v>10882</v>
      </c>
      <c r="C3109" s="63" t="s">
        <v>1888</v>
      </c>
      <c r="D3109" s="68" t="str">
        <f>+77772981741 ,87222777345 ,87772981741</f>
        <v>#ERROR!</v>
      </c>
      <c r="E3109" s="63" t="s">
        <v>349</v>
      </c>
      <c r="F3109" s="63" t="s">
        <v>186</v>
      </c>
      <c r="G3109" s="63" t="s">
        <v>10883</v>
      </c>
      <c r="H3109" s="33"/>
      <c r="I3109" s="33"/>
      <c r="J3109" s="13"/>
    </row>
    <row r="3110">
      <c r="A3110" s="28">
        <v>1.81240004176E11</v>
      </c>
      <c r="B3110" s="29" t="s">
        <v>10884</v>
      </c>
      <c r="C3110" s="29" t="s">
        <v>10885</v>
      </c>
      <c r="D3110" s="39" t="s">
        <v>10886</v>
      </c>
      <c r="E3110" s="29" t="s">
        <v>9805</v>
      </c>
      <c r="F3110" s="29" t="s">
        <v>186</v>
      </c>
      <c r="G3110" s="29" t="s">
        <v>10887</v>
      </c>
      <c r="H3110" s="51" t="s">
        <v>10097</v>
      </c>
      <c r="I3110" s="6"/>
      <c r="J3110" s="6"/>
    </row>
    <row r="3111">
      <c r="A3111" s="62">
        <v>1.8124000473E11</v>
      </c>
      <c r="B3111" s="63" t="s">
        <v>10888</v>
      </c>
      <c r="C3111" s="63" t="s">
        <v>10889</v>
      </c>
      <c r="D3111" s="63" t="s">
        <v>10890</v>
      </c>
      <c r="E3111" s="63" t="s">
        <v>5527</v>
      </c>
      <c r="F3111" s="63" t="s">
        <v>22</v>
      </c>
      <c r="G3111" s="63" t="s">
        <v>10891</v>
      </c>
      <c r="H3111" s="33"/>
      <c r="I3111" s="33"/>
      <c r="J3111" s="10"/>
    </row>
    <row r="3112">
      <c r="A3112" s="58"/>
      <c r="B3112" s="58"/>
      <c r="C3112" s="58"/>
      <c r="D3112" s="58"/>
      <c r="E3112" s="58"/>
      <c r="F3112" s="58"/>
      <c r="G3112" s="58"/>
      <c r="H3112" s="6"/>
      <c r="I3112" s="6"/>
      <c r="J3112" s="10"/>
    </row>
    <row r="3113">
      <c r="A3113" s="62">
        <v>1.90140001672E11</v>
      </c>
      <c r="B3113" s="63" t="s">
        <v>10892</v>
      </c>
      <c r="C3113" s="63" t="s">
        <v>10893</v>
      </c>
      <c r="D3113" s="68" t="str">
        <f>+7 (707) 765-39-71 ,87077653971</f>
        <v>#ERROR!</v>
      </c>
      <c r="E3113" s="63" t="s">
        <v>117</v>
      </c>
      <c r="F3113" s="63" t="s">
        <v>2984</v>
      </c>
      <c r="G3113" s="63" t="s">
        <v>10894</v>
      </c>
      <c r="H3113" s="33"/>
      <c r="I3113" s="33"/>
      <c r="J3113" s="10"/>
    </row>
    <row r="3114">
      <c r="A3114" s="28">
        <v>1.81240022917E11</v>
      </c>
      <c r="B3114" s="29" t="s">
        <v>10895</v>
      </c>
      <c r="C3114" s="29" t="s">
        <v>10896</v>
      </c>
      <c r="D3114" s="39" t="s">
        <v>10897</v>
      </c>
      <c r="E3114" s="29" t="s">
        <v>738</v>
      </c>
      <c r="F3114" s="29" t="s">
        <v>37</v>
      </c>
      <c r="G3114" s="29" t="s">
        <v>10898</v>
      </c>
      <c r="H3114" s="51" t="s">
        <v>8628</v>
      </c>
      <c r="I3114" s="6"/>
      <c r="J3114" s="33"/>
    </row>
    <row r="3115">
      <c r="A3115" s="28">
        <v>1.90140023861E11</v>
      </c>
      <c r="B3115" s="29" t="s">
        <v>10899</v>
      </c>
      <c r="C3115" s="29" t="s">
        <v>10900</v>
      </c>
      <c r="D3115" s="39" t="s">
        <v>10901</v>
      </c>
      <c r="E3115" s="29" t="s">
        <v>442</v>
      </c>
      <c r="F3115" s="29" t="s">
        <v>9</v>
      </c>
      <c r="G3115" s="29" t="s">
        <v>10902</v>
      </c>
      <c r="H3115" s="51" t="s">
        <v>10903</v>
      </c>
      <c r="I3115" s="6"/>
      <c r="J3115" s="6"/>
    </row>
    <row r="3116">
      <c r="A3116" s="28">
        <v>1.90140022823E11</v>
      </c>
      <c r="B3116" s="29" t="s">
        <v>10904</v>
      </c>
      <c r="C3116" s="29" t="s">
        <v>10905</v>
      </c>
      <c r="D3116" s="28">
        <v>8.7774188094E10</v>
      </c>
      <c r="E3116" s="29" t="s">
        <v>165</v>
      </c>
      <c r="F3116" s="29" t="s">
        <v>91</v>
      </c>
      <c r="G3116" s="29" t="s">
        <v>10906</v>
      </c>
      <c r="H3116" s="51" t="s">
        <v>6816</v>
      </c>
      <c r="I3116" s="6"/>
      <c r="J3116" s="10"/>
    </row>
    <row r="3117">
      <c r="A3117" s="3">
        <v>1.90140039005E11</v>
      </c>
      <c r="B3117" s="2" t="s">
        <v>10907</v>
      </c>
      <c r="C3117" s="2" t="s">
        <v>10908</v>
      </c>
      <c r="D3117" s="69" t="s">
        <v>10909</v>
      </c>
      <c r="E3117" s="2" t="s">
        <v>584</v>
      </c>
      <c r="F3117" s="2" t="s">
        <v>96</v>
      </c>
      <c r="G3117" s="2" t="s">
        <v>10910</v>
      </c>
      <c r="H3117" s="4" t="s">
        <v>10911</v>
      </c>
      <c r="I3117" s="10"/>
      <c r="J3117" s="13"/>
    </row>
    <row r="3118">
      <c r="A3118" s="28">
        <v>1.90140025624E11</v>
      </c>
      <c r="B3118" s="29" t="s">
        <v>10912</v>
      </c>
      <c r="C3118" s="29" t="s">
        <v>10913</v>
      </c>
      <c r="D3118" s="29" t="s">
        <v>10914</v>
      </c>
      <c r="E3118" s="29" t="s">
        <v>21</v>
      </c>
      <c r="F3118" s="29" t="s">
        <v>9</v>
      </c>
      <c r="G3118" s="29" t="s">
        <v>10915</v>
      </c>
      <c r="H3118" s="51" t="s">
        <v>153</v>
      </c>
      <c r="I3118" s="6"/>
      <c r="J3118" s="10"/>
    </row>
    <row r="3119">
      <c r="A3119" s="28">
        <v>1.90140025636E11</v>
      </c>
      <c r="B3119" s="29" t="s">
        <v>10916</v>
      </c>
      <c r="C3119" s="29" t="s">
        <v>10917</v>
      </c>
      <c r="D3119" s="28">
        <v>8.777856131E10</v>
      </c>
      <c r="E3119" s="29" t="s">
        <v>117</v>
      </c>
      <c r="F3119" s="29" t="s">
        <v>141</v>
      </c>
      <c r="G3119" s="29" t="s">
        <v>10918</v>
      </c>
      <c r="H3119" s="51" t="s">
        <v>10919</v>
      </c>
      <c r="I3119" s="6"/>
      <c r="J3119" s="6"/>
    </row>
    <row r="3120">
      <c r="A3120" s="28">
        <v>1.90140030319E11</v>
      </c>
      <c r="B3120" s="29" t="s">
        <v>10920</v>
      </c>
      <c r="C3120" s="29" t="s">
        <v>10921</v>
      </c>
      <c r="D3120" s="29" t="s">
        <v>10922</v>
      </c>
      <c r="E3120" s="29" t="s">
        <v>302</v>
      </c>
      <c r="F3120" s="29" t="s">
        <v>37</v>
      </c>
      <c r="G3120" s="29" t="s">
        <v>10923</v>
      </c>
      <c r="H3120" s="51" t="s">
        <v>10924</v>
      </c>
      <c r="I3120" s="6"/>
      <c r="J3120" s="6"/>
    </row>
    <row r="3121">
      <c r="A3121" s="3">
        <v>1.90140037683E11</v>
      </c>
      <c r="B3121" s="2" t="s">
        <v>10925</v>
      </c>
      <c r="C3121" s="2" t="s">
        <v>10926</v>
      </c>
      <c r="D3121" s="69" t="s">
        <v>10927</v>
      </c>
      <c r="E3121" s="2" t="s">
        <v>10928</v>
      </c>
      <c r="F3121" s="2" t="s">
        <v>452</v>
      </c>
      <c r="G3121" s="2" t="s">
        <v>10929</v>
      </c>
      <c r="H3121" s="4" t="s">
        <v>9126</v>
      </c>
      <c r="I3121" s="10"/>
      <c r="J3121" s="6"/>
      <c r="K3121" s="16"/>
      <c r="L3121" s="16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</row>
    <row r="3122">
      <c r="A3122" s="62">
        <v>1.90140037861E11</v>
      </c>
      <c r="B3122" s="63" t="s">
        <v>10930</v>
      </c>
      <c r="C3122" s="63" t="s">
        <v>10931</v>
      </c>
      <c r="D3122" s="68" t="str">
        <f>+77756352183 ,87756352183</f>
        <v>#ERROR!</v>
      </c>
      <c r="E3122" s="63" t="s">
        <v>6004</v>
      </c>
      <c r="F3122" s="63" t="s">
        <v>37</v>
      </c>
      <c r="G3122" s="63" t="s">
        <v>10932</v>
      </c>
      <c r="H3122" s="33"/>
      <c r="I3122" s="33"/>
      <c r="J3122" s="6"/>
    </row>
    <row r="3123">
      <c r="A3123" s="3">
        <v>1.90140026422E11</v>
      </c>
      <c r="B3123" s="2" t="s">
        <v>10933</v>
      </c>
      <c r="C3123" s="2" t="s">
        <v>10934</v>
      </c>
      <c r="D3123" s="3">
        <f>+77023106065</f>
        <v>77023106065</v>
      </c>
      <c r="E3123" s="2" t="s">
        <v>762</v>
      </c>
      <c r="F3123" s="2" t="s">
        <v>273</v>
      </c>
      <c r="G3123" s="2" t="s">
        <v>10935</v>
      </c>
      <c r="H3123" s="4" t="s">
        <v>10155</v>
      </c>
      <c r="I3123" s="10"/>
      <c r="J3123" s="6"/>
    </row>
    <row r="3124">
      <c r="A3124" s="28">
        <v>1.90240000747E11</v>
      </c>
      <c r="B3124" s="29" t="s">
        <v>10936</v>
      </c>
      <c r="C3124" s="29" t="s">
        <v>10937</v>
      </c>
      <c r="D3124" s="28">
        <v>8.7789412411E10</v>
      </c>
      <c r="E3124" s="29" t="s">
        <v>21</v>
      </c>
      <c r="F3124" s="29" t="s">
        <v>71</v>
      </c>
      <c r="G3124" s="29" t="s">
        <v>10938</v>
      </c>
      <c r="H3124" s="30" t="s">
        <v>10939</v>
      </c>
      <c r="I3124" s="6"/>
      <c r="J3124" s="33"/>
    </row>
    <row r="3125">
      <c r="A3125" s="3">
        <v>1.90140039729E11</v>
      </c>
      <c r="B3125" s="2" t="s">
        <v>10940</v>
      </c>
      <c r="C3125" s="2" t="s">
        <v>10941</v>
      </c>
      <c r="D3125" s="69" t="s">
        <v>10942</v>
      </c>
      <c r="E3125" s="2" t="s">
        <v>6578</v>
      </c>
      <c r="F3125" s="2" t="s">
        <v>31</v>
      </c>
      <c r="G3125" s="2" t="s">
        <v>10943</v>
      </c>
      <c r="H3125" s="4" t="s">
        <v>3353</v>
      </c>
      <c r="I3125" s="10"/>
      <c r="J3125" s="10"/>
    </row>
    <row r="3126">
      <c r="A3126" s="3">
        <v>1.90164032891E11</v>
      </c>
      <c r="B3126" s="2" t="s">
        <v>10944</v>
      </c>
      <c r="C3126" s="2" t="s">
        <v>10945</v>
      </c>
      <c r="D3126" s="3">
        <v>8.7016295298E10</v>
      </c>
      <c r="E3126" s="2" t="s">
        <v>302</v>
      </c>
      <c r="F3126" s="2" t="s">
        <v>201</v>
      </c>
      <c r="G3126" s="2" t="s">
        <v>2178</v>
      </c>
      <c r="H3126" s="4" t="s">
        <v>8825</v>
      </c>
      <c r="I3126" s="10"/>
      <c r="J3126" s="13"/>
    </row>
    <row r="3127">
      <c r="A3127" s="3">
        <v>1.90240004531E11</v>
      </c>
      <c r="B3127" s="2" t="s">
        <v>10946</v>
      </c>
      <c r="C3127" s="2" t="s">
        <v>10947</v>
      </c>
      <c r="D3127" s="3">
        <v>8.7014012223E10</v>
      </c>
      <c r="E3127" s="2" t="s">
        <v>117</v>
      </c>
      <c r="F3127" s="2" t="s">
        <v>273</v>
      </c>
      <c r="G3127" s="2" t="s">
        <v>10948</v>
      </c>
      <c r="H3127" s="4" t="s">
        <v>8851</v>
      </c>
      <c r="I3127" s="10"/>
      <c r="J3127" s="6"/>
    </row>
    <row r="3128">
      <c r="A3128" s="3">
        <v>1.90240001755E11</v>
      </c>
      <c r="B3128" s="2" t="s">
        <v>10949</v>
      </c>
      <c r="C3128" s="2" t="s">
        <v>10950</v>
      </c>
      <c r="D3128" s="3">
        <v>8.7087119271E10</v>
      </c>
      <c r="E3128" s="2" t="s">
        <v>117</v>
      </c>
      <c r="F3128" s="2" t="s">
        <v>96</v>
      </c>
      <c r="G3128" s="2" t="s">
        <v>10951</v>
      </c>
      <c r="H3128" s="4" t="s">
        <v>8734</v>
      </c>
      <c r="I3128" s="10"/>
      <c r="J3128" s="33"/>
    </row>
    <row r="3129">
      <c r="A3129" s="3">
        <v>1.90240008168E11</v>
      </c>
      <c r="B3129" s="2" t="s">
        <v>10952</v>
      </c>
      <c r="C3129" s="2" t="s">
        <v>10953</v>
      </c>
      <c r="D3129" s="3">
        <f>+77077559604</f>
        <v>77077559604</v>
      </c>
      <c r="E3129" s="2" t="s">
        <v>525</v>
      </c>
      <c r="F3129" s="2" t="s">
        <v>96</v>
      </c>
      <c r="G3129" s="2" t="s">
        <v>10387</v>
      </c>
      <c r="H3129" s="4" t="s">
        <v>8734</v>
      </c>
      <c r="I3129" s="10"/>
      <c r="J3129" s="10"/>
    </row>
    <row r="3130">
      <c r="A3130" s="28">
        <v>1.90240007289E11</v>
      </c>
      <c r="B3130" s="29" t="s">
        <v>10954</v>
      </c>
      <c r="C3130" s="29" t="s">
        <v>10955</v>
      </c>
      <c r="D3130" s="28">
        <v>8.7011530008E10</v>
      </c>
      <c r="E3130" s="29" t="s">
        <v>442</v>
      </c>
      <c r="F3130" s="29" t="s">
        <v>205</v>
      </c>
      <c r="G3130" s="29" t="s">
        <v>10956</v>
      </c>
      <c r="H3130" s="51" t="s">
        <v>10404</v>
      </c>
      <c r="I3130" s="6"/>
      <c r="J3130" s="6"/>
    </row>
    <row r="3131">
      <c r="A3131" s="28">
        <v>1.90240019778E11</v>
      </c>
      <c r="B3131" s="29" t="s">
        <v>10957</v>
      </c>
      <c r="C3131" s="29" t="s">
        <v>10958</v>
      </c>
      <c r="D3131" s="28">
        <v>8.7051914197E10</v>
      </c>
      <c r="E3131" s="29" t="s">
        <v>4020</v>
      </c>
      <c r="F3131" s="29" t="s">
        <v>91</v>
      </c>
      <c r="G3131" s="29" t="s">
        <v>10959</v>
      </c>
      <c r="H3131" s="51" t="s">
        <v>6816</v>
      </c>
      <c r="I3131" s="6"/>
      <c r="J3131" s="33"/>
    </row>
    <row r="3132">
      <c r="A3132" s="3">
        <v>1.90240011346E11</v>
      </c>
      <c r="B3132" s="2" t="s">
        <v>10960</v>
      </c>
      <c r="C3132" s="2" t="s">
        <v>10961</v>
      </c>
      <c r="D3132" s="69" t="s">
        <v>10962</v>
      </c>
      <c r="E3132" s="2" t="s">
        <v>70</v>
      </c>
      <c r="F3132" s="2" t="s">
        <v>428</v>
      </c>
      <c r="G3132" s="2" t="s">
        <v>10963</v>
      </c>
      <c r="H3132" s="10"/>
      <c r="I3132" s="10"/>
      <c r="J3132" s="10"/>
    </row>
    <row r="3133">
      <c r="A3133" s="28">
        <v>1.90240023667E11</v>
      </c>
      <c r="B3133" s="29" t="s">
        <v>10964</v>
      </c>
      <c r="C3133" s="29" t="s">
        <v>10965</v>
      </c>
      <c r="D3133" s="39" t="s">
        <v>10966</v>
      </c>
      <c r="E3133" s="29" t="s">
        <v>117</v>
      </c>
      <c r="F3133" s="29" t="s">
        <v>71</v>
      </c>
      <c r="G3133" s="29" t="s">
        <v>10967</v>
      </c>
      <c r="H3133" s="30" t="s">
        <v>10258</v>
      </c>
      <c r="I3133" s="6"/>
      <c r="J3133" s="10"/>
    </row>
    <row r="3134">
      <c r="A3134" s="28">
        <v>1.90240025257E11</v>
      </c>
      <c r="B3134" s="29" t="s">
        <v>10968</v>
      </c>
      <c r="C3134" s="29" t="s">
        <v>10969</v>
      </c>
      <c r="D3134" s="28">
        <v>8.7769790099E10</v>
      </c>
      <c r="E3134" s="29" t="s">
        <v>10970</v>
      </c>
      <c r="F3134" s="29" t="s">
        <v>9</v>
      </c>
      <c r="G3134" s="29" t="s">
        <v>10971</v>
      </c>
      <c r="H3134" s="51" t="s">
        <v>153</v>
      </c>
      <c r="I3134" s="6"/>
      <c r="J3134" s="33"/>
    </row>
    <row r="3135">
      <c r="A3135" s="3">
        <v>1.90240024764E11</v>
      </c>
      <c r="B3135" s="2" t="s">
        <v>10972</v>
      </c>
      <c r="C3135" s="2" t="s">
        <v>10973</v>
      </c>
      <c r="D3135" s="3">
        <v>8.77633373E10</v>
      </c>
      <c r="E3135" s="2" t="s">
        <v>21</v>
      </c>
      <c r="F3135" s="2" t="s">
        <v>37</v>
      </c>
      <c r="G3135" s="2" t="s">
        <v>10974</v>
      </c>
      <c r="H3135" s="4" t="s">
        <v>8580</v>
      </c>
      <c r="I3135" s="10"/>
      <c r="J3135" s="20"/>
    </row>
    <row r="3136">
      <c r="A3136" s="28">
        <v>1.90340001164E11</v>
      </c>
      <c r="B3136" s="29" t="s">
        <v>10975</v>
      </c>
      <c r="C3136" s="29" t="s">
        <v>10976</v>
      </c>
      <c r="D3136" s="29" t="s">
        <v>10977</v>
      </c>
      <c r="E3136" s="29" t="s">
        <v>117</v>
      </c>
      <c r="F3136" s="29" t="s">
        <v>37</v>
      </c>
      <c r="G3136" s="29" t="s">
        <v>10978</v>
      </c>
      <c r="H3136" s="51" t="s">
        <v>10979</v>
      </c>
      <c r="I3136" s="6"/>
      <c r="J3136" s="6"/>
    </row>
    <row r="3137">
      <c r="A3137" s="28">
        <v>1.90264028946E11</v>
      </c>
      <c r="B3137" s="29" t="s">
        <v>10980</v>
      </c>
      <c r="C3137" s="29" t="s">
        <v>10981</v>
      </c>
      <c r="D3137" s="28">
        <v>8.7051653676E10</v>
      </c>
      <c r="E3137" s="29" t="s">
        <v>21</v>
      </c>
      <c r="F3137" s="29" t="s">
        <v>9</v>
      </c>
      <c r="G3137" s="29" t="s">
        <v>10982</v>
      </c>
      <c r="H3137" s="51" t="s">
        <v>10983</v>
      </c>
      <c r="I3137" s="6"/>
      <c r="J3137" s="10"/>
    </row>
    <row r="3138">
      <c r="A3138" s="28">
        <v>1.90340005355E11</v>
      </c>
      <c r="B3138" s="29" t="s">
        <v>10984</v>
      </c>
      <c r="C3138" s="29" t="s">
        <v>9221</v>
      </c>
      <c r="D3138" s="29" t="s">
        <v>10985</v>
      </c>
      <c r="E3138" s="29" t="s">
        <v>21</v>
      </c>
      <c r="F3138" s="29" t="s">
        <v>55</v>
      </c>
      <c r="G3138" s="29" t="s">
        <v>9223</v>
      </c>
      <c r="H3138" s="51" t="s">
        <v>10986</v>
      </c>
      <c r="I3138" s="6"/>
      <c r="J3138" s="6"/>
    </row>
    <row r="3139">
      <c r="A3139" s="3">
        <v>1.90340002003E11</v>
      </c>
      <c r="B3139" s="2" t="s">
        <v>10987</v>
      </c>
      <c r="C3139" s="2" t="s">
        <v>10988</v>
      </c>
      <c r="D3139" s="3">
        <f>+77007361343</f>
        <v>77007361343</v>
      </c>
      <c r="E3139" s="2" t="s">
        <v>70</v>
      </c>
      <c r="F3139" s="2" t="s">
        <v>16</v>
      </c>
      <c r="G3139" s="2" t="s">
        <v>10989</v>
      </c>
      <c r="H3139" s="4" t="s">
        <v>10990</v>
      </c>
      <c r="I3139" s="10"/>
      <c r="J3139" s="10"/>
    </row>
    <row r="3140">
      <c r="A3140" s="28">
        <v>1.90340004991E11</v>
      </c>
      <c r="B3140" s="29" t="s">
        <v>10991</v>
      </c>
      <c r="C3140" s="29" t="s">
        <v>10992</v>
      </c>
      <c r="D3140" s="28">
        <v>8.7714373737E10</v>
      </c>
      <c r="E3140" s="29" t="s">
        <v>117</v>
      </c>
      <c r="F3140" s="29" t="s">
        <v>186</v>
      </c>
      <c r="G3140" s="29" t="s">
        <v>10993</v>
      </c>
      <c r="H3140" s="51" t="s">
        <v>10097</v>
      </c>
      <c r="I3140" s="6"/>
      <c r="J3140" s="6"/>
    </row>
    <row r="3141">
      <c r="A3141" s="28">
        <v>1.90340019117E11</v>
      </c>
      <c r="B3141" s="29" t="s">
        <v>10994</v>
      </c>
      <c r="C3141" s="29" t="s">
        <v>10995</v>
      </c>
      <c r="D3141" s="28">
        <v>8.701621005E10</v>
      </c>
      <c r="E3141" s="29" t="s">
        <v>117</v>
      </c>
      <c r="F3141" s="29" t="s">
        <v>37</v>
      </c>
      <c r="G3141" s="29" t="s">
        <v>10996</v>
      </c>
      <c r="H3141" s="51" t="s">
        <v>8980</v>
      </c>
      <c r="I3141" s="6"/>
      <c r="J3141" s="10"/>
    </row>
    <row r="3142">
      <c r="A3142" s="28">
        <v>1.90440007305E11</v>
      </c>
      <c r="B3142" s="29" t="s">
        <v>10997</v>
      </c>
      <c r="C3142" s="29" t="s">
        <v>10998</v>
      </c>
      <c r="D3142" s="39" t="s">
        <v>10999</v>
      </c>
      <c r="E3142" s="29" t="s">
        <v>1023</v>
      </c>
      <c r="F3142" s="29" t="s">
        <v>37</v>
      </c>
      <c r="G3142" s="29" t="s">
        <v>11000</v>
      </c>
      <c r="H3142" s="51" t="s">
        <v>8628</v>
      </c>
      <c r="I3142" s="6"/>
      <c r="J3142" s="20"/>
    </row>
    <row r="3143">
      <c r="A3143" s="28">
        <v>1.90364031954E11</v>
      </c>
      <c r="B3143" s="29" t="s">
        <v>901</v>
      </c>
      <c r="C3143" s="29" t="s">
        <v>902</v>
      </c>
      <c r="D3143" s="28">
        <v>8.7753974704E10</v>
      </c>
      <c r="E3143" s="29" t="s">
        <v>442</v>
      </c>
      <c r="F3143" s="29" t="s">
        <v>55</v>
      </c>
      <c r="G3143" s="29" t="s">
        <v>903</v>
      </c>
      <c r="H3143" s="51" t="s">
        <v>318</v>
      </c>
      <c r="I3143" s="6"/>
      <c r="J3143" s="10"/>
    </row>
    <row r="3144">
      <c r="A3144" s="58"/>
      <c r="B3144" s="58"/>
      <c r="C3144" s="58"/>
      <c r="D3144" s="58"/>
      <c r="E3144" s="58"/>
      <c r="F3144" s="58"/>
      <c r="G3144" s="58"/>
      <c r="H3144" s="6"/>
      <c r="I3144" s="6"/>
      <c r="J3144" s="13"/>
    </row>
    <row r="3145">
      <c r="A3145" s="28">
        <v>1.90440005775E11</v>
      </c>
      <c r="B3145" s="29" t="s">
        <v>11001</v>
      </c>
      <c r="C3145" s="29" t="s">
        <v>11002</v>
      </c>
      <c r="D3145" s="28">
        <f>+7143023005</f>
        <v>7143023005</v>
      </c>
      <c r="E3145" s="29" t="s">
        <v>21</v>
      </c>
      <c r="F3145" s="29" t="s">
        <v>43</v>
      </c>
      <c r="G3145" s="29" t="s">
        <v>11003</v>
      </c>
      <c r="H3145" s="51" t="s">
        <v>764</v>
      </c>
      <c r="I3145" s="6"/>
      <c r="J3145" s="33"/>
    </row>
    <row r="3146">
      <c r="A3146" s="28">
        <v>1.90440002969E11</v>
      </c>
      <c r="B3146" s="29" t="s">
        <v>11004</v>
      </c>
      <c r="C3146" s="29" t="s">
        <v>11005</v>
      </c>
      <c r="D3146" s="39" t="s">
        <v>11006</v>
      </c>
      <c r="E3146" s="29" t="s">
        <v>165</v>
      </c>
      <c r="F3146" s="29" t="s">
        <v>205</v>
      </c>
      <c r="G3146" s="29" t="s">
        <v>11007</v>
      </c>
      <c r="H3146" s="51" t="s">
        <v>10237</v>
      </c>
      <c r="I3146" s="6"/>
      <c r="J3146" s="6"/>
    </row>
    <row r="3147">
      <c r="A3147" s="28">
        <v>1.90440007305E11</v>
      </c>
      <c r="B3147" s="29" t="s">
        <v>10997</v>
      </c>
      <c r="C3147" s="29" t="s">
        <v>10998</v>
      </c>
      <c r="D3147" s="39" t="s">
        <v>10999</v>
      </c>
      <c r="E3147" s="29" t="s">
        <v>1023</v>
      </c>
      <c r="F3147" s="29" t="s">
        <v>37</v>
      </c>
      <c r="G3147" s="29" t="s">
        <v>11000</v>
      </c>
      <c r="H3147" s="51" t="s">
        <v>8980</v>
      </c>
      <c r="I3147" s="6"/>
      <c r="J3147" s="6"/>
    </row>
    <row r="3148">
      <c r="A3148" s="3">
        <v>1.90440013141E11</v>
      </c>
      <c r="B3148" s="2" t="s">
        <v>11008</v>
      </c>
      <c r="C3148" s="2" t="s">
        <v>11009</v>
      </c>
      <c r="D3148" s="69" t="s">
        <v>11010</v>
      </c>
      <c r="E3148" s="2" t="s">
        <v>165</v>
      </c>
      <c r="F3148" s="2" t="s">
        <v>37</v>
      </c>
      <c r="G3148" s="2" t="s">
        <v>11011</v>
      </c>
      <c r="H3148" s="4" t="s">
        <v>8580</v>
      </c>
      <c r="I3148" s="10"/>
      <c r="J3148" s="33"/>
    </row>
    <row r="3149">
      <c r="A3149" s="28">
        <v>1.90440006654E11</v>
      </c>
      <c r="B3149" s="29" t="s">
        <v>11012</v>
      </c>
      <c r="C3149" s="29" t="s">
        <v>11013</v>
      </c>
      <c r="D3149" s="28">
        <v>8.7009758105E10</v>
      </c>
      <c r="E3149" s="29" t="s">
        <v>213</v>
      </c>
      <c r="F3149" s="29" t="s">
        <v>22</v>
      </c>
      <c r="G3149" s="29" t="s">
        <v>11014</v>
      </c>
      <c r="H3149" s="51" t="s">
        <v>7609</v>
      </c>
      <c r="I3149" s="6"/>
      <c r="J3149" s="6"/>
    </row>
    <row r="3150">
      <c r="A3150" s="3">
        <v>1.90440019854E11</v>
      </c>
      <c r="B3150" s="2" t="s">
        <v>11015</v>
      </c>
      <c r="C3150" s="2" t="s">
        <v>11016</v>
      </c>
      <c r="D3150" s="3">
        <v>8.701980921E10</v>
      </c>
      <c r="E3150" s="2" t="s">
        <v>11017</v>
      </c>
      <c r="F3150" s="2" t="s">
        <v>452</v>
      </c>
      <c r="G3150" s="2" t="s">
        <v>11018</v>
      </c>
      <c r="H3150" s="4" t="s">
        <v>6001</v>
      </c>
      <c r="I3150" s="10"/>
      <c r="J3150" s="6"/>
    </row>
    <row r="3151">
      <c r="A3151" s="28">
        <v>1.90440031873E11</v>
      </c>
      <c r="B3151" s="29" t="s">
        <v>11019</v>
      </c>
      <c r="C3151" s="29" t="s">
        <v>11020</v>
      </c>
      <c r="D3151" s="28">
        <v>8.7056619991E10</v>
      </c>
      <c r="E3151" s="29" t="s">
        <v>3216</v>
      </c>
      <c r="F3151" s="29" t="s">
        <v>91</v>
      </c>
      <c r="G3151" s="29" t="s">
        <v>11021</v>
      </c>
      <c r="H3151" s="51" t="s">
        <v>6816</v>
      </c>
      <c r="I3151" s="6"/>
      <c r="J3151" s="6"/>
    </row>
    <row r="3152">
      <c r="A3152" s="62">
        <v>1.90440034352E11</v>
      </c>
      <c r="B3152" s="63" t="s">
        <v>11022</v>
      </c>
      <c r="C3152" s="63" t="s">
        <v>11023</v>
      </c>
      <c r="D3152" s="68" t="str">
        <f>+7 (701) 309-88-13 ,87013098813</f>
        <v>#ERROR!</v>
      </c>
      <c r="E3152" s="63" t="s">
        <v>117</v>
      </c>
      <c r="F3152" s="63" t="s">
        <v>2</v>
      </c>
      <c r="G3152" s="63" t="s">
        <v>11024</v>
      </c>
      <c r="H3152" s="33"/>
      <c r="I3152" s="33"/>
      <c r="J3152" s="6"/>
    </row>
    <row r="3153">
      <c r="A3153" s="3">
        <v>1.90464005469E11</v>
      </c>
      <c r="B3153" s="2" t="s">
        <v>11025</v>
      </c>
      <c r="C3153" s="2" t="s">
        <v>11026</v>
      </c>
      <c r="D3153" s="69" t="s">
        <v>11027</v>
      </c>
      <c r="E3153" s="2" t="s">
        <v>302</v>
      </c>
      <c r="F3153" s="2" t="s">
        <v>37</v>
      </c>
      <c r="G3153" s="2" t="s">
        <v>6852</v>
      </c>
      <c r="H3153" s="4" t="s">
        <v>8580</v>
      </c>
      <c r="I3153" s="10"/>
      <c r="J3153" s="33"/>
    </row>
    <row r="3154">
      <c r="A3154" s="28">
        <v>1.904400329E11</v>
      </c>
      <c r="B3154" s="29" t="s">
        <v>11028</v>
      </c>
      <c r="C3154" s="29" t="s">
        <v>11029</v>
      </c>
      <c r="D3154" s="28">
        <f>+77004445698</f>
        <v>77004445698</v>
      </c>
      <c r="E3154" s="29" t="s">
        <v>225</v>
      </c>
      <c r="F3154" s="29" t="s">
        <v>9</v>
      </c>
      <c r="G3154" s="29" t="s">
        <v>11030</v>
      </c>
      <c r="H3154" s="51" t="s">
        <v>11031</v>
      </c>
      <c r="I3154" s="6"/>
      <c r="J3154" s="33"/>
    </row>
    <row r="3155">
      <c r="A3155" s="3">
        <v>1.90440037073E11</v>
      </c>
      <c r="B3155" s="2" t="s">
        <v>11032</v>
      </c>
      <c r="C3155" s="2" t="s">
        <v>11033</v>
      </c>
      <c r="D3155" s="69" t="s">
        <v>11034</v>
      </c>
      <c r="E3155" s="2" t="s">
        <v>442</v>
      </c>
      <c r="F3155" s="2" t="s">
        <v>186</v>
      </c>
      <c r="G3155" s="2" t="s">
        <v>11035</v>
      </c>
      <c r="H3155" s="4" t="s">
        <v>1197</v>
      </c>
      <c r="I3155" s="10"/>
      <c r="J3155" s="6"/>
    </row>
    <row r="3156">
      <c r="A3156" s="3">
        <v>1.90540006152E11</v>
      </c>
      <c r="B3156" s="2" t="s">
        <v>11036</v>
      </c>
      <c r="C3156" s="2" t="s">
        <v>11037</v>
      </c>
      <c r="D3156" s="69" t="s">
        <v>11038</v>
      </c>
      <c r="E3156" s="2" t="s">
        <v>21</v>
      </c>
      <c r="F3156" s="2" t="s">
        <v>9</v>
      </c>
      <c r="G3156" s="2" t="s">
        <v>11039</v>
      </c>
      <c r="H3156" s="4" t="s">
        <v>11040</v>
      </c>
      <c r="I3156" s="10"/>
      <c r="J3156" s="6"/>
    </row>
    <row r="3157">
      <c r="A3157" s="3">
        <v>1.90540005203E11</v>
      </c>
      <c r="B3157" s="2" t="s">
        <v>11041</v>
      </c>
      <c r="C3157" s="2" t="s">
        <v>11042</v>
      </c>
      <c r="D3157" s="3">
        <v>8.7011155552E10</v>
      </c>
      <c r="E3157" s="2" t="s">
        <v>21</v>
      </c>
      <c r="F3157" s="2" t="s">
        <v>428</v>
      </c>
      <c r="G3157" s="2" t="s">
        <v>11043</v>
      </c>
      <c r="H3157" s="10"/>
      <c r="I3157" s="10"/>
      <c r="J3157" s="10"/>
    </row>
    <row r="3158">
      <c r="A3158" s="28">
        <v>1.90464012035E11</v>
      </c>
      <c r="B3158" s="29" t="s">
        <v>11044</v>
      </c>
      <c r="C3158" s="29" t="s">
        <v>11045</v>
      </c>
      <c r="D3158" s="28">
        <v>8.705382506E10</v>
      </c>
      <c r="E3158" s="29" t="s">
        <v>117</v>
      </c>
      <c r="F3158" s="29" t="s">
        <v>201</v>
      </c>
      <c r="G3158" s="29" t="s">
        <v>11046</v>
      </c>
      <c r="H3158" s="51" t="s">
        <v>11047</v>
      </c>
      <c r="I3158" s="6"/>
      <c r="J3158" s="33"/>
    </row>
    <row r="3159">
      <c r="A3159" s="3">
        <v>1.90540023935E11</v>
      </c>
      <c r="B3159" s="2" t="s">
        <v>11048</v>
      </c>
      <c r="C3159" s="2" t="s">
        <v>11049</v>
      </c>
      <c r="D3159" s="3">
        <v>8.7058118563E10</v>
      </c>
      <c r="E3159" s="2" t="s">
        <v>674</v>
      </c>
      <c r="F3159" s="2" t="s">
        <v>91</v>
      </c>
      <c r="G3159" s="2" t="s">
        <v>11050</v>
      </c>
      <c r="H3159" s="4" t="s">
        <v>5547</v>
      </c>
      <c r="I3159" s="10"/>
      <c r="J3159" s="6"/>
    </row>
    <row r="3160">
      <c r="A3160" s="3">
        <v>1.90540023816E11</v>
      </c>
      <c r="B3160" s="2" t="s">
        <v>11051</v>
      </c>
      <c r="C3160" s="2" t="s">
        <v>7564</v>
      </c>
      <c r="D3160" s="3">
        <v>8.7142391288E10</v>
      </c>
      <c r="E3160" s="2" t="s">
        <v>9531</v>
      </c>
      <c r="F3160" s="2" t="s">
        <v>43</v>
      </c>
      <c r="G3160" s="2" t="s">
        <v>11052</v>
      </c>
      <c r="H3160" s="4" t="s">
        <v>764</v>
      </c>
      <c r="I3160" s="10"/>
      <c r="J3160" s="6"/>
    </row>
    <row r="3161">
      <c r="A3161" s="28">
        <v>1.90540008058E11</v>
      </c>
      <c r="B3161" s="29" t="s">
        <v>11053</v>
      </c>
      <c r="C3161" s="29" t="s">
        <v>11054</v>
      </c>
      <c r="D3161" s="39" t="s">
        <v>11055</v>
      </c>
      <c r="E3161" s="29" t="s">
        <v>165</v>
      </c>
      <c r="F3161" s="29" t="s">
        <v>22</v>
      </c>
      <c r="G3161" s="29" t="s">
        <v>11056</v>
      </c>
      <c r="H3161" s="51" t="s">
        <v>8652</v>
      </c>
      <c r="I3161" s="6"/>
      <c r="J3161" s="6"/>
    </row>
    <row r="3162">
      <c r="A3162" s="3">
        <v>1.90540018176E11</v>
      </c>
      <c r="B3162" s="2" t="s">
        <v>11057</v>
      </c>
      <c r="C3162" s="2" t="s">
        <v>11058</v>
      </c>
      <c r="D3162" s="69" t="s">
        <v>11059</v>
      </c>
      <c r="E3162" s="2" t="s">
        <v>117</v>
      </c>
      <c r="F3162" s="2" t="s">
        <v>60</v>
      </c>
      <c r="G3162" s="2" t="s">
        <v>11060</v>
      </c>
      <c r="H3162" s="4" t="s">
        <v>10769</v>
      </c>
      <c r="I3162" s="10"/>
      <c r="J3162" s="6"/>
    </row>
    <row r="3163">
      <c r="A3163" s="58"/>
      <c r="B3163" s="58"/>
      <c r="C3163" s="58"/>
      <c r="D3163" s="58"/>
      <c r="E3163" s="58"/>
      <c r="F3163" s="58"/>
      <c r="G3163" s="58"/>
      <c r="H3163" s="6"/>
      <c r="I3163" s="6"/>
      <c r="J3163" s="10"/>
    </row>
    <row r="3164">
      <c r="A3164" s="3">
        <v>1.90540028537E11</v>
      </c>
      <c r="B3164" s="2" t="s">
        <v>11061</v>
      </c>
      <c r="C3164" s="2" t="s">
        <v>11062</v>
      </c>
      <c r="D3164" s="3">
        <v>8.7763020193E10</v>
      </c>
      <c r="E3164" s="2" t="s">
        <v>302</v>
      </c>
      <c r="F3164" s="2" t="s">
        <v>37</v>
      </c>
      <c r="G3164" s="2" t="s">
        <v>11063</v>
      </c>
      <c r="H3164" s="4" t="s">
        <v>8580</v>
      </c>
      <c r="I3164" s="10"/>
      <c r="J3164" s="33"/>
    </row>
    <row r="3165">
      <c r="A3165" s="28">
        <v>1.90640026204E11</v>
      </c>
      <c r="B3165" s="29" t="s">
        <v>11064</v>
      </c>
      <c r="C3165" s="29" t="s">
        <v>11065</v>
      </c>
      <c r="D3165" s="28">
        <f>+77789546206</f>
        <v>77789546206</v>
      </c>
      <c r="E3165" s="29" t="s">
        <v>2533</v>
      </c>
      <c r="F3165" s="29" t="s">
        <v>96</v>
      </c>
      <c r="G3165" s="29" t="s">
        <v>11066</v>
      </c>
      <c r="H3165" s="51" t="s">
        <v>8697</v>
      </c>
      <c r="I3165" s="6"/>
      <c r="J3165" s="13"/>
    </row>
    <row r="3166">
      <c r="A3166" s="62">
        <v>1.90540029032E11</v>
      </c>
      <c r="B3166" s="63" t="s">
        <v>11067</v>
      </c>
      <c r="C3166" s="63" t="s">
        <v>11068</v>
      </c>
      <c r="D3166" s="62">
        <v>8.7017407656E10</v>
      </c>
      <c r="E3166" s="63" t="s">
        <v>11069</v>
      </c>
      <c r="F3166" s="63" t="s">
        <v>2984</v>
      </c>
      <c r="G3166" s="63" t="s">
        <v>11070</v>
      </c>
      <c r="H3166" s="33"/>
      <c r="I3166" s="33"/>
      <c r="J3166" s="13"/>
    </row>
    <row r="3167">
      <c r="A3167" s="72">
        <v>1.90564009722E11</v>
      </c>
      <c r="B3167" s="73" t="s">
        <v>11071</v>
      </c>
      <c r="C3167" s="73" t="s">
        <v>11072</v>
      </c>
      <c r="D3167" s="72">
        <v>8.705330053E10</v>
      </c>
      <c r="E3167" s="73" t="s">
        <v>213</v>
      </c>
      <c r="F3167" s="73" t="s">
        <v>201</v>
      </c>
      <c r="G3167" s="73" t="s">
        <v>11073</v>
      </c>
      <c r="H3167" s="74" t="s">
        <v>8825</v>
      </c>
      <c r="I3167" s="14"/>
      <c r="J3167" s="33"/>
    </row>
    <row r="3168">
      <c r="A3168" s="62">
        <v>1.90640003578E11</v>
      </c>
      <c r="B3168" s="63" t="s">
        <v>11074</v>
      </c>
      <c r="C3168" s="63" t="s">
        <v>11075</v>
      </c>
      <c r="D3168" s="68" t="str">
        <f>+77758028256 ,87716441189 ,87758028256</f>
        <v>#ERROR!</v>
      </c>
      <c r="E3168" s="63" t="s">
        <v>349</v>
      </c>
      <c r="F3168" s="63" t="s">
        <v>2</v>
      </c>
      <c r="G3168" s="63" t="s">
        <v>11076</v>
      </c>
      <c r="H3168" s="33"/>
      <c r="I3168" s="33"/>
      <c r="J3168" s="33"/>
    </row>
    <row r="3169">
      <c r="A3169" s="28">
        <v>1.90640006126E11</v>
      </c>
      <c r="B3169" s="29" t="s">
        <v>11077</v>
      </c>
      <c r="C3169" s="29" t="s">
        <v>11078</v>
      </c>
      <c r="D3169" s="28">
        <v>8.7783130535E10</v>
      </c>
      <c r="E3169" s="29" t="s">
        <v>1331</v>
      </c>
      <c r="F3169" s="29" t="s">
        <v>141</v>
      </c>
      <c r="G3169" s="29" t="s">
        <v>11079</v>
      </c>
      <c r="H3169" s="51" t="s">
        <v>10457</v>
      </c>
      <c r="I3169" s="6"/>
      <c r="J3169" s="6"/>
    </row>
    <row r="3170">
      <c r="A3170" s="3">
        <v>1.90640006483E11</v>
      </c>
      <c r="B3170" s="2" t="s">
        <v>11080</v>
      </c>
      <c r="C3170" s="2" t="s">
        <v>11081</v>
      </c>
      <c r="D3170" s="2" t="s">
        <v>11082</v>
      </c>
      <c r="E3170" s="2" t="s">
        <v>2949</v>
      </c>
      <c r="F3170" s="2" t="s">
        <v>2984</v>
      </c>
      <c r="G3170" s="2" t="s">
        <v>11083</v>
      </c>
      <c r="H3170" s="4" t="s">
        <v>3046</v>
      </c>
      <c r="I3170" s="10"/>
      <c r="J3170" s="10"/>
    </row>
    <row r="3171">
      <c r="A3171" s="3">
        <v>1.90640008688E11</v>
      </c>
      <c r="B3171" s="2" t="s">
        <v>11084</v>
      </c>
      <c r="C3171" s="2" t="s">
        <v>11085</v>
      </c>
      <c r="D3171" s="69" t="s">
        <v>11086</v>
      </c>
      <c r="E3171" s="2" t="s">
        <v>302</v>
      </c>
      <c r="F3171" s="2" t="s">
        <v>37</v>
      </c>
      <c r="G3171" s="2" t="s">
        <v>11087</v>
      </c>
      <c r="H3171" s="4" t="s">
        <v>8580</v>
      </c>
      <c r="I3171" s="10"/>
      <c r="J3171" s="33"/>
    </row>
    <row r="3172">
      <c r="A3172" s="28">
        <v>1.9064002027E11</v>
      </c>
      <c r="B3172" s="29" t="s">
        <v>11088</v>
      </c>
      <c r="C3172" s="29" t="s">
        <v>11089</v>
      </c>
      <c r="D3172" s="39" t="s">
        <v>11090</v>
      </c>
      <c r="E3172" s="29" t="s">
        <v>165</v>
      </c>
      <c r="F3172" s="29" t="s">
        <v>43</v>
      </c>
      <c r="G3172" s="29" t="s">
        <v>11091</v>
      </c>
      <c r="H3172" s="51" t="s">
        <v>817</v>
      </c>
      <c r="I3172" s="57" t="s">
        <v>11092</v>
      </c>
      <c r="J3172" s="13"/>
    </row>
    <row r="3173">
      <c r="A3173" s="3">
        <v>1.90640026507E11</v>
      </c>
      <c r="B3173" s="2" t="s">
        <v>11093</v>
      </c>
      <c r="C3173" s="2" t="s">
        <v>11094</v>
      </c>
      <c r="D3173" s="3">
        <v>8.7779900077E10</v>
      </c>
      <c r="E3173" s="2" t="s">
        <v>117</v>
      </c>
      <c r="F3173" s="2" t="s">
        <v>186</v>
      </c>
      <c r="G3173" s="2" t="s">
        <v>11095</v>
      </c>
      <c r="H3173" s="4" t="s">
        <v>1197</v>
      </c>
      <c r="I3173" s="10"/>
      <c r="J3173" s="6"/>
    </row>
    <row r="3174">
      <c r="A3174" s="62">
        <v>1.90640011826E11</v>
      </c>
      <c r="B3174" s="63" t="s">
        <v>11096</v>
      </c>
      <c r="C3174" s="63" t="s">
        <v>11097</v>
      </c>
      <c r="D3174" s="68" t="str">
        <f>+77470010094 ,87470010094</f>
        <v>#ERROR!</v>
      </c>
      <c r="E3174" s="63" t="s">
        <v>2393</v>
      </c>
      <c r="F3174" s="63" t="s">
        <v>2</v>
      </c>
      <c r="G3174" s="63" t="s">
        <v>11098</v>
      </c>
      <c r="H3174" s="33"/>
      <c r="I3174" s="33"/>
      <c r="J3174" s="10"/>
    </row>
    <row r="3175">
      <c r="A3175" s="3">
        <v>1.90740003402E11</v>
      </c>
      <c r="B3175" s="2" t="s">
        <v>11099</v>
      </c>
      <c r="C3175" s="2" t="s">
        <v>11100</v>
      </c>
      <c r="D3175" s="3">
        <v>8.7014511548E10</v>
      </c>
      <c r="E3175" s="2" t="s">
        <v>302</v>
      </c>
      <c r="F3175" s="2" t="s">
        <v>37</v>
      </c>
      <c r="G3175" s="2" t="s">
        <v>11101</v>
      </c>
      <c r="H3175" s="4" t="s">
        <v>8580</v>
      </c>
      <c r="I3175" s="10"/>
      <c r="J3175" s="6"/>
    </row>
    <row r="3176">
      <c r="A3176" s="3">
        <v>1.90640028523E11</v>
      </c>
      <c r="B3176" s="2" t="s">
        <v>11102</v>
      </c>
      <c r="C3176" s="2" t="s">
        <v>11103</v>
      </c>
      <c r="D3176" s="69" t="s">
        <v>11104</v>
      </c>
      <c r="E3176" s="2" t="s">
        <v>106</v>
      </c>
      <c r="F3176" s="2" t="s">
        <v>96</v>
      </c>
      <c r="G3176" s="2" t="s">
        <v>11105</v>
      </c>
      <c r="H3176" s="4" t="s">
        <v>10840</v>
      </c>
      <c r="I3176" s="10"/>
      <c r="J3176" s="10"/>
    </row>
    <row r="3177">
      <c r="A3177" s="58"/>
      <c r="B3177" s="58"/>
      <c r="C3177" s="58"/>
      <c r="D3177" s="58"/>
      <c r="E3177" s="58"/>
      <c r="F3177" s="58"/>
      <c r="G3177" s="58"/>
      <c r="H3177" s="6"/>
      <c r="I3177" s="6"/>
      <c r="J3177" s="14"/>
    </row>
    <row r="3178">
      <c r="A3178" s="62">
        <v>1.90740010841E11</v>
      </c>
      <c r="B3178" s="63" t="s">
        <v>11106</v>
      </c>
      <c r="C3178" s="63" t="s">
        <v>11107</v>
      </c>
      <c r="D3178" s="68" t="str">
        <f>+7(707)2656695</f>
        <v>#ERROR!</v>
      </c>
      <c r="E3178" s="63" t="s">
        <v>416</v>
      </c>
      <c r="F3178" s="63" t="s">
        <v>2984</v>
      </c>
      <c r="G3178" s="63" t="s">
        <v>11108</v>
      </c>
      <c r="H3178" s="33"/>
      <c r="I3178" s="33"/>
      <c r="J3178" s="33"/>
    </row>
    <row r="3179">
      <c r="A3179" s="28">
        <v>1.90740003948E11</v>
      </c>
      <c r="B3179" s="29" t="s">
        <v>11109</v>
      </c>
      <c r="C3179" s="29" t="s">
        <v>11110</v>
      </c>
      <c r="D3179" s="39" t="s">
        <v>11111</v>
      </c>
      <c r="E3179" s="29" t="s">
        <v>525</v>
      </c>
      <c r="F3179" s="29" t="s">
        <v>9</v>
      </c>
      <c r="G3179" s="29" t="s">
        <v>11112</v>
      </c>
      <c r="H3179" s="51" t="s">
        <v>11113</v>
      </c>
      <c r="I3179" s="6"/>
      <c r="J3179" s="6"/>
    </row>
    <row r="3180">
      <c r="A3180" s="3">
        <v>1.90740018153E11</v>
      </c>
      <c r="B3180" s="2" t="s">
        <v>11114</v>
      </c>
      <c r="C3180" s="2" t="s">
        <v>11115</v>
      </c>
      <c r="D3180" s="3">
        <v>8.7760823636E10</v>
      </c>
      <c r="E3180" s="2" t="s">
        <v>533</v>
      </c>
      <c r="F3180" s="2" t="s">
        <v>186</v>
      </c>
      <c r="G3180" s="2" t="s">
        <v>11116</v>
      </c>
      <c r="H3180" s="4" t="s">
        <v>11117</v>
      </c>
      <c r="I3180" s="10"/>
      <c r="J3180" s="6"/>
    </row>
    <row r="3181">
      <c r="A3181" s="3">
        <v>1.90740018183E11</v>
      </c>
      <c r="B3181" s="2" t="s">
        <v>11118</v>
      </c>
      <c r="C3181" s="2" t="s">
        <v>11119</v>
      </c>
      <c r="D3181" s="3">
        <v>8.7024527872E10</v>
      </c>
      <c r="E3181" s="2" t="s">
        <v>420</v>
      </c>
      <c r="F3181" s="2" t="s">
        <v>37</v>
      </c>
      <c r="G3181" s="2" t="s">
        <v>11120</v>
      </c>
      <c r="H3181" s="4" t="s">
        <v>8580</v>
      </c>
      <c r="I3181" s="10"/>
      <c r="J3181" s="6"/>
    </row>
    <row r="3182">
      <c r="A3182" s="3">
        <v>1.90740019459E11</v>
      </c>
      <c r="B3182" s="2" t="s">
        <v>11121</v>
      </c>
      <c r="C3182" s="2" t="s">
        <v>11122</v>
      </c>
      <c r="D3182" s="3">
        <v>8.7757550015E10</v>
      </c>
      <c r="E3182" s="2" t="s">
        <v>117</v>
      </c>
      <c r="F3182" s="2" t="s">
        <v>9</v>
      </c>
      <c r="G3182" s="2" t="s">
        <v>11123</v>
      </c>
      <c r="H3182" s="4" t="s">
        <v>11113</v>
      </c>
      <c r="I3182" s="10"/>
      <c r="J3182" s="10"/>
    </row>
    <row r="3183">
      <c r="A3183" s="28">
        <v>1.90840016646E11</v>
      </c>
      <c r="B3183" s="29" t="s">
        <v>11124</v>
      </c>
      <c r="C3183" s="29" t="s">
        <v>11125</v>
      </c>
      <c r="D3183" s="28">
        <f>+77763435642</f>
        <v>77763435642</v>
      </c>
      <c r="E3183" s="29" t="s">
        <v>70</v>
      </c>
      <c r="F3183" s="29" t="s">
        <v>55</v>
      </c>
      <c r="G3183" s="29" t="s">
        <v>11126</v>
      </c>
      <c r="H3183" s="51" t="s">
        <v>714</v>
      </c>
      <c r="I3183" s="6"/>
      <c r="J3183" s="13"/>
    </row>
    <row r="3184">
      <c r="A3184" s="3">
        <v>1.90740024306E11</v>
      </c>
      <c r="B3184" s="2" t="s">
        <v>11127</v>
      </c>
      <c r="C3184" s="2" t="s">
        <v>11128</v>
      </c>
      <c r="D3184" s="3">
        <v>8.7782464849E10</v>
      </c>
      <c r="E3184" s="2" t="s">
        <v>21</v>
      </c>
      <c r="F3184" s="2" t="s">
        <v>22</v>
      </c>
      <c r="G3184" s="2" t="s">
        <v>11129</v>
      </c>
      <c r="H3184" s="4" t="s">
        <v>7587</v>
      </c>
      <c r="I3184" s="10"/>
      <c r="J3184" s="10"/>
    </row>
    <row r="3185">
      <c r="A3185" s="3">
        <v>1.90764011484E11</v>
      </c>
      <c r="B3185" s="2" t="s">
        <v>11130</v>
      </c>
      <c r="C3185" s="2" t="s">
        <v>11131</v>
      </c>
      <c r="D3185" s="3">
        <v>8.7013108728E10</v>
      </c>
      <c r="E3185" s="2" t="s">
        <v>165</v>
      </c>
      <c r="F3185" s="2" t="s">
        <v>201</v>
      </c>
      <c r="G3185" s="2" t="s">
        <v>11132</v>
      </c>
      <c r="H3185" s="4" t="s">
        <v>8798</v>
      </c>
      <c r="I3185" s="10"/>
      <c r="J3185" s="33"/>
    </row>
    <row r="3186">
      <c r="A3186" s="3">
        <v>1.90840020921E11</v>
      </c>
      <c r="B3186" s="2" t="s">
        <v>11133</v>
      </c>
      <c r="C3186" s="2" t="s">
        <v>11134</v>
      </c>
      <c r="D3186" s="69" t="s">
        <v>11135</v>
      </c>
      <c r="E3186" s="2" t="s">
        <v>762</v>
      </c>
      <c r="F3186" s="2" t="s">
        <v>428</v>
      </c>
      <c r="G3186" s="2" t="s">
        <v>11136</v>
      </c>
      <c r="H3186" s="10"/>
      <c r="I3186" s="10"/>
      <c r="J3186" s="10"/>
    </row>
    <row r="3187">
      <c r="A3187" s="62">
        <v>1.90940000841E11</v>
      </c>
      <c r="B3187" s="63" t="s">
        <v>11137</v>
      </c>
      <c r="C3187" s="63" t="s">
        <v>11138</v>
      </c>
      <c r="D3187" s="68" t="str">
        <f>+7 (776) 693 0380</f>
        <v>#ERROR!</v>
      </c>
      <c r="E3187" s="63" t="s">
        <v>117</v>
      </c>
      <c r="F3187" s="63" t="s">
        <v>2</v>
      </c>
      <c r="G3187" s="63" t="s">
        <v>11139</v>
      </c>
      <c r="H3187" s="33"/>
      <c r="I3187" s="33"/>
      <c r="J3187" s="6"/>
    </row>
    <row r="3188">
      <c r="A3188" s="28">
        <v>1.9094000413E11</v>
      </c>
      <c r="B3188" s="29" t="s">
        <v>11140</v>
      </c>
      <c r="C3188" s="29" t="s">
        <v>11141</v>
      </c>
      <c r="D3188" s="39" t="s">
        <v>11142</v>
      </c>
      <c r="E3188" s="29" t="s">
        <v>36</v>
      </c>
      <c r="F3188" s="29" t="s">
        <v>186</v>
      </c>
      <c r="G3188" s="29" t="s">
        <v>11143</v>
      </c>
      <c r="H3188" s="51" t="s">
        <v>11144</v>
      </c>
      <c r="I3188" s="6"/>
      <c r="J3188" s="6"/>
    </row>
    <row r="3189">
      <c r="A3189" s="3">
        <v>1.9094000179E11</v>
      </c>
      <c r="B3189" s="2" t="s">
        <v>11145</v>
      </c>
      <c r="C3189" s="2" t="s">
        <v>11146</v>
      </c>
      <c r="D3189" s="3">
        <v>8.7716752521E10</v>
      </c>
      <c r="E3189" s="2" t="s">
        <v>117</v>
      </c>
      <c r="F3189" s="2" t="s">
        <v>273</v>
      </c>
      <c r="G3189" s="2" t="s">
        <v>11147</v>
      </c>
      <c r="H3189" s="4" t="s">
        <v>8851</v>
      </c>
      <c r="I3189" s="10"/>
      <c r="J3189" s="6"/>
    </row>
    <row r="3190">
      <c r="A3190" s="3">
        <v>1.90940001176E11</v>
      </c>
      <c r="B3190" s="2" t="s">
        <v>11148</v>
      </c>
      <c r="C3190" s="2" t="s">
        <v>11149</v>
      </c>
      <c r="D3190" s="3">
        <f>+77055446838</f>
        <v>77055446838</v>
      </c>
      <c r="E3190" s="2" t="s">
        <v>117</v>
      </c>
      <c r="F3190" s="2" t="s">
        <v>428</v>
      </c>
      <c r="G3190" s="2" t="s">
        <v>11150</v>
      </c>
      <c r="H3190" s="10"/>
      <c r="I3190" s="10"/>
      <c r="J3190" s="13"/>
    </row>
    <row r="3191">
      <c r="A3191" s="58"/>
      <c r="B3191" s="58"/>
      <c r="C3191" s="58"/>
      <c r="D3191" s="58"/>
      <c r="E3191" s="58"/>
      <c r="F3191" s="58"/>
      <c r="G3191" s="58"/>
      <c r="H3191" s="6"/>
      <c r="I3191" s="6"/>
      <c r="J3191" s="10"/>
    </row>
    <row r="3192">
      <c r="A3192" s="28">
        <v>1.90940014326E11</v>
      </c>
      <c r="B3192" s="29" t="s">
        <v>11151</v>
      </c>
      <c r="C3192" s="29" t="s">
        <v>11152</v>
      </c>
      <c r="D3192" s="28">
        <f>+77475667884</f>
        <v>77475667884</v>
      </c>
      <c r="E3192" s="29" t="s">
        <v>106</v>
      </c>
      <c r="F3192" s="29" t="s">
        <v>201</v>
      </c>
      <c r="G3192" s="29" t="s">
        <v>11153</v>
      </c>
      <c r="H3192" s="51" t="s">
        <v>8513</v>
      </c>
      <c r="I3192" s="6"/>
      <c r="J3192" s="10"/>
    </row>
    <row r="3193">
      <c r="A3193" s="3">
        <v>1.90940020678E11</v>
      </c>
      <c r="B3193" s="2" t="s">
        <v>11154</v>
      </c>
      <c r="C3193" s="2" t="s">
        <v>11155</v>
      </c>
      <c r="D3193" s="69" t="s">
        <v>11156</v>
      </c>
      <c r="E3193" s="2" t="s">
        <v>302</v>
      </c>
      <c r="F3193" s="2" t="s">
        <v>37</v>
      </c>
      <c r="G3193" s="2" t="s">
        <v>11157</v>
      </c>
      <c r="H3193" s="4" t="s">
        <v>8580</v>
      </c>
      <c r="I3193" s="10"/>
      <c r="J3193" s="6"/>
    </row>
    <row r="3194">
      <c r="A3194" s="3">
        <v>1.91040030506E11</v>
      </c>
      <c r="B3194" s="2" t="s">
        <v>11158</v>
      </c>
      <c r="C3194" s="2" t="s">
        <v>11159</v>
      </c>
      <c r="D3194" s="69" t="s">
        <v>11160</v>
      </c>
      <c r="E3194" s="2" t="s">
        <v>11161</v>
      </c>
      <c r="F3194" s="2" t="s">
        <v>186</v>
      </c>
      <c r="G3194" s="2" t="s">
        <v>11162</v>
      </c>
      <c r="H3194" s="4" t="s">
        <v>1197</v>
      </c>
      <c r="I3194" s="10"/>
      <c r="J3194" s="33"/>
    </row>
    <row r="3195">
      <c r="A3195" s="3">
        <v>1.90940032344E11</v>
      </c>
      <c r="B3195" s="2" t="s">
        <v>11163</v>
      </c>
      <c r="C3195" s="2" t="s">
        <v>11164</v>
      </c>
      <c r="D3195" s="3">
        <v>8.7756546139E10</v>
      </c>
      <c r="E3195" s="2" t="s">
        <v>36</v>
      </c>
      <c r="F3195" s="2" t="s">
        <v>186</v>
      </c>
      <c r="G3195" s="2" t="s">
        <v>11165</v>
      </c>
      <c r="H3195" s="4" t="s">
        <v>1197</v>
      </c>
      <c r="I3195" s="10"/>
      <c r="J3195" s="33"/>
    </row>
    <row r="3196">
      <c r="A3196" s="3">
        <v>1.91040022684E11</v>
      </c>
      <c r="B3196" s="2" t="s">
        <v>11166</v>
      </c>
      <c r="C3196" s="2" t="s">
        <v>11167</v>
      </c>
      <c r="D3196" s="69" t="s">
        <v>11168</v>
      </c>
      <c r="E3196" s="2" t="s">
        <v>5989</v>
      </c>
      <c r="F3196" s="2" t="s">
        <v>96</v>
      </c>
      <c r="G3196" s="2" t="s">
        <v>11169</v>
      </c>
      <c r="H3196" s="4" t="s">
        <v>8734</v>
      </c>
      <c r="I3196" s="10"/>
      <c r="J3196" s="10"/>
    </row>
    <row r="3197">
      <c r="A3197" s="3">
        <v>1.91140004917E11</v>
      </c>
      <c r="B3197" s="2" t="s">
        <v>11170</v>
      </c>
      <c r="C3197" s="2" t="s">
        <v>11171</v>
      </c>
      <c r="D3197" s="3">
        <v>8.7754185059E10</v>
      </c>
      <c r="E3197" s="2" t="s">
        <v>21</v>
      </c>
      <c r="F3197" s="2" t="s">
        <v>141</v>
      </c>
      <c r="G3197" s="2" t="s">
        <v>11172</v>
      </c>
      <c r="H3197" s="4" t="s">
        <v>1092</v>
      </c>
      <c r="I3197" s="10"/>
      <c r="J3197" s="6"/>
    </row>
    <row r="3198">
      <c r="A3198" s="28">
        <v>1.9106400771E11</v>
      </c>
      <c r="B3198" s="29" t="s">
        <v>11173</v>
      </c>
      <c r="C3198" s="29" t="s">
        <v>11174</v>
      </c>
      <c r="D3198" s="28">
        <v>8.7479568419E10</v>
      </c>
      <c r="E3198" s="29" t="s">
        <v>302</v>
      </c>
      <c r="F3198" s="29" t="s">
        <v>37</v>
      </c>
      <c r="G3198" s="29" t="s">
        <v>6860</v>
      </c>
      <c r="H3198" s="51" t="s">
        <v>8628</v>
      </c>
      <c r="I3198" s="6"/>
      <c r="J3198" s="10"/>
    </row>
    <row r="3199">
      <c r="A3199" s="28">
        <v>1.91140003681E11</v>
      </c>
      <c r="B3199" s="29" t="s">
        <v>11175</v>
      </c>
      <c r="C3199" s="29" t="s">
        <v>11176</v>
      </c>
      <c r="D3199" s="28">
        <v>8.7024255871E10</v>
      </c>
      <c r="E3199" s="29" t="s">
        <v>442</v>
      </c>
      <c r="F3199" s="29" t="s">
        <v>37</v>
      </c>
      <c r="G3199" s="29" t="s">
        <v>11177</v>
      </c>
      <c r="H3199" s="51" t="s">
        <v>8980</v>
      </c>
      <c r="I3199" s="6"/>
      <c r="J3199" s="33"/>
    </row>
    <row r="3200">
      <c r="A3200" s="3">
        <v>1.91140010012E11</v>
      </c>
      <c r="B3200" s="2" t="s">
        <v>11178</v>
      </c>
      <c r="C3200" s="2" t="s">
        <v>11179</v>
      </c>
      <c r="D3200" s="3">
        <v>8.7025559532E10</v>
      </c>
      <c r="E3200" s="2" t="s">
        <v>21</v>
      </c>
      <c r="F3200" s="2" t="s">
        <v>55</v>
      </c>
      <c r="G3200" s="2" t="s">
        <v>11180</v>
      </c>
      <c r="H3200" s="4" t="s">
        <v>714</v>
      </c>
      <c r="I3200" s="10"/>
      <c r="J3200" s="33"/>
    </row>
    <row r="3201">
      <c r="A3201" s="62">
        <v>1.9114001272E11</v>
      </c>
      <c r="B3201" s="63" t="s">
        <v>11181</v>
      </c>
      <c r="C3201" s="63" t="s">
        <v>11182</v>
      </c>
      <c r="D3201" s="62">
        <v>8.7752407744E10</v>
      </c>
      <c r="E3201" s="63" t="s">
        <v>253</v>
      </c>
      <c r="F3201" s="63" t="s">
        <v>2984</v>
      </c>
      <c r="G3201" s="63" t="s">
        <v>11183</v>
      </c>
      <c r="H3201" s="33"/>
      <c r="I3201" s="33"/>
      <c r="J3201" s="6"/>
    </row>
    <row r="3202">
      <c r="A3202" s="62">
        <v>1.91140021957E11</v>
      </c>
      <c r="B3202" s="63" t="s">
        <v>11184</v>
      </c>
      <c r="C3202" s="63" t="s">
        <v>11185</v>
      </c>
      <c r="D3202" s="62">
        <v>7.7017122728E10</v>
      </c>
      <c r="E3202" s="63" t="s">
        <v>2533</v>
      </c>
      <c r="F3202" s="63" t="s">
        <v>2984</v>
      </c>
      <c r="G3202" s="63" t="s">
        <v>11186</v>
      </c>
      <c r="H3202" s="33"/>
      <c r="I3202" s="33"/>
      <c r="J3202" s="6"/>
    </row>
    <row r="3203">
      <c r="A3203" s="62">
        <v>1.91140009462E11</v>
      </c>
      <c r="B3203" s="63" t="s">
        <v>11187</v>
      </c>
      <c r="C3203" s="63" t="s">
        <v>11188</v>
      </c>
      <c r="D3203" s="62">
        <v>8.778904099E10</v>
      </c>
      <c r="E3203" s="63" t="s">
        <v>302</v>
      </c>
      <c r="F3203" s="63" t="s">
        <v>2984</v>
      </c>
      <c r="G3203" s="63" t="s">
        <v>11189</v>
      </c>
      <c r="H3203" s="33"/>
      <c r="I3203" s="33"/>
      <c r="J3203" s="33"/>
    </row>
    <row r="3204">
      <c r="A3204" s="3">
        <v>1.91140009571E11</v>
      </c>
      <c r="B3204" s="2" t="s">
        <v>11190</v>
      </c>
      <c r="C3204" s="2" t="s">
        <v>11191</v>
      </c>
      <c r="D3204" s="69" t="s">
        <v>11192</v>
      </c>
      <c r="E3204" s="2" t="s">
        <v>21</v>
      </c>
      <c r="F3204" s="2" t="s">
        <v>71</v>
      </c>
      <c r="G3204" s="2" t="s">
        <v>11193</v>
      </c>
      <c r="H3204" s="65" t="s">
        <v>11194</v>
      </c>
      <c r="I3204" s="10"/>
      <c r="J3204" s="6"/>
    </row>
    <row r="3205">
      <c r="A3205" s="3">
        <v>1.91140030956E11</v>
      </c>
      <c r="B3205" s="2" t="s">
        <v>11195</v>
      </c>
      <c r="C3205" s="2" t="s">
        <v>11196</v>
      </c>
      <c r="D3205" s="69" t="s">
        <v>11197</v>
      </c>
      <c r="E3205" s="2" t="s">
        <v>117</v>
      </c>
      <c r="F3205" s="2" t="s">
        <v>273</v>
      </c>
      <c r="G3205" s="2" t="s">
        <v>11198</v>
      </c>
      <c r="H3205" s="4" t="s">
        <v>8851</v>
      </c>
      <c r="I3205" s="10"/>
      <c r="J3205" s="6"/>
    </row>
    <row r="3206">
      <c r="A3206" s="3">
        <v>1.91240017982E11</v>
      </c>
      <c r="B3206" s="2" t="s">
        <v>11199</v>
      </c>
      <c r="C3206" s="2" t="s">
        <v>11200</v>
      </c>
      <c r="D3206" s="3">
        <f>+77015524852</f>
        <v>77015524852</v>
      </c>
      <c r="E3206" s="2" t="s">
        <v>6578</v>
      </c>
      <c r="F3206" s="2" t="s">
        <v>9</v>
      </c>
      <c r="G3206" s="2" t="s">
        <v>11201</v>
      </c>
      <c r="H3206" s="4" t="s">
        <v>11113</v>
      </c>
      <c r="I3206" s="10"/>
      <c r="J3206" s="10"/>
    </row>
    <row r="3207">
      <c r="A3207" s="28">
        <v>1.91240023997E11</v>
      </c>
      <c r="B3207" s="29" t="s">
        <v>11202</v>
      </c>
      <c r="C3207" s="29" t="s">
        <v>11203</v>
      </c>
      <c r="D3207" s="28">
        <f>+77078105665</f>
        <v>77078105665</v>
      </c>
      <c r="E3207" s="29" t="s">
        <v>253</v>
      </c>
      <c r="F3207" s="29" t="s">
        <v>96</v>
      </c>
      <c r="G3207" s="29" t="s">
        <v>11204</v>
      </c>
      <c r="H3207" s="51" t="s">
        <v>8697</v>
      </c>
      <c r="I3207" s="6"/>
      <c r="J3207" s="13"/>
    </row>
    <row r="3208">
      <c r="A3208" s="3">
        <v>1.91240017863E11</v>
      </c>
      <c r="B3208" s="2" t="s">
        <v>11205</v>
      </c>
      <c r="C3208" s="2" t="s">
        <v>11206</v>
      </c>
      <c r="D3208" s="3">
        <v>8.7756467917E10</v>
      </c>
      <c r="E3208" s="2" t="s">
        <v>11207</v>
      </c>
      <c r="F3208" s="2" t="s">
        <v>37</v>
      </c>
      <c r="G3208" s="2" t="s">
        <v>11208</v>
      </c>
      <c r="H3208" s="4" t="s">
        <v>8580</v>
      </c>
      <c r="I3208" s="10"/>
      <c r="J3208" s="10"/>
    </row>
    <row r="3209">
      <c r="A3209" s="58"/>
      <c r="B3209" s="58"/>
      <c r="C3209" s="58"/>
      <c r="D3209" s="58"/>
      <c r="E3209" s="58"/>
      <c r="F3209" s="58"/>
      <c r="G3209" s="58"/>
      <c r="H3209" s="6"/>
      <c r="I3209" s="6"/>
      <c r="J3209" s="10"/>
    </row>
    <row r="3210">
      <c r="A3210" s="58"/>
      <c r="B3210" s="58"/>
      <c r="C3210" s="58"/>
      <c r="D3210" s="58"/>
      <c r="E3210" s="58"/>
      <c r="F3210" s="58"/>
      <c r="G3210" s="58"/>
      <c r="H3210" s="6"/>
      <c r="I3210" s="6"/>
      <c r="J3210" s="10"/>
    </row>
    <row r="3211">
      <c r="A3211" s="28">
        <v>2.00140003821E11</v>
      </c>
      <c r="B3211" s="29" t="s">
        <v>11209</v>
      </c>
      <c r="C3211" s="29" t="s">
        <v>11210</v>
      </c>
      <c r="D3211" s="28">
        <v>8.7022380606E10</v>
      </c>
      <c r="E3211" s="29" t="s">
        <v>117</v>
      </c>
      <c r="F3211" s="29" t="s">
        <v>428</v>
      </c>
      <c r="G3211" s="29" t="s">
        <v>11211</v>
      </c>
      <c r="H3211" s="6"/>
      <c r="I3211" s="6"/>
      <c r="J3211" s="6"/>
    </row>
    <row r="3212">
      <c r="A3212" s="3">
        <v>2.00140017653E11</v>
      </c>
      <c r="B3212" s="2" t="s">
        <v>11212</v>
      </c>
      <c r="C3212" s="2" t="s">
        <v>11213</v>
      </c>
      <c r="D3212" s="2" t="s">
        <v>11214</v>
      </c>
      <c r="E3212" s="2" t="s">
        <v>117</v>
      </c>
      <c r="F3212" s="2" t="s">
        <v>273</v>
      </c>
      <c r="G3212" s="2" t="s">
        <v>11215</v>
      </c>
      <c r="H3212" s="4" t="s">
        <v>8851</v>
      </c>
      <c r="I3212" s="10"/>
      <c r="J3212" s="6"/>
    </row>
    <row r="3213">
      <c r="A3213" s="3">
        <v>2.00140033922E11</v>
      </c>
      <c r="B3213" s="2" t="s">
        <v>11216</v>
      </c>
      <c r="C3213" s="2" t="s">
        <v>11217</v>
      </c>
      <c r="D3213" s="3">
        <v>8.775433109E10</v>
      </c>
      <c r="E3213" s="2" t="s">
        <v>117</v>
      </c>
      <c r="F3213" s="2" t="s">
        <v>37</v>
      </c>
      <c r="G3213" s="2" t="s">
        <v>11218</v>
      </c>
      <c r="H3213" s="4" t="s">
        <v>8580</v>
      </c>
      <c r="I3213" s="10"/>
      <c r="J3213" s="14"/>
    </row>
    <row r="3214">
      <c r="A3214" s="58"/>
      <c r="B3214" s="58"/>
      <c r="C3214" s="58"/>
      <c r="D3214" s="58"/>
      <c r="E3214" s="58"/>
      <c r="F3214" s="58"/>
      <c r="G3214" s="58"/>
      <c r="H3214" s="6"/>
      <c r="I3214" s="6"/>
      <c r="J3214" s="6"/>
    </row>
    <row r="3215">
      <c r="A3215" s="62">
        <v>2.00140033536E11</v>
      </c>
      <c r="B3215" s="63" t="s">
        <v>11219</v>
      </c>
      <c r="C3215" s="63" t="s">
        <v>11220</v>
      </c>
      <c r="D3215" s="68" t="str">
        <f>+7 (778) 221-7595 ,87782217595</f>
        <v>#ERROR!</v>
      </c>
      <c r="E3215" s="63" t="s">
        <v>525</v>
      </c>
      <c r="F3215" s="63" t="s">
        <v>1868</v>
      </c>
      <c r="G3215" s="63" t="s">
        <v>11221</v>
      </c>
      <c r="H3215" s="33"/>
      <c r="I3215" s="33"/>
      <c r="J3215" s="6"/>
    </row>
    <row r="3216">
      <c r="A3216" s="28">
        <v>2.00240007491E11</v>
      </c>
      <c r="B3216" s="29" t="s">
        <v>11222</v>
      </c>
      <c r="C3216" s="29" t="s">
        <v>11223</v>
      </c>
      <c r="D3216" s="28">
        <v>8.7753744221E10</v>
      </c>
      <c r="E3216" s="29" t="s">
        <v>7015</v>
      </c>
      <c r="F3216" s="29" t="s">
        <v>428</v>
      </c>
      <c r="G3216" s="29" t="s">
        <v>11224</v>
      </c>
      <c r="H3216" s="6"/>
      <c r="I3216" s="6"/>
      <c r="J3216" s="6"/>
    </row>
    <row r="3217">
      <c r="A3217" s="28">
        <v>2.00164029497E11</v>
      </c>
      <c r="B3217" s="29" t="s">
        <v>11225</v>
      </c>
      <c r="C3217" s="29" t="s">
        <v>11226</v>
      </c>
      <c r="D3217" s="39" t="s">
        <v>11227</v>
      </c>
      <c r="E3217" s="29" t="s">
        <v>21</v>
      </c>
      <c r="F3217" s="29" t="s">
        <v>71</v>
      </c>
      <c r="G3217" s="29" t="s">
        <v>11228</v>
      </c>
      <c r="H3217" s="30" t="s">
        <v>1148</v>
      </c>
      <c r="I3217" s="6"/>
      <c r="J3217" s="6"/>
    </row>
    <row r="3218">
      <c r="A3218" s="3">
        <v>2.00164029707E11</v>
      </c>
      <c r="B3218" s="2" t="s">
        <v>11229</v>
      </c>
      <c r="C3218" s="2" t="s">
        <v>11230</v>
      </c>
      <c r="D3218" s="3">
        <v>8.7786585211E10</v>
      </c>
      <c r="E3218" s="2" t="s">
        <v>21</v>
      </c>
      <c r="F3218" s="2" t="s">
        <v>37</v>
      </c>
      <c r="G3218" s="2" t="s">
        <v>11231</v>
      </c>
      <c r="H3218" s="4" t="s">
        <v>8871</v>
      </c>
      <c r="I3218" s="10"/>
      <c r="J3218" s="6"/>
    </row>
    <row r="3219">
      <c r="A3219" s="28">
        <v>2.00240023681E11</v>
      </c>
      <c r="B3219" s="29" t="s">
        <v>11232</v>
      </c>
      <c r="C3219" s="29" t="s">
        <v>11233</v>
      </c>
      <c r="D3219" s="28">
        <v>8.7084788967E10</v>
      </c>
      <c r="E3219" s="29" t="s">
        <v>674</v>
      </c>
      <c r="F3219" s="29" t="s">
        <v>96</v>
      </c>
      <c r="G3219" s="29" t="s">
        <v>11234</v>
      </c>
      <c r="H3219" s="51" t="s">
        <v>11235</v>
      </c>
      <c r="I3219" s="6"/>
      <c r="J3219" s="6"/>
    </row>
    <row r="3220">
      <c r="A3220" s="28">
        <v>2.00240018714E11</v>
      </c>
      <c r="B3220" s="29" t="s">
        <v>11236</v>
      </c>
      <c r="C3220" s="29" t="s">
        <v>11237</v>
      </c>
      <c r="D3220" s="28">
        <v>8.7017037346E10</v>
      </c>
      <c r="E3220" s="29" t="s">
        <v>36</v>
      </c>
      <c r="F3220" s="29" t="s">
        <v>31</v>
      </c>
      <c r="G3220" s="29" t="s">
        <v>11238</v>
      </c>
      <c r="H3220" s="51" t="s">
        <v>11239</v>
      </c>
      <c r="I3220" s="6"/>
      <c r="J3220" s="6"/>
    </row>
    <row r="3221">
      <c r="A3221" s="28">
        <v>2.00240019702E11</v>
      </c>
      <c r="B3221" s="29" t="s">
        <v>11240</v>
      </c>
      <c r="C3221" s="29" t="s">
        <v>11241</v>
      </c>
      <c r="D3221" s="39" t="s">
        <v>11242</v>
      </c>
      <c r="E3221" s="29" t="s">
        <v>525</v>
      </c>
      <c r="F3221" s="29" t="s">
        <v>31</v>
      </c>
      <c r="G3221" s="29" t="s">
        <v>11243</v>
      </c>
      <c r="H3221" s="51" t="s">
        <v>11244</v>
      </c>
      <c r="I3221" s="6"/>
      <c r="J3221" s="33"/>
    </row>
    <row r="3222">
      <c r="A3222" s="28">
        <v>2.00240022594E11</v>
      </c>
      <c r="B3222" s="29" t="s">
        <v>11245</v>
      </c>
      <c r="C3222" s="29" t="s">
        <v>11246</v>
      </c>
      <c r="D3222" s="29" t="s">
        <v>11247</v>
      </c>
      <c r="E3222" s="29" t="s">
        <v>11248</v>
      </c>
      <c r="F3222" s="29" t="s">
        <v>9</v>
      </c>
      <c r="G3222" s="29" t="s">
        <v>11249</v>
      </c>
      <c r="H3222" s="51" t="s">
        <v>11250</v>
      </c>
      <c r="I3222" s="6"/>
      <c r="J3222" s="10"/>
    </row>
    <row r="3223">
      <c r="A3223" s="3">
        <v>2.00240039415E11</v>
      </c>
      <c r="B3223" s="2" t="s">
        <v>11251</v>
      </c>
      <c r="C3223" s="2" t="s">
        <v>11252</v>
      </c>
      <c r="D3223" s="69" t="s">
        <v>11253</v>
      </c>
      <c r="E3223" s="2" t="s">
        <v>762</v>
      </c>
      <c r="F3223" s="2" t="s">
        <v>71</v>
      </c>
      <c r="G3223" s="2" t="s">
        <v>11254</v>
      </c>
      <c r="H3223" s="65" t="s">
        <v>10399</v>
      </c>
      <c r="I3223" s="10"/>
      <c r="J3223" s="10"/>
    </row>
    <row r="3224">
      <c r="A3224" s="28">
        <v>2.00264036793E11</v>
      </c>
      <c r="B3224" s="29" t="s">
        <v>11255</v>
      </c>
      <c r="C3224" s="29" t="s">
        <v>11256</v>
      </c>
      <c r="D3224" s="28">
        <f>+77029083395</f>
        <v>77029083395</v>
      </c>
      <c r="E3224" s="29" t="s">
        <v>117</v>
      </c>
      <c r="F3224" s="29" t="s">
        <v>71</v>
      </c>
      <c r="G3224" s="29" t="s">
        <v>11257</v>
      </c>
      <c r="H3224" s="30" t="s">
        <v>10399</v>
      </c>
      <c r="I3224" s="6"/>
      <c r="J3224" s="33"/>
    </row>
    <row r="3225">
      <c r="A3225" s="3">
        <v>2.00340002385E11</v>
      </c>
      <c r="B3225" s="2" t="s">
        <v>11258</v>
      </c>
      <c r="C3225" s="2" t="s">
        <v>11259</v>
      </c>
      <c r="D3225" s="3">
        <v>8.7783829478E10</v>
      </c>
      <c r="E3225" s="2" t="s">
        <v>1331</v>
      </c>
      <c r="F3225" s="2" t="s">
        <v>428</v>
      </c>
      <c r="G3225" s="2" t="s">
        <v>11260</v>
      </c>
      <c r="H3225" s="10"/>
      <c r="I3225" s="10"/>
      <c r="J3225" s="6"/>
    </row>
    <row r="3226">
      <c r="A3226" s="28">
        <v>2.00240036871E11</v>
      </c>
      <c r="B3226" s="29" t="s">
        <v>11261</v>
      </c>
      <c r="C3226" s="29" t="s">
        <v>11262</v>
      </c>
      <c r="D3226" s="39" t="s">
        <v>11263</v>
      </c>
      <c r="E3226" s="29" t="s">
        <v>11264</v>
      </c>
      <c r="F3226" s="29" t="s">
        <v>22</v>
      </c>
      <c r="G3226" s="29" t="s">
        <v>11265</v>
      </c>
      <c r="H3226" s="51" t="s">
        <v>7587</v>
      </c>
      <c r="I3226" s="6"/>
      <c r="J3226" s="13"/>
    </row>
    <row r="3227">
      <c r="A3227" s="62">
        <v>2.00340000844E11</v>
      </c>
      <c r="B3227" s="63" t="s">
        <v>11266</v>
      </c>
      <c r="C3227" s="63" t="s">
        <v>11267</v>
      </c>
      <c r="D3227" s="62">
        <v>8.7789998716E10</v>
      </c>
      <c r="E3227" s="63" t="s">
        <v>762</v>
      </c>
      <c r="F3227" s="63" t="s">
        <v>2984</v>
      </c>
      <c r="G3227" s="63" t="s">
        <v>11268</v>
      </c>
      <c r="H3227" s="33"/>
      <c r="I3227" s="33"/>
      <c r="J3227" s="10"/>
    </row>
    <row r="3228">
      <c r="A3228" s="3">
        <v>2.00340004936E11</v>
      </c>
      <c r="B3228" s="2" t="s">
        <v>11269</v>
      </c>
      <c r="C3228" s="2" t="s">
        <v>11270</v>
      </c>
      <c r="D3228" s="69" t="s">
        <v>11271</v>
      </c>
      <c r="E3228" s="2" t="s">
        <v>165</v>
      </c>
      <c r="F3228" s="2" t="s">
        <v>9</v>
      </c>
      <c r="G3228" s="2" t="s">
        <v>11272</v>
      </c>
      <c r="H3228" s="4" t="s">
        <v>11113</v>
      </c>
      <c r="I3228" s="10"/>
      <c r="J3228" s="10"/>
    </row>
    <row r="3229">
      <c r="A3229" s="62">
        <v>2.00340012927E11</v>
      </c>
      <c r="B3229" s="63" t="s">
        <v>11273</v>
      </c>
      <c r="C3229" s="63" t="s">
        <v>11274</v>
      </c>
      <c r="D3229" s="62">
        <f>+77088889343</f>
        <v>77088889343</v>
      </c>
      <c r="E3229" s="63" t="s">
        <v>213</v>
      </c>
      <c r="F3229" s="63" t="s">
        <v>2984</v>
      </c>
      <c r="G3229" s="63" t="s">
        <v>11275</v>
      </c>
      <c r="H3229" s="33"/>
      <c r="I3229" s="33"/>
      <c r="J3229" s="10"/>
    </row>
    <row r="3230">
      <c r="A3230" s="28">
        <v>2.00340010465E11</v>
      </c>
      <c r="B3230" s="29" t="s">
        <v>11276</v>
      </c>
      <c r="C3230" s="29" t="s">
        <v>11277</v>
      </c>
      <c r="D3230" s="28">
        <v>8.7163623097E10</v>
      </c>
      <c r="E3230" s="29" t="s">
        <v>21</v>
      </c>
      <c r="F3230" s="29" t="s">
        <v>22</v>
      </c>
      <c r="G3230" s="29" t="s">
        <v>11278</v>
      </c>
      <c r="H3230" s="51" t="s">
        <v>7609</v>
      </c>
      <c r="I3230" s="6"/>
      <c r="J3230" s="6"/>
    </row>
    <row r="3231">
      <c r="A3231" s="3">
        <v>2.00340012312E11</v>
      </c>
      <c r="B3231" s="2" t="s">
        <v>11279</v>
      </c>
      <c r="C3231" s="2" t="s">
        <v>11280</v>
      </c>
      <c r="D3231" s="2" t="s">
        <v>11281</v>
      </c>
      <c r="E3231" s="2" t="s">
        <v>21</v>
      </c>
      <c r="F3231" s="2" t="s">
        <v>43</v>
      </c>
      <c r="G3231" s="2" t="s">
        <v>11282</v>
      </c>
      <c r="H3231" s="4" t="s">
        <v>817</v>
      </c>
      <c r="I3231" s="10"/>
      <c r="J3231" s="10"/>
    </row>
    <row r="3232">
      <c r="A3232" s="28">
        <v>2.00340022072E11</v>
      </c>
      <c r="B3232" s="29" t="s">
        <v>11283</v>
      </c>
      <c r="C3232" s="29" t="s">
        <v>11284</v>
      </c>
      <c r="D3232" s="39" t="s">
        <v>11285</v>
      </c>
      <c r="E3232" s="29" t="s">
        <v>200</v>
      </c>
      <c r="F3232" s="29" t="s">
        <v>141</v>
      </c>
      <c r="G3232" s="29" t="s">
        <v>11286</v>
      </c>
      <c r="H3232" s="51" t="s">
        <v>10457</v>
      </c>
      <c r="I3232" s="6"/>
      <c r="J3232" s="13"/>
    </row>
    <row r="3233">
      <c r="A3233" s="3">
        <v>2.00440001569E11</v>
      </c>
      <c r="B3233" s="2" t="s">
        <v>11287</v>
      </c>
      <c r="C3233" s="2" t="s">
        <v>11288</v>
      </c>
      <c r="D3233" s="3">
        <f>+77055663878</f>
        <v>77055663878</v>
      </c>
      <c r="E3233" s="2" t="s">
        <v>1023</v>
      </c>
      <c r="F3233" s="2" t="s">
        <v>91</v>
      </c>
      <c r="G3233" s="2" t="s">
        <v>11289</v>
      </c>
      <c r="H3233" s="4" t="s">
        <v>11290</v>
      </c>
      <c r="I3233" s="10"/>
      <c r="J3233" s="6"/>
    </row>
    <row r="3234">
      <c r="A3234" s="3">
        <v>2.00440005105E11</v>
      </c>
      <c r="B3234" s="2" t="s">
        <v>11291</v>
      </c>
      <c r="C3234" s="2" t="s">
        <v>11292</v>
      </c>
      <c r="D3234" s="69" t="s">
        <v>11293</v>
      </c>
      <c r="E3234" s="2" t="s">
        <v>379</v>
      </c>
      <c r="F3234" s="2" t="s">
        <v>37</v>
      </c>
      <c r="G3234" s="2" t="s">
        <v>11294</v>
      </c>
      <c r="H3234" s="4" t="s">
        <v>8580</v>
      </c>
      <c r="I3234" s="10"/>
      <c r="J3234" s="6"/>
    </row>
    <row r="3235">
      <c r="A3235" s="3">
        <v>2.00440003545E11</v>
      </c>
      <c r="B3235" s="2" t="s">
        <v>11295</v>
      </c>
      <c r="C3235" s="2" t="s">
        <v>11296</v>
      </c>
      <c r="D3235" s="69" t="s">
        <v>11297</v>
      </c>
      <c r="E3235" s="2" t="s">
        <v>21</v>
      </c>
      <c r="F3235" s="2" t="s">
        <v>22</v>
      </c>
      <c r="G3235" s="2" t="s">
        <v>11298</v>
      </c>
      <c r="H3235" s="4" t="s">
        <v>295</v>
      </c>
      <c r="I3235" s="10"/>
      <c r="J3235" s="10"/>
    </row>
    <row r="3236">
      <c r="A3236" s="3">
        <v>2.00440003664E11</v>
      </c>
      <c r="B3236" s="2" t="s">
        <v>11299</v>
      </c>
      <c r="C3236" s="2" t="s">
        <v>11300</v>
      </c>
      <c r="D3236" s="69" t="s">
        <v>10653</v>
      </c>
      <c r="E3236" s="2" t="s">
        <v>1023</v>
      </c>
      <c r="F3236" s="2" t="s">
        <v>428</v>
      </c>
      <c r="G3236" s="2" t="s">
        <v>11301</v>
      </c>
      <c r="H3236" s="10"/>
      <c r="I3236" s="10"/>
      <c r="J3236" s="10"/>
    </row>
    <row r="3237">
      <c r="A3237" s="3">
        <v>2.00440005135E11</v>
      </c>
      <c r="B3237" s="2" t="s">
        <v>11302</v>
      </c>
      <c r="C3237" s="2" t="s">
        <v>11009</v>
      </c>
      <c r="D3237" s="69" t="s">
        <v>11303</v>
      </c>
      <c r="E3237" s="2" t="s">
        <v>4446</v>
      </c>
      <c r="F3237" s="2" t="s">
        <v>37</v>
      </c>
      <c r="G3237" s="2" t="s">
        <v>11304</v>
      </c>
      <c r="H3237" s="4" t="s">
        <v>8580</v>
      </c>
      <c r="I3237" s="10"/>
      <c r="J3237" s="6"/>
    </row>
    <row r="3238">
      <c r="A3238" s="58"/>
      <c r="B3238" s="58"/>
      <c r="C3238" s="58"/>
      <c r="D3238" s="58"/>
      <c r="E3238" s="58"/>
      <c r="F3238" s="58"/>
      <c r="G3238" s="58"/>
      <c r="H3238" s="6"/>
      <c r="I3238" s="6"/>
      <c r="J3238" s="13"/>
    </row>
    <row r="3239">
      <c r="A3239" s="62">
        <v>2.00540000732E11</v>
      </c>
      <c r="B3239" s="63" t="s">
        <v>11305</v>
      </c>
      <c r="C3239" s="63" t="s">
        <v>11306</v>
      </c>
      <c r="D3239" s="68" t="str">
        <f>+7(700) 3-170-170 ,87017424244</f>
        <v>#ERROR!</v>
      </c>
      <c r="E3239" s="63" t="s">
        <v>11307</v>
      </c>
      <c r="F3239" s="63" t="s">
        <v>2984</v>
      </c>
      <c r="G3239" s="63" t="s">
        <v>11308</v>
      </c>
      <c r="H3239" s="33"/>
      <c r="I3239" s="33"/>
      <c r="J3239" s="6"/>
    </row>
    <row r="3240">
      <c r="A3240" s="28">
        <v>2.00540007928E11</v>
      </c>
      <c r="B3240" s="29" t="s">
        <v>11309</v>
      </c>
      <c r="C3240" s="29" t="s">
        <v>11310</v>
      </c>
      <c r="D3240" s="39" t="s">
        <v>11311</v>
      </c>
      <c r="E3240" s="29" t="s">
        <v>1</v>
      </c>
      <c r="F3240" s="29" t="s">
        <v>9</v>
      </c>
      <c r="G3240" s="29" t="s">
        <v>11312</v>
      </c>
      <c r="H3240" s="51" t="s">
        <v>1286</v>
      </c>
      <c r="I3240" s="6"/>
      <c r="J3240" s="6"/>
    </row>
    <row r="3241">
      <c r="A3241" s="28">
        <v>2.0054000099E11</v>
      </c>
      <c r="B3241" s="29" t="s">
        <v>11313</v>
      </c>
      <c r="C3241" s="29" t="s">
        <v>11314</v>
      </c>
      <c r="D3241" s="39" t="s">
        <v>11315</v>
      </c>
      <c r="E3241" s="29" t="s">
        <v>165</v>
      </c>
      <c r="F3241" s="29" t="s">
        <v>22</v>
      </c>
      <c r="G3241" s="29" t="s">
        <v>11316</v>
      </c>
      <c r="H3241" s="51" t="s">
        <v>295</v>
      </c>
      <c r="I3241" s="6"/>
      <c r="J3241" s="10"/>
    </row>
    <row r="3242">
      <c r="A3242" s="58"/>
      <c r="B3242" s="58"/>
      <c r="C3242" s="58"/>
      <c r="D3242" s="58"/>
      <c r="E3242" s="58"/>
      <c r="F3242" s="58"/>
      <c r="G3242" s="58"/>
      <c r="H3242" s="6"/>
      <c r="I3242" s="6"/>
      <c r="J3242" s="6"/>
    </row>
    <row r="3243">
      <c r="A3243" s="3">
        <v>2.00540015552E11</v>
      </c>
      <c r="B3243" s="2" t="s">
        <v>11317</v>
      </c>
      <c r="C3243" s="2" t="s">
        <v>11318</v>
      </c>
      <c r="D3243" s="3">
        <v>8.7079810647E10</v>
      </c>
      <c r="E3243" s="2" t="s">
        <v>525</v>
      </c>
      <c r="F3243" s="2" t="s">
        <v>31</v>
      </c>
      <c r="G3243" s="2" t="s">
        <v>11319</v>
      </c>
      <c r="H3243" s="4" t="s">
        <v>6946</v>
      </c>
      <c r="I3243" s="10"/>
      <c r="J3243" s="10"/>
    </row>
    <row r="3244">
      <c r="A3244" s="28">
        <v>2.00540012786E11</v>
      </c>
      <c r="B3244" s="29" t="s">
        <v>11320</v>
      </c>
      <c r="C3244" s="29" t="s">
        <v>11321</v>
      </c>
      <c r="D3244" s="39" t="s">
        <v>11322</v>
      </c>
      <c r="E3244" s="29" t="s">
        <v>993</v>
      </c>
      <c r="F3244" s="29" t="s">
        <v>37</v>
      </c>
      <c r="G3244" s="29" t="s">
        <v>11323</v>
      </c>
      <c r="H3244" s="51" t="s">
        <v>8980</v>
      </c>
      <c r="I3244" s="6"/>
      <c r="J3244" s="6"/>
    </row>
    <row r="3245">
      <c r="A3245" s="58"/>
      <c r="B3245" s="58"/>
      <c r="C3245" s="58"/>
      <c r="D3245" s="58"/>
      <c r="E3245" s="58"/>
      <c r="F3245" s="58"/>
      <c r="G3245" s="58"/>
      <c r="H3245" s="6"/>
      <c r="I3245" s="6"/>
      <c r="J3245" s="6"/>
    </row>
    <row r="3246">
      <c r="A3246" s="3">
        <v>2.00540025574E11</v>
      </c>
      <c r="B3246" s="2" t="s">
        <v>11324</v>
      </c>
      <c r="C3246" s="2" t="s">
        <v>11325</v>
      </c>
      <c r="D3246" s="69" t="s">
        <v>11326</v>
      </c>
      <c r="E3246" s="2" t="s">
        <v>70</v>
      </c>
      <c r="F3246" s="2" t="s">
        <v>428</v>
      </c>
      <c r="G3246" s="2" t="s">
        <v>11327</v>
      </c>
      <c r="H3246" s="10"/>
      <c r="I3246" s="10"/>
      <c r="J3246" s="10"/>
    </row>
    <row r="3247">
      <c r="A3247" s="3">
        <v>2.00640000647E11</v>
      </c>
      <c r="B3247" s="2" t="s">
        <v>11328</v>
      </c>
      <c r="C3247" s="2" t="s">
        <v>11329</v>
      </c>
      <c r="D3247" s="69" t="s">
        <v>11330</v>
      </c>
      <c r="E3247" s="2" t="s">
        <v>625</v>
      </c>
      <c r="F3247" s="2" t="s">
        <v>428</v>
      </c>
      <c r="G3247" s="2" t="s">
        <v>11331</v>
      </c>
      <c r="H3247" s="10"/>
      <c r="I3247" s="10"/>
      <c r="J3247" s="10"/>
    </row>
    <row r="3248">
      <c r="A3248" s="28">
        <v>2.00640002009E11</v>
      </c>
      <c r="B3248" s="29" t="s">
        <v>11332</v>
      </c>
      <c r="C3248" s="29" t="s">
        <v>11333</v>
      </c>
      <c r="D3248" s="28">
        <v>8.7011671051E10</v>
      </c>
      <c r="E3248" s="29" t="s">
        <v>420</v>
      </c>
      <c r="F3248" s="29" t="s">
        <v>37</v>
      </c>
      <c r="G3248" s="29" t="s">
        <v>11334</v>
      </c>
      <c r="H3248" s="51" t="s">
        <v>8580</v>
      </c>
      <c r="I3248" s="6"/>
      <c r="J3248" s="6"/>
    </row>
    <row r="3249">
      <c r="A3249" s="62">
        <v>2.00640014568E11</v>
      </c>
      <c r="B3249" s="63" t="s">
        <v>11335</v>
      </c>
      <c r="C3249" s="63" t="s">
        <v>11336</v>
      </c>
      <c r="D3249" s="62">
        <v>8.7758084785E10</v>
      </c>
      <c r="E3249" s="63" t="s">
        <v>362</v>
      </c>
      <c r="F3249" s="63" t="s">
        <v>2984</v>
      </c>
      <c r="G3249" s="63" t="s">
        <v>11337</v>
      </c>
      <c r="H3249" s="33"/>
      <c r="I3249" s="33"/>
      <c r="J3249" s="6"/>
    </row>
    <row r="3250">
      <c r="A3250" s="28">
        <v>2.00640005445E11</v>
      </c>
      <c r="B3250" s="29" t="s">
        <v>11338</v>
      </c>
      <c r="C3250" s="29" t="s">
        <v>7042</v>
      </c>
      <c r="D3250" s="39" t="s">
        <v>11339</v>
      </c>
      <c r="E3250" s="29" t="s">
        <v>117</v>
      </c>
      <c r="F3250" s="29" t="s">
        <v>37</v>
      </c>
      <c r="G3250" s="29" t="s">
        <v>11340</v>
      </c>
      <c r="H3250" s="51" t="s">
        <v>11341</v>
      </c>
      <c r="I3250" s="6"/>
      <c r="J3250" s="10"/>
    </row>
    <row r="3251">
      <c r="A3251" s="3">
        <v>2.0064000881E11</v>
      </c>
      <c r="B3251" s="2" t="s">
        <v>11342</v>
      </c>
      <c r="C3251" s="2" t="s">
        <v>11343</v>
      </c>
      <c r="D3251" s="69" t="s">
        <v>11344</v>
      </c>
      <c r="E3251" s="2" t="s">
        <v>213</v>
      </c>
      <c r="F3251" s="2" t="s">
        <v>186</v>
      </c>
      <c r="G3251" s="2" t="s">
        <v>11345</v>
      </c>
      <c r="H3251" s="4" t="s">
        <v>11346</v>
      </c>
      <c r="I3251" s="10"/>
      <c r="J3251" s="10"/>
    </row>
    <row r="3252">
      <c r="A3252" s="3">
        <v>2.00640034473E11</v>
      </c>
      <c r="B3252" s="2" t="s">
        <v>11347</v>
      </c>
      <c r="C3252" s="2" t="s">
        <v>11348</v>
      </c>
      <c r="D3252" s="69" t="s">
        <v>11349</v>
      </c>
      <c r="E3252" s="2" t="s">
        <v>1</v>
      </c>
      <c r="F3252" s="2" t="s">
        <v>273</v>
      </c>
      <c r="G3252" s="2" t="s">
        <v>11350</v>
      </c>
      <c r="H3252" s="4" t="s">
        <v>8851</v>
      </c>
      <c r="I3252" s="10"/>
      <c r="J3252" s="10"/>
    </row>
    <row r="3253">
      <c r="A3253" s="28">
        <v>2.00640015843E11</v>
      </c>
      <c r="B3253" s="29" t="s">
        <v>11351</v>
      </c>
      <c r="C3253" s="29" t="s">
        <v>11352</v>
      </c>
      <c r="D3253" s="28">
        <v>8.7022090319E10</v>
      </c>
      <c r="E3253" s="29" t="s">
        <v>213</v>
      </c>
      <c r="F3253" s="29" t="s">
        <v>428</v>
      </c>
      <c r="G3253" s="29" t="s">
        <v>11353</v>
      </c>
      <c r="H3253" s="6"/>
      <c r="I3253" s="6"/>
      <c r="J3253" s="6"/>
    </row>
    <row r="3254">
      <c r="A3254" s="62">
        <v>2.00740002302E11</v>
      </c>
      <c r="B3254" s="63" t="s">
        <v>11354</v>
      </c>
      <c r="C3254" s="63" t="s">
        <v>11355</v>
      </c>
      <c r="D3254" s="62">
        <v>8.7057522393E10</v>
      </c>
      <c r="E3254" s="63" t="s">
        <v>117</v>
      </c>
      <c r="F3254" s="63" t="s">
        <v>2</v>
      </c>
      <c r="G3254" s="63" t="s">
        <v>11356</v>
      </c>
      <c r="H3254" s="33"/>
      <c r="I3254" s="33"/>
      <c r="J3254" s="6"/>
    </row>
    <row r="3255">
      <c r="A3255" s="3">
        <v>2.00740007003E11</v>
      </c>
      <c r="B3255" s="2" t="s">
        <v>11357</v>
      </c>
      <c r="C3255" s="2" t="s">
        <v>11358</v>
      </c>
      <c r="D3255" s="3">
        <v>8.7051440044E10</v>
      </c>
      <c r="E3255" s="2" t="s">
        <v>1</v>
      </c>
      <c r="F3255" s="2" t="s">
        <v>273</v>
      </c>
      <c r="G3255" s="2" t="s">
        <v>11359</v>
      </c>
      <c r="H3255" s="4" t="s">
        <v>8851</v>
      </c>
      <c r="I3255" s="10"/>
      <c r="J3255" s="6"/>
    </row>
    <row r="3256">
      <c r="A3256" s="62">
        <v>2.00740011527E11</v>
      </c>
      <c r="B3256" s="63" t="s">
        <v>11360</v>
      </c>
      <c r="C3256" s="63" t="s">
        <v>11361</v>
      </c>
      <c r="D3256" s="68" t="str">
        <f>+77756405503 ,87756405503</f>
        <v>#ERROR!</v>
      </c>
      <c r="E3256" s="63" t="s">
        <v>117</v>
      </c>
      <c r="F3256" s="63" t="s">
        <v>1868</v>
      </c>
      <c r="G3256" s="63" t="s">
        <v>11362</v>
      </c>
      <c r="H3256" s="33"/>
      <c r="I3256" s="33"/>
      <c r="J3256" s="6"/>
    </row>
    <row r="3257">
      <c r="A3257" s="62">
        <v>2.00740019989E11</v>
      </c>
      <c r="B3257" s="63" t="s">
        <v>11363</v>
      </c>
      <c r="C3257" s="63" t="s">
        <v>11364</v>
      </c>
      <c r="D3257" s="62">
        <f>+7785550007</f>
        <v>7785550007</v>
      </c>
      <c r="E3257" s="63" t="s">
        <v>151</v>
      </c>
      <c r="F3257" s="63" t="s">
        <v>1868</v>
      </c>
      <c r="G3257" s="63" t="s">
        <v>11365</v>
      </c>
      <c r="H3257" s="33"/>
      <c r="I3257" s="33"/>
      <c r="J3257" s="10"/>
    </row>
    <row r="3258">
      <c r="A3258" s="72">
        <v>2.00740022842E11</v>
      </c>
      <c r="B3258" s="73" t="s">
        <v>11366</v>
      </c>
      <c r="C3258" s="73" t="s">
        <v>11367</v>
      </c>
      <c r="D3258" s="109" t="s">
        <v>11368</v>
      </c>
      <c r="E3258" s="73" t="s">
        <v>117</v>
      </c>
      <c r="F3258" s="73" t="s">
        <v>452</v>
      </c>
      <c r="G3258" s="73" t="s">
        <v>11369</v>
      </c>
      <c r="H3258" s="74" t="s">
        <v>11370</v>
      </c>
      <c r="I3258" s="14"/>
      <c r="J3258" s="13"/>
    </row>
    <row r="3259">
      <c r="A3259" s="3">
        <v>2.00840000327E11</v>
      </c>
      <c r="B3259" s="2" t="s">
        <v>11371</v>
      </c>
      <c r="C3259" s="2" t="s">
        <v>11372</v>
      </c>
      <c r="D3259" s="3">
        <v>8.7075535004E10</v>
      </c>
      <c r="E3259" s="2" t="s">
        <v>117</v>
      </c>
      <c r="F3259" s="2" t="s">
        <v>273</v>
      </c>
      <c r="G3259" s="2" t="s">
        <v>11373</v>
      </c>
      <c r="H3259" s="4" t="s">
        <v>11374</v>
      </c>
      <c r="I3259" s="10"/>
      <c r="J3259" s="33"/>
    </row>
    <row r="3260">
      <c r="A3260" s="62">
        <v>2.00840002849E11</v>
      </c>
      <c r="B3260" s="63" t="s">
        <v>11375</v>
      </c>
      <c r="C3260" s="63" t="s">
        <v>11376</v>
      </c>
      <c r="D3260" s="68" t="str">
        <f>+77004068080 ,87004068080</f>
        <v>#ERROR!</v>
      </c>
      <c r="E3260" s="63" t="s">
        <v>70</v>
      </c>
      <c r="F3260" s="63" t="s">
        <v>2</v>
      </c>
      <c r="G3260" s="63" t="s">
        <v>11377</v>
      </c>
      <c r="H3260" s="33"/>
      <c r="I3260" s="33"/>
      <c r="J3260" s="10"/>
    </row>
    <row r="3261">
      <c r="A3261" s="28">
        <v>2.00840027795E11</v>
      </c>
      <c r="B3261" s="29" t="s">
        <v>11378</v>
      </c>
      <c r="C3261" s="29" t="s">
        <v>11379</v>
      </c>
      <c r="D3261" s="39" t="s">
        <v>11380</v>
      </c>
      <c r="E3261" s="29" t="s">
        <v>397</v>
      </c>
      <c r="F3261" s="29" t="s">
        <v>273</v>
      </c>
      <c r="G3261" s="29" t="s">
        <v>11381</v>
      </c>
      <c r="H3261" s="51" t="s">
        <v>11382</v>
      </c>
      <c r="I3261" s="6"/>
      <c r="J3261" s="33"/>
    </row>
    <row r="3262">
      <c r="A3262" s="62">
        <v>2.00940004492E11</v>
      </c>
      <c r="B3262" s="63" t="s">
        <v>11383</v>
      </c>
      <c r="C3262" s="63" t="s">
        <v>11384</v>
      </c>
      <c r="D3262" s="68" t="str">
        <f>+77784888443 ,87784888443</f>
        <v>#ERROR!</v>
      </c>
      <c r="E3262" s="63" t="s">
        <v>442</v>
      </c>
      <c r="F3262" s="63" t="s">
        <v>2984</v>
      </c>
      <c r="G3262" s="63" t="s">
        <v>11385</v>
      </c>
      <c r="H3262" s="33"/>
      <c r="I3262" s="33"/>
      <c r="J3262" s="6"/>
    </row>
    <row r="3263">
      <c r="A3263" s="3">
        <v>2.00940001369E11</v>
      </c>
      <c r="B3263" s="2" t="s">
        <v>11386</v>
      </c>
      <c r="C3263" s="2" t="s">
        <v>11387</v>
      </c>
      <c r="D3263" s="69" t="s">
        <v>11388</v>
      </c>
      <c r="E3263" s="2" t="s">
        <v>1023</v>
      </c>
      <c r="F3263" s="2" t="s">
        <v>91</v>
      </c>
      <c r="G3263" s="2" t="s">
        <v>11389</v>
      </c>
      <c r="H3263" s="4" t="s">
        <v>5547</v>
      </c>
      <c r="I3263" s="10"/>
      <c r="J3263" s="10"/>
    </row>
    <row r="3264">
      <c r="A3264" s="3">
        <v>2.00940010185E11</v>
      </c>
      <c r="B3264" s="2" t="s">
        <v>11390</v>
      </c>
      <c r="C3264" s="2" t="s">
        <v>11391</v>
      </c>
      <c r="D3264" s="3">
        <v>8.7784310339E10</v>
      </c>
      <c r="E3264" s="2" t="s">
        <v>117</v>
      </c>
      <c r="F3264" s="2" t="s">
        <v>37</v>
      </c>
      <c r="G3264" s="2" t="s">
        <v>11392</v>
      </c>
      <c r="H3264" s="4" t="s">
        <v>8580</v>
      </c>
      <c r="I3264" s="10"/>
      <c r="J3264" s="13"/>
    </row>
    <row r="3265">
      <c r="A3265" s="3">
        <v>2.00940016109E11</v>
      </c>
      <c r="B3265" s="2" t="s">
        <v>11393</v>
      </c>
      <c r="C3265" s="2" t="s">
        <v>11394</v>
      </c>
      <c r="D3265" s="3">
        <v>8.7053280714E10</v>
      </c>
      <c r="E3265" s="2" t="s">
        <v>213</v>
      </c>
      <c r="F3265" s="2" t="s">
        <v>91</v>
      </c>
      <c r="G3265" s="2" t="s">
        <v>11395</v>
      </c>
      <c r="H3265" s="4" t="s">
        <v>11396</v>
      </c>
      <c r="I3265" s="10"/>
      <c r="J3265" s="20"/>
    </row>
    <row r="3266">
      <c r="A3266" s="28">
        <v>2.0094001351E11</v>
      </c>
      <c r="B3266" s="29" t="s">
        <v>11397</v>
      </c>
      <c r="C3266" s="29" t="s">
        <v>11398</v>
      </c>
      <c r="D3266" s="28">
        <v>8.77711284876E11</v>
      </c>
      <c r="E3266" s="29" t="s">
        <v>762</v>
      </c>
      <c r="F3266" s="29" t="s">
        <v>201</v>
      </c>
      <c r="G3266" s="29" t="s">
        <v>11399</v>
      </c>
      <c r="H3266" s="51" t="s">
        <v>4169</v>
      </c>
      <c r="I3266" s="6"/>
      <c r="J3266" s="33"/>
    </row>
    <row r="3267">
      <c r="A3267" s="3">
        <v>2.00940014866E11</v>
      </c>
      <c r="B3267" s="2" t="s">
        <v>11400</v>
      </c>
      <c r="C3267" s="2" t="s">
        <v>11401</v>
      </c>
      <c r="D3267" s="2" t="s">
        <v>11402</v>
      </c>
      <c r="E3267" s="2" t="s">
        <v>165</v>
      </c>
      <c r="F3267" s="2" t="s">
        <v>428</v>
      </c>
      <c r="G3267" s="2" t="s">
        <v>11403</v>
      </c>
      <c r="H3267" s="10"/>
      <c r="I3267" s="10"/>
      <c r="J3267" s="6"/>
    </row>
    <row r="3268">
      <c r="A3268" s="28">
        <v>2.00940034127E11</v>
      </c>
      <c r="B3268" s="29" t="s">
        <v>11404</v>
      </c>
      <c r="C3268" s="29" t="s">
        <v>11405</v>
      </c>
      <c r="D3268" s="28">
        <v>8.7021178281E10</v>
      </c>
      <c r="E3268" s="29" t="s">
        <v>21</v>
      </c>
      <c r="F3268" s="29" t="s">
        <v>22</v>
      </c>
      <c r="G3268" s="29" t="s">
        <v>11406</v>
      </c>
      <c r="H3268" s="51" t="s">
        <v>11407</v>
      </c>
      <c r="I3268" s="6"/>
      <c r="J3268" s="6"/>
    </row>
    <row r="3269">
      <c r="A3269" s="62">
        <v>2.00940027957E11</v>
      </c>
      <c r="B3269" s="63" t="s">
        <v>11408</v>
      </c>
      <c r="C3269" s="63" t="s">
        <v>11409</v>
      </c>
      <c r="D3269" s="62">
        <v>8.7477120578E10</v>
      </c>
      <c r="E3269" s="63" t="s">
        <v>442</v>
      </c>
      <c r="F3269" s="63" t="s">
        <v>2</v>
      </c>
      <c r="G3269" s="63" t="s">
        <v>11410</v>
      </c>
      <c r="H3269" s="33"/>
      <c r="I3269" s="33"/>
      <c r="J3269" s="6"/>
    </row>
    <row r="3270">
      <c r="A3270" s="3">
        <v>2.00964024339E11</v>
      </c>
      <c r="B3270" s="2" t="s">
        <v>11411</v>
      </c>
      <c r="C3270" s="2" t="s">
        <v>11412</v>
      </c>
      <c r="D3270" s="3">
        <v>8.7051121871E10</v>
      </c>
      <c r="E3270" s="2" t="s">
        <v>213</v>
      </c>
      <c r="F3270" s="2" t="s">
        <v>9</v>
      </c>
      <c r="G3270" s="2" t="s">
        <v>2890</v>
      </c>
      <c r="H3270" s="4" t="s">
        <v>11113</v>
      </c>
      <c r="I3270" s="10"/>
      <c r="J3270" s="6"/>
    </row>
    <row r="3271">
      <c r="A3271" s="3">
        <v>2.00940035889E11</v>
      </c>
      <c r="B3271" s="2" t="s">
        <v>11413</v>
      </c>
      <c r="C3271" s="2" t="s">
        <v>11414</v>
      </c>
      <c r="D3271" s="69" t="s">
        <v>11415</v>
      </c>
      <c r="E3271" s="2" t="s">
        <v>379</v>
      </c>
      <c r="F3271" s="2" t="s">
        <v>37</v>
      </c>
      <c r="G3271" s="2" t="s">
        <v>11416</v>
      </c>
      <c r="H3271" s="4" t="s">
        <v>8580</v>
      </c>
      <c r="I3271" s="10"/>
      <c r="J3271" s="6"/>
    </row>
    <row r="3272">
      <c r="A3272" s="28">
        <v>2.00940037845E11</v>
      </c>
      <c r="B3272" s="29" t="s">
        <v>11417</v>
      </c>
      <c r="C3272" s="29" t="s">
        <v>11418</v>
      </c>
      <c r="D3272" s="39" t="s">
        <v>11419</v>
      </c>
      <c r="E3272" s="29" t="s">
        <v>21</v>
      </c>
      <c r="F3272" s="29" t="s">
        <v>22</v>
      </c>
      <c r="G3272" s="29" t="s">
        <v>11420</v>
      </c>
      <c r="H3272" s="51" t="s">
        <v>11421</v>
      </c>
      <c r="I3272" s="6"/>
      <c r="J3272" s="10"/>
    </row>
    <row r="3273">
      <c r="A3273" s="28">
        <v>2.01040027917E11</v>
      </c>
      <c r="B3273" s="29" t="s">
        <v>11422</v>
      </c>
      <c r="C3273" s="29" t="s">
        <v>11423</v>
      </c>
      <c r="D3273" s="39" t="s">
        <v>11424</v>
      </c>
      <c r="E3273" s="29" t="s">
        <v>416</v>
      </c>
      <c r="F3273" s="29" t="s">
        <v>43</v>
      </c>
      <c r="G3273" s="29" t="s">
        <v>11425</v>
      </c>
      <c r="H3273" s="51" t="s">
        <v>817</v>
      </c>
      <c r="I3273" s="6"/>
      <c r="J3273" s="20"/>
    </row>
    <row r="3274">
      <c r="A3274" s="28">
        <v>2.01040022321E11</v>
      </c>
      <c r="B3274" s="29" t="s">
        <v>11426</v>
      </c>
      <c r="C3274" s="29" t="s">
        <v>11427</v>
      </c>
      <c r="D3274" s="28">
        <v>8.7010153003E10</v>
      </c>
      <c r="E3274" s="29" t="s">
        <v>302</v>
      </c>
      <c r="F3274" s="29" t="s">
        <v>273</v>
      </c>
      <c r="G3274" s="29" t="s">
        <v>11428</v>
      </c>
      <c r="H3274" s="51" t="s">
        <v>10155</v>
      </c>
      <c r="I3274" s="6"/>
      <c r="J3274" s="33"/>
    </row>
    <row r="3275">
      <c r="A3275" s="28">
        <v>2.01040023381E11</v>
      </c>
      <c r="B3275" s="29" t="s">
        <v>11429</v>
      </c>
      <c r="C3275" s="29" t="s">
        <v>11430</v>
      </c>
      <c r="D3275" s="28">
        <v>8.7085348991E10</v>
      </c>
      <c r="E3275" s="29" t="s">
        <v>10780</v>
      </c>
      <c r="F3275" s="29" t="s">
        <v>31</v>
      </c>
      <c r="G3275" s="29" t="s">
        <v>11431</v>
      </c>
      <c r="H3275" s="51" t="s">
        <v>11432</v>
      </c>
      <c r="I3275" s="6"/>
      <c r="J3275" s="6"/>
    </row>
    <row r="3276">
      <c r="A3276" s="3">
        <v>2.01140002466E11</v>
      </c>
      <c r="B3276" s="2" t="s">
        <v>11433</v>
      </c>
      <c r="C3276" s="2" t="s">
        <v>11434</v>
      </c>
      <c r="D3276" s="3">
        <f>+77761387478</f>
        <v>77761387478</v>
      </c>
      <c r="E3276" s="2" t="s">
        <v>117</v>
      </c>
      <c r="F3276" s="2" t="s">
        <v>96</v>
      </c>
      <c r="G3276" s="2" t="s">
        <v>11435</v>
      </c>
      <c r="H3276" s="4" t="s">
        <v>8734</v>
      </c>
      <c r="I3276" s="10"/>
      <c r="J3276" s="33"/>
    </row>
    <row r="3277">
      <c r="A3277" s="62">
        <v>2.01041021537E11</v>
      </c>
      <c r="B3277" s="63" t="s">
        <v>11436</v>
      </c>
      <c r="C3277" s="63" t="s">
        <v>11437</v>
      </c>
      <c r="D3277" s="62">
        <v>8.7277391827E10</v>
      </c>
      <c r="E3277" s="63" t="s">
        <v>349</v>
      </c>
      <c r="F3277" s="63" t="s">
        <v>96</v>
      </c>
      <c r="G3277" s="63" t="s">
        <v>11438</v>
      </c>
      <c r="H3277" s="33"/>
      <c r="I3277" s="33"/>
      <c r="J3277" s="10"/>
    </row>
    <row r="3278">
      <c r="A3278" s="58"/>
      <c r="B3278" s="58"/>
      <c r="C3278" s="58"/>
      <c r="D3278" s="58"/>
      <c r="E3278" s="58"/>
      <c r="F3278" s="58"/>
      <c r="G3278" s="58"/>
      <c r="H3278" s="6"/>
      <c r="I3278" s="6"/>
      <c r="J3278" s="33"/>
    </row>
    <row r="3279">
      <c r="A3279" s="3">
        <v>2.01064015904E11</v>
      </c>
      <c r="B3279" s="2" t="s">
        <v>11439</v>
      </c>
      <c r="C3279" s="2" t="s">
        <v>11440</v>
      </c>
      <c r="D3279" s="3">
        <v>8.7786002377E10</v>
      </c>
      <c r="E3279" s="2" t="s">
        <v>225</v>
      </c>
      <c r="F3279" s="2" t="s">
        <v>186</v>
      </c>
      <c r="G3279" s="2" t="s">
        <v>11441</v>
      </c>
      <c r="H3279" s="4" t="s">
        <v>11117</v>
      </c>
      <c r="I3279" s="10"/>
      <c r="J3279" s="6"/>
    </row>
    <row r="3280">
      <c r="A3280" s="3">
        <v>2.01140012586E11</v>
      </c>
      <c r="B3280" s="2" t="s">
        <v>11442</v>
      </c>
      <c r="C3280" s="2" t="s">
        <v>11443</v>
      </c>
      <c r="D3280" s="3">
        <v>8.7715656002E10</v>
      </c>
      <c r="E3280" s="2" t="s">
        <v>117</v>
      </c>
      <c r="F3280" s="2" t="s">
        <v>91</v>
      </c>
      <c r="G3280" s="2" t="s">
        <v>11444</v>
      </c>
      <c r="H3280" s="4" t="s">
        <v>5547</v>
      </c>
      <c r="I3280" s="10"/>
      <c r="J3280" s="10"/>
    </row>
    <row r="3281">
      <c r="A3281" s="58"/>
      <c r="B3281" s="58"/>
      <c r="C3281" s="58"/>
      <c r="D3281" s="58"/>
      <c r="E3281" s="58"/>
      <c r="F3281" s="58"/>
      <c r="G3281" s="58"/>
      <c r="H3281" s="6"/>
      <c r="I3281" s="6"/>
      <c r="J3281" s="6"/>
    </row>
    <row r="3282">
      <c r="A3282" s="28">
        <v>2.01140026269E11</v>
      </c>
      <c r="B3282" s="29" t="s">
        <v>11445</v>
      </c>
      <c r="C3282" s="29" t="s">
        <v>11446</v>
      </c>
      <c r="D3282" s="39" t="s">
        <v>11447</v>
      </c>
      <c r="E3282" s="29" t="s">
        <v>151</v>
      </c>
      <c r="F3282" s="29" t="s">
        <v>71</v>
      </c>
      <c r="G3282" s="29" t="s">
        <v>11448</v>
      </c>
      <c r="H3282" s="30" t="s">
        <v>11449</v>
      </c>
      <c r="I3282" s="6"/>
      <c r="J3282" s="6"/>
    </row>
    <row r="3283">
      <c r="A3283" s="3">
        <v>2.01240013845E11</v>
      </c>
      <c r="B3283" s="2" t="s">
        <v>11450</v>
      </c>
      <c r="C3283" s="2" t="s">
        <v>11451</v>
      </c>
      <c r="D3283" s="69" t="s">
        <v>11452</v>
      </c>
      <c r="E3283" s="2" t="s">
        <v>117</v>
      </c>
      <c r="F3283" s="2" t="s">
        <v>91</v>
      </c>
      <c r="G3283" s="2" t="s">
        <v>11453</v>
      </c>
      <c r="H3283" s="4" t="s">
        <v>5547</v>
      </c>
      <c r="I3283" s="10"/>
      <c r="J3283" s="6"/>
    </row>
    <row r="3284">
      <c r="A3284" s="28">
        <v>2.01140035436E11</v>
      </c>
      <c r="B3284" s="29" t="s">
        <v>11454</v>
      </c>
      <c r="C3284" s="29" t="s">
        <v>11455</v>
      </c>
      <c r="D3284" s="39" t="s">
        <v>11456</v>
      </c>
      <c r="E3284" s="29" t="s">
        <v>117</v>
      </c>
      <c r="F3284" s="29" t="s">
        <v>428</v>
      </c>
      <c r="G3284" s="29" t="s">
        <v>11457</v>
      </c>
      <c r="H3284" s="6"/>
      <c r="I3284" s="6"/>
      <c r="J3284" s="33"/>
    </row>
    <row r="3285">
      <c r="A3285" s="62">
        <v>2.01240008046E11</v>
      </c>
      <c r="B3285" s="63" t="s">
        <v>11458</v>
      </c>
      <c r="C3285" s="63" t="s">
        <v>11459</v>
      </c>
      <c r="D3285" s="68" t="str">
        <f>+7(701)392-27-11 ,87013922711 ,87017565007</f>
        <v>#ERROR!</v>
      </c>
      <c r="E3285" s="63" t="s">
        <v>10780</v>
      </c>
      <c r="F3285" s="63" t="s">
        <v>2</v>
      </c>
      <c r="G3285" s="63" t="s">
        <v>11460</v>
      </c>
      <c r="H3285" s="33"/>
      <c r="I3285" s="33"/>
      <c r="J3285" s="33"/>
    </row>
    <row r="3286">
      <c r="A3286" s="28">
        <v>2.01240019666E11</v>
      </c>
      <c r="B3286" s="29" t="s">
        <v>11461</v>
      </c>
      <c r="C3286" s="29" t="s">
        <v>11462</v>
      </c>
      <c r="D3286" s="28">
        <v>8.7014183898E10</v>
      </c>
      <c r="E3286" s="29" t="s">
        <v>442</v>
      </c>
      <c r="F3286" s="29" t="s">
        <v>37</v>
      </c>
      <c r="G3286" s="29" t="s">
        <v>11463</v>
      </c>
      <c r="H3286" s="51" t="s">
        <v>8628</v>
      </c>
      <c r="I3286" s="6"/>
      <c r="J3286" s="6"/>
    </row>
    <row r="3287">
      <c r="A3287" s="3">
        <v>2.01240015465E11</v>
      </c>
      <c r="B3287" s="2" t="s">
        <v>11464</v>
      </c>
      <c r="C3287" s="2" t="s">
        <v>10413</v>
      </c>
      <c r="D3287" s="69" t="s">
        <v>10414</v>
      </c>
      <c r="E3287" s="2" t="s">
        <v>8311</v>
      </c>
      <c r="F3287" s="2" t="s">
        <v>37</v>
      </c>
      <c r="G3287" s="2" t="s">
        <v>10415</v>
      </c>
      <c r="H3287" s="4" t="s">
        <v>11465</v>
      </c>
      <c r="I3287" s="10"/>
      <c r="J3287" s="10"/>
    </row>
    <row r="3288">
      <c r="A3288" s="28">
        <v>2.01264010158E11</v>
      </c>
      <c r="B3288" s="29" t="s">
        <v>11466</v>
      </c>
      <c r="C3288" s="29" t="s">
        <v>11467</v>
      </c>
      <c r="D3288" s="28">
        <v>8.7027580754E10</v>
      </c>
      <c r="E3288" s="29" t="s">
        <v>213</v>
      </c>
      <c r="F3288" s="29" t="s">
        <v>60</v>
      </c>
      <c r="G3288" s="29" t="s">
        <v>11468</v>
      </c>
      <c r="H3288" s="51" t="s">
        <v>10180</v>
      </c>
      <c r="I3288" s="6"/>
      <c r="J3288" s="10"/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</row>
    <row r="3289">
      <c r="A3289" s="28">
        <v>2.10140005077E11</v>
      </c>
      <c r="B3289" s="29" t="s">
        <v>11469</v>
      </c>
      <c r="C3289" s="29" t="s">
        <v>11470</v>
      </c>
      <c r="D3289" s="29" t="s">
        <v>11471</v>
      </c>
      <c r="E3289" s="29" t="s">
        <v>117</v>
      </c>
      <c r="F3289" s="29" t="s">
        <v>428</v>
      </c>
      <c r="G3289" s="29" t="s">
        <v>11472</v>
      </c>
      <c r="H3289" s="6"/>
      <c r="I3289" s="6"/>
      <c r="J3289" s="10"/>
    </row>
    <row r="3290">
      <c r="A3290" s="62">
        <v>2.10140001143E11</v>
      </c>
      <c r="B3290" s="63" t="s">
        <v>11473</v>
      </c>
      <c r="C3290" s="63" t="s">
        <v>11474</v>
      </c>
      <c r="D3290" s="68" t="str">
        <f>+7 702 733 3362</f>
        <v>#ERROR!</v>
      </c>
      <c r="E3290" s="63" t="s">
        <v>442</v>
      </c>
      <c r="F3290" s="63" t="s">
        <v>2</v>
      </c>
      <c r="G3290" s="63" t="s">
        <v>11475</v>
      </c>
      <c r="H3290" s="33"/>
      <c r="I3290" s="33"/>
      <c r="J3290" s="10"/>
    </row>
    <row r="3291">
      <c r="A3291" s="62">
        <v>2.10141026947E11</v>
      </c>
      <c r="B3291" s="63" t="s">
        <v>11476</v>
      </c>
      <c r="C3291" s="63" t="s">
        <v>11477</v>
      </c>
      <c r="D3291" s="62">
        <v>8.7142568459E10</v>
      </c>
      <c r="E3291" s="63" t="s">
        <v>5710</v>
      </c>
      <c r="F3291" s="63" t="s">
        <v>43</v>
      </c>
      <c r="G3291" s="63" t="s">
        <v>11478</v>
      </c>
      <c r="H3291" s="33"/>
      <c r="I3291" s="33"/>
      <c r="J3291" s="13"/>
    </row>
    <row r="3292">
      <c r="A3292" s="58"/>
      <c r="B3292" s="58"/>
      <c r="C3292" s="58"/>
      <c r="D3292" s="58"/>
      <c r="E3292" s="58"/>
      <c r="F3292" s="58"/>
      <c r="G3292" s="58"/>
      <c r="H3292" s="6"/>
      <c r="I3292" s="6"/>
      <c r="J3292" s="6"/>
    </row>
    <row r="3293">
      <c r="A3293" s="28">
        <v>2.10141004599E11</v>
      </c>
      <c r="B3293" s="29" t="s">
        <v>11479</v>
      </c>
      <c r="C3293" s="29" t="s">
        <v>11480</v>
      </c>
      <c r="D3293" s="28">
        <v>8.72146312E10</v>
      </c>
      <c r="E3293" s="29" t="s">
        <v>5710</v>
      </c>
      <c r="F3293" s="29" t="s">
        <v>71</v>
      </c>
      <c r="G3293" s="29" t="s">
        <v>11481</v>
      </c>
      <c r="H3293" s="30" t="s">
        <v>1148</v>
      </c>
      <c r="I3293" s="6"/>
      <c r="J3293" s="10"/>
    </row>
    <row r="3294">
      <c r="A3294" s="28">
        <v>2.10240025194E11</v>
      </c>
      <c r="B3294" s="29" t="s">
        <v>11482</v>
      </c>
      <c r="C3294" s="29" t="s">
        <v>11483</v>
      </c>
      <c r="D3294" s="28">
        <v>8.7071019999E10</v>
      </c>
      <c r="E3294" s="29" t="s">
        <v>225</v>
      </c>
      <c r="F3294" s="29" t="s">
        <v>141</v>
      </c>
      <c r="G3294" s="29" t="s">
        <v>11484</v>
      </c>
      <c r="H3294" s="51" t="s">
        <v>10457</v>
      </c>
      <c r="I3294" s="6"/>
      <c r="J3294" s="6"/>
    </row>
    <row r="3295">
      <c r="A3295" s="28">
        <v>2.10340020058E11</v>
      </c>
      <c r="B3295" s="29" t="s">
        <v>11485</v>
      </c>
      <c r="C3295" s="29" t="s">
        <v>11486</v>
      </c>
      <c r="D3295" s="39" t="s">
        <v>11487</v>
      </c>
      <c r="E3295" s="29" t="s">
        <v>1833</v>
      </c>
      <c r="F3295" s="29" t="s">
        <v>96</v>
      </c>
      <c r="G3295" s="29" t="s">
        <v>11488</v>
      </c>
      <c r="H3295" s="51" t="s">
        <v>8697</v>
      </c>
      <c r="I3295" s="6"/>
      <c r="J3295" s="33"/>
    </row>
    <row r="3296">
      <c r="A3296" s="28">
        <v>2.1024002982E11</v>
      </c>
      <c r="B3296" s="29" t="s">
        <v>11489</v>
      </c>
      <c r="C3296" s="29" t="s">
        <v>11490</v>
      </c>
      <c r="D3296" s="28">
        <v>8.7778019637E10</v>
      </c>
      <c r="E3296" s="29" t="s">
        <v>21</v>
      </c>
      <c r="F3296" s="29" t="s">
        <v>37</v>
      </c>
      <c r="G3296" s="29" t="s">
        <v>11491</v>
      </c>
      <c r="H3296" s="51" t="s">
        <v>8980</v>
      </c>
      <c r="I3296" s="6"/>
      <c r="J3296" s="10"/>
    </row>
    <row r="3297">
      <c r="A3297" s="28">
        <v>2.10240040425E11</v>
      </c>
      <c r="B3297" s="29" t="s">
        <v>11492</v>
      </c>
      <c r="C3297" s="29" t="s">
        <v>11493</v>
      </c>
      <c r="D3297" s="28">
        <f>+77755222004</f>
        <v>77755222004</v>
      </c>
      <c r="E3297" s="29" t="s">
        <v>117</v>
      </c>
      <c r="F3297" s="29" t="s">
        <v>43</v>
      </c>
      <c r="G3297" s="29" t="s">
        <v>11494</v>
      </c>
      <c r="H3297" s="51" t="s">
        <v>764</v>
      </c>
      <c r="I3297" s="6"/>
      <c r="J3297" s="33"/>
    </row>
    <row r="3298">
      <c r="A3298" s="62">
        <v>2.10240041027E11</v>
      </c>
      <c r="B3298" s="63" t="s">
        <v>11495</v>
      </c>
      <c r="C3298" s="63" t="s">
        <v>11496</v>
      </c>
      <c r="D3298" s="63" t="s">
        <v>11497</v>
      </c>
      <c r="E3298" s="63" t="s">
        <v>674</v>
      </c>
      <c r="F3298" s="63" t="s">
        <v>2984</v>
      </c>
      <c r="G3298" s="63" t="s">
        <v>11498</v>
      </c>
      <c r="H3298" s="33"/>
      <c r="I3298" s="33"/>
      <c r="J3298" s="6"/>
    </row>
    <row r="3299">
      <c r="A3299" s="58"/>
      <c r="B3299" s="58"/>
      <c r="C3299" s="58"/>
      <c r="D3299" s="58"/>
      <c r="E3299" s="58"/>
      <c r="F3299" s="58"/>
      <c r="G3299" s="58"/>
      <c r="H3299" s="6"/>
      <c r="I3299" s="6"/>
      <c r="J3299" s="13"/>
    </row>
    <row r="3300">
      <c r="A3300" s="3">
        <v>2.1034002598E11</v>
      </c>
      <c r="B3300" s="2" t="s">
        <v>11499</v>
      </c>
      <c r="C3300" s="2" t="s">
        <v>11500</v>
      </c>
      <c r="D3300" s="2" t="s">
        <v>11501</v>
      </c>
      <c r="E3300" s="2" t="s">
        <v>584</v>
      </c>
      <c r="F3300" s="2" t="s">
        <v>91</v>
      </c>
      <c r="G3300" s="2" t="s">
        <v>11502</v>
      </c>
      <c r="H3300" s="4" t="s">
        <v>11290</v>
      </c>
      <c r="I3300" s="10"/>
      <c r="J3300" s="6"/>
    </row>
    <row r="3301">
      <c r="A3301" s="28">
        <v>2.10340029001E11</v>
      </c>
      <c r="B3301" s="29" t="s">
        <v>11503</v>
      </c>
      <c r="C3301" s="29" t="s">
        <v>11504</v>
      </c>
      <c r="D3301" s="28">
        <f>+77000205025</f>
        <v>77000205025</v>
      </c>
      <c r="E3301" s="29" t="s">
        <v>674</v>
      </c>
      <c r="F3301" s="29" t="s">
        <v>96</v>
      </c>
      <c r="G3301" s="29" t="s">
        <v>11505</v>
      </c>
      <c r="H3301" s="51" t="s">
        <v>8697</v>
      </c>
      <c r="I3301" s="6"/>
      <c r="J3301" s="6"/>
    </row>
    <row r="3302">
      <c r="A3302" s="62">
        <v>2.10340029478E11</v>
      </c>
      <c r="B3302" s="63" t="s">
        <v>11506</v>
      </c>
      <c r="C3302" s="63" t="s">
        <v>11507</v>
      </c>
      <c r="D3302" s="68" t="str">
        <f>+77758728532 ,87758728532</f>
        <v>#ERROR!</v>
      </c>
      <c r="E3302" s="63" t="s">
        <v>6540</v>
      </c>
      <c r="F3302" s="63" t="s">
        <v>2</v>
      </c>
      <c r="G3302" s="63" t="s">
        <v>11508</v>
      </c>
      <c r="H3302" s="33"/>
      <c r="I3302" s="33"/>
      <c r="J3302" s="6"/>
    </row>
    <row r="3303">
      <c r="A3303" s="3">
        <v>2.10440009784E11</v>
      </c>
      <c r="B3303" s="2" t="s">
        <v>11509</v>
      </c>
      <c r="C3303" s="2" t="s">
        <v>11510</v>
      </c>
      <c r="D3303" s="3">
        <v>8.7027962004E10</v>
      </c>
      <c r="E3303" s="2" t="s">
        <v>213</v>
      </c>
      <c r="F3303" s="2" t="s">
        <v>43</v>
      </c>
      <c r="G3303" s="2" t="s">
        <v>11511</v>
      </c>
      <c r="H3303" s="4" t="s">
        <v>764</v>
      </c>
      <c r="I3303" s="10"/>
      <c r="J3303" s="33"/>
    </row>
    <row r="3304">
      <c r="A3304" s="3">
        <v>2.10440042012E11</v>
      </c>
      <c r="B3304" s="2" t="s">
        <v>11512</v>
      </c>
      <c r="C3304" s="2" t="s">
        <v>11513</v>
      </c>
      <c r="D3304" s="3">
        <f>+77785005355</f>
        <v>77785005355</v>
      </c>
      <c r="E3304" s="2" t="s">
        <v>21</v>
      </c>
      <c r="F3304" s="2" t="s">
        <v>141</v>
      </c>
      <c r="G3304" s="2" t="s">
        <v>11514</v>
      </c>
      <c r="H3304" s="4" t="s">
        <v>1092</v>
      </c>
      <c r="I3304" s="10"/>
      <c r="J3304" s="10"/>
    </row>
    <row r="3305">
      <c r="A3305" s="62">
        <v>2.10440021872E11</v>
      </c>
      <c r="B3305" s="63" t="s">
        <v>11515</v>
      </c>
      <c r="C3305" s="63" t="s">
        <v>11516</v>
      </c>
      <c r="D3305" s="62">
        <v>8.7085102804E10</v>
      </c>
      <c r="E3305" s="63" t="s">
        <v>2239</v>
      </c>
      <c r="F3305" s="63" t="s">
        <v>2984</v>
      </c>
      <c r="G3305" s="63" t="s">
        <v>11517</v>
      </c>
      <c r="H3305" s="33"/>
      <c r="I3305" s="33"/>
      <c r="J3305" s="6"/>
    </row>
    <row r="3306">
      <c r="A3306" s="28">
        <v>2.10440022721E11</v>
      </c>
      <c r="B3306" s="29" t="s">
        <v>11518</v>
      </c>
      <c r="C3306" s="29" t="s">
        <v>11519</v>
      </c>
      <c r="D3306" s="28">
        <v>8.7055444474E10</v>
      </c>
      <c r="E3306" s="29" t="s">
        <v>117</v>
      </c>
      <c r="F3306" s="29" t="s">
        <v>22</v>
      </c>
      <c r="G3306" s="29" t="s">
        <v>11520</v>
      </c>
      <c r="H3306" s="51" t="s">
        <v>1428</v>
      </c>
      <c r="I3306" s="6"/>
      <c r="J3306" s="33"/>
    </row>
    <row r="3307">
      <c r="A3307" s="3">
        <v>2.10440029967E11</v>
      </c>
      <c r="B3307" s="2" t="s">
        <v>11521</v>
      </c>
      <c r="C3307" s="2" t="s">
        <v>11522</v>
      </c>
      <c r="D3307" s="3">
        <v>8.7758325555E10</v>
      </c>
      <c r="E3307" s="2" t="s">
        <v>117</v>
      </c>
      <c r="F3307" s="2" t="s">
        <v>96</v>
      </c>
      <c r="G3307" s="2" t="s">
        <v>11523</v>
      </c>
      <c r="H3307" s="4" t="s">
        <v>11524</v>
      </c>
      <c r="I3307" s="10"/>
      <c r="J3307" s="10"/>
    </row>
    <row r="3308">
      <c r="A3308" s="3">
        <v>2.10464025935E11</v>
      </c>
      <c r="B3308" s="2" t="s">
        <v>11525</v>
      </c>
      <c r="C3308" s="2" t="s">
        <v>11526</v>
      </c>
      <c r="D3308" s="3">
        <v>8.7007343727E10</v>
      </c>
      <c r="E3308" s="2" t="s">
        <v>117</v>
      </c>
      <c r="F3308" s="2" t="s">
        <v>37</v>
      </c>
      <c r="G3308" s="2" t="s">
        <v>11527</v>
      </c>
      <c r="H3308" s="4" t="s">
        <v>11528</v>
      </c>
      <c r="I3308" s="10"/>
      <c r="J3308" s="20"/>
    </row>
    <row r="3309">
      <c r="A3309" s="28">
        <v>2.10540018013E11</v>
      </c>
      <c r="B3309" s="29" t="s">
        <v>11529</v>
      </c>
      <c r="C3309" s="29" t="s">
        <v>11530</v>
      </c>
      <c r="D3309" s="28">
        <v>8.7013332935E10</v>
      </c>
      <c r="E3309" s="29" t="s">
        <v>1023</v>
      </c>
      <c r="F3309" s="29" t="s">
        <v>91</v>
      </c>
      <c r="G3309" s="29" t="s">
        <v>11531</v>
      </c>
      <c r="H3309" s="51" t="s">
        <v>6816</v>
      </c>
      <c r="I3309" s="6"/>
      <c r="J3309" s="10"/>
    </row>
    <row r="3310">
      <c r="A3310" s="28">
        <v>2.10540029405E11</v>
      </c>
      <c r="B3310" s="29" t="s">
        <v>11532</v>
      </c>
      <c r="C3310" s="29" t="s">
        <v>11533</v>
      </c>
      <c r="D3310" s="28">
        <v>8.7012248504E10</v>
      </c>
      <c r="E3310" s="29" t="s">
        <v>21</v>
      </c>
      <c r="F3310" s="29" t="s">
        <v>428</v>
      </c>
      <c r="G3310" s="29" t="s">
        <v>11534</v>
      </c>
      <c r="H3310" s="6"/>
      <c r="I3310" s="6"/>
      <c r="J3310" s="10"/>
    </row>
    <row r="3311">
      <c r="A3311" s="62">
        <v>2.1064000559E11</v>
      </c>
      <c r="B3311" s="63" t="s">
        <v>11535</v>
      </c>
      <c r="C3311" s="63" t="s">
        <v>11536</v>
      </c>
      <c r="D3311" s="62">
        <v>8.7087040443E10</v>
      </c>
      <c r="E3311" s="63" t="s">
        <v>117</v>
      </c>
      <c r="F3311" s="63" t="s">
        <v>428</v>
      </c>
      <c r="G3311" s="63" t="s">
        <v>11537</v>
      </c>
      <c r="H3311" s="33"/>
      <c r="I3311" s="33"/>
      <c r="J3311" s="6"/>
    </row>
    <row r="3312">
      <c r="A3312" s="3">
        <v>2.10540035291E11</v>
      </c>
      <c r="B3312" s="2" t="s">
        <v>11538</v>
      </c>
      <c r="C3312" s="2" t="s">
        <v>11539</v>
      </c>
      <c r="D3312" s="3">
        <v>8.7018965565E10</v>
      </c>
      <c r="E3312" s="2" t="s">
        <v>1023</v>
      </c>
      <c r="F3312" s="2" t="s">
        <v>43</v>
      </c>
      <c r="G3312" s="2" t="s">
        <v>11540</v>
      </c>
      <c r="H3312" s="4" t="s">
        <v>11541</v>
      </c>
      <c r="I3312" s="10"/>
      <c r="J3312" s="6"/>
    </row>
    <row r="3313">
      <c r="A3313" s="3">
        <v>2.10640010458E11</v>
      </c>
      <c r="B3313" s="2" t="s">
        <v>11542</v>
      </c>
      <c r="C3313" s="2" t="s">
        <v>11543</v>
      </c>
      <c r="D3313" s="3">
        <v>8.7015195322E10</v>
      </c>
      <c r="E3313" s="2" t="s">
        <v>442</v>
      </c>
      <c r="F3313" s="2" t="s">
        <v>428</v>
      </c>
      <c r="G3313" s="2" t="s">
        <v>11544</v>
      </c>
      <c r="H3313" s="10"/>
      <c r="I3313" s="10"/>
      <c r="J3313" s="6"/>
    </row>
    <row r="3314">
      <c r="A3314" s="28">
        <v>2.10640017079E11</v>
      </c>
      <c r="B3314" s="29" t="s">
        <v>11545</v>
      </c>
      <c r="C3314" s="29" t="s">
        <v>11546</v>
      </c>
      <c r="D3314" s="28">
        <f>+77213415228</f>
        <v>77213415228</v>
      </c>
      <c r="E3314" s="29" t="s">
        <v>2489</v>
      </c>
      <c r="F3314" s="29" t="s">
        <v>71</v>
      </c>
      <c r="G3314" s="29" t="s">
        <v>11547</v>
      </c>
      <c r="H3314" s="30" t="s">
        <v>1148</v>
      </c>
      <c r="I3314" s="6"/>
      <c r="J3314" s="33"/>
    </row>
    <row r="3315">
      <c r="A3315" s="72">
        <v>2.10740004269E11</v>
      </c>
      <c r="B3315" s="73" t="s">
        <v>11548</v>
      </c>
      <c r="C3315" s="73" t="s">
        <v>11549</v>
      </c>
      <c r="D3315" s="72">
        <v>8.7233522323E10</v>
      </c>
      <c r="E3315" s="73" t="s">
        <v>117</v>
      </c>
      <c r="F3315" s="73" t="s">
        <v>141</v>
      </c>
      <c r="G3315" s="73" t="s">
        <v>11550</v>
      </c>
      <c r="H3315" s="74" t="s">
        <v>11551</v>
      </c>
      <c r="I3315" s="14"/>
      <c r="J3315" s="6"/>
    </row>
    <row r="3316">
      <c r="A3316" s="3">
        <v>2.10640036114E11</v>
      </c>
      <c r="B3316" s="2" t="s">
        <v>11552</v>
      </c>
      <c r="C3316" s="2" t="s">
        <v>11553</v>
      </c>
      <c r="D3316" s="3">
        <v>8.7053480902E10</v>
      </c>
      <c r="E3316" s="2" t="s">
        <v>117</v>
      </c>
      <c r="F3316" s="2" t="s">
        <v>37</v>
      </c>
      <c r="G3316" s="2" t="s">
        <v>11554</v>
      </c>
      <c r="H3316" s="4" t="s">
        <v>11555</v>
      </c>
      <c r="I3316" s="10"/>
      <c r="J3316" s="6"/>
    </row>
    <row r="3317">
      <c r="A3317" s="28">
        <v>2.10640039357E11</v>
      </c>
      <c r="B3317" s="29" t="s">
        <v>11556</v>
      </c>
      <c r="C3317" s="29" t="s">
        <v>11557</v>
      </c>
      <c r="D3317" s="28">
        <f>+77012046622</f>
        <v>77012046622</v>
      </c>
      <c r="E3317" s="29" t="s">
        <v>6698</v>
      </c>
      <c r="F3317" s="29" t="s">
        <v>37</v>
      </c>
      <c r="G3317" s="29" t="s">
        <v>11558</v>
      </c>
      <c r="H3317" s="51" t="s">
        <v>11559</v>
      </c>
      <c r="I3317" s="6"/>
      <c r="J3317" s="20"/>
    </row>
    <row r="3318">
      <c r="A3318" s="28">
        <v>2.10640041517E11</v>
      </c>
      <c r="B3318" s="29" t="s">
        <v>11560</v>
      </c>
      <c r="C3318" s="29" t="s">
        <v>11561</v>
      </c>
      <c r="D3318" s="28">
        <f>+77011267282</f>
        <v>77011267282</v>
      </c>
      <c r="E3318" s="29" t="s">
        <v>21</v>
      </c>
      <c r="F3318" s="29" t="s">
        <v>22</v>
      </c>
      <c r="G3318" s="29" t="s">
        <v>11562</v>
      </c>
      <c r="H3318" s="51" t="s">
        <v>963</v>
      </c>
      <c r="I3318" s="6"/>
      <c r="J3318" s="6"/>
    </row>
    <row r="3319">
      <c r="A3319" s="62">
        <v>2.10740016064E11</v>
      </c>
      <c r="B3319" s="63" t="s">
        <v>11563</v>
      </c>
      <c r="C3319" s="63" t="s">
        <v>11564</v>
      </c>
      <c r="D3319" s="68" t="str">
        <f>+7(778)788-83-25</f>
        <v>#ERROR!</v>
      </c>
      <c r="E3319" s="63" t="s">
        <v>442</v>
      </c>
      <c r="F3319" s="63" t="s">
        <v>2</v>
      </c>
      <c r="G3319" s="63" t="s">
        <v>11565</v>
      </c>
      <c r="H3319" s="33"/>
      <c r="I3319" s="33"/>
      <c r="J3319" s="20"/>
    </row>
    <row r="3320">
      <c r="A3320" s="62">
        <v>2.10740027941E11</v>
      </c>
      <c r="B3320" s="63" t="s">
        <v>11566</v>
      </c>
      <c r="C3320" s="63" t="s">
        <v>11567</v>
      </c>
      <c r="D3320" s="62">
        <v>8.7084166841E10</v>
      </c>
      <c r="E3320" s="63" t="s">
        <v>117</v>
      </c>
      <c r="F3320" s="63" t="s">
        <v>2</v>
      </c>
      <c r="G3320" s="63" t="s">
        <v>11568</v>
      </c>
      <c r="H3320" s="33"/>
      <c r="I3320" s="33"/>
      <c r="J3320" s="6"/>
    </row>
    <row r="3321">
      <c r="A3321" s="3">
        <v>2.10740028682E11</v>
      </c>
      <c r="B3321" s="2" t="s">
        <v>11569</v>
      </c>
      <c r="C3321" s="2" t="s">
        <v>11570</v>
      </c>
      <c r="D3321" s="3">
        <v>8.7002802172E10</v>
      </c>
      <c r="E3321" s="2" t="s">
        <v>21</v>
      </c>
      <c r="F3321" s="2" t="s">
        <v>37</v>
      </c>
      <c r="G3321" s="2" t="s">
        <v>11571</v>
      </c>
      <c r="H3321" s="4" t="s">
        <v>11528</v>
      </c>
      <c r="I3321" s="10"/>
      <c r="J3321" s="10"/>
    </row>
    <row r="3322">
      <c r="A3322" s="3">
        <v>2.10840019022E11</v>
      </c>
      <c r="B3322" s="2" t="s">
        <v>11572</v>
      </c>
      <c r="C3322" s="2" t="s">
        <v>11573</v>
      </c>
      <c r="D3322" s="3">
        <f>+77784211101</f>
        <v>77784211101</v>
      </c>
      <c r="E3322" s="2" t="s">
        <v>1</v>
      </c>
      <c r="F3322" s="2" t="s">
        <v>71</v>
      </c>
      <c r="G3322" s="2" t="s">
        <v>11574</v>
      </c>
      <c r="H3322" s="65" t="s">
        <v>10399</v>
      </c>
      <c r="I3322" s="10"/>
      <c r="J3322" s="6"/>
    </row>
    <row r="3323">
      <c r="A3323" s="3">
        <v>2.10840016602E11</v>
      </c>
      <c r="B3323" s="2" t="s">
        <v>11575</v>
      </c>
      <c r="C3323" s="2" t="s">
        <v>11576</v>
      </c>
      <c r="D3323" s="3">
        <v>8.7024660431E10</v>
      </c>
      <c r="E3323" s="2" t="s">
        <v>117</v>
      </c>
      <c r="F3323" s="2" t="s">
        <v>37</v>
      </c>
      <c r="G3323" s="2" t="s">
        <v>11577</v>
      </c>
      <c r="H3323" s="10"/>
      <c r="I3323" s="10"/>
      <c r="J3323" s="10"/>
    </row>
    <row r="3324">
      <c r="A3324" s="28">
        <v>2.10840022548E11</v>
      </c>
      <c r="B3324" s="29" t="s">
        <v>11578</v>
      </c>
      <c r="C3324" s="29" t="s">
        <v>11579</v>
      </c>
      <c r="D3324" s="28">
        <v>8.7056400075E10</v>
      </c>
      <c r="E3324" s="29" t="s">
        <v>36</v>
      </c>
      <c r="F3324" s="29" t="s">
        <v>9</v>
      </c>
      <c r="G3324" s="29" t="s">
        <v>11580</v>
      </c>
      <c r="H3324" s="51" t="s">
        <v>11581</v>
      </c>
      <c r="I3324" s="6"/>
      <c r="J3324" s="33"/>
    </row>
    <row r="3325">
      <c r="A3325" s="62">
        <v>2.10940034575E11</v>
      </c>
      <c r="B3325" s="63" t="s">
        <v>11582</v>
      </c>
      <c r="C3325" s="63" t="s">
        <v>11583</v>
      </c>
      <c r="D3325" s="62">
        <f>+77772107755</f>
        <v>77772107755</v>
      </c>
      <c r="E3325" s="63" t="s">
        <v>762</v>
      </c>
      <c r="F3325" s="63" t="s">
        <v>2984</v>
      </c>
      <c r="G3325" s="63" t="s">
        <v>11584</v>
      </c>
      <c r="H3325" s="33"/>
      <c r="I3325" s="33"/>
      <c r="J3325" s="10"/>
    </row>
    <row r="3326">
      <c r="A3326" s="62">
        <v>2.10940019323E11</v>
      </c>
      <c r="B3326" s="63" t="s">
        <v>11585</v>
      </c>
      <c r="C3326" s="63" t="s">
        <v>11586</v>
      </c>
      <c r="D3326" s="68" t="str">
        <f>+7(775)420-00-68</f>
        <v>#ERROR!</v>
      </c>
      <c r="E3326" s="63" t="s">
        <v>1023</v>
      </c>
      <c r="F3326" s="63" t="s">
        <v>2984</v>
      </c>
      <c r="G3326" s="63" t="s">
        <v>11587</v>
      </c>
      <c r="H3326" s="33"/>
      <c r="I3326" s="33"/>
      <c r="J3326" s="33"/>
    </row>
    <row r="3327">
      <c r="A3327" s="62">
        <v>2.10940033804E11</v>
      </c>
      <c r="B3327" s="63" t="s">
        <v>11588</v>
      </c>
      <c r="C3327" s="63" t="s">
        <v>11589</v>
      </c>
      <c r="D3327" s="62">
        <v>8.7010440012E10</v>
      </c>
      <c r="E3327" s="63" t="s">
        <v>4058</v>
      </c>
      <c r="F3327" s="63" t="s">
        <v>1868</v>
      </c>
      <c r="G3327" s="63" t="s">
        <v>11590</v>
      </c>
      <c r="H3327" s="33"/>
      <c r="I3327" s="33"/>
      <c r="J3327" s="6"/>
    </row>
    <row r="3328">
      <c r="A3328" s="3">
        <v>2.10940003476E11</v>
      </c>
      <c r="B3328" s="2" t="s">
        <v>11591</v>
      </c>
      <c r="C3328" s="2" t="s">
        <v>11592</v>
      </c>
      <c r="D3328" s="3">
        <f>+77027177142</f>
        <v>77027177142</v>
      </c>
      <c r="E3328" s="2" t="s">
        <v>961</v>
      </c>
      <c r="F3328" s="2" t="s">
        <v>96</v>
      </c>
      <c r="G3328" s="2" t="s">
        <v>11593</v>
      </c>
      <c r="H3328" s="4" t="s">
        <v>8734</v>
      </c>
      <c r="I3328" s="10"/>
      <c r="J3328" s="6"/>
    </row>
    <row r="3329">
      <c r="A3329" s="28">
        <v>2.10940016061E11</v>
      </c>
      <c r="B3329" s="29" t="s">
        <v>11594</v>
      </c>
      <c r="C3329" s="29" t="s">
        <v>11595</v>
      </c>
      <c r="D3329" s="28">
        <f>+77078471924</f>
        <v>77078471924</v>
      </c>
      <c r="E3329" s="29" t="s">
        <v>117</v>
      </c>
      <c r="F3329" s="29" t="s">
        <v>91</v>
      </c>
      <c r="G3329" s="29" t="s">
        <v>11596</v>
      </c>
      <c r="H3329" s="51" t="s">
        <v>6816</v>
      </c>
      <c r="I3329" s="6"/>
      <c r="J3329" s="13"/>
    </row>
    <row r="3330">
      <c r="A3330" s="3">
        <v>2.10940018662E11</v>
      </c>
      <c r="B3330" s="2" t="s">
        <v>11597</v>
      </c>
      <c r="C3330" s="2" t="s">
        <v>11598</v>
      </c>
      <c r="D3330" s="3">
        <v>8.7051170713E10</v>
      </c>
      <c r="E3330" s="2" t="s">
        <v>117</v>
      </c>
      <c r="F3330" s="2" t="s">
        <v>37</v>
      </c>
      <c r="G3330" s="2" t="s">
        <v>7085</v>
      </c>
      <c r="H3330" s="4" t="s">
        <v>11599</v>
      </c>
      <c r="I3330" s="10"/>
      <c r="J3330" s="13"/>
    </row>
    <row r="3331">
      <c r="A3331" s="28">
        <v>2.10940024974E11</v>
      </c>
      <c r="B3331" s="29" t="s">
        <v>11600</v>
      </c>
      <c r="C3331" s="29" t="s">
        <v>11601</v>
      </c>
      <c r="D3331" s="28">
        <v>8.77705312E10</v>
      </c>
      <c r="E3331" s="29" t="s">
        <v>442</v>
      </c>
      <c r="F3331" s="29" t="s">
        <v>43</v>
      </c>
      <c r="G3331" s="29" t="s">
        <v>11602</v>
      </c>
      <c r="H3331" s="51" t="s">
        <v>817</v>
      </c>
      <c r="I3331" s="57" t="s">
        <v>11603</v>
      </c>
      <c r="J3331" s="10"/>
    </row>
    <row r="3332">
      <c r="A3332" s="3">
        <v>2.1094002858E11</v>
      </c>
      <c r="B3332" s="2" t="s">
        <v>11604</v>
      </c>
      <c r="C3332" s="2" t="s">
        <v>11605</v>
      </c>
      <c r="D3332" s="3">
        <f>+77753798328</f>
        <v>77753798328</v>
      </c>
      <c r="E3332" s="2" t="s">
        <v>1</v>
      </c>
      <c r="F3332" s="2" t="s">
        <v>273</v>
      </c>
      <c r="G3332" s="2" t="s">
        <v>11606</v>
      </c>
      <c r="H3332" s="4" t="s">
        <v>8851</v>
      </c>
      <c r="I3332" s="10"/>
      <c r="J3332" s="33"/>
    </row>
    <row r="3333">
      <c r="A3333" s="3">
        <v>2.11040013818E11</v>
      </c>
      <c r="B3333" s="2" t="s">
        <v>11607</v>
      </c>
      <c r="C3333" s="2" t="s">
        <v>11608</v>
      </c>
      <c r="D3333" s="3">
        <v>8.705707974E10</v>
      </c>
      <c r="E3333" s="2" t="s">
        <v>4058</v>
      </c>
      <c r="F3333" s="2" t="s">
        <v>9</v>
      </c>
      <c r="G3333" s="2" t="s">
        <v>11609</v>
      </c>
      <c r="H3333" s="4" t="s">
        <v>11113</v>
      </c>
      <c r="I3333" s="10"/>
      <c r="J3333" s="6"/>
    </row>
    <row r="3334">
      <c r="A3334" s="3">
        <v>2.10940047616E11</v>
      </c>
      <c r="B3334" s="2" t="s">
        <v>11610</v>
      </c>
      <c r="C3334" s="2" t="s">
        <v>11611</v>
      </c>
      <c r="D3334" s="3">
        <v>8.7056130662E10</v>
      </c>
      <c r="E3334" s="2" t="s">
        <v>165</v>
      </c>
      <c r="F3334" s="2" t="s">
        <v>9</v>
      </c>
      <c r="G3334" s="2" t="s">
        <v>11612</v>
      </c>
      <c r="H3334" s="4" t="s">
        <v>11113</v>
      </c>
      <c r="I3334" s="10"/>
      <c r="J3334" s="10"/>
    </row>
    <row r="3335">
      <c r="A3335" s="28">
        <v>2.11140009954E11</v>
      </c>
      <c r="B3335" s="29" t="s">
        <v>11613</v>
      </c>
      <c r="C3335" s="29" t="s">
        <v>11614</v>
      </c>
      <c r="D3335" s="28">
        <v>8.7710362758E10</v>
      </c>
      <c r="E3335" s="29" t="s">
        <v>21</v>
      </c>
      <c r="F3335" s="29" t="s">
        <v>71</v>
      </c>
      <c r="G3335" s="29" t="s">
        <v>11615</v>
      </c>
      <c r="H3335" s="30" t="s">
        <v>11616</v>
      </c>
      <c r="I3335" s="6"/>
      <c r="J3335" s="13"/>
    </row>
    <row r="3336">
      <c r="A3336" s="28">
        <v>2.11040015033E11</v>
      </c>
      <c r="B3336" s="29" t="s">
        <v>11617</v>
      </c>
      <c r="C3336" s="29" t="s">
        <v>11618</v>
      </c>
      <c r="D3336" s="28">
        <v>8.701449946E10</v>
      </c>
      <c r="E3336" s="29" t="s">
        <v>302</v>
      </c>
      <c r="F3336" s="29" t="s">
        <v>186</v>
      </c>
      <c r="G3336" s="29" t="s">
        <v>11619</v>
      </c>
      <c r="H3336" s="51" t="s">
        <v>1197</v>
      </c>
      <c r="I3336" s="6"/>
      <c r="J3336" s="20"/>
    </row>
    <row r="3337">
      <c r="A3337" s="3">
        <v>2.11140000712E11</v>
      </c>
      <c r="B3337" s="2" t="s">
        <v>11620</v>
      </c>
      <c r="C3337" s="2" t="s">
        <v>11621</v>
      </c>
      <c r="D3337" s="3">
        <v>8.7085138452E10</v>
      </c>
      <c r="E3337" s="2" t="s">
        <v>117</v>
      </c>
      <c r="F3337" s="2" t="s">
        <v>141</v>
      </c>
      <c r="G3337" s="2" t="s">
        <v>11622</v>
      </c>
      <c r="H3337" s="4" t="s">
        <v>11623</v>
      </c>
      <c r="I3337" s="10"/>
      <c r="J3337" s="10"/>
    </row>
    <row r="3338">
      <c r="A3338" s="3">
        <v>2.1114001232E11</v>
      </c>
      <c r="B3338" s="2" t="s">
        <v>11624</v>
      </c>
      <c r="C3338" s="2" t="s">
        <v>11625</v>
      </c>
      <c r="D3338" s="69" t="s">
        <v>11626</v>
      </c>
      <c r="E3338" s="2" t="s">
        <v>36</v>
      </c>
      <c r="F3338" s="2" t="s">
        <v>91</v>
      </c>
      <c r="G3338" s="2" t="s">
        <v>11627</v>
      </c>
      <c r="H3338" s="4" t="s">
        <v>6816</v>
      </c>
      <c r="I3338" s="10"/>
      <c r="J3338" s="6"/>
    </row>
    <row r="3339">
      <c r="A3339" s="28">
        <v>2.11140033937E11</v>
      </c>
      <c r="B3339" s="29" t="s">
        <v>11628</v>
      </c>
      <c r="C3339" s="29" t="s">
        <v>11629</v>
      </c>
      <c r="D3339" s="39" t="s">
        <v>11630</v>
      </c>
      <c r="E3339" s="29" t="s">
        <v>165</v>
      </c>
      <c r="F3339" s="29" t="s">
        <v>71</v>
      </c>
      <c r="G3339" s="29" t="s">
        <v>11631</v>
      </c>
      <c r="H3339" s="30" t="s">
        <v>10276</v>
      </c>
      <c r="I3339" s="6"/>
      <c r="J3339" s="10"/>
    </row>
    <row r="3340">
      <c r="A3340" s="28">
        <v>2.11140022664E11</v>
      </c>
      <c r="B3340" s="29" t="s">
        <v>11632</v>
      </c>
      <c r="C3340" s="29" t="s">
        <v>11633</v>
      </c>
      <c r="D3340" s="29" t="s">
        <v>11634</v>
      </c>
      <c r="E3340" s="29" t="s">
        <v>379</v>
      </c>
      <c r="F3340" s="29" t="s">
        <v>186</v>
      </c>
      <c r="G3340" s="29" t="s">
        <v>11635</v>
      </c>
      <c r="H3340" s="51" t="s">
        <v>10097</v>
      </c>
      <c r="I3340" s="6"/>
      <c r="J3340" s="6"/>
    </row>
    <row r="3341">
      <c r="A3341" s="3">
        <v>2.11140026895E11</v>
      </c>
      <c r="B3341" s="2" t="s">
        <v>11636</v>
      </c>
      <c r="C3341" s="2" t="s">
        <v>11637</v>
      </c>
      <c r="D3341" s="69" t="s">
        <v>11638</v>
      </c>
      <c r="E3341" s="2" t="s">
        <v>1</v>
      </c>
      <c r="F3341" s="2" t="s">
        <v>37</v>
      </c>
      <c r="G3341" s="2" t="s">
        <v>11639</v>
      </c>
      <c r="H3341" s="4" t="s">
        <v>11528</v>
      </c>
      <c r="I3341" s="10"/>
      <c r="J3341" s="6"/>
    </row>
    <row r="3342">
      <c r="A3342" s="58"/>
      <c r="B3342" s="58"/>
      <c r="C3342" s="58"/>
      <c r="D3342" s="58"/>
      <c r="E3342" s="58"/>
      <c r="F3342" s="58"/>
      <c r="G3342" s="58"/>
      <c r="H3342" s="6"/>
      <c r="I3342" s="6"/>
      <c r="J3342" s="10"/>
    </row>
    <row r="3343">
      <c r="A3343" s="28">
        <v>2.1114002118E11</v>
      </c>
      <c r="B3343" s="29" t="s">
        <v>11640</v>
      </c>
      <c r="C3343" s="29" t="s">
        <v>11641</v>
      </c>
      <c r="D3343" s="28">
        <v>8.7007706894E10</v>
      </c>
      <c r="E3343" s="29" t="s">
        <v>349</v>
      </c>
      <c r="F3343" s="29" t="s">
        <v>428</v>
      </c>
      <c r="G3343" s="29" t="s">
        <v>11642</v>
      </c>
      <c r="H3343" s="6"/>
      <c r="I3343" s="6"/>
      <c r="J3343" s="6"/>
    </row>
    <row r="3344">
      <c r="A3344" s="28">
        <v>2.11140027229E11</v>
      </c>
      <c r="B3344" s="29" t="s">
        <v>11643</v>
      </c>
      <c r="C3344" s="29" t="s">
        <v>11641</v>
      </c>
      <c r="D3344" s="28">
        <v>8.7007706894E10</v>
      </c>
      <c r="E3344" s="29" t="s">
        <v>349</v>
      </c>
      <c r="F3344" s="29" t="s">
        <v>428</v>
      </c>
      <c r="G3344" s="29" t="s">
        <v>11642</v>
      </c>
      <c r="H3344" s="6"/>
      <c r="I3344" s="6"/>
      <c r="J3344" s="6"/>
    </row>
    <row r="3345">
      <c r="A3345" s="28">
        <v>2.11140033362E11</v>
      </c>
      <c r="B3345" s="29" t="s">
        <v>11644</v>
      </c>
      <c r="C3345" s="29" t="s">
        <v>11645</v>
      </c>
      <c r="D3345" s="28">
        <f>+77024966965</f>
        <v>77024966965</v>
      </c>
      <c r="E3345" s="29" t="s">
        <v>117</v>
      </c>
      <c r="F3345" s="29" t="s">
        <v>37</v>
      </c>
      <c r="G3345" s="29" t="s">
        <v>11646</v>
      </c>
      <c r="H3345" s="51" t="s">
        <v>11647</v>
      </c>
      <c r="I3345" s="6"/>
      <c r="J3345" s="33"/>
    </row>
    <row r="3346">
      <c r="A3346" s="28">
        <v>2.1124001773E11</v>
      </c>
      <c r="B3346" s="29" t="s">
        <v>11648</v>
      </c>
      <c r="C3346" s="29" t="s">
        <v>11649</v>
      </c>
      <c r="D3346" s="39" t="s">
        <v>11650</v>
      </c>
      <c r="E3346" s="29" t="s">
        <v>738</v>
      </c>
      <c r="F3346" s="29" t="s">
        <v>22</v>
      </c>
      <c r="G3346" s="29" t="s">
        <v>11651</v>
      </c>
      <c r="H3346" s="51" t="s">
        <v>11652</v>
      </c>
      <c r="I3346" s="6"/>
      <c r="J3346" s="6"/>
    </row>
    <row r="3347">
      <c r="A3347" s="28">
        <v>2.11240014479E11</v>
      </c>
      <c r="B3347" s="29" t="s">
        <v>11653</v>
      </c>
      <c r="C3347" s="29" t="s">
        <v>11654</v>
      </c>
      <c r="D3347" s="28">
        <v>8.7766324887E10</v>
      </c>
      <c r="E3347" s="29" t="s">
        <v>36</v>
      </c>
      <c r="F3347" s="29" t="s">
        <v>96</v>
      </c>
      <c r="G3347" s="29" t="s">
        <v>11655</v>
      </c>
      <c r="H3347" s="51" t="s">
        <v>8697</v>
      </c>
      <c r="I3347" s="6"/>
      <c r="J3347" s="6"/>
    </row>
    <row r="3348">
      <c r="A3348" s="3">
        <v>2.11240032516E11</v>
      </c>
      <c r="B3348" s="2" t="s">
        <v>11656</v>
      </c>
      <c r="C3348" s="2" t="s">
        <v>11657</v>
      </c>
      <c r="D3348" s="3">
        <v>8.7073150009E10</v>
      </c>
      <c r="E3348" s="2" t="s">
        <v>213</v>
      </c>
      <c r="F3348" s="2" t="s">
        <v>91</v>
      </c>
      <c r="G3348" s="2" t="s">
        <v>11658</v>
      </c>
      <c r="H3348" s="4" t="s">
        <v>11290</v>
      </c>
      <c r="I3348" s="10"/>
      <c r="J3348" s="10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</row>
    <row r="3349">
      <c r="A3349" s="28">
        <v>2.11240019737E11</v>
      </c>
      <c r="B3349" s="29" t="s">
        <v>11659</v>
      </c>
      <c r="C3349" s="29" t="s">
        <v>11660</v>
      </c>
      <c r="D3349" s="28">
        <f>+77774590550</f>
        <v>77774590550</v>
      </c>
      <c r="E3349" s="29" t="s">
        <v>349</v>
      </c>
      <c r="F3349" s="29" t="s">
        <v>201</v>
      </c>
      <c r="G3349" s="29" t="s">
        <v>11661</v>
      </c>
      <c r="H3349" s="51" t="s">
        <v>8513</v>
      </c>
      <c r="I3349" s="6"/>
      <c r="J3349" s="6"/>
    </row>
    <row r="3350">
      <c r="A3350" s="62">
        <v>2.20140002074E11</v>
      </c>
      <c r="B3350" s="63" t="s">
        <v>11662</v>
      </c>
      <c r="C3350" s="63" t="s">
        <v>11663</v>
      </c>
      <c r="D3350" s="62">
        <v>8.7013539406E10</v>
      </c>
      <c r="E3350" s="63" t="s">
        <v>117</v>
      </c>
      <c r="F3350" s="63" t="s">
        <v>2984</v>
      </c>
      <c r="G3350" s="63" t="s">
        <v>11664</v>
      </c>
      <c r="H3350" s="33"/>
      <c r="I3350" s="33"/>
      <c r="J3350" s="6"/>
    </row>
    <row r="3351">
      <c r="A3351" s="58"/>
      <c r="B3351" s="58"/>
      <c r="C3351" s="58"/>
      <c r="D3351" s="58"/>
      <c r="E3351" s="58"/>
      <c r="F3351" s="58"/>
      <c r="G3351" s="58"/>
      <c r="H3351" s="6"/>
      <c r="I3351" s="6"/>
      <c r="J3351" s="10"/>
    </row>
    <row r="3352">
      <c r="A3352" s="28">
        <v>2.20140025955E11</v>
      </c>
      <c r="B3352" s="29" t="s">
        <v>11665</v>
      </c>
      <c r="C3352" s="29" t="s">
        <v>11666</v>
      </c>
      <c r="D3352" s="28">
        <v>8.7762025161E10</v>
      </c>
      <c r="E3352" s="29" t="s">
        <v>117</v>
      </c>
      <c r="F3352" s="29" t="s">
        <v>91</v>
      </c>
      <c r="G3352" s="29" t="s">
        <v>11667</v>
      </c>
      <c r="H3352" s="51" t="s">
        <v>6816</v>
      </c>
      <c r="I3352" s="6"/>
      <c r="J3352" s="10"/>
    </row>
    <row r="3353">
      <c r="A3353" s="3">
        <v>2.20140021734E11</v>
      </c>
      <c r="B3353" s="2" t="s">
        <v>11668</v>
      </c>
      <c r="C3353" s="2" t="s">
        <v>11669</v>
      </c>
      <c r="D3353" s="3">
        <f>+77051857530</f>
        <v>77051857530</v>
      </c>
      <c r="E3353" s="2" t="s">
        <v>4058</v>
      </c>
      <c r="F3353" s="2" t="s">
        <v>205</v>
      </c>
      <c r="G3353" s="2" t="s">
        <v>11670</v>
      </c>
      <c r="H3353" s="4" t="s">
        <v>10009</v>
      </c>
      <c r="I3353" s="10"/>
      <c r="J3353" s="10"/>
    </row>
    <row r="3354">
      <c r="A3354" s="28">
        <v>2.20140016788E11</v>
      </c>
      <c r="B3354" s="29" t="s">
        <v>11671</v>
      </c>
      <c r="C3354" s="29" t="s">
        <v>11672</v>
      </c>
      <c r="D3354" s="28">
        <v>8.7773113839E10</v>
      </c>
      <c r="E3354" s="29" t="s">
        <v>1023</v>
      </c>
      <c r="F3354" s="29" t="s">
        <v>141</v>
      </c>
      <c r="G3354" s="29" t="s">
        <v>11673</v>
      </c>
      <c r="H3354" s="51" t="s">
        <v>11674</v>
      </c>
      <c r="I3354" s="6"/>
      <c r="J3354" s="6"/>
      <c r="K3354" s="16"/>
      <c r="L3354" s="16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</row>
    <row r="3355">
      <c r="A3355" s="3">
        <v>2.20140023077E11</v>
      </c>
      <c r="B3355" s="2" t="s">
        <v>11675</v>
      </c>
      <c r="C3355" s="2" t="s">
        <v>11676</v>
      </c>
      <c r="D3355" s="3">
        <v>8.7013871247E10</v>
      </c>
      <c r="E3355" s="2" t="s">
        <v>117</v>
      </c>
      <c r="F3355" s="2" t="s">
        <v>96</v>
      </c>
      <c r="G3355" s="2" t="s">
        <v>11677</v>
      </c>
      <c r="H3355" s="4" t="s">
        <v>8734</v>
      </c>
      <c r="I3355" s="10"/>
      <c r="J3355" s="20"/>
    </row>
    <row r="3356">
      <c r="A3356" s="28">
        <v>2.20240002117E11</v>
      </c>
      <c r="B3356" s="29" t="s">
        <v>11678</v>
      </c>
      <c r="C3356" s="29" t="s">
        <v>11679</v>
      </c>
      <c r="D3356" s="39" t="s">
        <v>11680</v>
      </c>
      <c r="E3356" s="29" t="s">
        <v>165</v>
      </c>
      <c r="F3356" s="29" t="s">
        <v>186</v>
      </c>
      <c r="G3356" s="29" t="s">
        <v>11681</v>
      </c>
      <c r="H3356" s="51" t="s">
        <v>10097</v>
      </c>
      <c r="I3356" s="6"/>
      <c r="J3356" s="6"/>
    </row>
    <row r="3357">
      <c r="A3357" s="58"/>
      <c r="B3357" s="58"/>
      <c r="C3357" s="58"/>
      <c r="D3357" s="58"/>
      <c r="E3357" s="58"/>
      <c r="F3357" s="58"/>
      <c r="G3357" s="58"/>
      <c r="H3357" s="6"/>
      <c r="I3357" s="6"/>
      <c r="J3357" s="10"/>
    </row>
    <row r="3358">
      <c r="A3358" s="58"/>
      <c r="B3358" s="58"/>
      <c r="C3358" s="58"/>
      <c r="D3358" s="58"/>
      <c r="E3358" s="58"/>
      <c r="F3358" s="58"/>
      <c r="G3358" s="58"/>
      <c r="H3358" s="6"/>
      <c r="I3358" s="6"/>
      <c r="J3358" s="6"/>
    </row>
    <row r="3359">
      <c r="A3359" s="3">
        <v>2.2024004198E11</v>
      </c>
      <c r="B3359" s="2" t="s">
        <v>11682</v>
      </c>
      <c r="C3359" s="2" t="s">
        <v>11683</v>
      </c>
      <c r="D3359" s="3">
        <v>8.7015477025E10</v>
      </c>
      <c r="E3359" s="2" t="s">
        <v>21</v>
      </c>
      <c r="F3359" s="2" t="s">
        <v>71</v>
      </c>
      <c r="G3359" s="2" t="s">
        <v>11684</v>
      </c>
      <c r="H3359" s="65" t="s">
        <v>11685</v>
      </c>
      <c r="I3359" s="10"/>
      <c r="J3359" s="6"/>
      <c r="K3359" s="16"/>
      <c r="L3359" s="16"/>
      <c r="M3359" s="16"/>
      <c r="N3359" s="16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16"/>
    </row>
    <row r="3360">
      <c r="A3360" s="28">
        <v>2.20340021937E11</v>
      </c>
      <c r="B3360" s="29" t="s">
        <v>11686</v>
      </c>
      <c r="C3360" s="29" t="s">
        <v>11687</v>
      </c>
      <c r="D3360" s="39" t="s">
        <v>11688</v>
      </c>
      <c r="E3360" s="29" t="s">
        <v>6004</v>
      </c>
      <c r="F3360" s="29" t="s">
        <v>201</v>
      </c>
      <c r="G3360" s="29" t="s">
        <v>11689</v>
      </c>
      <c r="H3360" s="51" t="s">
        <v>8825</v>
      </c>
      <c r="I3360" s="6"/>
      <c r="J3360" s="6"/>
    </row>
    <row r="3361">
      <c r="A3361" s="28">
        <v>2.20340023649E11</v>
      </c>
      <c r="B3361" s="29" t="s">
        <v>11690</v>
      </c>
      <c r="C3361" s="29" t="s">
        <v>11691</v>
      </c>
      <c r="D3361" s="28">
        <v>8.7083089525E10</v>
      </c>
      <c r="E3361" s="29" t="s">
        <v>993</v>
      </c>
      <c r="F3361" s="29" t="s">
        <v>37</v>
      </c>
      <c r="G3361" s="29" t="s">
        <v>11692</v>
      </c>
      <c r="H3361" s="51" t="s">
        <v>11647</v>
      </c>
      <c r="I3361" s="6"/>
      <c r="J3361" s="6"/>
    </row>
    <row r="3362">
      <c r="A3362" s="3">
        <v>2.20440021369E11</v>
      </c>
      <c r="B3362" s="2" t="s">
        <v>11693</v>
      </c>
      <c r="C3362" s="2" t="s">
        <v>11694</v>
      </c>
      <c r="D3362" s="69" t="s">
        <v>11695</v>
      </c>
      <c r="E3362" s="2" t="s">
        <v>420</v>
      </c>
      <c r="F3362" s="2" t="s">
        <v>428</v>
      </c>
      <c r="G3362" s="2" t="s">
        <v>11696</v>
      </c>
      <c r="H3362" s="10"/>
      <c r="I3362" s="10"/>
      <c r="J3362" s="6"/>
    </row>
    <row r="3363">
      <c r="A3363" s="3">
        <v>2.20440028554E11</v>
      </c>
      <c r="B3363" s="2" t="s">
        <v>11697</v>
      </c>
      <c r="C3363" s="2" t="s">
        <v>11698</v>
      </c>
      <c r="D3363" s="3">
        <f>+77753714167</f>
        <v>77753714167</v>
      </c>
      <c r="E3363" s="2" t="s">
        <v>11699</v>
      </c>
      <c r="F3363" s="2" t="s">
        <v>452</v>
      </c>
      <c r="G3363" s="2" t="s">
        <v>11700</v>
      </c>
      <c r="H3363" s="4" t="s">
        <v>9126</v>
      </c>
      <c r="I3363" s="10"/>
      <c r="J3363" s="10"/>
    </row>
    <row r="3364">
      <c r="A3364" s="28">
        <v>2.20440046889E11</v>
      </c>
      <c r="B3364" s="29" t="s">
        <v>11701</v>
      </c>
      <c r="C3364" s="29" t="s">
        <v>11009</v>
      </c>
      <c r="D3364" s="28">
        <f>+77788027193</f>
        <v>77788027193</v>
      </c>
      <c r="E3364" s="29" t="s">
        <v>117</v>
      </c>
      <c r="F3364" s="29" t="s">
        <v>37</v>
      </c>
      <c r="G3364" s="29" t="s">
        <v>11702</v>
      </c>
      <c r="H3364" s="51" t="s">
        <v>11647</v>
      </c>
      <c r="I3364" s="6"/>
      <c r="J3364" s="6"/>
    </row>
    <row r="3365">
      <c r="A3365" s="3">
        <v>2.20440041482E11</v>
      </c>
      <c r="B3365" s="2" t="s">
        <v>11703</v>
      </c>
      <c r="C3365" s="2" t="s">
        <v>11704</v>
      </c>
      <c r="D3365" s="3">
        <v>8.775565556E10</v>
      </c>
      <c r="E3365" s="2" t="s">
        <v>2489</v>
      </c>
      <c r="F3365" s="2" t="s">
        <v>428</v>
      </c>
      <c r="G3365" s="2" t="s">
        <v>11705</v>
      </c>
      <c r="H3365" s="10"/>
      <c r="I3365" s="10"/>
      <c r="J3365" s="20"/>
    </row>
    <row r="3366">
      <c r="A3366" s="62">
        <v>2.2044004164E11</v>
      </c>
      <c r="B3366" s="63" t="s">
        <v>11706</v>
      </c>
      <c r="C3366" s="63" t="s">
        <v>11707</v>
      </c>
      <c r="D3366" s="62">
        <f>+77071933344</f>
        <v>77071933344</v>
      </c>
      <c r="E3366" s="63" t="s">
        <v>1</v>
      </c>
      <c r="F3366" s="63" t="s">
        <v>2984</v>
      </c>
      <c r="G3366" s="63" t="s">
        <v>11708</v>
      </c>
      <c r="H3366" s="33"/>
      <c r="I3366" s="33"/>
      <c r="J3366" s="6"/>
    </row>
    <row r="3367">
      <c r="A3367" s="28">
        <v>2.20440052814E11</v>
      </c>
      <c r="B3367" s="29" t="s">
        <v>11709</v>
      </c>
      <c r="C3367" s="29" t="s">
        <v>11710</v>
      </c>
      <c r="D3367" s="39" t="s">
        <v>11711</v>
      </c>
      <c r="E3367" s="29" t="s">
        <v>21</v>
      </c>
      <c r="F3367" s="29" t="s">
        <v>43</v>
      </c>
      <c r="G3367" s="29" t="s">
        <v>11712</v>
      </c>
      <c r="H3367" s="51" t="s">
        <v>11713</v>
      </c>
      <c r="I3367" s="57" t="s">
        <v>7229</v>
      </c>
      <c r="J3367" s="20"/>
    </row>
    <row r="3368">
      <c r="A3368" s="3">
        <v>2.20440055274E11</v>
      </c>
      <c r="B3368" s="2" t="s">
        <v>11714</v>
      </c>
      <c r="C3368" s="2" t="s">
        <v>11715</v>
      </c>
      <c r="D3368" s="3">
        <v>8.775565556E10</v>
      </c>
      <c r="E3368" s="2" t="s">
        <v>2489</v>
      </c>
      <c r="F3368" s="2" t="s">
        <v>428</v>
      </c>
      <c r="G3368" s="2" t="s">
        <v>11716</v>
      </c>
      <c r="H3368" s="10"/>
      <c r="I3368" s="10"/>
      <c r="J3368" s="6"/>
    </row>
    <row r="3369">
      <c r="A3369" s="62">
        <v>2.20540001E11</v>
      </c>
      <c r="B3369" s="63" t="s">
        <v>11717</v>
      </c>
      <c r="C3369" s="63" t="s">
        <v>11718</v>
      </c>
      <c r="D3369" s="68" t="str">
        <f>+7 701 999 3366</f>
        <v>#ERROR!</v>
      </c>
      <c r="E3369" s="63" t="s">
        <v>11719</v>
      </c>
      <c r="F3369" s="63" t="s">
        <v>2984</v>
      </c>
      <c r="G3369" s="63" t="s">
        <v>11720</v>
      </c>
      <c r="H3369" s="33"/>
      <c r="I3369" s="33"/>
      <c r="J3369" s="6"/>
    </row>
    <row r="3370">
      <c r="A3370" s="3">
        <v>2.20440052537E11</v>
      </c>
      <c r="B3370" s="2" t="s">
        <v>11721</v>
      </c>
      <c r="C3370" s="2" t="s">
        <v>11722</v>
      </c>
      <c r="D3370" s="3">
        <v>8.775565556E10</v>
      </c>
      <c r="E3370" s="2" t="s">
        <v>2489</v>
      </c>
      <c r="F3370" s="2" t="s">
        <v>428</v>
      </c>
      <c r="G3370" s="2" t="s">
        <v>11723</v>
      </c>
      <c r="H3370" s="10"/>
      <c r="I3370" s="10"/>
      <c r="J3370" s="10"/>
    </row>
    <row r="3371">
      <c r="A3371" s="3">
        <v>2.20540026829E11</v>
      </c>
      <c r="B3371" s="2" t="s">
        <v>11724</v>
      </c>
      <c r="C3371" s="2" t="s">
        <v>11725</v>
      </c>
      <c r="D3371" s="3">
        <v>8.7769202666E10</v>
      </c>
      <c r="E3371" s="2" t="s">
        <v>213</v>
      </c>
      <c r="F3371" s="2" t="s">
        <v>91</v>
      </c>
      <c r="G3371" s="2" t="s">
        <v>11726</v>
      </c>
      <c r="H3371" s="4" t="s">
        <v>5547</v>
      </c>
      <c r="I3371" s="10"/>
      <c r="J3371" s="33"/>
    </row>
    <row r="3372">
      <c r="A3372" s="62">
        <v>2.20540013679E11</v>
      </c>
      <c r="B3372" s="63" t="s">
        <v>11727</v>
      </c>
      <c r="C3372" s="63" t="s">
        <v>11728</v>
      </c>
      <c r="D3372" s="68" t="str">
        <f>+7(707)683-61-61</f>
        <v>#ERROR!</v>
      </c>
      <c r="E3372" s="63" t="s">
        <v>442</v>
      </c>
      <c r="F3372" s="63" t="s">
        <v>2984</v>
      </c>
      <c r="G3372" s="63" t="s">
        <v>11729</v>
      </c>
      <c r="H3372" s="33"/>
      <c r="I3372" s="33"/>
      <c r="J3372" s="10"/>
    </row>
    <row r="3373">
      <c r="A3373" s="58"/>
      <c r="B3373" s="58"/>
      <c r="C3373" s="58"/>
      <c r="D3373" s="58"/>
      <c r="E3373" s="58"/>
      <c r="F3373" s="58"/>
      <c r="G3373" s="58"/>
      <c r="H3373" s="6"/>
      <c r="I3373" s="6"/>
      <c r="J3373" s="33"/>
    </row>
    <row r="3374">
      <c r="A3374" s="3">
        <v>2.20640026367E11</v>
      </c>
      <c r="B3374" s="2" t="s">
        <v>11730</v>
      </c>
      <c r="C3374" s="2" t="s">
        <v>11731</v>
      </c>
      <c r="D3374" s="2" t="s">
        <v>11732</v>
      </c>
      <c r="E3374" s="2" t="s">
        <v>253</v>
      </c>
      <c r="F3374" s="2" t="s">
        <v>71</v>
      </c>
      <c r="G3374" s="2" t="s">
        <v>11733</v>
      </c>
      <c r="H3374" s="65" t="s">
        <v>10399</v>
      </c>
      <c r="I3374" s="10"/>
      <c r="J3374" s="6"/>
    </row>
    <row r="3375">
      <c r="A3375" s="62">
        <v>2.20740009083E11</v>
      </c>
      <c r="B3375" s="63" t="s">
        <v>11734</v>
      </c>
      <c r="C3375" s="63" t="s">
        <v>11735</v>
      </c>
      <c r="D3375" s="62">
        <v>8.7282329683E10</v>
      </c>
      <c r="E3375" s="63" t="s">
        <v>5584</v>
      </c>
      <c r="F3375" s="63" t="s">
        <v>31</v>
      </c>
      <c r="G3375" s="63" t="s">
        <v>11736</v>
      </c>
      <c r="H3375" s="33"/>
      <c r="I3375" s="33"/>
      <c r="J3375" s="6"/>
    </row>
    <row r="3376">
      <c r="A3376" s="3">
        <v>2.20640031889E11</v>
      </c>
      <c r="B3376" s="2" t="s">
        <v>11737</v>
      </c>
      <c r="C3376" s="2" t="s">
        <v>11738</v>
      </c>
      <c r="D3376" s="69" t="s">
        <v>11739</v>
      </c>
      <c r="E3376" s="2" t="s">
        <v>379</v>
      </c>
      <c r="F3376" s="2" t="s">
        <v>37</v>
      </c>
      <c r="G3376" s="2" t="s">
        <v>11740</v>
      </c>
      <c r="H3376" s="4" t="s">
        <v>11528</v>
      </c>
      <c r="I3376" s="10"/>
      <c r="J3376" s="6"/>
    </row>
    <row r="3377">
      <c r="A3377" s="62">
        <v>2.20740009122E11</v>
      </c>
      <c r="B3377" s="63" t="s">
        <v>11741</v>
      </c>
      <c r="C3377" s="63" t="s">
        <v>11742</v>
      </c>
      <c r="D3377" s="62">
        <f>+77772086200</f>
        <v>77772086200</v>
      </c>
      <c r="E3377" s="63" t="s">
        <v>7825</v>
      </c>
      <c r="F3377" s="63" t="s">
        <v>428</v>
      </c>
      <c r="G3377" s="63" t="s">
        <v>11743</v>
      </c>
      <c r="H3377" s="33"/>
      <c r="I3377" s="33"/>
      <c r="J3377" s="10"/>
    </row>
    <row r="3378">
      <c r="A3378" s="28">
        <v>2.20740024542E11</v>
      </c>
      <c r="B3378" s="29" t="s">
        <v>11744</v>
      </c>
      <c r="C3378" s="29" t="s">
        <v>11745</v>
      </c>
      <c r="D3378" s="28">
        <v>8.7053554944E10</v>
      </c>
      <c r="E3378" s="29" t="s">
        <v>117</v>
      </c>
      <c r="F3378" s="29" t="s">
        <v>273</v>
      </c>
      <c r="G3378" s="29" t="s">
        <v>11746</v>
      </c>
      <c r="H3378" s="51" t="s">
        <v>11747</v>
      </c>
      <c r="I3378" s="6"/>
      <c r="J3378" s="10"/>
    </row>
    <row r="3379">
      <c r="A3379" s="28">
        <v>2.20740046741E11</v>
      </c>
      <c r="B3379" s="29" t="s">
        <v>11748</v>
      </c>
      <c r="C3379" s="29" t="s">
        <v>11749</v>
      </c>
      <c r="D3379" s="28">
        <v>8.70794466E10</v>
      </c>
      <c r="E3379" s="29" t="s">
        <v>349</v>
      </c>
      <c r="F3379" s="29" t="s">
        <v>273</v>
      </c>
      <c r="G3379" s="29" t="s">
        <v>11750</v>
      </c>
      <c r="H3379" s="51" t="s">
        <v>10155</v>
      </c>
      <c r="I3379" s="6"/>
      <c r="J3379" s="13"/>
    </row>
    <row r="3380">
      <c r="A3380" s="62">
        <v>2.20940009942E11</v>
      </c>
      <c r="B3380" s="63" t="s">
        <v>11751</v>
      </c>
      <c r="C3380" s="63" t="s">
        <v>11752</v>
      </c>
      <c r="D3380" s="62">
        <v>8.7785171464E10</v>
      </c>
      <c r="E3380" s="63" t="s">
        <v>117</v>
      </c>
      <c r="F3380" s="63" t="s">
        <v>428</v>
      </c>
      <c r="G3380" s="63" t="s">
        <v>11753</v>
      </c>
      <c r="H3380" s="33"/>
      <c r="I3380" s="33"/>
      <c r="J3380" s="13"/>
    </row>
    <row r="3381">
      <c r="A3381" s="3">
        <v>2.20940001917E11</v>
      </c>
      <c r="B3381" s="2" t="s">
        <v>11754</v>
      </c>
      <c r="C3381" s="2" t="s">
        <v>11755</v>
      </c>
      <c r="D3381" s="2" t="s">
        <v>11756</v>
      </c>
      <c r="E3381" s="2" t="s">
        <v>21</v>
      </c>
      <c r="F3381" s="2" t="s">
        <v>43</v>
      </c>
      <c r="G3381" s="2" t="s">
        <v>11757</v>
      </c>
      <c r="H3381" s="4" t="s">
        <v>11758</v>
      </c>
      <c r="I3381" s="83" t="s">
        <v>11759</v>
      </c>
      <c r="J3381" s="6"/>
    </row>
    <row r="3382">
      <c r="A3382" s="3">
        <v>2.21140009143E11</v>
      </c>
      <c r="B3382" s="2" t="s">
        <v>11760</v>
      </c>
      <c r="C3382" s="2" t="s">
        <v>11761</v>
      </c>
      <c r="D3382" s="3">
        <f>+77781837305</f>
        <v>77781837305</v>
      </c>
      <c r="E3382" s="2" t="s">
        <v>225</v>
      </c>
      <c r="F3382" s="2" t="s">
        <v>141</v>
      </c>
      <c r="G3382" s="2" t="s">
        <v>11762</v>
      </c>
      <c r="H3382" s="4" t="s">
        <v>1092</v>
      </c>
      <c r="I3382" s="10"/>
      <c r="J3382" s="33"/>
    </row>
    <row r="3383">
      <c r="A3383" s="28">
        <v>2.21140013598E11</v>
      </c>
      <c r="B3383" s="29" t="s">
        <v>11763</v>
      </c>
      <c r="C3383" s="29" t="s">
        <v>11764</v>
      </c>
      <c r="D3383" s="28">
        <f>+77021050155</f>
        <v>77021050155</v>
      </c>
      <c r="E3383" s="29" t="s">
        <v>349</v>
      </c>
      <c r="F3383" s="29" t="s">
        <v>22</v>
      </c>
      <c r="G3383" s="29" t="s">
        <v>11765</v>
      </c>
      <c r="H3383" s="51" t="s">
        <v>963</v>
      </c>
      <c r="I3383" s="6"/>
      <c r="J3383" s="10"/>
    </row>
    <row r="3384">
      <c r="A3384" s="3">
        <v>2.30240008574E11</v>
      </c>
      <c r="B3384" s="2" t="s">
        <v>11766</v>
      </c>
      <c r="C3384" s="2" t="s">
        <v>11767</v>
      </c>
      <c r="D3384" s="69" t="s">
        <v>11768</v>
      </c>
      <c r="E3384" s="2" t="s">
        <v>117</v>
      </c>
      <c r="F3384" s="2" t="s">
        <v>91</v>
      </c>
      <c r="G3384" s="2" t="s">
        <v>11769</v>
      </c>
      <c r="H3384" s="4" t="s">
        <v>5547</v>
      </c>
      <c r="I3384" s="10"/>
      <c r="J3384" s="33"/>
    </row>
    <row r="3385">
      <c r="A3385" s="62">
        <v>2.21140052132E11</v>
      </c>
      <c r="B3385" s="63" t="s">
        <v>11770</v>
      </c>
      <c r="C3385" s="63" t="s">
        <v>11771</v>
      </c>
      <c r="D3385" s="62">
        <f>+77074442802</f>
        <v>77074442802</v>
      </c>
      <c r="E3385" s="63" t="s">
        <v>117</v>
      </c>
      <c r="F3385" s="63" t="s">
        <v>2984</v>
      </c>
      <c r="G3385" s="63" t="s">
        <v>11772</v>
      </c>
      <c r="H3385" s="33"/>
      <c r="I3385" s="33"/>
      <c r="J3385" s="10"/>
    </row>
    <row r="3386">
      <c r="A3386" s="28">
        <v>2.30140000882E11</v>
      </c>
      <c r="B3386" s="29" t="s">
        <v>11773</v>
      </c>
      <c r="C3386" s="29" t="s">
        <v>11774</v>
      </c>
      <c r="D3386" s="39" t="s">
        <v>11775</v>
      </c>
      <c r="E3386" s="29" t="s">
        <v>173</v>
      </c>
      <c r="F3386" s="29" t="s">
        <v>273</v>
      </c>
      <c r="G3386" s="29" t="s">
        <v>11776</v>
      </c>
      <c r="H3386" s="51" t="s">
        <v>10155</v>
      </c>
      <c r="I3386" s="6"/>
      <c r="J3386" s="33"/>
    </row>
    <row r="3387">
      <c r="A3387" s="62">
        <v>2.21140026123E11</v>
      </c>
      <c r="B3387" s="63" t="s">
        <v>11777</v>
      </c>
      <c r="C3387" s="63" t="s">
        <v>11778</v>
      </c>
      <c r="D3387" s="62">
        <f>+77073003690</f>
        <v>77073003690</v>
      </c>
      <c r="E3387" s="63" t="s">
        <v>117</v>
      </c>
      <c r="F3387" s="63" t="s">
        <v>2</v>
      </c>
      <c r="G3387" s="63" t="s">
        <v>11779</v>
      </c>
      <c r="H3387" s="33"/>
      <c r="I3387" s="33"/>
      <c r="J3387" s="6"/>
    </row>
    <row r="3388">
      <c r="A3388" s="62">
        <v>2.21240042763E11</v>
      </c>
      <c r="B3388" s="63" t="s">
        <v>11780</v>
      </c>
      <c r="C3388" s="63" t="s">
        <v>11781</v>
      </c>
      <c r="D3388" s="63" t="s">
        <v>11782</v>
      </c>
      <c r="E3388" s="63" t="s">
        <v>6004</v>
      </c>
      <c r="F3388" s="63" t="s">
        <v>96</v>
      </c>
      <c r="G3388" s="63" t="s">
        <v>11783</v>
      </c>
      <c r="H3388" s="33"/>
      <c r="I3388" s="33"/>
      <c r="J3388" s="10"/>
    </row>
    <row r="3389">
      <c r="A3389" s="3">
        <v>3.70601401295E11</v>
      </c>
      <c r="B3389" s="2" t="s">
        <v>11784</v>
      </c>
      <c r="C3389" s="2" t="s">
        <v>11785</v>
      </c>
      <c r="D3389" s="2" t="s">
        <v>11786</v>
      </c>
      <c r="E3389" s="2" t="s">
        <v>1335</v>
      </c>
      <c r="F3389" s="2" t="s">
        <v>96</v>
      </c>
      <c r="G3389" s="2" t="s">
        <v>11787</v>
      </c>
      <c r="H3389" s="4" t="s">
        <v>11788</v>
      </c>
      <c r="I3389" s="10"/>
      <c r="J3389" s="33"/>
    </row>
    <row r="3390">
      <c r="A3390" s="62">
        <v>2.30540018413E11</v>
      </c>
      <c r="B3390" s="63" t="s">
        <v>11789</v>
      </c>
      <c r="C3390" s="63" t="s">
        <v>11790</v>
      </c>
      <c r="D3390" s="62">
        <f>+77026888839</f>
        <v>77026888839</v>
      </c>
      <c r="E3390" s="63" t="s">
        <v>70</v>
      </c>
      <c r="F3390" s="63" t="s">
        <v>428</v>
      </c>
      <c r="G3390" s="63" t="s">
        <v>11791</v>
      </c>
      <c r="H3390" s="33"/>
      <c r="I3390" s="33"/>
      <c r="J3390" s="10"/>
    </row>
    <row r="3391">
      <c r="A3391" s="28">
        <v>3.61010401907E11</v>
      </c>
      <c r="B3391" s="29" t="s">
        <v>11792</v>
      </c>
      <c r="C3391" s="29" t="s">
        <v>11793</v>
      </c>
      <c r="D3391" s="28">
        <v>8.7059532814E10</v>
      </c>
      <c r="E3391" s="29" t="s">
        <v>726</v>
      </c>
      <c r="F3391" s="29" t="s">
        <v>205</v>
      </c>
      <c r="G3391" s="29" t="s">
        <v>636</v>
      </c>
      <c r="H3391" s="51" t="s">
        <v>10404</v>
      </c>
      <c r="I3391" s="6"/>
      <c r="J3391" s="6"/>
    </row>
    <row r="3392">
      <c r="A3392" s="28">
        <v>3.90820300433E11</v>
      </c>
      <c r="B3392" s="29" t="s">
        <v>11794</v>
      </c>
      <c r="C3392" s="29" t="s">
        <v>11795</v>
      </c>
      <c r="D3392" s="39" t="s">
        <v>11796</v>
      </c>
      <c r="E3392" s="29" t="s">
        <v>165</v>
      </c>
      <c r="F3392" s="29" t="s">
        <v>9</v>
      </c>
      <c r="G3392" s="29" t="s">
        <v>1536</v>
      </c>
      <c r="H3392" s="51" t="s">
        <v>1286</v>
      </c>
      <c r="I3392" s="6"/>
      <c r="J3392" s="6"/>
    </row>
    <row r="3393">
      <c r="A3393" s="3">
        <v>3.81209300016E11</v>
      </c>
      <c r="B3393" s="2" t="s">
        <v>11797</v>
      </c>
      <c r="C3393" s="2" t="s">
        <v>11798</v>
      </c>
      <c r="D3393" s="3">
        <v>8.7222514569E10</v>
      </c>
      <c r="E3393" s="2" t="s">
        <v>165</v>
      </c>
      <c r="F3393" s="2" t="s">
        <v>186</v>
      </c>
      <c r="G3393" s="2" t="s">
        <v>1196</v>
      </c>
      <c r="H3393" s="4" t="s">
        <v>1197</v>
      </c>
      <c r="I3393" s="10"/>
      <c r="J3393" s="10"/>
    </row>
    <row r="3394">
      <c r="A3394" s="28">
        <v>3.90228301186E11</v>
      </c>
      <c r="B3394" s="29" t="s">
        <v>11799</v>
      </c>
      <c r="C3394" s="29" t="s">
        <v>11800</v>
      </c>
      <c r="D3394" s="28">
        <v>8.7774854734E10</v>
      </c>
      <c r="E3394" s="29" t="s">
        <v>213</v>
      </c>
      <c r="F3394" s="29" t="s">
        <v>60</v>
      </c>
      <c r="G3394" s="29" t="s">
        <v>1041</v>
      </c>
      <c r="H3394" s="51" t="s">
        <v>11801</v>
      </c>
      <c r="I3394" s="6"/>
      <c r="J3394" s="6"/>
    </row>
    <row r="3395">
      <c r="A3395" s="28">
        <v>3.90523300439E11</v>
      </c>
      <c r="B3395" s="29" t="s">
        <v>11802</v>
      </c>
      <c r="C3395" s="29" t="s">
        <v>617</v>
      </c>
      <c r="D3395" s="28">
        <v>8.7711104151E10</v>
      </c>
      <c r="E3395" s="29" t="s">
        <v>117</v>
      </c>
      <c r="F3395" s="29" t="s">
        <v>71</v>
      </c>
      <c r="G3395" s="29" t="s">
        <v>618</v>
      </c>
      <c r="H3395" s="30" t="s">
        <v>11803</v>
      </c>
      <c r="I3395" s="6"/>
      <c r="J3395" s="6"/>
    </row>
    <row r="3396">
      <c r="A3396" s="3">
        <v>3.90810302316E11</v>
      </c>
      <c r="B3396" s="2" t="s">
        <v>11804</v>
      </c>
      <c r="C3396" s="2" t="s">
        <v>11805</v>
      </c>
      <c r="D3396" s="3">
        <v>8.727778331E10</v>
      </c>
      <c r="E3396" s="2" t="s">
        <v>117</v>
      </c>
      <c r="F3396" s="2" t="s">
        <v>96</v>
      </c>
      <c r="G3396" s="2" t="s">
        <v>4310</v>
      </c>
      <c r="H3396" s="4" t="s">
        <v>10911</v>
      </c>
      <c r="I3396" s="10"/>
      <c r="J3396" s="6"/>
    </row>
    <row r="3397">
      <c r="A3397" s="62">
        <v>4.00210301757E11</v>
      </c>
      <c r="B3397" s="63" t="s">
        <v>11806</v>
      </c>
      <c r="C3397" s="63" t="s">
        <v>11807</v>
      </c>
      <c r="D3397" s="63" t="s">
        <v>11808</v>
      </c>
      <c r="E3397" s="63" t="s">
        <v>36</v>
      </c>
      <c r="F3397" s="63" t="s">
        <v>1868</v>
      </c>
      <c r="G3397" s="63" t="s">
        <v>11809</v>
      </c>
      <c r="H3397" s="33"/>
      <c r="I3397" s="33"/>
      <c r="J3397" s="10"/>
    </row>
    <row r="3398">
      <c r="A3398" s="3">
        <v>3.90922300228E11</v>
      </c>
      <c r="B3398" s="2" t="s">
        <v>11810</v>
      </c>
      <c r="C3398" s="2" t="s">
        <v>11811</v>
      </c>
      <c r="D3398" s="69" t="s">
        <v>11812</v>
      </c>
      <c r="E3398" s="2" t="s">
        <v>302</v>
      </c>
      <c r="F3398" s="2" t="s">
        <v>31</v>
      </c>
      <c r="G3398" s="2" t="s">
        <v>11813</v>
      </c>
      <c r="H3398" s="4" t="s">
        <v>11814</v>
      </c>
      <c r="I3398" s="10"/>
      <c r="J3398" s="6"/>
    </row>
    <row r="3399">
      <c r="A3399" s="28">
        <v>3.91106300701E11</v>
      </c>
      <c r="B3399" s="29" t="s">
        <v>11815</v>
      </c>
      <c r="C3399" s="29" t="s">
        <v>11816</v>
      </c>
      <c r="D3399" s="28">
        <v>8.777218341E10</v>
      </c>
      <c r="E3399" s="29" t="s">
        <v>117</v>
      </c>
      <c r="F3399" s="29" t="s">
        <v>60</v>
      </c>
      <c r="G3399" s="29" t="s">
        <v>11817</v>
      </c>
      <c r="H3399" s="51" t="s">
        <v>10769</v>
      </c>
      <c r="I3399" s="6"/>
      <c r="J3399" s="6"/>
    </row>
    <row r="3400">
      <c r="A3400" s="28">
        <v>4.0070140868E11</v>
      </c>
      <c r="B3400" s="29" t="s">
        <v>11818</v>
      </c>
      <c r="C3400" s="29" t="s">
        <v>11819</v>
      </c>
      <c r="D3400" s="28">
        <v>8.705730807E10</v>
      </c>
      <c r="E3400" s="29" t="s">
        <v>165</v>
      </c>
      <c r="F3400" s="29" t="s">
        <v>201</v>
      </c>
      <c r="G3400" s="29" t="s">
        <v>8299</v>
      </c>
      <c r="H3400" s="51" t="s">
        <v>8825</v>
      </c>
      <c r="I3400" s="6"/>
      <c r="J3400" s="10"/>
    </row>
    <row r="3401">
      <c r="A3401" s="28">
        <v>4.00520301722E11</v>
      </c>
      <c r="B3401" s="29" t="s">
        <v>11820</v>
      </c>
      <c r="C3401" s="29" t="s">
        <v>11821</v>
      </c>
      <c r="D3401" s="29" t="s">
        <v>11822</v>
      </c>
      <c r="E3401" s="29" t="s">
        <v>5710</v>
      </c>
      <c r="F3401" s="29" t="s">
        <v>37</v>
      </c>
      <c r="G3401" s="29" t="s">
        <v>6101</v>
      </c>
      <c r="H3401" s="51" t="s">
        <v>11647</v>
      </c>
      <c r="I3401" s="6"/>
      <c r="J3401" s="33"/>
    </row>
    <row r="3402">
      <c r="A3402" s="28">
        <v>4.01218300725E11</v>
      </c>
      <c r="B3402" s="29" t="s">
        <v>11823</v>
      </c>
      <c r="C3402" s="29" t="s">
        <v>11824</v>
      </c>
      <c r="D3402" s="28">
        <v>8.7757254645E10</v>
      </c>
      <c r="E3402" s="29" t="s">
        <v>117</v>
      </c>
      <c r="F3402" s="29" t="s">
        <v>96</v>
      </c>
      <c r="G3402" s="29" t="s">
        <v>11825</v>
      </c>
      <c r="H3402" s="51" t="s">
        <v>11235</v>
      </c>
      <c r="I3402" s="6"/>
      <c r="J3402" s="6"/>
    </row>
    <row r="3403">
      <c r="A3403" s="28">
        <v>4.10101423397E11</v>
      </c>
      <c r="B3403" s="29" t="s">
        <v>11826</v>
      </c>
      <c r="C3403" s="29" t="s">
        <v>11827</v>
      </c>
      <c r="D3403" s="39" t="s">
        <v>11828</v>
      </c>
      <c r="E3403" s="29" t="s">
        <v>117</v>
      </c>
      <c r="F3403" s="29" t="s">
        <v>141</v>
      </c>
      <c r="G3403" s="29" t="s">
        <v>1707</v>
      </c>
      <c r="H3403" s="51" t="s">
        <v>11829</v>
      </c>
      <c r="I3403" s="6"/>
      <c r="J3403" s="10"/>
    </row>
    <row r="3404">
      <c r="A3404" s="62">
        <v>4.10101314798E11</v>
      </c>
      <c r="B3404" s="63" t="s">
        <v>11830</v>
      </c>
      <c r="C3404" s="63" t="s">
        <v>11831</v>
      </c>
      <c r="D3404" s="62">
        <v>8.7072700876E10</v>
      </c>
      <c r="E3404" s="63" t="s">
        <v>117</v>
      </c>
      <c r="F3404" s="63" t="s">
        <v>2</v>
      </c>
      <c r="G3404" s="63" t="s">
        <v>11832</v>
      </c>
      <c r="H3404" s="33"/>
      <c r="I3404" s="33"/>
      <c r="J3404" s="6"/>
    </row>
    <row r="3405">
      <c r="A3405" s="28">
        <v>4.10112401039E11</v>
      </c>
      <c r="B3405" s="29" t="s">
        <v>11833</v>
      </c>
      <c r="C3405" s="29" t="s">
        <v>11834</v>
      </c>
      <c r="D3405" s="28">
        <v>8.7053877277E10</v>
      </c>
      <c r="E3405" s="29" t="s">
        <v>16</v>
      </c>
      <c r="F3405" s="29" t="s">
        <v>91</v>
      </c>
      <c r="G3405" s="29" t="s">
        <v>11835</v>
      </c>
      <c r="H3405" s="51" t="s">
        <v>11836</v>
      </c>
      <c r="I3405" s="6"/>
      <c r="J3405" s="6"/>
    </row>
    <row r="3406">
      <c r="A3406" s="3">
        <v>4.10330300832E11</v>
      </c>
      <c r="B3406" s="2" t="s">
        <v>11837</v>
      </c>
      <c r="C3406" s="2" t="s">
        <v>11838</v>
      </c>
      <c r="D3406" s="3">
        <v>8.7015457188E10</v>
      </c>
      <c r="E3406" s="2" t="s">
        <v>16</v>
      </c>
      <c r="F3406" s="2" t="s">
        <v>91</v>
      </c>
      <c r="G3406" s="2" t="s">
        <v>11839</v>
      </c>
      <c r="H3406" s="4" t="s">
        <v>5547</v>
      </c>
      <c r="I3406" s="10"/>
      <c r="J3406" s="6"/>
    </row>
    <row r="3407">
      <c r="A3407" s="28">
        <v>4.10127400311E11</v>
      </c>
      <c r="B3407" s="29" t="s">
        <v>11840</v>
      </c>
      <c r="C3407" s="29" t="s">
        <v>11841</v>
      </c>
      <c r="D3407" s="28">
        <v>8.7479753917E10</v>
      </c>
      <c r="E3407" s="29" t="s">
        <v>302</v>
      </c>
      <c r="F3407" s="29" t="s">
        <v>96</v>
      </c>
      <c r="G3407" s="29" t="s">
        <v>1747</v>
      </c>
      <c r="H3407" s="51" t="s">
        <v>11235</v>
      </c>
      <c r="I3407" s="6"/>
      <c r="J3407" s="10"/>
    </row>
    <row r="3408">
      <c r="A3408" s="28">
        <v>4.1021230083E11</v>
      </c>
      <c r="B3408" s="29" t="s">
        <v>11842</v>
      </c>
      <c r="C3408" s="29" t="s">
        <v>11842</v>
      </c>
      <c r="D3408" s="39" t="s">
        <v>11843</v>
      </c>
      <c r="E3408" s="29" t="s">
        <v>117</v>
      </c>
      <c r="F3408" s="29" t="s">
        <v>141</v>
      </c>
      <c r="G3408" s="29" t="s">
        <v>1783</v>
      </c>
      <c r="H3408" s="51" t="s">
        <v>1092</v>
      </c>
      <c r="I3408" s="6"/>
      <c r="J3408" s="33"/>
    </row>
    <row r="3409">
      <c r="A3409" s="28">
        <v>4.11024400461E11</v>
      </c>
      <c r="B3409" s="29" t="s">
        <v>11844</v>
      </c>
      <c r="C3409" s="29" t="s">
        <v>11845</v>
      </c>
      <c r="D3409" s="28">
        <v>8.7759903094E10</v>
      </c>
      <c r="E3409" s="29" t="s">
        <v>117</v>
      </c>
      <c r="F3409" s="29" t="s">
        <v>186</v>
      </c>
      <c r="G3409" s="29" t="s">
        <v>2873</v>
      </c>
      <c r="H3409" s="51" t="s">
        <v>10242</v>
      </c>
      <c r="I3409" s="6"/>
      <c r="J3409" s="10"/>
    </row>
    <row r="3410">
      <c r="A3410" s="28">
        <v>4.10809300172E11</v>
      </c>
      <c r="B3410" s="29" t="s">
        <v>11846</v>
      </c>
      <c r="C3410" s="29" t="s">
        <v>11847</v>
      </c>
      <c r="D3410" s="28">
        <v>8.7718019096E10</v>
      </c>
      <c r="E3410" s="29" t="s">
        <v>302</v>
      </c>
      <c r="F3410" s="29" t="s">
        <v>9</v>
      </c>
      <c r="G3410" s="29" t="s">
        <v>11848</v>
      </c>
      <c r="H3410" s="51" t="s">
        <v>1286</v>
      </c>
      <c r="I3410" s="6"/>
      <c r="J3410" s="33"/>
    </row>
    <row r="3411">
      <c r="A3411" s="28">
        <v>4.11107400819E11</v>
      </c>
      <c r="B3411" s="29" t="s">
        <v>11849</v>
      </c>
      <c r="C3411" s="29" t="s">
        <v>11850</v>
      </c>
      <c r="D3411" s="28">
        <v>8.7786630455E10</v>
      </c>
      <c r="E3411" s="29" t="s">
        <v>21</v>
      </c>
      <c r="F3411" s="29" t="s">
        <v>31</v>
      </c>
      <c r="G3411" s="29" t="s">
        <v>11851</v>
      </c>
      <c r="H3411" s="51" t="s">
        <v>11852</v>
      </c>
      <c r="I3411" s="6"/>
      <c r="J3411" s="10"/>
    </row>
    <row r="3412">
      <c r="A3412" s="3">
        <v>4.21130300087E11</v>
      </c>
      <c r="B3412" s="2" t="s">
        <v>11853</v>
      </c>
      <c r="C3412" s="2" t="s">
        <v>11854</v>
      </c>
      <c r="D3412" s="3">
        <v>8.7778833386E10</v>
      </c>
      <c r="E3412" s="2" t="s">
        <v>165</v>
      </c>
      <c r="F3412" s="2" t="s">
        <v>9</v>
      </c>
      <c r="G3412" s="2" t="s">
        <v>11855</v>
      </c>
      <c r="H3412" s="4" t="s">
        <v>11113</v>
      </c>
      <c r="I3412" s="10"/>
      <c r="J3412" s="33"/>
    </row>
    <row r="3413">
      <c r="A3413" s="62">
        <v>4.20505403192E11</v>
      </c>
      <c r="B3413" s="63" t="s">
        <v>11856</v>
      </c>
      <c r="C3413" s="63" t="s">
        <v>11856</v>
      </c>
      <c r="D3413" s="68" t="str">
        <f>+77759012040 ,87759012040</f>
        <v>#ERROR!</v>
      </c>
      <c r="E3413" s="63" t="s">
        <v>302</v>
      </c>
      <c r="F3413" s="63" t="s">
        <v>2</v>
      </c>
      <c r="G3413" s="63" t="s">
        <v>9538</v>
      </c>
      <c r="H3413" s="33"/>
      <c r="I3413" s="33"/>
      <c r="J3413" s="6"/>
    </row>
    <row r="3414">
      <c r="A3414" s="3">
        <v>4.21005300047E11</v>
      </c>
      <c r="B3414" s="2" t="s">
        <v>11857</v>
      </c>
      <c r="C3414" s="2" t="s">
        <v>11858</v>
      </c>
      <c r="D3414" s="3">
        <v>8.7052394289E10</v>
      </c>
      <c r="E3414" s="2" t="s">
        <v>213</v>
      </c>
      <c r="F3414" s="2" t="s">
        <v>16</v>
      </c>
      <c r="G3414" s="2" t="s">
        <v>4629</v>
      </c>
      <c r="H3414" s="4" t="s">
        <v>11859</v>
      </c>
      <c r="I3414" s="10"/>
      <c r="J3414" s="6"/>
    </row>
    <row r="3415">
      <c r="A3415" s="28">
        <v>4.20228300512E11</v>
      </c>
      <c r="B3415" s="29" t="s">
        <v>11860</v>
      </c>
      <c r="C3415" s="29" t="s">
        <v>11861</v>
      </c>
      <c r="D3415" s="28">
        <v>8.7086186675E10</v>
      </c>
      <c r="E3415" s="29" t="s">
        <v>21</v>
      </c>
      <c r="F3415" s="29" t="s">
        <v>71</v>
      </c>
      <c r="G3415" s="29" t="s">
        <v>3412</v>
      </c>
      <c r="H3415" s="30" t="s">
        <v>11862</v>
      </c>
      <c r="I3415" s="6"/>
      <c r="J3415" s="6"/>
    </row>
    <row r="3416">
      <c r="A3416" s="28">
        <v>4.20901401476E11</v>
      </c>
      <c r="B3416" s="29" t="s">
        <v>1233</v>
      </c>
      <c r="C3416" s="29" t="s">
        <v>11863</v>
      </c>
      <c r="D3416" s="28">
        <v>8.7478479545E10</v>
      </c>
      <c r="E3416" s="29" t="s">
        <v>584</v>
      </c>
      <c r="F3416" s="29" t="s">
        <v>31</v>
      </c>
      <c r="G3416" s="29" t="s">
        <v>11864</v>
      </c>
      <c r="H3416" s="51" t="s">
        <v>11852</v>
      </c>
      <c r="I3416" s="6"/>
      <c r="J3416" s="33"/>
    </row>
    <row r="3417">
      <c r="A3417" s="28">
        <v>4.30301401812E11</v>
      </c>
      <c r="B3417" s="29" t="s">
        <v>11865</v>
      </c>
      <c r="C3417" s="29" t="s">
        <v>11865</v>
      </c>
      <c r="D3417" s="39" t="s">
        <v>11866</v>
      </c>
      <c r="E3417" s="29" t="s">
        <v>117</v>
      </c>
      <c r="F3417" s="29" t="s">
        <v>31</v>
      </c>
      <c r="G3417" s="29" t="s">
        <v>11867</v>
      </c>
      <c r="H3417" s="51" t="s">
        <v>11239</v>
      </c>
      <c r="I3417" s="6"/>
      <c r="J3417" s="6"/>
    </row>
    <row r="3418">
      <c r="A3418" s="62">
        <v>4.31007300298E11</v>
      </c>
      <c r="B3418" s="63" t="s">
        <v>3144</v>
      </c>
      <c r="C3418" s="63" t="s">
        <v>11868</v>
      </c>
      <c r="D3418" s="62">
        <v>8.7013628436E10</v>
      </c>
      <c r="E3418" s="63" t="s">
        <v>525</v>
      </c>
      <c r="F3418" s="63" t="s">
        <v>2</v>
      </c>
      <c r="G3418" s="63" t="s">
        <v>11869</v>
      </c>
      <c r="H3418" s="33"/>
      <c r="I3418" s="33"/>
      <c r="J3418" s="6"/>
    </row>
    <row r="3419">
      <c r="A3419" s="62">
        <v>4.3041130036E11</v>
      </c>
      <c r="B3419" s="63" t="s">
        <v>11870</v>
      </c>
      <c r="C3419" s="63" t="s">
        <v>11871</v>
      </c>
      <c r="D3419" s="62">
        <v>8.7263140636E10</v>
      </c>
      <c r="E3419" s="63" t="s">
        <v>21</v>
      </c>
      <c r="F3419" s="63" t="s">
        <v>2</v>
      </c>
      <c r="G3419" s="63" t="s">
        <v>11872</v>
      </c>
      <c r="H3419" s="33"/>
      <c r="I3419" s="33"/>
      <c r="J3419" s="20"/>
    </row>
    <row r="3420">
      <c r="A3420" s="28">
        <v>4.50907350035E11</v>
      </c>
      <c r="B3420" s="29" t="s">
        <v>11873</v>
      </c>
      <c r="C3420" s="29" t="s">
        <v>11874</v>
      </c>
      <c r="D3420" s="39" t="s">
        <v>11875</v>
      </c>
      <c r="E3420" s="29" t="s">
        <v>165</v>
      </c>
      <c r="F3420" s="29" t="s">
        <v>71</v>
      </c>
      <c r="G3420" s="29" t="s">
        <v>11876</v>
      </c>
      <c r="H3420" s="30" t="s">
        <v>11877</v>
      </c>
      <c r="I3420" s="6"/>
      <c r="J3420" s="6"/>
    </row>
    <row r="3421">
      <c r="A3421" s="62">
        <v>4.31018400323E11</v>
      </c>
      <c r="B3421" s="63" t="s">
        <v>11878</v>
      </c>
      <c r="C3421" s="63" t="s">
        <v>11879</v>
      </c>
      <c r="D3421" s="62">
        <v>8.7011223398E10</v>
      </c>
      <c r="E3421" s="63" t="s">
        <v>762</v>
      </c>
      <c r="F3421" s="63" t="s">
        <v>16</v>
      </c>
      <c r="G3421" s="63" t="s">
        <v>2447</v>
      </c>
      <c r="H3421" s="33"/>
      <c r="I3421" s="33"/>
      <c r="J3421" s="33"/>
    </row>
    <row r="3422">
      <c r="A3422" s="3">
        <v>4.31025300553E11</v>
      </c>
      <c r="B3422" s="2" t="s">
        <v>11880</v>
      </c>
      <c r="C3422" s="2" t="s">
        <v>11881</v>
      </c>
      <c r="D3422" s="69" t="s">
        <v>11882</v>
      </c>
      <c r="E3422" s="2" t="s">
        <v>36</v>
      </c>
      <c r="F3422" s="2" t="s">
        <v>37</v>
      </c>
      <c r="G3422" s="2" t="s">
        <v>11883</v>
      </c>
      <c r="H3422" s="4" t="s">
        <v>11528</v>
      </c>
      <c r="I3422" s="10"/>
      <c r="J3422" s="33"/>
    </row>
    <row r="3423">
      <c r="A3423" s="28">
        <v>4.40501302118E11</v>
      </c>
      <c r="B3423" s="29" t="s">
        <v>11884</v>
      </c>
      <c r="C3423" s="29" t="s">
        <v>11885</v>
      </c>
      <c r="D3423" s="39" t="s">
        <v>11886</v>
      </c>
      <c r="E3423" s="29" t="s">
        <v>117</v>
      </c>
      <c r="F3423" s="29" t="s">
        <v>96</v>
      </c>
      <c r="G3423" s="29" t="s">
        <v>4310</v>
      </c>
      <c r="H3423" s="51" t="s">
        <v>11235</v>
      </c>
      <c r="I3423" s="6"/>
      <c r="J3423" s="10"/>
    </row>
    <row r="3424">
      <c r="A3424" s="62">
        <v>4.40815300468E11</v>
      </c>
      <c r="B3424" s="63" t="s">
        <v>11887</v>
      </c>
      <c r="C3424" s="63" t="s">
        <v>11888</v>
      </c>
      <c r="D3424" s="62">
        <v>8.7022131131E10</v>
      </c>
      <c r="E3424" s="63" t="s">
        <v>674</v>
      </c>
      <c r="F3424" s="63" t="s">
        <v>1868</v>
      </c>
      <c r="G3424" s="63" t="s">
        <v>11889</v>
      </c>
      <c r="H3424" s="33"/>
      <c r="I3424" s="33"/>
      <c r="J3424" s="6"/>
    </row>
    <row r="3425">
      <c r="A3425" s="28">
        <v>4.41213450094E11</v>
      </c>
      <c r="B3425" s="29" t="s">
        <v>11890</v>
      </c>
      <c r="C3425" s="29" t="s">
        <v>11891</v>
      </c>
      <c r="D3425" s="29" t="s">
        <v>11892</v>
      </c>
      <c r="E3425" s="29" t="s">
        <v>165</v>
      </c>
      <c r="F3425" s="29" t="s">
        <v>71</v>
      </c>
      <c r="G3425" s="29" t="s">
        <v>1142</v>
      </c>
      <c r="H3425" s="30" t="s">
        <v>1148</v>
      </c>
      <c r="I3425" s="6"/>
      <c r="J3425" s="10"/>
    </row>
    <row r="3426">
      <c r="A3426" s="28">
        <v>4.5031330047E11</v>
      </c>
      <c r="B3426" s="29" t="s">
        <v>11893</v>
      </c>
      <c r="C3426" s="29" t="s">
        <v>11894</v>
      </c>
      <c r="D3426" s="28">
        <v>8.7113121392E10</v>
      </c>
      <c r="E3426" s="29" t="s">
        <v>584</v>
      </c>
      <c r="F3426" s="29" t="s">
        <v>91</v>
      </c>
      <c r="G3426" s="29" t="s">
        <v>11895</v>
      </c>
      <c r="H3426" s="51" t="s">
        <v>6816</v>
      </c>
      <c r="I3426" s="6"/>
      <c r="J3426" s="10"/>
    </row>
    <row r="3427">
      <c r="A3427" s="58"/>
      <c r="B3427" s="58"/>
      <c r="C3427" s="58"/>
      <c r="D3427" s="58"/>
      <c r="E3427" s="58"/>
      <c r="F3427" s="58"/>
      <c r="G3427" s="58"/>
      <c r="H3427" s="6"/>
      <c r="I3427" s="6"/>
      <c r="J3427" s="20"/>
    </row>
    <row r="3428">
      <c r="A3428" s="62">
        <v>4.50628300443E11</v>
      </c>
      <c r="B3428" s="63" t="s">
        <v>11896</v>
      </c>
      <c r="C3428" s="63" t="s">
        <v>11897</v>
      </c>
      <c r="D3428" s="68" t="str">
        <f>+77025116616 ,87025116616</f>
        <v>#ERROR!</v>
      </c>
      <c r="E3428" s="63" t="s">
        <v>302</v>
      </c>
      <c r="F3428" s="63" t="s">
        <v>2</v>
      </c>
      <c r="G3428" s="63" t="s">
        <v>11898</v>
      </c>
      <c r="H3428" s="33"/>
      <c r="I3428" s="33"/>
      <c r="J3428" s="10"/>
    </row>
    <row r="3429">
      <c r="A3429" s="3">
        <v>4.50918300474E11</v>
      </c>
      <c r="B3429" s="2" t="s">
        <v>11899</v>
      </c>
      <c r="C3429" s="2" t="s">
        <v>11900</v>
      </c>
      <c r="D3429" s="3">
        <v>8.7476146838E10</v>
      </c>
      <c r="E3429" s="2" t="s">
        <v>302</v>
      </c>
      <c r="F3429" s="2" t="s">
        <v>96</v>
      </c>
      <c r="G3429" s="2" t="s">
        <v>2582</v>
      </c>
      <c r="H3429" s="4" t="s">
        <v>8734</v>
      </c>
      <c r="I3429" s="10"/>
      <c r="J3429" s="10"/>
    </row>
    <row r="3430">
      <c r="A3430" s="62">
        <v>4.40404300324E11</v>
      </c>
      <c r="B3430" s="63" t="s">
        <v>11901</v>
      </c>
      <c r="C3430" s="63" t="s">
        <v>11902</v>
      </c>
      <c r="D3430" s="62">
        <v>8.7057375113E10</v>
      </c>
      <c r="E3430" s="63" t="s">
        <v>302</v>
      </c>
      <c r="F3430" s="63" t="s">
        <v>2</v>
      </c>
      <c r="G3430" s="63" t="s">
        <v>1705</v>
      </c>
      <c r="H3430" s="33"/>
      <c r="I3430" s="33"/>
      <c r="J3430" s="10"/>
    </row>
    <row r="3431">
      <c r="A3431" s="62">
        <v>4.4080230008E11</v>
      </c>
      <c r="B3431" s="63" t="s">
        <v>11903</v>
      </c>
      <c r="C3431" s="63" t="s">
        <v>11904</v>
      </c>
      <c r="D3431" s="62">
        <v>8.7017883376E10</v>
      </c>
      <c r="E3431" s="63" t="s">
        <v>16</v>
      </c>
      <c r="F3431" s="63" t="s">
        <v>2984</v>
      </c>
      <c r="G3431" s="63" t="s">
        <v>11905</v>
      </c>
      <c r="H3431" s="33"/>
      <c r="I3431" s="33"/>
      <c r="J3431" s="10"/>
    </row>
    <row r="3432">
      <c r="A3432" s="3">
        <v>4.41122300255E11</v>
      </c>
      <c r="B3432" s="2" t="s">
        <v>11906</v>
      </c>
      <c r="C3432" s="2" t="s">
        <v>11907</v>
      </c>
      <c r="D3432" s="2" t="s">
        <v>11908</v>
      </c>
      <c r="E3432" s="2" t="s">
        <v>2489</v>
      </c>
      <c r="F3432" s="2" t="s">
        <v>91</v>
      </c>
      <c r="G3432" s="2" t="s">
        <v>1834</v>
      </c>
      <c r="H3432" s="4" t="s">
        <v>6816</v>
      </c>
      <c r="I3432" s="10"/>
      <c r="J3432" s="20"/>
    </row>
    <row r="3433">
      <c r="A3433" s="3">
        <v>4.50806300391E11</v>
      </c>
      <c r="B3433" s="2" t="s">
        <v>11909</v>
      </c>
      <c r="C3433" s="2" t="s">
        <v>11910</v>
      </c>
      <c r="D3433" s="69" t="s">
        <v>11911</v>
      </c>
      <c r="E3433" s="2" t="s">
        <v>213</v>
      </c>
      <c r="F3433" s="2" t="s">
        <v>452</v>
      </c>
      <c r="G3433" s="2" t="s">
        <v>11912</v>
      </c>
      <c r="H3433" s="4" t="s">
        <v>6001</v>
      </c>
      <c r="I3433" s="10"/>
      <c r="J3433" s="33"/>
    </row>
    <row r="3434">
      <c r="A3434" s="62">
        <v>4.51021300169E11</v>
      </c>
      <c r="B3434" s="63" t="s">
        <v>11913</v>
      </c>
      <c r="C3434" s="63" t="s">
        <v>11914</v>
      </c>
      <c r="D3434" s="62">
        <v>8.705241109E10</v>
      </c>
      <c r="E3434" s="63" t="s">
        <v>117</v>
      </c>
      <c r="F3434" s="63" t="s">
        <v>2</v>
      </c>
      <c r="G3434" s="63" t="s">
        <v>11915</v>
      </c>
      <c r="H3434" s="33"/>
      <c r="I3434" s="33"/>
      <c r="J3434" s="10"/>
    </row>
    <row r="3435">
      <c r="A3435" s="28">
        <v>4.51220300517E11</v>
      </c>
      <c r="B3435" s="29" t="s">
        <v>11916</v>
      </c>
      <c r="C3435" s="29" t="s">
        <v>11916</v>
      </c>
      <c r="D3435" s="29" t="s">
        <v>11917</v>
      </c>
      <c r="E3435" s="29" t="s">
        <v>302</v>
      </c>
      <c r="F3435" s="29" t="s">
        <v>201</v>
      </c>
      <c r="G3435" s="29" t="s">
        <v>7342</v>
      </c>
      <c r="H3435" s="51" t="s">
        <v>8513</v>
      </c>
      <c r="I3435" s="6"/>
      <c r="J3435" s="10"/>
    </row>
    <row r="3436">
      <c r="A3436" s="58"/>
      <c r="B3436" s="58"/>
      <c r="C3436" s="58"/>
      <c r="D3436" s="58"/>
      <c r="E3436" s="58"/>
      <c r="F3436" s="58"/>
      <c r="G3436" s="58"/>
      <c r="H3436" s="6"/>
      <c r="I3436" s="6"/>
      <c r="J3436" s="33"/>
    </row>
    <row r="3437">
      <c r="A3437" s="3">
        <v>4.60115300486E11</v>
      </c>
      <c r="B3437" s="2" t="s">
        <v>11918</v>
      </c>
      <c r="C3437" s="2" t="s">
        <v>11919</v>
      </c>
      <c r="D3437" s="3">
        <v>8.7754583569E10</v>
      </c>
      <c r="E3437" s="2" t="s">
        <v>16</v>
      </c>
      <c r="F3437" s="2" t="s">
        <v>141</v>
      </c>
      <c r="G3437" s="2" t="s">
        <v>11920</v>
      </c>
      <c r="H3437" s="4" t="s">
        <v>11921</v>
      </c>
      <c r="I3437" s="10"/>
      <c r="J3437" s="6"/>
    </row>
    <row r="3438">
      <c r="A3438" s="3">
        <v>4.60308300732E11</v>
      </c>
      <c r="B3438" s="2" t="s">
        <v>11922</v>
      </c>
      <c r="C3438" s="2" t="s">
        <v>11923</v>
      </c>
      <c r="D3438" s="3">
        <v>8.7000831946E10</v>
      </c>
      <c r="E3438" s="2" t="s">
        <v>674</v>
      </c>
      <c r="F3438" s="2" t="s">
        <v>452</v>
      </c>
      <c r="G3438" s="2" t="s">
        <v>11924</v>
      </c>
      <c r="H3438" s="4" t="s">
        <v>6001</v>
      </c>
      <c r="I3438" s="10"/>
      <c r="J3438" s="6"/>
    </row>
    <row r="3439">
      <c r="A3439" s="3">
        <v>4.60207300406E11</v>
      </c>
      <c r="B3439" s="2" t="s">
        <v>11925</v>
      </c>
      <c r="C3439" s="2" t="s">
        <v>11926</v>
      </c>
      <c r="D3439" s="3">
        <v>8.7072720945E10</v>
      </c>
      <c r="E3439" s="2" t="s">
        <v>584</v>
      </c>
      <c r="F3439" s="2" t="s">
        <v>96</v>
      </c>
      <c r="G3439" s="2" t="s">
        <v>11927</v>
      </c>
      <c r="H3439" s="4" t="s">
        <v>8734</v>
      </c>
      <c r="I3439" s="10"/>
      <c r="J3439" s="14"/>
    </row>
    <row r="3440">
      <c r="A3440" s="3">
        <v>4.60512400748E11</v>
      </c>
      <c r="B3440" s="2" t="s">
        <v>11928</v>
      </c>
      <c r="C3440" s="2" t="s">
        <v>11929</v>
      </c>
      <c r="D3440" s="3">
        <v>8.7718551755E10</v>
      </c>
      <c r="E3440" s="2" t="s">
        <v>117</v>
      </c>
      <c r="F3440" s="2" t="s">
        <v>186</v>
      </c>
      <c r="G3440" s="2" t="s">
        <v>11930</v>
      </c>
      <c r="H3440" s="4" t="s">
        <v>1197</v>
      </c>
      <c r="I3440" s="10"/>
      <c r="J3440" s="10"/>
    </row>
    <row r="3441">
      <c r="A3441" s="28">
        <v>4.60318300549E11</v>
      </c>
      <c r="B3441" s="29" t="s">
        <v>11931</v>
      </c>
      <c r="C3441" s="29" t="s">
        <v>11932</v>
      </c>
      <c r="D3441" s="28">
        <v>8.777194182E10</v>
      </c>
      <c r="E3441" s="29" t="s">
        <v>11017</v>
      </c>
      <c r="F3441" s="29" t="s">
        <v>452</v>
      </c>
      <c r="G3441" s="29" t="s">
        <v>1617</v>
      </c>
      <c r="H3441" s="51" t="s">
        <v>5715</v>
      </c>
      <c r="I3441" s="6"/>
      <c r="J3441" s="10"/>
    </row>
    <row r="3442">
      <c r="A3442" s="3">
        <v>4.60409300642E11</v>
      </c>
      <c r="B3442" s="2" t="s">
        <v>11933</v>
      </c>
      <c r="C3442" s="2" t="s">
        <v>11934</v>
      </c>
      <c r="D3442" s="69" t="s">
        <v>11935</v>
      </c>
      <c r="E3442" s="2" t="s">
        <v>11936</v>
      </c>
      <c r="F3442" s="2" t="s">
        <v>141</v>
      </c>
      <c r="G3442" s="2" t="s">
        <v>11937</v>
      </c>
      <c r="H3442" s="4" t="s">
        <v>1092</v>
      </c>
      <c r="I3442" s="10"/>
      <c r="J3442" s="33"/>
    </row>
    <row r="3443">
      <c r="A3443" s="3">
        <v>4.60501300127E11</v>
      </c>
      <c r="B3443" s="2" t="s">
        <v>11938</v>
      </c>
      <c r="C3443" s="2" t="s">
        <v>11939</v>
      </c>
      <c r="D3443" s="69" t="s">
        <v>11940</v>
      </c>
      <c r="E3443" s="2" t="s">
        <v>379</v>
      </c>
      <c r="F3443" s="2" t="s">
        <v>37</v>
      </c>
      <c r="G3443" s="2" t="s">
        <v>2999</v>
      </c>
      <c r="H3443" s="4" t="s">
        <v>11941</v>
      </c>
      <c r="I3443" s="10"/>
      <c r="J3443" s="33"/>
    </row>
    <row r="3444">
      <c r="A3444" s="62">
        <v>4.6101040087E11</v>
      </c>
      <c r="B3444" s="63" t="s">
        <v>11942</v>
      </c>
      <c r="C3444" s="63" t="s">
        <v>11943</v>
      </c>
      <c r="D3444" s="62">
        <v>8.7005550718E10</v>
      </c>
      <c r="E3444" s="63" t="s">
        <v>2034</v>
      </c>
      <c r="F3444" s="63" t="s">
        <v>428</v>
      </c>
      <c r="G3444" s="63" t="s">
        <v>5906</v>
      </c>
      <c r="H3444" s="33"/>
      <c r="I3444" s="33"/>
      <c r="J3444" s="33"/>
    </row>
    <row r="3445">
      <c r="A3445" s="3">
        <v>4.61010300537E11</v>
      </c>
      <c r="B3445" s="2" t="s">
        <v>11944</v>
      </c>
      <c r="C3445" s="2" t="s">
        <v>11944</v>
      </c>
      <c r="D3445" s="3">
        <v>8.7019610823E10</v>
      </c>
      <c r="E3445" s="2" t="s">
        <v>302</v>
      </c>
      <c r="F3445" s="2" t="s">
        <v>31</v>
      </c>
      <c r="G3445" s="2" t="s">
        <v>11945</v>
      </c>
      <c r="H3445" s="4" t="s">
        <v>6946</v>
      </c>
      <c r="I3445" s="10"/>
      <c r="J3445" s="6"/>
    </row>
    <row r="3446">
      <c r="A3446" s="62">
        <v>4.61125300275E11</v>
      </c>
      <c r="B3446" s="63" t="s">
        <v>11946</v>
      </c>
      <c r="C3446" s="63" t="s">
        <v>11947</v>
      </c>
      <c r="D3446" s="62">
        <v>8.777444055E10</v>
      </c>
      <c r="E3446" s="63" t="s">
        <v>442</v>
      </c>
      <c r="F3446" s="63" t="s">
        <v>2984</v>
      </c>
      <c r="G3446" s="63" t="s">
        <v>6054</v>
      </c>
      <c r="H3446" s="33"/>
      <c r="I3446" s="33"/>
      <c r="J3446" s="6"/>
    </row>
    <row r="3447">
      <c r="A3447" s="28">
        <v>4.61028300971E11</v>
      </c>
      <c r="B3447" s="29" t="s">
        <v>11948</v>
      </c>
      <c r="C3447" s="29" t="s">
        <v>11949</v>
      </c>
      <c r="D3447" s="39" t="s">
        <v>11950</v>
      </c>
      <c r="E3447" s="29" t="s">
        <v>584</v>
      </c>
      <c r="F3447" s="29" t="s">
        <v>96</v>
      </c>
      <c r="G3447" s="29" t="s">
        <v>11951</v>
      </c>
      <c r="H3447" s="51" t="s">
        <v>8697</v>
      </c>
      <c r="I3447" s="6"/>
      <c r="J3447" s="6"/>
    </row>
    <row r="3448">
      <c r="A3448" s="3">
        <v>4.70310402133E11</v>
      </c>
      <c r="B3448" s="2" t="s">
        <v>11952</v>
      </c>
      <c r="C3448" s="2" t="s">
        <v>11953</v>
      </c>
      <c r="D3448" s="3">
        <v>8.777884308E10</v>
      </c>
      <c r="E3448" s="2" t="s">
        <v>225</v>
      </c>
      <c r="F3448" s="2" t="s">
        <v>37</v>
      </c>
      <c r="G3448" s="2" t="s">
        <v>11954</v>
      </c>
      <c r="H3448" s="4" t="s">
        <v>11528</v>
      </c>
      <c r="I3448" s="10"/>
      <c r="J3448" s="10"/>
    </row>
    <row r="3449">
      <c r="A3449" s="3">
        <v>4.70115302335E11</v>
      </c>
      <c r="B3449" s="2" t="s">
        <v>11955</v>
      </c>
      <c r="C3449" s="2" t="s">
        <v>11956</v>
      </c>
      <c r="D3449" s="3">
        <v>8.7771326995E10</v>
      </c>
      <c r="E3449" s="2" t="s">
        <v>21</v>
      </c>
      <c r="F3449" s="2" t="s">
        <v>201</v>
      </c>
      <c r="G3449" s="2" t="s">
        <v>11957</v>
      </c>
      <c r="H3449" s="4" t="s">
        <v>8798</v>
      </c>
      <c r="I3449" s="10"/>
      <c r="J3449" s="6"/>
    </row>
    <row r="3450">
      <c r="A3450" s="3">
        <v>4.70205301158E11</v>
      </c>
      <c r="B3450" s="2" t="s">
        <v>11958</v>
      </c>
      <c r="C3450" s="2" t="s">
        <v>11959</v>
      </c>
      <c r="D3450" s="3">
        <v>8.7053371484E10</v>
      </c>
      <c r="E3450" s="2" t="s">
        <v>165</v>
      </c>
      <c r="F3450" s="2" t="s">
        <v>186</v>
      </c>
      <c r="G3450" s="2" t="s">
        <v>2886</v>
      </c>
      <c r="H3450" s="4" t="s">
        <v>1197</v>
      </c>
      <c r="I3450" s="10"/>
      <c r="J3450" s="13"/>
    </row>
    <row r="3451">
      <c r="A3451" s="62">
        <v>4.70206300809E11</v>
      </c>
      <c r="B3451" s="63" t="s">
        <v>11960</v>
      </c>
      <c r="C3451" s="63" t="s">
        <v>11961</v>
      </c>
      <c r="D3451" s="68" t="str">
        <f>+7(707)733-29-11 ,87077332911</f>
        <v>#ERROR!</v>
      </c>
      <c r="E3451" s="63" t="s">
        <v>117</v>
      </c>
      <c r="F3451" s="63" t="s">
        <v>2</v>
      </c>
      <c r="G3451" s="63" t="s">
        <v>11962</v>
      </c>
      <c r="H3451" s="33"/>
      <c r="I3451" s="33"/>
      <c r="J3451" s="33"/>
    </row>
    <row r="3452">
      <c r="A3452" s="62">
        <v>4.70224300718E11</v>
      </c>
      <c r="B3452" s="63" t="s">
        <v>11963</v>
      </c>
      <c r="C3452" s="63" t="s">
        <v>11964</v>
      </c>
      <c r="D3452" s="62">
        <v>8.7789559232E10</v>
      </c>
      <c r="E3452" s="63" t="s">
        <v>21</v>
      </c>
      <c r="F3452" s="63" t="s">
        <v>2</v>
      </c>
      <c r="G3452" s="63" t="s">
        <v>11965</v>
      </c>
      <c r="H3452" s="33"/>
      <c r="I3452" s="33"/>
      <c r="J3452" s="13"/>
    </row>
    <row r="3453">
      <c r="A3453" s="3">
        <v>4.61202301251E11</v>
      </c>
      <c r="B3453" s="2" t="s">
        <v>11966</v>
      </c>
      <c r="C3453" s="2" t="s">
        <v>11967</v>
      </c>
      <c r="D3453" s="69" t="s">
        <v>11968</v>
      </c>
      <c r="E3453" s="2" t="s">
        <v>151</v>
      </c>
      <c r="F3453" s="2" t="s">
        <v>141</v>
      </c>
      <c r="G3453" s="2" t="s">
        <v>11969</v>
      </c>
      <c r="H3453" s="4" t="s">
        <v>1092</v>
      </c>
      <c r="I3453" s="10"/>
      <c r="J3453" s="10"/>
    </row>
    <row r="3454">
      <c r="A3454" s="72">
        <v>4.70328401074E11</v>
      </c>
      <c r="B3454" s="73" t="s">
        <v>11970</v>
      </c>
      <c r="C3454" s="73" t="s">
        <v>11971</v>
      </c>
      <c r="D3454" s="73" t="s">
        <v>11972</v>
      </c>
      <c r="E3454" s="73" t="s">
        <v>1335</v>
      </c>
      <c r="F3454" s="73" t="s">
        <v>452</v>
      </c>
      <c r="G3454" s="73" t="s">
        <v>11973</v>
      </c>
      <c r="H3454" s="74" t="s">
        <v>11974</v>
      </c>
      <c r="I3454" s="14"/>
      <c r="J3454" s="10"/>
    </row>
    <row r="3455">
      <c r="A3455" s="3">
        <v>4.70323400049E11</v>
      </c>
      <c r="B3455" s="2" t="s">
        <v>11975</v>
      </c>
      <c r="C3455" s="2" t="s">
        <v>11976</v>
      </c>
      <c r="D3455" s="69" t="s">
        <v>11977</v>
      </c>
      <c r="E3455" s="2" t="s">
        <v>584</v>
      </c>
      <c r="F3455" s="2" t="s">
        <v>96</v>
      </c>
      <c r="G3455" s="2" t="s">
        <v>11978</v>
      </c>
      <c r="H3455" s="4" t="s">
        <v>8697</v>
      </c>
      <c r="I3455" s="10"/>
      <c r="J3455" s="33"/>
    </row>
    <row r="3456">
      <c r="A3456" s="28">
        <v>4.70815402624E11</v>
      </c>
      <c r="B3456" s="29" t="s">
        <v>11979</v>
      </c>
      <c r="C3456" s="29" t="s">
        <v>11980</v>
      </c>
      <c r="D3456" s="29" t="s">
        <v>11981</v>
      </c>
      <c r="E3456" s="29" t="s">
        <v>21</v>
      </c>
      <c r="F3456" s="29" t="s">
        <v>31</v>
      </c>
      <c r="G3456" s="29" t="s">
        <v>1057</v>
      </c>
      <c r="H3456" s="51" t="s">
        <v>11852</v>
      </c>
      <c r="I3456" s="6"/>
      <c r="J3456" s="6"/>
    </row>
    <row r="3457">
      <c r="A3457" s="3">
        <v>4.70508300315E11</v>
      </c>
      <c r="B3457" s="2" t="s">
        <v>11982</v>
      </c>
      <c r="C3457" s="2" t="s">
        <v>11982</v>
      </c>
      <c r="D3457" s="69" t="s">
        <v>11983</v>
      </c>
      <c r="E3457" s="2" t="s">
        <v>302</v>
      </c>
      <c r="F3457" s="2" t="s">
        <v>96</v>
      </c>
      <c r="G3457" s="2" t="s">
        <v>2758</v>
      </c>
      <c r="H3457" s="4" t="s">
        <v>8734</v>
      </c>
      <c r="I3457" s="10"/>
      <c r="J3457" s="10"/>
    </row>
    <row r="3458">
      <c r="A3458" s="28">
        <v>4.70620300106E11</v>
      </c>
      <c r="B3458" s="29" t="s">
        <v>11984</v>
      </c>
      <c r="C3458" s="29" t="s">
        <v>11985</v>
      </c>
      <c r="D3458" s="28">
        <v>8.7071280962E10</v>
      </c>
      <c r="E3458" s="29" t="s">
        <v>674</v>
      </c>
      <c r="F3458" s="29" t="s">
        <v>186</v>
      </c>
      <c r="G3458" s="29" t="s">
        <v>5002</v>
      </c>
      <c r="H3458" s="51" t="s">
        <v>10242</v>
      </c>
      <c r="I3458" s="6"/>
      <c r="J3458" s="10"/>
    </row>
    <row r="3459">
      <c r="A3459" s="28">
        <v>4.70620301273E11</v>
      </c>
      <c r="B3459" s="29" t="s">
        <v>11986</v>
      </c>
      <c r="C3459" s="29" t="s">
        <v>11987</v>
      </c>
      <c r="D3459" s="28">
        <v>8.7018470347E10</v>
      </c>
      <c r="E3459" s="29" t="s">
        <v>21</v>
      </c>
      <c r="F3459" s="29" t="s">
        <v>22</v>
      </c>
      <c r="G3459" s="29" t="s">
        <v>4358</v>
      </c>
      <c r="H3459" s="51" t="s">
        <v>11988</v>
      </c>
      <c r="I3459" s="6"/>
      <c r="J3459" s="6"/>
    </row>
    <row r="3460">
      <c r="A3460" s="3">
        <v>4.70402301604E11</v>
      </c>
      <c r="B3460" s="2" t="s">
        <v>11989</v>
      </c>
      <c r="C3460" s="2" t="s">
        <v>11990</v>
      </c>
      <c r="D3460" s="3">
        <v>8.7477013731E10</v>
      </c>
      <c r="E3460" s="2" t="s">
        <v>302</v>
      </c>
      <c r="F3460" s="2" t="s">
        <v>37</v>
      </c>
      <c r="G3460" s="2" t="s">
        <v>6086</v>
      </c>
      <c r="H3460" s="4" t="s">
        <v>11528</v>
      </c>
      <c r="I3460" s="10"/>
      <c r="J3460" s="6"/>
    </row>
    <row r="3461">
      <c r="A3461" s="28">
        <v>4.7050140223E11</v>
      </c>
      <c r="B3461" s="29" t="s">
        <v>11991</v>
      </c>
      <c r="C3461" s="29" t="s">
        <v>11992</v>
      </c>
      <c r="D3461" s="39" t="s">
        <v>11993</v>
      </c>
      <c r="E3461" s="29" t="s">
        <v>21</v>
      </c>
      <c r="F3461" s="29" t="s">
        <v>96</v>
      </c>
      <c r="G3461" s="29" t="s">
        <v>1563</v>
      </c>
      <c r="H3461" s="51" t="s">
        <v>8697</v>
      </c>
      <c r="I3461" s="6"/>
      <c r="J3461" s="6"/>
    </row>
    <row r="3462">
      <c r="A3462" s="3">
        <v>4.70520402115E11</v>
      </c>
      <c r="B3462" s="2" t="s">
        <v>11994</v>
      </c>
      <c r="C3462" s="2" t="s">
        <v>11995</v>
      </c>
      <c r="D3462" s="3">
        <v>8.7051745825E10</v>
      </c>
      <c r="E3462" s="2" t="s">
        <v>525</v>
      </c>
      <c r="F3462" s="2" t="s">
        <v>96</v>
      </c>
      <c r="G3462" s="2" t="s">
        <v>1735</v>
      </c>
      <c r="H3462" s="4" t="s">
        <v>8734</v>
      </c>
      <c r="I3462" s="10"/>
      <c r="J3462" s="6"/>
    </row>
    <row r="3463">
      <c r="A3463" s="62">
        <v>4.7061030025E11</v>
      </c>
      <c r="B3463" s="63" t="s">
        <v>11996</v>
      </c>
      <c r="C3463" s="63" t="s">
        <v>11997</v>
      </c>
      <c r="D3463" s="62">
        <v>7.7073604747E10</v>
      </c>
      <c r="E3463" s="63" t="s">
        <v>213</v>
      </c>
      <c r="F3463" s="63" t="s">
        <v>1868</v>
      </c>
      <c r="G3463" s="63" t="s">
        <v>11998</v>
      </c>
      <c r="H3463" s="33"/>
      <c r="I3463" s="33"/>
      <c r="J3463" s="6"/>
    </row>
    <row r="3464">
      <c r="A3464" s="3">
        <v>4.70801300139E11</v>
      </c>
      <c r="B3464" s="2" t="s">
        <v>11999</v>
      </c>
      <c r="C3464" s="2" t="s">
        <v>11999</v>
      </c>
      <c r="D3464" s="69" t="s">
        <v>12000</v>
      </c>
      <c r="E3464" s="2" t="s">
        <v>21</v>
      </c>
      <c r="F3464" s="2" t="s">
        <v>91</v>
      </c>
      <c r="G3464" s="2" t="s">
        <v>1834</v>
      </c>
      <c r="H3464" s="4" t="s">
        <v>6816</v>
      </c>
      <c r="I3464" s="10"/>
      <c r="J3464" s="33"/>
    </row>
    <row r="3465">
      <c r="A3465" s="28">
        <v>4.70823400087E11</v>
      </c>
      <c r="B3465" s="29" t="s">
        <v>12001</v>
      </c>
      <c r="C3465" s="29" t="s">
        <v>12002</v>
      </c>
      <c r="D3465" s="28">
        <v>8.7778642399E10</v>
      </c>
      <c r="E3465" s="29" t="s">
        <v>362</v>
      </c>
      <c r="F3465" s="29" t="s">
        <v>9</v>
      </c>
      <c r="G3465" s="29" t="s">
        <v>2619</v>
      </c>
      <c r="H3465" s="51" t="s">
        <v>1286</v>
      </c>
      <c r="I3465" s="6"/>
      <c r="J3465" s="6"/>
    </row>
    <row r="3466">
      <c r="A3466" s="3">
        <v>4.71025400418E11</v>
      </c>
      <c r="B3466" s="2" t="s">
        <v>12003</v>
      </c>
      <c r="C3466" s="2" t="s">
        <v>12004</v>
      </c>
      <c r="D3466" s="2" t="s">
        <v>12005</v>
      </c>
      <c r="E3466" s="2" t="s">
        <v>16</v>
      </c>
      <c r="F3466" s="2" t="s">
        <v>71</v>
      </c>
      <c r="G3466" s="2" t="s">
        <v>12006</v>
      </c>
      <c r="H3466" s="65" t="s">
        <v>12007</v>
      </c>
      <c r="I3466" s="10"/>
      <c r="J3466" s="10"/>
    </row>
    <row r="3467">
      <c r="A3467" s="28">
        <v>4.70916400171E11</v>
      </c>
      <c r="B3467" s="29" t="s">
        <v>12008</v>
      </c>
      <c r="C3467" s="29" t="s">
        <v>12009</v>
      </c>
      <c r="D3467" s="28">
        <v>8.7011234567E10</v>
      </c>
      <c r="E3467" s="29" t="s">
        <v>225</v>
      </c>
      <c r="F3467" s="29" t="s">
        <v>96</v>
      </c>
      <c r="G3467" s="29" t="s">
        <v>1613</v>
      </c>
      <c r="H3467" s="51" t="s">
        <v>8734</v>
      </c>
      <c r="I3467" s="6"/>
      <c r="J3467" s="13"/>
    </row>
    <row r="3468">
      <c r="A3468" s="28">
        <v>4.70919400118E11</v>
      </c>
      <c r="B3468" s="29" t="s">
        <v>12010</v>
      </c>
      <c r="C3468" s="29" t="s">
        <v>12010</v>
      </c>
      <c r="D3468" s="28">
        <f>+77774343734</f>
        <v>77774343734</v>
      </c>
      <c r="E3468" s="29" t="s">
        <v>117</v>
      </c>
      <c r="F3468" s="29" t="s">
        <v>16</v>
      </c>
      <c r="G3468" s="29" t="s">
        <v>12011</v>
      </c>
      <c r="H3468" s="51" t="s">
        <v>12012</v>
      </c>
      <c r="I3468" s="6"/>
      <c r="J3468" s="6"/>
    </row>
    <row r="3469">
      <c r="A3469" s="28">
        <v>4.70901302695E11</v>
      </c>
      <c r="B3469" s="29" t="s">
        <v>12013</v>
      </c>
      <c r="C3469" s="29" t="s">
        <v>12014</v>
      </c>
      <c r="D3469" s="39" t="s">
        <v>12015</v>
      </c>
      <c r="E3469" s="29" t="s">
        <v>584</v>
      </c>
      <c r="F3469" s="29" t="s">
        <v>16</v>
      </c>
      <c r="G3469" s="29" t="s">
        <v>1634</v>
      </c>
      <c r="H3469" s="51" t="s">
        <v>10009</v>
      </c>
      <c r="I3469" s="6"/>
      <c r="J3469" s="10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</row>
    <row r="3470">
      <c r="A3470" s="3">
        <v>4.70924350056E11</v>
      </c>
      <c r="B3470" s="2" t="s">
        <v>12016</v>
      </c>
      <c r="C3470" s="2" t="s">
        <v>12017</v>
      </c>
      <c r="D3470" s="3">
        <v>8.7014898546E10</v>
      </c>
      <c r="E3470" s="2" t="s">
        <v>21</v>
      </c>
      <c r="F3470" s="2" t="s">
        <v>22</v>
      </c>
      <c r="G3470" s="2" t="s">
        <v>12018</v>
      </c>
      <c r="H3470" s="4" t="s">
        <v>12019</v>
      </c>
      <c r="I3470" s="10"/>
      <c r="J3470" s="6"/>
    </row>
    <row r="3471">
      <c r="A3471" s="62">
        <v>4.71213400102E11</v>
      </c>
      <c r="B3471" s="63" t="s">
        <v>12020</v>
      </c>
      <c r="C3471" s="63" t="s">
        <v>12021</v>
      </c>
      <c r="D3471" s="62">
        <v>8.7011403484E10</v>
      </c>
      <c r="E3471" s="63" t="s">
        <v>117</v>
      </c>
      <c r="F3471" s="63" t="s">
        <v>2</v>
      </c>
      <c r="G3471" s="63" t="s">
        <v>2300</v>
      </c>
      <c r="H3471" s="33"/>
      <c r="I3471" s="33"/>
      <c r="J3471" s="10"/>
    </row>
    <row r="3472">
      <c r="A3472" s="62">
        <v>4.71118300144E11</v>
      </c>
      <c r="B3472" s="63" t="s">
        <v>12022</v>
      </c>
      <c r="C3472" s="63" t="s">
        <v>12023</v>
      </c>
      <c r="D3472" s="68" t="str">
        <f>+77714712449 ,87714712449</f>
        <v>#ERROR!</v>
      </c>
      <c r="E3472" s="63" t="s">
        <v>106</v>
      </c>
      <c r="F3472" s="63" t="s">
        <v>16</v>
      </c>
      <c r="G3472" s="63" t="s">
        <v>12024</v>
      </c>
      <c r="H3472" s="33"/>
      <c r="I3472" s="33"/>
      <c r="J3472" s="6"/>
    </row>
    <row r="3473">
      <c r="A3473" s="3">
        <v>4.71119300086E11</v>
      </c>
      <c r="B3473" s="2" t="s">
        <v>12025</v>
      </c>
      <c r="C3473" s="2" t="s">
        <v>12026</v>
      </c>
      <c r="D3473" s="2" t="s">
        <v>12027</v>
      </c>
      <c r="E3473" s="2" t="s">
        <v>117</v>
      </c>
      <c r="F3473" s="2" t="s">
        <v>186</v>
      </c>
      <c r="G3473" s="2" t="s">
        <v>12028</v>
      </c>
      <c r="H3473" s="4" t="s">
        <v>1197</v>
      </c>
      <c r="I3473" s="10"/>
      <c r="J3473" s="6"/>
    </row>
    <row r="3474">
      <c r="A3474" s="28">
        <v>4.71129400205E11</v>
      </c>
      <c r="B3474" s="29" t="s">
        <v>12029</v>
      </c>
      <c r="C3474" s="29" t="s">
        <v>12029</v>
      </c>
      <c r="D3474" s="39" t="s">
        <v>12030</v>
      </c>
      <c r="E3474" s="29" t="s">
        <v>36</v>
      </c>
      <c r="F3474" s="29" t="s">
        <v>60</v>
      </c>
      <c r="G3474" s="29" t="s">
        <v>12031</v>
      </c>
      <c r="H3474" s="51" t="s">
        <v>10769</v>
      </c>
      <c r="I3474" s="6"/>
      <c r="J3474" s="6"/>
    </row>
    <row r="3475">
      <c r="A3475" s="3">
        <v>4.71221300813E11</v>
      </c>
      <c r="B3475" s="2" t="s">
        <v>12032</v>
      </c>
      <c r="C3475" s="2" t="s">
        <v>12033</v>
      </c>
      <c r="D3475" s="2" t="s">
        <v>12034</v>
      </c>
      <c r="E3475" s="2" t="s">
        <v>302</v>
      </c>
      <c r="F3475" s="2" t="s">
        <v>37</v>
      </c>
      <c r="G3475" s="2" t="s">
        <v>6852</v>
      </c>
      <c r="H3475" s="4" t="s">
        <v>11528</v>
      </c>
      <c r="I3475" s="10"/>
      <c r="J3475" s="33"/>
    </row>
    <row r="3476">
      <c r="A3476" s="3">
        <v>4.71116450141E11</v>
      </c>
      <c r="B3476" s="2" t="s">
        <v>12035</v>
      </c>
      <c r="C3476" s="2" t="s">
        <v>12036</v>
      </c>
      <c r="D3476" s="3">
        <v>8.7079337158E10</v>
      </c>
      <c r="E3476" s="2" t="s">
        <v>21</v>
      </c>
      <c r="F3476" s="2" t="s">
        <v>22</v>
      </c>
      <c r="G3476" s="2" t="s">
        <v>12037</v>
      </c>
      <c r="H3476" s="4" t="s">
        <v>12038</v>
      </c>
      <c r="I3476" s="10"/>
      <c r="J3476" s="6"/>
    </row>
    <row r="3477">
      <c r="A3477" s="28">
        <v>4.80107300139E11</v>
      </c>
      <c r="B3477" s="29" t="s">
        <v>12039</v>
      </c>
      <c r="C3477" s="29" t="s">
        <v>12040</v>
      </c>
      <c r="D3477" s="39" t="s">
        <v>12041</v>
      </c>
      <c r="E3477" s="29" t="s">
        <v>21</v>
      </c>
      <c r="F3477" s="29" t="s">
        <v>31</v>
      </c>
      <c r="G3477" s="29" t="s">
        <v>12042</v>
      </c>
      <c r="H3477" s="51" t="s">
        <v>11852</v>
      </c>
      <c r="I3477" s="6"/>
      <c r="J3477" s="10"/>
    </row>
    <row r="3478">
      <c r="A3478" s="62">
        <v>4.80101411821E11</v>
      </c>
      <c r="B3478" s="63" t="s">
        <v>12043</v>
      </c>
      <c r="C3478" s="63" t="s">
        <v>12044</v>
      </c>
      <c r="D3478" s="62">
        <v>8.7263154829E10</v>
      </c>
      <c r="E3478" s="63" t="s">
        <v>117</v>
      </c>
      <c r="F3478" s="63" t="s">
        <v>2</v>
      </c>
      <c r="G3478" s="63" t="s">
        <v>12045</v>
      </c>
      <c r="H3478" s="33"/>
      <c r="I3478" s="33"/>
      <c r="J3478" s="6"/>
    </row>
    <row r="3479">
      <c r="A3479" s="3">
        <v>4.80228300305E11</v>
      </c>
      <c r="B3479" s="2" t="s">
        <v>12046</v>
      </c>
      <c r="C3479" s="2" t="s">
        <v>12047</v>
      </c>
      <c r="D3479" s="3">
        <v>8.7024285837E10</v>
      </c>
      <c r="E3479" s="2" t="s">
        <v>165</v>
      </c>
      <c r="F3479" s="2" t="s">
        <v>71</v>
      </c>
      <c r="G3479" s="2" t="s">
        <v>12048</v>
      </c>
      <c r="H3479" s="65" t="s">
        <v>10399</v>
      </c>
      <c r="I3479" s="10"/>
      <c r="J3479" s="13"/>
    </row>
    <row r="3480">
      <c r="A3480" s="3">
        <v>4.80111400345E11</v>
      </c>
      <c r="B3480" s="2" t="s">
        <v>12049</v>
      </c>
      <c r="C3480" s="2" t="s">
        <v>12050</v>
      </c>
      <c r="D3480" s="3">
        <v>8.7123331634E10</v>
      </c>
      <c r="E3480" s="2" t="s">
        <v>173</v>
      </c>
      <c r="F3480" s="2" t="s">
        <v>452</v>
      </c>
      <c r="G3480" s="2" t="s">
        <v>12051</v>
      </c>
      <c r="H3480" s="4" t="s">
        <v>6001</v>
      </c>
      <c r="I3480" s="10"/>
      <c r="J3480" s="6"/>
      <c r="K3480" s="16"/>
      <c r="L3480" s="16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</row>
    <row r="3481">
      <c r="A3481" s="28">
        <v>4.80228300038E11</v>
      </c>
      <c r="B3481" s="29" t="s">
        <v>12052</v>
      </c>
      <c r="C3481" s="29" t="s">
        <v>12053</v>
      </c>
      <c r="D3481" s="28">
        <v>8.7777790239E10</v>
      </c>
      <c r="E3481" s="29" t="s">
        <v>21</v>
      </c>
      <c r="F3481" s="29" t="s">
        <v>16</v>
      </c>
      <c r="G3481" s="29" t="s">
        <v>12054</v>
      </c>
      <c r="H3481" s="51" t="s">
        <v>12055</v>
      </c>
      <c r="I3481" s="6"/>
      <c r="J3481" s="20"/>
    </row>
    <row r="3482">
      <c r="A3482" s="3">
        <v>4.80303401604E11</v>
      </c>
      <c r="B3482" s="2" t="s">
        <v>12056</v>
      </c>
      <c r="C3482" s="2" t="s">
        <v>12057</v>
      </c>
      <c r="D3482" s="3">
        <v>8.7015356767E10</v>
      </c>
      <c r="E3482" s="2" t="s">
        <v>302</v>
      </c>
      <c r="F3482" s="2" t="s">
        <v>96</v>
      </c>
      <c r="G3482" s="2" t="s">
        <v>1735</v>
      </c>
      <c r="H3482" s="4" t="s">
        <v>12058</v>
      </c>
      <c r="I3482" s="10"/>
      <c r="J3482" s="33"/>
    </row>
    <row r="3483">
      <c r="A3483" s="28">
        <v>4.80316300313E11</v>
      </c>
      <c r="B3483" s="29" t="s">
        <v>4300</v>
      </c>
      <c r="C3483" s="29" t="s">
        <v>12059</v>
      </c>
      <c r="D3483" s="39" t="s">
        <v>12060</v>
      </c>
      <c r="E3483" s="29" t="s">
        <v>21</v>
      </c>
      <c r="F3483" s="29" t="s">
        <v>31</v>
      </c>
      <c r="G3483" s="29" t="s">
        <v>12061</v>
      </c>
      <c r="H3483" s="51" t="s">
        <v>7551</v>
      </c>
      <c r="I3483" s="6"/>
      <c r="J3483" s="6"/>
    </row>
    <row r="3484">
      <c r="A3484" s="62">
        <v>4.80308403638E11</v>
      </c>
      <c r="B3484" s="63" t="s">
        <v>12062</v>
      </c>
      <c r="C3484" s="63" t="s">
        <v>12063</v>
      </c>
      <c r="D3484" s="68" t="str">
        <f>+77053370733 ,87053370733</f>
        <v>#ERROR!</v>
      </c>
      <c r="E3484" s="63" t="s">
        <v>21</v>
      </c>
      <c r="F3484" s="63" t="s">
        <v>2</v>
      </c>
      <c r="G3484" s="63" t="s">
        <v>12064</v>
      </c>
      <c r="H3484" s="33"/>
      <c r="I3484" s="33"/>
      <c r="J3484" s="6"/>
    </row>
    <row r="3485">
      <c r="A3485" s="3">
        <v>4.80310300618E11</v>
      </c>
      <c r="B3485" s="2" t="s">
        <v>12065</v>
      </c>
      <c r="C3485" s="2" t="s">
        <v>12066</v>
      </c>
      <c r="D3485" s="3">
        <v>8.7123826137E10</v>
      </c>
      <c r="E3485" s="2" t="s">
        <v>674</v>
      </c>
      <c r="F3485" s="2" t="s">
        <v>452</v>
      </c>
      <c r="G3485" s="2" t="s">
        <v>12067</v>
      </c>
      <c r="H3485" s="4" t="s">
        <v>6001</v>
      </c>
      <c r="I3485" s="10"/>
      <c r="J3485" s="6"/>
    </row>
    <row r="3486">
      <c r="A3486" s="3">
        <v>4.80714300083E11</v>
      </c>
      <c r="B3486" s="2" t="s">
        <v>12068</v>
      </c>
      <c r="C3486" s="2" t="s">
        <v>12068</v>
      </c>
      <c r="D3486" s="3">
        <v>8.7234422222E10</v>
      </c>
      <c r="E3486" s="2" t="s">
        <v>16</v>
      </c>
      <c r="F3486" s="2" t="s">
        <v>141</v>
      </c>
      <c r="G3486" s="2" t="s">
        <v>12069</v>
      </c>
      <c r="H3486" s="4" t="s">
        <v>1092</v>
      </c>
      <c r="I3486" s="10"/>
      <c r="J3486" s="6"/>
    </row>
    <row r="3487">
      <c r="A3487" s="28">
        <v>4.80605401488E11</v>
      </c>
      <c r="B3487" s="29" t="s">
        <v>12070</v>
      </c>
      <c r="C3487" s="29" t="s">
        <v>12071</v>
      </c>
      <c r="D3487" s="39" t="s">
        <v>12072</v>
      </c>
      <c r="E3487" s="29" t="s">
        <v>302</v>
      </c>
      <c r="F3487" s="29" t="s">
        <v>96</v>
      </c>
      <c r="G3487" s="29" t="s">
        <v>12073</v>
      </c>
      <c r="H3487" s="51" t="s">
        <v>8697</v>
      </c>
      <c r="I3487" s="6"/>
      <c r="J3487" s="10"/>
    </row>
    <row r="3488">
      <c r="A3488" s="3">
        <v>4.80701300891E11</v>
      </c>
      <c r="B3488" s="2" t="s">
        <v>12074</v>
      </c>
      <c r="C3488" s="2" t="s">
        <v>12075</v>
      </c>
      <c r="D3488" s="3">
        <v>8.7786145882E10</v>
      </c>
      <c r="E3488" s="2" t="s">
        <v>21</v>
      </c>
      <c r="F3488" s="2" t="s">
        <v>186</v>
      </c>
      <c r="G3488" s="2" t="s">
        <v>12076</v>
      </c>
      <c r="H3488" s="4" t="s">
        <v>1197</v>
      </c>
      <c r="I3488" s="10"/>
      <c r="J3488" s="10"/>
    </row>
    <row r="3489">
      <c r="A3489" s="58"/>
      <c r="B3489" s="58"/>
      <c r="C3489" s="58"/>
      <c r="D3489" s="58"/>
      <c r="E3489" s="58"/>
      <c r="F3489" s="58"/>
      <c r="G3489" s="58"/>
      <c r="H3489" s="6"/>
      <c r="I3489" s="6"/>
      <c r="J3489" s="6"/>
    </row>
    <row r="3490">
      <c r="A3490" s="28">
        <v>4.80809300234E11</v>
      </c>
      <c r="B3490" s="29" t="s">
        <v>12077</v>
      </c>
      <c r="C3490" s="29" t="s">
        <v>12078</v>
      </c>
      <c r="D3490" s="39" t="s">
        <v>12079</v>
      </c>
      <c r="E3490" s="29" t="s">
        <v>165</v>
      </c>
      <c r="F3490" s="29" t="s">
        <v>186</v>
      </c>
      <c r="G3490" s="29" t="s">
        <v>2746</v>
      </c>
      <c r="H3490" s="51" t="s">
        <v>12080</v>
      </c>
      <c r="I3490" s="6"/>
      <c r="J3490" s="6"/>
    </row>
    <row r="3491">
      <c r="A3491" s="3">
        <v>4.80810301208E11</v>
      </c>
      <c r="B3491" s="2" t="s">
        <v>12081</v>
      </c>
      <c r="C3491" s="2" t="s">
        <v>12082</v>
      </c>
      <c r="D3491" s="69" t="s">
        <v>12083</v>
      </c>
      <c r="E3491" s="2" t="s">
        <v>165</v>
      </c>
      <c r="F3491" s="2" t="s">
        <v>91</v>
      </c>
      <c r="G3491" s="2" t="s">
        <v>2349</v>
      </c>
      <c r="H3491" s="4" t="s">
        <v>6816</v>
      </c>
      <c r="I3491" s="10"/>
      <c r="J3491" s="6"/>
    </row>
    <row r="3492">
      <c r="A3492" s="28">
        <v>4.80710301333E11</v>
      </c>
      <c r="B3492" s="29" t="s">
        <v>12084</v>
      </c>
      <c r="C3492" s="29" t="s">
        <v>12085</v>
      </c>
      <c r="D3492" s="28">
        <v>8.7028937412E10</v>
      </c>
      <c r="E3492" s="29" t="s">
        <v>165</v>
      </c>
      <c r="F3492" s="29" t="s">
        <v>37</v>
      </c>
      <c r="G3492" s="29" t="s">
        <v>12086</v>
      </c>
      <c r="H3492" s="51" t="s">
        <v>11647</v>
      </c>
      <c r="I3492" s="6"/>
      <c r="J3492" s="10"/>
    </row>
    <row r="3493">
      <c r="A3493" s="28">
        <v>4.80816450027E11</v>
      </c>
      <c r="B3493" s="29" t="s">
        <v>12087</v>
      </c>
      <c r="C3493" s="29" t="s">
        <v>12088</v>
      </c>
      <c r="D3493" s="28">
        <v>8.7052665455E10</v>
      </c>
      <c r="E3493" s="29" t="s">
        <v>165</v>
      </c>
      <c r="F3493" s="29" t="s">
        <v>9</v>
      </c>
      <c r="G3493" s="29" t="s">
        <v>12089</v>
      </c>
      <c r="H3493" s="51" t="s">
        <v>11581</v>
      </c>
      <c r="I3493" s="6"/>
      <c r="J3493" s="6"/>
    </row>
    <row r="3494">
      <c r="A3494" s="3">
        <v>4.80908400219E11</v>
      </c>
      <c r="B3494" s="2" t="s">
        <v>12090</v>
      </c>
      <c r="C3494" s="2" t="s">
        <v>12091</v>
      </c>
      <c r="D3494" s="3">
        <v>8.7771732189E10</v>
      </c>
      <c r="E3494" s="2" t="s">
        <v>70</v>
      </c>
      <c r="F3494" s="2" t="s">
        <v>31</v>
      </c>
      <c r="G3494" s="2" t="s">
        <v>1877</v>
      </c>
      <c r="H3494" s="4" t="s">
        <v>6946</v>
      </c>
      <c r="I3494" s="10"/>
      <c r="J3494" s="33"/>
    </row>
    <row r="3495">
      <c r="A3495" s="28">
        <v>4.80831300016E11</v>
      </c>
      <c r="B3495" s="29" t="s">
        <v>12092</v>
      </c>
      <c r="C3495" s="29" t="s">
        <v>12093</v>
      </c>
      <c r="D3495" s="29" t="s">
        <v>12094</v>
      </c>
      <c r="E3495" s="29" t="s">
        <v>674</v>
      </c>
      <c r="F3495" s="29" t="s">
        <v>16</v>
      </c>
      <c r="G3495" s="29" t="s">
        <v>12095</v>
      </c>
      <c r="H3495" s="51" t="s">
        <v>12096</v>
      </c>
      <c r="I3495" s="6"/>
      <c r="J3495" s="20"/>
    </row>
    <row r="3496">
      <c r="A3496" s="62">
        <v>4.80840000016E11</v>
      </c>
      <c r="B3496" s="63" t="s">
        <v>12097</v>
      </c>
      <c r="C3496" s="63" t="s">
        <v>12098</v>
      </c>
      <c r="D3496" s="62">
        <v>8.7153225648E10</v>
      </c>
      <c r="E3496" s="63" t="s">
        <v>6369</v>
      </c>
      <c r="F3496" s="63" t="s">
        <v>55</v>
      </c>
      <c r="G3496" s="63" t="s">
        <v>12099</v>
      </c>
      <c r="H3496" s="33"/>
      <c r="I3496" s="33"/>
      <c r="J3496" s="6"/>
    </row>
    <row r="3497">
      <c r="A3497" s="3">
        <v>4.81001300869E11</v>
      </c>
      <c r="B3497" s="2" t="s">
        <v>12100</v>
      </c>
      <c r="C3497" s="2" t="s">
        <v>12101</v>
      </c>
      <c r="D3497" s="3">
        <v>8.7113725363E10</v>
      </c>
      <c r="E3497" s="2" t="s">
        <v>21</v>
      </c>
      <c r="F3497" s="2" t="s">
        <v>91</v>
      </c>
      <c r="G3497" s="2" t="s">
        <v>2212</v>
      </c>
      <c r="H3497" s="4" t="s">
        <v>5547</v>
      </c>
      <c r="I3497" s="10"/>
      <c r="J3497" s="10"/>
    </row>
    <row r="3498">
      <c r="A3498" s="3">
        <v>4.80912400111E11</v>
      </c>
      <c r="B3498" s="2" t="s">
        <v>12102</v>
      </c>
      <c r="C3498" s="2" t="s">
        <v>12103</v>
      </c>
      <c r="D3498" s="2" t="s">
        <v>12104</v>
      </c>
      <c r="E3498" s="2" t="s">
        <v>674</v>
      </c>
      <c r="F3498" s="2" t="s">
        <v>452</v>
      </c>
      <c r="G3498" s="2" t="s">
        <v>12067</v>
      </c>
      <c r="H3498" s="4" t="s">
        <v>6001</v>
      </c>
      <c r="I3498" s="10"/>
      <c r="J3498" s="10"/>
      <c r="K3498" s="27"/>
      <c r="L3498" s="27"/>
      <c r="M3498" s="27"/>
      <c r="N3498" s="27"/>
      <c r="O3498" s="27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</row>
    <row r="3499">
      <c r="A3499" s="58"/>
      <c r="B3499" s="58"/>
      <c r="C3499" s="58"/>
      <c r="D3499" s="58"/>
      <c r="E3499" s="58"/>
      <c r="F3499" s="58"/>
      <c r="G3499" s="58"/>
      <c r="H3499" s="6"/>
      <c r="I3499" s="6"/>
      <c r="J3499" s="33"/>
    </row>
    <row r="3500">
      <c r="A3500" s="3">
        <v>4.8091530029E11</v>
      </c>
      <c r="B3500" s="2" t="s">
        <v>12105</v>
      </c>
      <c r="C3500" s="2" t="s">
        <v>12105</v>
      </c>
      <c r="D3500" s="69" t="s">
        <v>12106</v>
      </c>
      <c r="E3500" s="2" t="s">
        <v>36</v>
      </c>
      <c r="F3500" s="2" t="s">
        <v>91</v>
      </c>
      <c r="G3500" s="2" t="s">
        <v>1339</v>
      </c>
      <c r="H3500" s="4" t="s">
        <v>5547</v>
      </c>
      <c r="I3500" s="10"/>
      <c r="J3500" s="6"/>
    </row>
    <row r="3501">
      <c r="A3501" s="28">
        <v>4.81125300863E11</v>
      </c>
      <c r="B3501" s="29" t="s">
        <v>12107</v>
      </c>
      <c r="C3501" s="29" t="s">
        <v>12108</v>
      </c>
      <c r="D3501" s="28">
        <v>8.7477771451E10</v>
      </c>
      <c r="E3501" s="29" t="s">
        <v>117</v>
      </c>
      <c r="F3501" s="29" t="s">
        <v>31</v>
      </c>
      <c r="G3501" s="29" t="s">
        <v>12109</v>
      </c>
      <c r="H3501" s="51" t="s">
        <v>12110</v>
      </c>
      <c r="I3501" s="6"/>
      <c r="J3501" s="20"/>
      <c r="K3501" s="25"/>
      <c r="L3501" s="25"/>
      <c r="M3501" s="25"/>
      <c r="N3501" s="25"/>
      <c r="O3501" s="25"/>
      <c r="P3501" s="25"/>
      <c r="Q3501" s="25"/>
      <c r="R3501" s="25"/>
      <c r="S3501" s="25"/>
      <c r="T3501" s="25"/>
      <c r="U3501" s="25"/>
      <c r="V3501" s="25"/>
      <c r="W3501" s="25"/>
      <c r="X3501" s="25"/>
      <c r="Y3501" s="25"/>
      <c r="Z3501" s="25"/>
    </row>
    <row r="3502">
      <c r="A3502" s="28">
        <v>4.81215401202E11</v>
      </c>
      <c r="B3502" s="29" t="s">
        <v>12111</v>
      </c>
      <c r="C3502" s="29" t="s">
        <v>12112</v>
      </c>
      <c r="D3502" s="28">
        <v>8.7717988879E10</v>
      </c>
      <c r="E3502" s="29" t="s">
        <v>117</v>
      </c>
      <c r="F3502" s="29" t="s">
        <v>43</v>
      </c>
      <c r="G3502" s="29" t="s">
        <v>12113</v>
      </c>
      <c r="H3502" s="51" t="s">
        <v>11788</v>
      </c>
      <c r="I3502" s="57" t="s">
        <v>642</v>
      </c>
      <c r="J3502" s="10"/>
    </row>
    <row r="3503">
      <c r="A3503" s="28">
        <v>4.81210301724E11</v>
      </c>
      <c r="B3503" s="29" t="s">
        <v>12114</v>
      </c>
      <c r="C3503" s="29" t="s">
        <v>12115</v>
      </c>
      <c r="D3503" s="28">
        <v>8.7476462749E10</v>
      </c>
      <c r="E3503" s="29" t="s">
        <v>302</v>
      </c>
      <c r="F3503" s="29" t="s">
        <v>31</v>
      </c>
      <c r="G3503" s="29" t="s">
        <v>12116</v>
      </c>
      <c r="H3503" s="51" t="s">
        <v>11852</v>
      </c>
      <c r="I3503" s="6"/>
      <c r="J3503" s="6"/>
    </row>
    <row r="3504">
      <c r="A3504" s="3">
        <v>4.90118300676E11</v>
      </c>
      <c r="B3504" s="2" t="s">
        <v>12117</v>
      </c>
      <c r="C3504" s="2" t="s">
        <v>12118</v>
      </c>
      <c r="D3504" s="3">
        <v>8.7144322556E10</v>
      </c>
      <c r="E3504" s="2" t="s">
        <v>2489</v>
      </c>
      <c r="F3504" s="2" t="s">
        <v>43</v>
      </c>
      <c r="G3504" s="2" t="s">
        <v>5060</v>
      </c>
      <c r="H3504" s="4" t="s">
        <v>11788</v>
      </c>
      <c r="I3504" s="10"/>
      <c r="J3504" s="10"/>
    </row>
    <row r="3505">
      <c r="A3505" s="3">
        <v>4.9010140483E11</v>
      </c>
      <c r="B3505" s="2" t="s">
        <v>12119</v>
      </c>
      <c r="C3505" s="2" t="s">
        <v>12120</v>
      </c>
      <c r="D3505" s="69" t="s">
        <v>12121</v>
      </c>
      <c r="E3505" s="2" t="s">
        <v>16</v>
      </c>
      <c r="F3505" s="2" t="s">
        <v>71</v>
      </c>
      <c r="G3505" s="2" t="s">
        <v>12122</v>
      </c>
      <c r="H3505" s="65" t="s">
        <v>10399</v>
      </c>
      <c r="I3505" s="10"/>
      <c r="J3505" s="10"/>
    </row>
    <row r="3506">
      <c r="A3506" s="28">
        <v>4.90107300268E11</v>
      </c>
      <c r="B3506" s="29" t="s">
        <v>12123</v>
      </c>
      <c r="C3506" s="29" t="s">
        <v>12124</v>
      </c>
      <c r="D3506" s="28">
        <v>8.77766812E10</v>
      </c>
      <c r="E3506" s="29" t="s">
        <v>117</v>
      </c>
      <c r="F3506" s="29" t="s">
        <v>96</v>
      </c>
      <c r="G3506" s="29" t="s">
        <v>12125</v>
      </c>
      <c r="H3506" s="51" t="s">
        <v>8697</v>
      </c>
      <c r="I3506" s="6"/>
      <c r="J3506" s="6"/>
    </row>
    <row r="3507">
      <c r="A3507" s="28">
        <v>4.90114300743E11</v>
      </c>
      <c r="B3507" s="29" t="s">
        <v>12126</v>
      </c>
      <c r="C3507" s="29" t="s">
        <v>12127</v>
      </c>
      <c r="D3507" s="29" t="s">
        <v>12128</v>
      </c>
      <c r="E3507" s="29" t="s">
        <v>117</v>
      </c>
      <c r="F3507" s="29" t="s">
        <v>91</v>
      </c>
      <c r="G3507" s="29" t="s">
        <v>1339</v>
      </c>
      <c r="H3507" s="51" t="s">
        <v>12129</v>
      </c>
      <c r="I3507" s="6"/>
      <c r="J3507" s="10"/>
    </row>
    <row r="3508">
      <c r="A3508" s="3">
        <v>4.90115301043E11</v>
      </c>
      <c r="B3508" s="2" t="s">
        <v>12130</v>
      </c>
      <c r="C3508" s="2" t="s">
        <v>12131</v>
      </c>
      <c r="D3508" s="3">
        <v>8.7718956371E10</v>
      </c>
      <c r="E3508" s="2" t="s">
        <v>302</v>
      </c>
      <c r="F3508" s="2" t="s">
        <v>273</v>
      </c>
      <c r="G3508" s="2" t="s">
        <v>5830</v>
      </c>
      <c r="H3508" s="4" t="s">
        <v>8851</v>
      </c>
      <c r="I3508" s="10"/>
      <c r="J3508" s="10"/>
    </row>
    <row r="3509">
      <c r="A3509" s="3">
        <v>4.81228300175E11</v>
      </c>
      <c r="B3509" s="2" t="s">
        <v>12132</v>
      </c>
      <c r="C3509" s="2" t="s">
        <v>12133</v>
      </c>
      <c r="D3509" s="69" t="s">
        <v>12134</v>
      </c>
      <c r="E3509" s="2" t="s">
        <v>16</v>
      </c>
      <c r="F3509" s="2" t="s">
        <v>96</v>
      </c>
      <c r="G3509" s="2" t="s">
        <v>12135</v>
      </c>
      <c r="H3509" s="4" t="s">
        <v>12136</v>
      </c>
      <c r="I3509" s="10"/>
      <c r="J3509" s="33"/>
    </row>
    <row r="3510">
      <c r="A3510" s="28">
        <v>4.90115403343E11</v>
      </c>
      <c r="B3510" s="29" t="s">
        <v>12137</v>
      </c>
      <c r="C3510" s="29" t="s">
        <v>12138</v>
      </c>
      <c r="D3510" s="39" t="s">
        <v>12139</v>
      </c>
      <c r="E3510" s="29" t="s">
        <v>117</v>
      </c>
      <c r="F3510" s="29" t="s">
        <v>186</v>
      </c>
      <c r="G3510" s="29" t="s">
        <v>12140</v>
      </c>
      <c r="H3510" s="51" t="s">
        <v>10242</v>
      </c>
      <c r="I3510" s="6"/>
      <c r="J3510" s="20"/>
    </row>
    <row r="3511">
      <c r="A3511" s="28">
        <v>4.90118301476E11</v>
      </c>
      <c r="B3511" s="29" t="s">
        <v>12141</v>
      </c>
      <c r="C3511" s="29" t="s">
        <v>12142</v>
      </c>
      <c r="D3511" s="28">
        <v>8.7078351703E10</v>
      </c>
      <c r="E3511" s="29" t="s">
        <v>21</v>
      </c>
      <c r="F3511" s="29" t="s">
        <v>16</v>
      </c>
      <c r="G3511" s="29" t="s">
        <v>12143</v>
      </c>
      <c r="H3511" s="51" t="s">
        <v>12096</v>
      </c>
      <c r="I3511" s="6"/>
      <c r="J3511" s="6"/>
    </row>
    <row r="3512">
      <c r="A3512" s="28">
        <v>4.90118300458E11</v>
      </c>
      <c r="B3512" s="29" t="s">
        <v>12144</v>
      </c>
      <c r="C3512" s="29" t="s">
        <v>12145</v>
      </c>
      <c r="D3512" s="28">
        <v>8.7077580807E10</v>
      </c>
      <c r="E3512" s="29" t="s">
        <v>16</v>
      </c>
      <c r="F3512" s="29" t="s">
        <v>96</v>
      </c>
      <c r="G3512" s="29" t="s">
        <v>12146</v>
      </c>
      <c r="H3512" s="51" t="s">
        <v>10840</v>
      </c>
      <c r="I3512" s="6"/>
      <c r="J3512" s="20"/>
    </row>
    <row r="3513">
      <c r="A3513" s="28">
        <v>4.90203401187E11</v>
      </c>
      <c r="B3513" s="29" t="s">
        <v>12147</v>
      </c>
      <c r="C3513" s="29" t="s">
        <v>12148</v>
      </c>
      <c r="D3513" s="28">
        <v>8.707354516E10</v>
      </c>
      <c r="E3513" s="29" t="s">
        <v>302</v>
      </c>
      <c r="F3513" s="29" t="s">
        <v>31</v>
      </c>
      <c r="G3513" s="29" t="s">
        <v>12149</v>
      </c>
      <c r="H3513" s="51" t="s">
        <v>11239</v>
      </c>
      <c r="I3513" s="6"/>
      <c r="J3513" s="33"/>
    </row>
    <row r="3514">
      <c r="A3514" s="72">
        <v>4.90127301326E11</v>
      </c>
      <c r="B3514" s="73" t="s">
        <v>12150</v>
      </c>
      <c r="C3514" s="73" t="s">
        <v>12151</v>
      </c>
      <c r="D3514" s="72">
        <v>8.7474213614E10</v>
      </c>
      <c r="E3514" s="73" t="s">
        <v>16</v>
      </c>
      <c r="F3514" s="73" t="s">
        <v>96</v>
      </c>
      <c r="G3514" s="73" t="s">
        <v>12152</v>
      </c>
      <c r="H3514" s="74" t="s">
        <v>12153</v>
      </c>
      <c r="I3514" s="14"/>
      <c r="J3514" s="10"/>
    </row>
    <row r="3515">
      <c r="A3515" s="3">
        <v>4.90307301394E11</v>
      </c>
      <c r="B3515" s="2" t="s">
        <v>12154</v>
      </c>
      <c r="C3515" s="2" t="s">
        <v>12155</v>
      </c>
      <c r="D3515" s="3">
        <v>8.701579291E10</v>
      </c>
      <c r="E3515" s="2" t="s">
        <v>1490</v>
      </c>
      <c r="F3515" s="2" t="s">
        <v>37</v>
      </c>
      <c r="G3515" s="2" t="s">
        <v>9867</v>
      </c>
      <c r="H3515" s="4" t="s">
        <v>12156</v>
      </c>
      <c r="I3515" s="10"/>
      <c r="J3515" s="6"/>
    </row>
    <row r="3516">
      <c r="A3516" s="28">
        <v>4.90308301954E11</v>
      </c>
      <c r="B3516" s="29" t="s">
        <v>12157</v>
      </c>
      <c r="C3516" s="29" t="s">
        <v>12158</v>
      </c>
      <c r="D3516" s="28">
        <v>8.7754444298E10</v>
      </c>
      <c r="E3516" s="29" t="s">
        <v>21</v>
      </c>
      <c r="F3516" s="29" t="s">
        <v>31</v>
      </c>
      <c r="G3516" s="29" t="s">
        <v>12159</v>
      </c>
      <c r="H3516" s="51" t="s">
        <v>11239</v>
      </c>
      <c r="I3516" s="6"/>
      <c r="J3516" s="10"/>
    </row>
    <row r="3517">
      <c r="A3517" s="3">
        <v>4.90319300282E11</v>
      </c>
      <c r="B3517" s="2" t="s">
        <v>12160</v>
      </c>
      <c r="C3517" s="2" t="s">
        <v>12161</v>
      </c>
      <c r="D3517" s="69" t="s">
        <v>12162</v>
      </c>
      <c r="E3517" s="2" t="s">
        <v>36</v>
      </c>
      <c r="F3517" s="2" t="s">
        <v>9</v>
      </c>
      <c r="G3517" s="2" t="s">
        <v>4902</v>
      </c>
      <c r="H3517" s="4" t="s">
        <v>11113</v>
      </c>
      <c r="I3517" s="10"/>
      <c r="J3517" s="20"/>
    </row>
    <row r="3518">
      <c r="A3518" s="62">
        <v>4.90424301142E11</v>
      </c>
      <c r="B3518" s="63" t="s">
        <v>12163</v>
      </c>
      <c r="C3518" s="63" t="s">
        <v>12164</v>
      </c>
      <c r="D3518" s="68" t="str">
        <f>+7 701 771-52-95 ,87017715295</f>
        <v>#ERROR!</v>
      </c>
      <c r="E3518" s="63" t="s">
        <v>21</v>
      </c>
      <c r="F3518" s="63" t="s">
        <v>2</v>
      </c>
      <c r="G3518" s="63" t="s">
        <v>12165</v>
      </c>
      <c r="H3518" s="33"/>
      <c r="I3518" s="33"/>
      <c r="J3518" s="6"/>
    </row>
    <row r="3519">
      <c r="A3519" s="62">
        <v>4.90331300218E11</v>
      </c>
      <c r="B3519" s="63" t="s">
        <v>12166</v>
      </c>
      <c r="C3519" s="63" t="s">
        <v>12167</v>
      </c>
      <c r="D3519" s="62">
        <v>8.7074818866E10</v>
      </c>
      <c r="E3519" s="63" t="s">
        <v>213</v>
      </c>
      <c r="F3519" s="63" t="s">
        <v>2</v>
      </c>
      <c r="G3519" s="63" t="s">
        <v>12168</v>
      </c>
      <c r="H3519" s="33"/>
      <c r="I3519" s="33"/>
      <c r="J3519" s="6"/>
    </row>
    <row r="3520">
      <c r="A3520" s="3">
        <v>4.90427400652E11</v>
      </c>
      <c r="B3520" s="2" t="s">
        <v>12169</v>
      </c>
      <c r="C3520" s="2" t="s">
        <v>12170</v>
      </c>
      <c r="D3520" s="69" t="s">
        <v>12171</v>
      </c>
      <c r="E3520" s="2" t="s">
        <v>21</v>
      </c>
      <c r="F3520" s="2" t="s">
        <v>22</v>
      </c>
      <c r="G3520" s="2" t="s">
        <v>12172</v>
      </c>
      <c r="H3520" s="4" t="s">
        <v>12038</v>
      </c>
      <c r="I3520" s="10"/>
      <c r="J3520" s="6"/>
    </row>
    <row r="3521">
      <c r="A3521" s="28">
        <v>4.90320302541E11</v>
      </c>
      <c r="B3521" s="29" t="s">
        <v>12173</v>
      </c>
      <c r="C3521" s="29" t="s">
        <v>12174</v>
      </c>
      <c r="D3521" s="39" t="s">
        <v>12175</v>
      </c>
      <c r="E3521" s="29" t="s">
        <v>225</v>
      </c>
      <c r="F3521" s="29" t="s">
        <v>31</v>
      </c>
      <c r="G3521" s="29" t="s">
        <v>1877</v>
      </c>
      <c r="H3521" s="51" t="s">
        <v>12176</v>
      </c>
      <c r="I3521" s="6"/>
      <c r="J3521" s="10"/>
    </row>
    <row r="3522">
      <c r="A3522" s="3">
        <v>4.90720300024E11</v>
      </c>
      <c r="B3522" s="2" t="s">
        <v>12177</v>
      </c>
      <c r="C3522" s="2" t="s">
        <v>12177</v>
      </c>
      <c r="D3522" s="3">
        <v>8.7114431164E10</v>
      </c>
      <c r="E3522" s="2" t="s">
        <v>165</v>
      </c>
      <c r="F3522" s="2" t="s">
        <v>91</v>
      </c>
      <c r="G3522" s="2" t="s">
        <v>12178</v>
      </c>
      <c r="H3522" s="4" t="s">
        <v>6816</v>
      </c>
      <c r="I3522" s="10"/>
      <c r="J3522" s="6"/>
    </row>
    <row r="3523">
      <c r="A3523" s="28">
        <v>4.90515300575E11</v>
      </c>
      <c r="B3523" s="29" t="s">
        <v>12179</v>
      </c>
      <c r="C3523" s="29" t="s">
        <v>12179</v>
      </c>
      <c r="D3523" s="28">
        <v>8.7772347959E10</v>
      </c>
      <c r="E3523" s="29" t="s">
        <v>584</v>
      </c>
      <c r="F3523" s="29" t="s">
        <v>141</v>
      </c>
      <c r="G3523" s="29" t="s">
        <v>12180</v>
      </c>
      <c r="H3523" s="51" t="s">
        <v>12181</v>
      </c>
      <c r="I3523" s="6"/>
      <c r="J3523" s="10"/>
    </row>
    <row r="3524">
      <c r="A3524" s="28">
        <v>4.90528301148E11</v>
      </c>
      <c r="B3524" s="29" t="s">
        <v>12182</v>
      </c>
      <c r="C3524" s="29" t="s">
        <v>12183</v>
      </c>
      <c r="D3524" s="28">
        <v>8.7778210082E10</v>
      </c>
      <c r="E3524" s="29" t="s">
        <v>117</v>
      </c>
      <c r="F3524" s="29" t="s">
        <v>31</v>
      </c>
      <c r="G3524" s="29" t="s">
        <v>1313</v>
      </c>
      <c r="H3524" s="51" t="s">
        <v>11239</v>
      </c>
      <c r="I3524" s="6"/>
      <c r="J3524" s="10"/>
    </row>
    <row r="3525">
      <c r="A3525" s="28">
        <v>4.90529400657E11</v>
      </c>
      <c r="B3525" s="29" t="s">
        <v>11878</v>
      </c>
      <c r="C3525" s="29" t="s">
        <v>12184</v>
      </c>
      <c r="D3525" s="28">
        <v>8.7081555159E10</v>
      </c>
      <c r="E3525" s="29" t="s">
        <v>117</v>
      </c>
      <c r="F3525" s="29" t="s">
        <v>96</v>
      </c>
      <c r="G3525" s="29" t="s">
        <v>12185</v>
      </c>
      <c r="H3525" s="51" t="s">
        <v>8697</v>
      </c>
      <c r="I3525" s="6"/>
      <c r="J3525" s="10"/>
    </row>
    <row r="3526">
      <c r="A3526" s="28">
        <v>4.90719300386E11</v>
      </c>
      <c r="B3526" s="29" t="s">
        <v>12186</v>
      </c>
      <c r="C3526" s="29" t="s">
        <v>12187</v>
      </c>
      <c r="D3526" s="39" t="s">
        <v>12188</v>
      </c>
      <c r="E3526" s="29" t="s">
        <v>16</v>
      </c>
      <c r="F3526" s="29" t="s">
        <v>96</v>
      </c>
      <c r="G3526" s="29" t="s">
        <v>12189</v>
      </c>
      <c r="H3526" s="51" t="s">
        <v>11235</v>
      </c>
      <c r="I3526" s="6"/>
      <c r="J3526" s="13"/>
    </row>
    <row r="3527">
      <c r="A3527" s="3">
        <v>4.90502301552E11</v>
      </c>
      <c r="B3527" s="2" t="s">
        <v>12190</v>
      </c>
      <c r="C3527" s="2" t="s">
        <v>12191</v>
      </c>
      <c r="D3527" s="2" t="s">
        <v>12192</v>
      </c>
      <c r="E3527" s="2" t="s">
        <v>16</v>
      </c>
      <c r="F3527" s="2" t="s">
        <v>91</v>
      </c>
      <c r="G3527" s="2" t="s">
        <v>12193</v>
      </c>
      <c r="H3527" s="4" t="s">
        <v>12194</v>
      </c>
      <c r="I3527" s="10"/>
      <c r="J3527" s="13"/>
    </row>
    <row r="3528">
      <c r="A3528" s="58"/>
      <c r="B3528" s="58"/>
      <c r="C3528" s="58"/>
      <c r="D3528" s="58"/>
      <c r="E3528" s="58"/>
      <c r="F3528" s="58"/>
      <c r="G3528" s="58"/>
      <c r="H3528" s="6"/>
      <c r="I3528" s="6"/>
      <c r="J3528" s="10"/>
    </row>
    <row r="3529">
      <c r="A3529" s="62">
        <v>4.90525302249E11</v>
      </c>
      <c r="B3529" s="63" t="s">
        <v>12195</v>
      </c>
      <c r="C3529" s="63" t="s">
        <v>12196</v>
      </c>
      <c r="D3529" s="79" t="s">
        <v>12197</v>
      </c>
      <c r="E3529" s="63" t="s">
        <v>12198</v>
      </c>
      <c r="F3529" s="63" t="s">
        <v>2</v>
      </c>
      <c r="G3529" s="63" t="s">
        <v>12199</v>
      </c>
      <c r="H3529" s="33"/>
      <c r="I3529" s="33"/>
      <c r="J3529" s="6"/>
    </row>
    <row r="3530">
      <c r="A3530" s="3">
        <v>4.90703401412E11</v>
      </c>
      <c r="B3530" s="2" t="s">
        <v>12200</v>
      </c>
      <c r="C3530" s="2" t="s">
        <v>12201</v>
      </c>
      <c r="D3530" s="3">
        <v>8.777574983E10</v>
      </c>
      <c r="E3530" s="2" t="s">
        <v>302</v>
      </c>
      <c r="F3530" s="2" t="s">
        <v>71</v>
      </c>
      <c r="G3530" s="2" t="s">
        <v>9904</v>
      </c>
      <c r="H3530" s="65" t="s">
        <v>10258</v>
      </c>
      <c r="I3530" s="10"/>
      <c r="J3530" s="10"/>
    </row>
    <row r="3531">
      <c r="A3531" s="3">
        <v>4.90713401437E11</v>
      </c>
      <c r="B3531" s="2" t="s">
        <v>12202</v>
      </c>
      <c r="C3531" s="2" t="s">
        <v>12203</v>
      </c>
      <c r="D3531" s="69" t="s">
        <v>12204</v>
      </c>
      <c r="E3531" s="2" t="s">
        <v>16</v>
      </c>
      <c r="F3531" s="2" t="s">
        <v>96</v>
      </c>
      <c r="G3531" s="2" t="s">
        <v>12205</v>
      </c>
      <c r="H3531" s="4" t="s">
        <v>8734</v>
      </c>
      <c r="I3531" s="10"/>
      <c r="J3531" s="20"/>
    </row>
    <row r="3532">
      <c r="A3532" s="28">
        <v>4.90714300021E11</v>
      </c>
      <c r="B3532" s="29" t="s">
        <v>12206</v>
      </c>
      <c r="C3532" s="29" t="s">
        <v>12207</v>
      </c>
      <c r="D3532" s="28">
        <v>8.7059620707E10</v>
      </c>
      <c r="E3532" s="29" t="s">
        <v>117</v>
      </c>
      <c r="F3532" s="29" t="s">
        <v>31</v>
      </c>
      <c r="G3532" s="29" t="s">
        <v>12208</v>
      </c>
      <c r="H3532" s="51" t="s">
        <v>11852</v>
      </c>
      <c r="I3532" s="6"/>
      <c r="J3532" s="10"/>
    </row>
    <row r="3533">
      <c r="A3533" s="62">
        <v>4.90804400939E11</v>
      </c>
      <c r="B3533" s="63" t="s">
        <v>12209</v>
      </c>
      <c r="C3533" s="63" t="s">
        <v>12209</v>
      </c>
      <c r="D3533" s="68" t="str">
        <f>+7 (771) 331 - 33 - 15 ,87713313315</f>
        <v>#ERROR!</v>
      </c>
      <c r="E3533" s="63" t="s">
        <v>151</v>
      </c>
      <c r="F3533" s="63" t="s">
        <v>2</v>
      </c>
      <c r="G3533" s="63" t="s">
        <v>12210</v>
      </c>
      <c r="H3533" s="33"/>
      <c r="I3533" s="33"/>
      <c r="J3533" s="10"/>
    </row>
    <row r="3534">
      <c r="A3534" s="3">
        <v>4.90829350063E11</v>
      </c>
      <c r="B3534" s="2" t="s">
        <v>12211</v>
      </c>
      <c r="C3534" s="2" t="s">
        <v>12211</v>
      </c>
      <c r="D3534" s="3">
        <v>8.701791777E10</v>
      </c>
      <c r="E3534" s="2" t="s">
        <v>165</v>
      </c>
      <c r="F3534" s="2" t="s">
        <v>71</v>
      </c>
      <c r="G3534" s="2" t="s">
        <v>12212</v>
      </c>
      <c r="H3534" s="65" t="s">
        <v>10399</v>
      </c>
      <c r="I3534" s="10"/>
      <c r="J3534" s="6"/>
    </row>
    <row r="3535">
      <c r="A3535" s="3">
        <v>4.90731401009E11</v>
      </c>
      <c r="B3535" s="2" t="s">
        <v>12213</v>
      </c>
      <c r="C3535" s="2" t="s">
        <v>12214</v>
      </c>
      <c r="D3535" s="3">
        <v>8.7011298977E10</v>
      </c>
      <c r="E3535" s="2" t="s">
        <v>117</v>
      </c>
      <c r="F3535" s="2" t="s">
        <v>452</v>
      </c>
      <c r="G3535" s="2" t="s">
        <v>1332</v>
      </c>
      <c r="H3535" s="4" t="s">
        <v>9126</v>
      </c>
      <c r="I3535" s="10"/>
      <c r="J3535" s="6"/>
    </row>
    <row r="3536">
      <c r="A3536" s="28">
        <v>4.90927300119E11</v>
      </c>
      <c r="B3536" s="29" t="s">
        <v>12215</v>
      </c>
      <c r="C3536" s="29" t="s">
        <v>12215</v>
      </c>
      <c r="D3536" s="39" t="s">
        <v>12216</v>
      </c>
      <c r="E3536" s="29" t="s">
        <v>420</v>
      </c>
      <c r="F3536" s="29" t="s">
        <v>186</v>
      </c>
      <c r="G3536" s="29" t="s">
        <v>1196</v>
      </c>
      <c r="H3536" s="51" t="s">
        <v>12217</v>
      </c>
      <c r="I3536" s="6"/>
      <c r="J3536" s="6"/>
    </row>
    <row r="3537">
      <c r="A3537" s="62">
        <v>4.90919400324E11</v>
      </c>
      <c r="B3537" s="63" t="s">
        <v>12218</v>
      </c>
      <c r="C3537" s="63" t="s">
        <v>12219</v>
      </c>
      <c r="D3537" s="62">
        <v>8.7754870205E10</v>
      </c>
      <c r="E3537" s="63" t="s">
        <v>173</v>
      </c>
      <c r="F3537" s="63" t="s">
        <v>1868</v>
      </c>
      <c r="G3537" s="63" t="s">
        <v>1869</v>
      </c>
      <c r="H3537" s="33"/>
      <c r="I3537" s="33"/>
      <c r="J3537" s="10"/>
    </row>
    <row r="3538">
      <c r="A3538" s="3">
        <v>4.91128300277E11</v>
      </c>
      <c r="B3538" s="2" t="s">
        <v>12220</v>
      </c>
      <c r="C3538" s="2" t="s">
        <v>12221</v>
      </c>
      <c r="D3538" s="3">
        <v>8.7752232221E10</v>
      </c>
      <c r="E3538" s="2" t="s">
        <v>165</v>
      </c>
      <c r="F3538" s="2" t="s">
        <v>452</v>
      </c>
      <c r="G3538" s="2" t="s">
        <v>12222</v>
      </c>
      <c r="H3538" s="4" t="s">
        <v>12223</v>
      </c>
      <c r="I3538" s="10"/>
      <c r="J3538" s="10"/>
    </row>
    <row r="3539">
      <c r="A3539" s="58"/>
      <c r="B3539" s="58"/>
      <c r="C3539" s="58"/>
      <c r="D3539" s="58"/>
      <c r="E3539" s="58"/>
      <c r="F3539" s="58"/>
      <c r="G3539" s="58"/>
      <c r="H3539" s="6"/>
      <c r="I3539" s="6"/>
      <c r="J3539" s="20"/>
    </row>
    <row r="3540">
      <c r="A3540" s="62">
        <v>5.00101404489E11</v>
      </c>
      <c r="B3540" s="63" t="s">
        <v>12224</v>
      </c>
      <c r="C3540" s="63" t="s">
        <v>12224</v>
      </c>
      <c r="D3540" s="62">
        <v>8.7010000001E10</v>
      </c>
      <c r="E3540" s="63" t="s">
        <v>213</v>
      </c>
      <c r="F3540" s="63" t="s">
        <v>2</v>
      </c>
      <c r="G3540" s="63" t="s">
        <v>6514</v>
      </c>
      <c r="H3540" s="33"/>
      <c r="I3540" s="33"/>
      <c r="J3540" s="10"/>
    </row>
    <row r="3541">
      <c r="A3541" s="62">
        <v>5.00108400018E11</v>
      </c>
      <c r="B3541" s="63" t="s">
        <v>12225</v>
      </c>
      <c r="C3541" s="63" t="s">
        <v>12226</v>
      </c>
      <c r="D3541" s="62">
        <v>8.7172300022E10</v>
      </c>
      <c r="E3541" s="63" t="s">
        <v>117</v>
      </c>
      <c r="F3541" s="63" t="s">
        <v>16</v>
      </c>
      <c r="G3541" s="63" t="s">
        <v>3751</v>
      </c>
      <c r="H3541" s="33"/>
      <c r="I3541" s="33"/>
      <c r="J3541" s="10"/>
    </row>
    <row r="3542">
      <c r="A3542" s="62">
        <v>5.00113300524E11</v>
      </c>
      <c r="B3542" s="63" t="s">
        <v>12227</v>
      </c>
      <c r="C3542" s="63" t="s">
        <v>12227</v>
      </c>
      <c r="D3542" s="62">
        <v>8.7471708595E10</v>
      </c>
      <c r="E3542" s="63" t="s">
        <v>21</v>
      </c>
      <c r="F3542" s="63" t="s">
        <v>2</v>
      </c>
      <c r="G3542" s="63" t="s">
        <v>12228</v>
      </c>
      <c r="H3542" s="33"/>
      <c r="I3542" s="33"/>
      <c r="J3542" s="10"/>
    </row>
    <row r="3543">
      <c r="A3543" s="28">
        <v>5.00305302217E11</v>
      </c>
      <c r="B3543" s="29" t="s">
        <v>12229</v>
      </c>
      <c r="C3543" s="29" t="s">
        <v>12230</v>
      </c>
      <c r="D3543" s="39" t="s">
        <v>12231</v>
      </c>
      <c r="E3543" s="29" t="s">
        <v>117</v>
      </c>
      <c r="F3543" s="29" t="s">
        <v>31</v>
      </c>
      <c r="G3543" s="29" t="s">
        <v>12232</v>
      </c>
      <c r="H3543" s="51" t="s">
        <v>12233</v>
      </c>
      <c r="I3543" s="6"/>
      <c r="J3543" s="6"/>
    </row>
    <row r="3544">
      <c r="A3544" s="3">
        <v>5.00123450016E11</v>
      </c>
      <c r="B3544" s="2" t="s">
        <v>5940</v>
      </c>
      <c r="C3544" s="2" t="s">
        <v>12234</v>
      </c>
      <c r="D3544" s="3">
        <v>8.7164324373E10</v>
      </c>
      <c r="E3544" s="2" t="s">
        <v>16</v>
      </c>
      <c r="F3544" s="2" t="s">
        <v>22</v>
      </c>
      <c r="G3544" s="2" t="s">
        <v>12235</v>
      </c>
      <c r="H3544" s="4" t="s">
        <v>12236</v>
      </c>
      <c r="I3544" s="10"/>
      <c r="J3544" s="20"/>
    </row>
    <row r="3545">
      <c r="A3545" s="62">
        <v>5.00206401366E11</v>
      </c>
      <c r="B3545" s="63" t="s">
        <v>12237</v>
      </c>
      <c r="C3545" s="63" t="s">
        <v>12237</v>
      </c>
      <c r="D3545" s="62">
        <v>8.7079691979E10</v>
      </c>
      <c r="E3545" s="63" t="s">
        <v>117</v>
      </c>
      <c r="F3545" s="63" t="s">
        <v>2</v>
      </c>
      <c r="G3545" s="63" t="s">
        <v>12238</v>
      </c>
      <c r="H3545" s="33"/>
      <c r="I3545" s="33"/>
      <c r="J3545" s="6"/>
    </row>
    <row r="3546">
      <c r="A3546" s="28">
        <v>5.00207300466E11</v>
      </c>
      <c r="B3546" s="29" t="s">
        <v>12239</v>
      </c>
      <c r="C3546" s="29" t="s">
        <v>12240</v>
      </c>
      <c r="D3546" s="29" t="s">
        <v>12241</v>
      </c>
      <c r="E3546" s="29" t="s">
        <v>213</v>
      </c>
      <c r="F3546" s="29" t="s">
        <v>186</v>
      </c>
      <c r="G3546" s="29" t="s">
        <v>2230</v>
      </c>
      <c r="H3546" s="51" t="s">
        <v>12242</v>
      </c>
      <c r="I3546" s="6"/>
      <c r="J3546" s="10"/>
    </row>
    <row r="3547">
      <c r="A3547" s="3">
        <v>5.00217400338E11</v>
      </c>
      <c r="B3547" s="2" t="s">
        <v>12243</v>
      </c>
      <c r="C3547" s="2" t="s">
        <v>12244</v>
      </c>
      <c r="D3547" s="2" t="s">
        <v>12245</v>
      </c>
      <c r="E3547" s="2" t="s">
        <v>379</v>
      </c>
      <c r="F3547" s="2" t="s">
        <v>96</v>
      </c>
      <c r="G3547" s="2" t="s">
        <v>1898</v>
      </c>
      <c r="H3547" s="4" t="s">
        <v>8697</v>
      </c>
      <c r="I3547" s="10"/>
      <c r="J3547" s="6"/>
    </row>
    <row r="3548">
      <c r="A3548" s="3">
        <v>5.00217400586E11</v>
      </c>
      <c r="B3548" s="2" t="s">
        <v>12246</v>
      </c>
      <c r="C3548" s="2" t="s">
        <v>12247</v>
      </c>
      <c r="D3548" s="3">
        <v>8.7779349113E10</v>
      </c>
      <c r="E3548" s="2" t="s">
        <v>420</v>
      </c>
      <c r="F3548" s="2" t="s">
        <v>9</v>
      </c>
      <c r="G3548" s="2" t="s">
        <v>12248</v>
      </c>
      <c r="H3548" s="4" t="s">
        <v>11113</v>
      </c>
      <c r="I3548" s="10"/>
      <c r="J3548" s="10"/>
    </row>
    <row r="3549">
      <c r="A3549" s="28">
        <v>5.00220302275E11</v>
      </c>
      <c r="B3549" s="29" t="s">
        <v>12249</v>
      </c>
      <c r="C3549" s="29" t="s">
        <v>12250</v>
      </c>
      <c r="D3549" s="28">
        <v>8.7778360527E10</v>
      </c>
      <c r="E3549" s="29" t="s">
        <v>117</v>
      </c>
      <c r="F3549" s="29" t="s">
        <v>31</v>
      </c>
      <c r="G3549" s="29" t="s">
        <v>12251</v>
      </c>
      <c r="H3549" s="51" t="s">
        <v>12252</v>
      </c>
      <c r="I3549" s="6"/>
      <c r="J3549" s="10"/>
    </row>
    <row r="3550">
      <c r="A3550" s="28">
        <v>5.00308302491E11</v>
      </c>
      <c r="B3550" s="29" t="s">
        <v>12253</v>
      </c>
      <c r="C3550" s="29" t="s">
        <v>12254</v>
      </c>
      <c r="D3550" s="28">
        <v>8.705833327E10</v>
      </c>
      <c r="E3550" s="29" t="s">
        <v>117</v>
      </c>
      <c r="F3550" s="29" t="s">
        <v>91</v>
      </c>
      <c r="G3550" s="29" t="s">
        <v>1339</v>
      </c>
      <c r="H3550" s="51" t="s">
        <v>6816</v>
      </c>
      <c r="I3550" s="6"/>
      <c r="J3550" s="6"/>
    </row>
    <row r="3551">
      <c r="A3551" s="62">
        <v>5.00322300471E11</v>
      </c>
      <c r="B3551" s="63" t="s">
        <v>12255</v>
      </c>
      <c r="C3551" s="63" t="s">
        <v>12256</v>
      </c>
      <c r="D3551" s="62">
        <v>8.7717445577E10</v>
      </c>
      <c r="E3551" s="63" t="s">
        <v>21</v>
      </c>
      <c r="F3551" s="63" t="s">
        <v>2</v>
      </c>
      <c r="G3551" s="63" t="s">
        <v>12257</v>
      </c>
      <c r="H3551" s="33"/>
      <c r="I3551" s="33"/>
      <c r="J3551" s="10"/>
    </row>
    <row r="3552">
      <c r="A3552" s="72">
        <v>5.00620300749E11</v>
      </c>
      <c r="B3552" s="73" t="s">
        <v>4277</v>
      </c>
      <c r="C3552" s="73" t="s">
        <v>12258</v>
      </c>
      <c r="D3552" s="72">
        <v>8.7777351707E10</v>
      </c>
      <c r="E3552" s="73" t="s">
        <v>16</v>
      </c>
      <c r="F3552" s="73" t="s">
        <v>141</v>
      </c>
      <c r="G3552" s="73" t="s">
        <v>12259</v>
      </c>
      <c r="H3552" s="74" t="s">
        <v>1092</v>
      </c>
      <c r="I3552" s="14"/>
      <c r="J3552" s="10"/>
    </row>
    <row r="3553">
      <c r="A3553" s="28">
        <v>5.00325301535E11</v>
      </c>
      <c r="B3553" s="29" t="s">
        <v>12260</v>
      </c>
      <c r="C3553" s="29" t="s">
        <v>340</v>
      </c>
      <c r="D3553" s="29" t="s">
        <v>341</v>
      </c>
      <c r="E3553" s="29" t="s">
        <v>21</v>
      </c>
      <c r="F3553" s="29" t="s">
        <v>141</v>
      </c>
      <c r="G3553" s="29" t="s">
        <v>342</v>
      </c>
      <c r="H3553" s="51" t="s">
        <v>10457</v>
      </c>
      <c r="I3553" s="6"/>
      <c r="J3553" s="33"/>
    </row>
    <row r="3554">
      <c r="A3554" s="3">
        <v>5.00327400405E11</v>
      </c>
      <c r="B3554" s="2" t="s">
        <v>12261</v>
      </c>
      <c r="C3554" s="2" t="s">
        <v>12262</v>
      </c>
      <c r="D3554" s="3">
        <v>8.7013871003E10</v>
      </c>
      <c r="E3554" s="2" t="s">
        <v>12263</v>
      </c>
      <c r="F3554" s="2" t="s">
        <v>91</v>
      </c>
      <c r="G3554" s="2" t="s">
        <v>1834</v>
      </c>
      <c r="H3554" s="4" t="s">
        <v>6816</v>
      </c>
      <c r="I3554" s="10"/>
      <c r="J3554" s="10"/>
    </row>
    <row r="3555">
      <c r="A3555" s="28">
        <v>5.00404401104E11</v>
      </c>
      <c r="B3555" s="29" t="s">
        <v>12264</v>
      </c>
      <c r="C3555" s="29" t="s">
        <v>12265</v>
      </c>
      <c r="D3555" s="28">
        <v>8.705870596E10</v>
      </c>
      <c r="E3555" s="29" t="s">
        <v>117</v>
      </c>
      <c r="F3555" s="29" t="s">
        <v>141</v>
      </c>
      <c r="G3555" s="29" t="s">
        <v>12266</v>
      </c>
      <c r="H3555" s="51" t="s">
        <v>10457</v>
      </c>
      <c r="I3555" s="6"/>
      <c r="J3555" s="10"/>
    </row>
    <row r="3556">
      <c r="A3556" s="72">
        <v>5.00708300995E11</v>
      </c>
      <c r="B3556" s="73" t="s">
        <v>12267</v>
      </c>
      <c r="C3556" s="73" t="s">
        <v>12268</v>
      </c>
      <c r="D3556" s="72">
        <f>+77023810920</f>
        <v>77023810920</v>
      </c>
      <c r="E3556" s="73" t="s">
        <v>225</v>
      </c>
      <c r="F3556" s="73" t="s">
        <v>60</v>
      </c>
      <c r="G3556" s="73" t="s">
        <v>12031</v>
      </c>
      <c r="H3556" s="74" t="s">
        <v>10180</v>
      </c>
      <c r="I3556" s="14"/>
      <c r="J3556" s="13"/>
    </row>
    <row r="3557">
      <c r="A3557" s="90">
        <v>5.00619350076E11</v>
      </c>
      <c r="B3557" s="91" t="s">
        <v>12269</v>
      </c>
      <c r="C3557" s="91" t="s">
        <v>12270</v>
      </c>
      <c r="D3557" s="90">
        <v>8.7052911152E10</v>
      </c>
      <c r="E3557" s="91" t="s">
        <v>21</v>
      </c>
      <c r="F3557" s="91" t="s">
        <v>22</v>
      </c>
      <c r="G3557" s="91" t="s">
        <v>12271</v>
      </c>
      <c r="H3557" s="93" t="s">
        <v>12019</v>
      </c>
      <c r="I3557" s="19"/>
      <c r="J3557" s="6"/>
    </row>
    <row r="3558">
      <c r="A3558" s="62">
        <v>5.00702301029E11</v>
      </c>
      <c r="B3558" s="63" t="s">
        <v>12272</v>
      </c>
      <c r="C3558" s="63" t="s">
        <v>12273</v>
      </c>
      <c r="D3558" s="62">
        <v>8.7016082717E10</v>
      </c>
      <c r="E3558" s="63" t="s">
        <v>2489</v>
      </c>
      <c r="F3558" s="63" t="s">
        <v>2</v>
      </c>
      <c r="G3558" s="63" t="s">
        <v>12199</v>
      </c>
      <c r="H3558" s="33"/>
      <c r="I3558" s="33"/>
      <c r="J3558" s="6"/>
    </row>
    <row r="3559">
      <c r="A3559" s="62">
        <v>5.00702401243E11</v>
      </c>
      <c r="B3559" s="63" t="s">
        <v>12274</v>
      </c>
      <c r="C3559" s="63" t="s">
        <v>12275</v>
      </c>
      <c r="D3559" s="62">
        <v>8.7775393134E10</v>
      </c>
      <c r="E3559" s="63" t="s">
        <v>117</v>
      </c>
      <c r="F3559" s="63" t="s">
        <v>2</v>
      </c>
      <c r="G3559" s="63" t="s">
        <v>6259</v>
      </c>
      <c r="H3559" s="33"/>
      <c r="I3559" s="33"/>
      <c r="J3559" s="33"/>
    </row>
    <row r="3560">
      <c r="A3560" s="28">
        <v>5.00623400987E11</v>
      </c>
      <c r="B3560" s="29" t="s">
        <v>12276</v>
      </c>
      <c r="C3560" s="29" t="s">
        <v>12277</v>
      </c>
      <c r="D3560" s="28">
        <f>+77055430578</f>
        <v>77055430578</v>
      </c>
      <c r="E3560" s="29" t="s">
        <v>165</v>
      </c>
      <c r="F3560" s="29" t="s">
        <v>9</v>
      </c>
      <c r="G3560" s="29" t="s">
        <v>12278</v>
      </c>
      <c r="H3560" s="51" t="s">
        <v>11250</v>
      </c>
      <c r="I3560" s="6"/>
      <c r="J3560" s="10"/>
    </row>
    <row r="3561">
      <c r="A3561" s="59">
        <v>5.00708400496E11</v>
      </c>
      <c r="B3561" s="60" t="s">
        <v>12279</v>
      </c>
      <c r="C3561" s="60" t="s">
        <v>12280</v>
      </c>
      <c r="D3561" s="133" t="s">
        <v>12281</v>
      </c>
      <c r="E3561" s="60" t="s">
        <v>117</v>
      </c>
      <c r="F3561" s="60" t="s">
        <v>31</v>
      </c>
      <c r="G3561" s="60" t="s">
        <v>12282</v>
      </c>
      <c r="H3561" s="40"/>
      <c r="I3561" s="40"/>
      <c r="J3561" s="6"/>
    </row>
    <row r="3562">
      <c r="A3562" s="62">
        <v>5.00809400851E11</v>
      </c>
      <c r="B3562" s="63" t="s">
        <v>12283</v>
      </c>
      <c r="C3562" s="63" t="s">
        <v>12284</v>
      </c>
      <c r="D3562" s="62">
        <v>8.7770061277E10</v>
      </c>
      <c r="E3562" s="63" t="s">
        <v>117</v>
      </c>
      <c r="F3562" s="63" t="s">
        <v>16</v>
      </c>
      <c r="G3562" s="63" t="s">
        <v>2993</v>
      </c>
      <c r="H3562" s="33"/>
      <c r="I3562" s="33"/>
      <c r="J3562" s="33"/>
    </row>
    <row r="3563">
      <c r="A3563" s="28">
        <v>5.00728400267E11</v>
      </c>
      <c r="B3563" s="29" t="s">
        <v>12285</v>
      </c>
      <c r="C3563" s="29" t="s">
        <v>12286</v>
      </c>
      <c r="D3563" s="28">
        <v>8.7025422465E10</v>
      </c>
      <c r="E3563" s="29" t="s">
        <v>165</v>
      </c>
      <c r="F3563" s="29" t="s">
        <v>43</v>
      </c>
      <c r="G3563" s="29" t="s">
        <v>2915</v>
      </c>
      <c r="H3563" s="51" t="s">
        <v>11713</v>
      </c>
      <c r="I3563" s="6"/>
      <c r="J3563" s="10"/>
    </row>
    <row r="3564">
      <c r="A3564" s="3">
        <v>5.00829400098E11</v>
      </c>
      <c r="B3564" s="2" t="s">
        <v>12287</v>
      </c>
      <c r="C3564" s="2" t="s">
        <v>12288</v>
      </c>
      <c r="D3564" s="3">
        <v>8.7133121789E10</v>
      </c>
      <c r="E3564" s="2" t="s">
        <v>21</v>
      </c>
      <c r="F3564" s="2" t="s">
        <v>201</v>
      </c>
      <c r="G3564" s="2" t="s">
        <v>214</v>
      </c>
      <c r="H3564" s="4" t="s">
        <v>8798</v>
      </c>
      <c r="I3564" s="10"/>
      <c r="J3564" s="10"/>
    </row>
    <row r="3565">
      <c r="A3565" s="28">
        <v>5.00830350142E11</v>
      </c>
      <c r="B3565" s="29" t="s">
        <v>12289</v>
      </c>
      <c r="C3565" s="29" t="s">
        <v>12290</v>
      </c>
      <c r="D3565" s="39" t="s">
        <v>12291</v>
      </c>
      <c r="E3565" s="29" t="s">
        <v>21</v>
      </c>
      <c r="F3565" s="29" t="s">
        <v>43</v>
      </c>
      <c r="G3565" s="29" t="s">
        <v>12292</v>
      </c>
      <c r="H3565" s="51" t="s">
        <v>11713</v>
      </c>
      <c r="I3565" s="6"/>
      <c r="J3565" s="6"/>
    </row>
    <row r="3566">
      <c r="A3566" s="62">
        <v>5.01004301374E11</v>
      </c>
      <c r="B3566" s="63" t="s">
        <v>12293</v>
      </c>
      <c r="C3566" s="63" t="s">
        <v>12293</v>
      </c>
      <c r="D3566" s="62">
        <v>8.7785687779E10</v>
      </c>
      <c r="E3566" s="63" t="s">
        <v>2489</v>
      </c>
      <c r="F3566" s="63" t="s">
        <v>1868</v>
      </c>
      <c r="G3566" s="63" t="s">
        <v>12294</v>
      </c>
      <c r="H3566" s="33"/>
      <c r="I3566" s="33"/>
      <c r="J3566" s="20"/>
    </row>
    <row r="3567">
      <c r="A3567" s="28">
        <v>5.00916400912E11</v>
      </c>
      <c r="B3567" s="29" t="s">
        <v>12295</v>
      </c>
      <c r="C3567" s="29" t="s">
        <v>12296</v>
      </c>
      <c r="D3567" s="28">
        <v>8.7055015251E10</v>
      </c>
      <c r="E3567" s="29" t="s">
        <v>117</v>
      </c>
      <c r="F3567" s="29" t="s">
        <v>186</v>
      </c>
      <c r="G3567" s="29" t="s">
        <v>12297</v>
      </c>
      <c r="H3567" s="51" t="s">
        <v>10097</v>
      </c>
      <c r="I3567" s="6"/>
      <c r="J3567" s="13"/>
    </row>
    <row r="3568">
      <c r="A3568" s="28">
        <v>5.01026350194E11</v>
      </c>
      <c r="B3568" s="29" t="s">
        <v>12298</v>
      </c>
      <c r="C3568" s="29" t="s">
        <v>12298</v>
      </c>
      <c r="D3568" s="39" t="s">
        <v>12299</v>
      </c>
      <c r="E3568" s="29" t="s">
        <v>9805</v>
      </c>
      <c r="F3568" s="29" t="s">
        <v>22</v>
      </c>
      <c r="G3568" s="29" t="s">
        <v>2394</v>
      </c>
      <c r="H3568" s="51" t="s">
        <v>11652</v>
      </c>
      <c r="I3568" s="6"/>
      <c r="J3568" s="6"/>
    </row>
    <row r="3569">
      <c r="A3569" s="28">
        <v>5.01217450129E11</v>
      </c>
      <c r="B3569" s="29" t="s">
        <v>12300</v>
      </c>
      <c r="C3569" s="29" t="s">
        <v>12301</v>
      </c>
      <c r="D3569" s="28">
        <f>+77017771381</f>
        <v>77017771381</v>
      </c>
      <c r="E3569" s="29" t="s">
        <v>151</v>
      </c>
      <c r="F3569" s="29" t="s">
        <v>16</v>
      </c>
      <c r="G3569" s="29" t="s">
        <v>12302</v>
      </c>
      <c r="H3569" s="51" t="s">
        <v>11250</v>
      </c>
      <c r="I3569" s="6"/>
      <c r="J3569" s="6"/>
    </row>
    <row r="3570">
      <c r="A3570" s="3">
        <v>5.01118300504E11</v>
      </c>
      <c r="B3570" s="2" t="s">
        <v>12303</v>
      </c>
      <c r="C3570" s="2" t="s">
        <v>12304</v>
      </c>
      <c r="D3570" s="69" t="s">
        <v>12305</v>
      </c>
      <c r="E3570" s="2" t="s">
        <v>117</v>
      </c>
      <c r="F3570" s="2" t="s">
        <v>452</v>
      </c>
      <c r="G3570" s="2" t="s">
        <v>12306</v>
      </c>
      <c r="H3570" s="4" t="s">
        <v>6001</v>
      </c>
      <c r="I3570" s="10"/>
      <c r="J3570" s="6"/>
    </row>
    <row r="3571">
      <c r="A3571" s="28">
        <v>5.10111401867E11</v>
      </c>
      <c r="B3571" s="29" t="s">
        <v>12307</v>
      </c>
      <c r="C3571" s="29" t="s">
        <v>12308</v>
      </c>
      <c r="D3571" s="28">
        <v>8.7757112677E10</v>
      </c>
      <c r="E3571" s="29" t="s">
        <v>36</v>
      </c>
      <c r="F3571" s="29" t="s">
        <v>37</v>
      </c>
      <c r="G3571" s="29" t="s">
        <v>5938</v>
      </c>
      <c r="H3571" s="51" t="s">
        <v>11647</v>
      </c>
      <c r="I3571" s="6"/>
      <c r="J3571" s="20"/>
    </row>
    <row r="3572">
      <c r="A3572" s="3">
        <v>5.01223301137E11</v>
      </c>
      <c r="B3572" s="2" t="s">
        <v>12309</v>
      </c>
      <c r="C3572" s="2" t="s">
        <v>12309</v>
      </c>
      <c r="D3572" s="3">
        <v>8.705465007E10</v>
      </c>
      <c r="E3572" s="2" t="s">
        <v>21</v>
      </c>
      <c r="F3572" s="2" t="s">
        <v>186</v>
      </c>
      <c r="G3572" s="2" t="s">
        <v>3352</v>
      </c>
      <c r="H3572" s="4" t="s">
        <v>1197</v>
      </c>
      <c r="I3572" s="10"/>
      <c r="J3572" s="10"/>
    </row>
    <row r="3573">
      <c r="A3573" s="3">
        <v>5.10103302131E11</v>
      </c>
      <c r="B3573" s="2" t="s">
        <v>12310</v>
      </c>
      <c r="C3573" s="2" t="s">
        <v>12311</v>
      </c>
      <c r="D3573" s="3">
        <v>8.7026830805E10</v>
      </c>
      <c r="E3573" s="2" t="s">
        <v>16</v>
      </c>
      <c r="F3573" s="2" t="s">
        <v>96</v>
      </c>
      <c r="G3573" s="2" t="s">
        <v>12312</v>
      </c>
      <c r="H3573" s="4" t="s">
        <v>8734</v>
      </c>
      <c r="I3573" s="10"/>
      <c r="J3573" s="10"/>
    </row>
    <row r="3574">
      <c r="A3574" s="62">
        <v>5.10101409332E11</v>
      </c>
      <c r="B3574" s="63" t="s">
        <v>12313</v>
      </c>
      <c r="C3574" s="63" t="s">
        <v>12314</v>
      </c>
      <c r="D3574" s="63" t="s">
        <v>12315</v>
      </c>
      <c r="E3574" s="63" t="s">
        <v>117</v>
      </c>
      <c r="F3574" s="63" t="s">
        <v>2</v>
      </c>
      <c r="G3574" s="63" t="s">
        <v>12316</v>
      </c>
      <c r="H3574" s="33"/>
      <c r="I3574" s="33"/>
      <c r="J3574" s="33"/>
    </row>
    <row r="3575">
      <c r="A3575" s="3">
        <v>5.10116401071E11</v>
      </c>
      <c r="B3575" s="2" t="s">
        <v>12317</v>
      </c>
      <c r="C3575" s="2" t="s">
        <v>12318</v>
      </c>
      <c r="D3575" s="3">
        <v>8.7718499989E10</v>
      </c>
      <c r="E3575" s="2" t="s">
        <v>1373</v>
      </c>
      <c r="F3575" s="2" t="s">
        <v>91</v>
      </c>
      <c r="G3575" s="2" t="s">
        <v>1550</v>
      </c>
      <c r="H3575" s="4" t="s">
        <v>5547</v>
      </c>
      <c r="I3575" s="10"/>
      <c r="J3575" s="13"/>
    </row>
    <row r="3576">
      <c r="A3576" s="3">
        <v>5.10306350036E11</v>
      </c>
      <c r="B3576" s="2" t="s">
        <v>12319</v>
      </c>
      <c r="C3576" s="2" t="s">
        <v>12320</v>
      </c>
      <c r="D3576" s="3">
        <v>8.777172496E10</v>
      </c>
      <c r="E3576" s="2" t="s">
        <v>225</v>
      </c>
      <c r="F3576" s="2" t="s">
        <v>9</v>
      </c>
      <c r="G3576" s="2" t="s">
        <v>1955</v>
      </c>
      <c r="H3576" s="4" t="s">
        <v>11113</v>
      </c>
      <c r="I3576" s="10"/>
      <c r="J3576" s="6"/>
    </row>
    <row r="3577">
      <c r="A3577" s="62">
        <v>5.10301403866E11</v>
      </c>
      <c r="B3577" s="63" t="s">
        <v>12321</v>
      </c>
      <c r="C3577" s="63" t="s">
        <v>12321</v>
      </c>
      <c r="D3577" s="62">
        <v>8.7766566054E10</v>
      </c>
      <c r="E3577" s="63" t="s">
        <v>1335</v>
      </c>
      <c r="F3577" s="63" t="s">
        <v>2</v>
      </c>
      <c r="G3577" s="63" t="s">
        <v>12322</v>
      </c>
      <c r="H3577" s="33"/>
      <c r="I3577" s="33"/>
      <c r="J3577" s="6"/>
    </row>
    <row r="3578">
      <c r="A3578" s="3">
        <v>5.10225402538E11</v>
      </c>
      <c r="B3578" s="2" t="s">
        <v>5034</v>
      </c>
      <c r="C3578" s="2" t="s">
        <v>12323</v>
      </c>
      <c r="D3578" s="3">
        <v>8.7756754734E10</v>
      </c>
      <c r="E3578" s="2" t="s">
        <v>165</v>
      </c>
      <c r="F3578" s="2" t="s">
        <v>186</v>
      </c>
      <c r="G3578" s="2" t="s">
        <v>4981</v>
      </c>
      <c r="H3578" s="4" t="s">
        <v>1197</v>
      </c>
      <c r="I3578" s="10"/>
      <c r="J3578" s="13"/>
    </row>
    <row r="3579">
      <c r="A3579" s="28">
        <v>5.10318300987E11</v>
      </c>
      <c r="B3579" s="29" t="s">
        <v>12324</v>
      </c>
      <c r="C3579" s="29" t="s">
        <v>12325</v>
      </c>
      <c r="D3579" s="28">
        <v>8.7015944192E10</v>
      </c>
      <c r="E3579" s="29" t="s">
        <v>762</v>
      </c>
      <c r="F3579" s="29" t="s">
        <v>201</v>
      </c>
      <c r="G3579" s="29" t="s">
        <v>12326</v>
      </c>
      <c r="H3579" s="51" t="s">
        <v>9407</v>
      </c>
      <c r="I3579" s="6"/>
      <c r="J3579" s="6"/>
    </row>
    <row r="3580">
      <c r="A3580" s="3">
        <v>5.10316401297E11</v>
      </c>
      <c r="B3580" s="2" t="s">
        <v>12327</v>
      </c>
      <c r="C3580" s="2" t="s">
        <v>12328</v>
      </c>
      <c r="D3580" s="3">
        <v>8.7756530644E10</v>
      </c>
      <c r="E3580" s="2" t="s">
        <v>36</v>
      </c>
      <c r="F3580" s="2" t="s">
        <v>96</v>
      </c>
      <c r="G3580" s="2" t="s">
        <v>12329</v>
      </c>
      <c r="H3580" s="4" t="s">
        <v>8734</v>
      </c>
      <c r="I3580" s="10"/>
      <c r="J3580" s="13"/>
    </row>
    <row r="3581">
      <c r="A3581" s="3">
        <v>5.10315402824E11</v>
      </c>
      <c r="B3581" s="2" t="s">
        <v>12330</v>
      </c>
      <c r="C3581" s="2" t="s">
        <v>12330</v>
      </c>
      <c r="D3581" s="3">
        <v>8.7024704086E10</v>
      </c>
      <c r="E3581" s="2" t="s">
        <v>117</v>
      </c>
      <c r="F3581" s="2" t="s">
        <v>452</v>
      </c>
      <c r="G3581" s="2" t="s">
        <v>1332</v>
      </c>
      <c r="H3581" s="4" t="s">
        <v>6001</v>
      </c>
      <c r="I3581" s="10"/>
      <c r="J3581" s="33"/>
    </row>
    <row r="3582">
      <c r="A3582" s="28">
        <v>5.10323300171E11</v>
      </c>
      <c r="B3582" s="29" t="s">
        <v>12331</v>
      </c>
      <c r="C3582" s="29" t="s">
        <v>12332</v>
      </c>
      <c r="D3582" s="28">
        <v>8.7054094483E10</v>
      </c>
      <c r="E3582" s="29" t="s">
        <v>36</v>
      </c>
      <c r="F3582" s="29" t="s">
        <v>9</v>
      </c>
      <c r="G3582" s="29" t="s">
        <v>12333</v>
      </c>
      <c r="H3582" s="51" t="s">
        <v>1286</v>
      </c>
      <c r="I3582" s="6"/>
      <c r="J3582" s="6"/>
    </row>
    <row r="3583">
      <c r="A3583" s="28">
        <v>5.10612350327E11</v>
      </c>
      <c r="B3583" s="29" t="s">
        <v>12334</v>
      </c>
      <c r="C3583" s="29" t="s">
        <v>12335</v>
      </c>
      <c r="D3583" s="39" t="s">
        <v>12336</v>
      </c>
      <c r="E3583" s="29" t="s">
        <v>225</v>
      </c>
      <c r="F3583" s="29" t="s">
        <v>71</v>
      </c>
      <c r="G3583" s="29" t="s">
        <v>12337</v>
      </c>
      <c r="H3583" s="30" t="s">
        <v>1148</v>
      </c>
      <c r="I3583" s="6"/>
      <c r="J3583" s="10"/>
    </row>
    <row r="3584">
      <c r="A3584" s="3">
        <v>5.10504401249E11</v>
      </c>
      <c r="B3584" s="2" t="s">
        <v>12338</v>
      </c>
      <c r="C3584" s="2" t="s">
        <v>12339</v>
      </c>
      <c r="D3584" s="69" t="s">
        <v>12340</v>
      </c>
      <c r="E3584" s="2" t="s">
        <v>117</v>
      </c>
      <c r="F3584" s="2" t="s">
        <v>91</v>
      </c>
      <c r="G3584" s="2" t="s">
        <v>12341</v>
      </c>
      <c r="H3584" s="4" t="s">
        <v>6176</v>
      </c>
      <c r="I3584" s="10"/>
      <c r="J3584" s="13"/>
    </row>
    <row r="3585">
      <c r="A3585" s="62">
        <v>5.10528300592E11</v>
      </c>
      <c r="B3585" s="63" t="s">
        <v>12342</v>
      </c>
      <c r="C3585" s="63" t="s">
        <v>12343</v>
      </c>
      <c r="D3585" s="62">
        <v>8.7781801282E10</v>
      </c>
      <c r="E3585" s="63" t="s">
        <v>16</v>
      </c>
      <c r="F3585" s="63" t="s">
        <v>1868</v>
      </c>
      <c r="G3585" s="63" t="s">
        <v>12344</v>
      </c>
      <c r="H3585" s="33"/>
      <c r="I3585" s="33"/>
      <c r="J3585" s="6"/>
    </row>
    <row r="3586">
      <c r="A3586" s="3">
        <v>5.10616401317E11</v>
      </c>
      <c r="B3586" s="2" t="s">
        <v>12345</v>
      </c>
      <c r="C3586" s="2" t="s">
        <v>12346</v>
      </c>
      <c r="D3586" s="3">
        <v>8.7714572023E10</v>
      </c>
      <c r="E3586" s="2" t="s">
        <v>117</v>
      </c>
      <c r="F3586" s="2" t="s">
        <v>96</v>
      </c>
      <c r="G3586" s="2" t="s">
        <v>11825</v>
      </c>
      <c r="H3586" s="4" t="s">
        <v>8734</v>
      </c>
      <c r="I3586" s="10"/>
      <c r="J3586" s="10"/>
    </row>
    <row r="3587">
      <c r="A3587" s="28">
        <v>5.10618401893E11</v>
      </c>
      <c r="B3587" s="29" t="s">
        <v>12347</v>
      </c>
      <c r="C3587" s="29" t="s">
        <v>12348</v>
      </c>
      <c r="D3587" s="28">
        <v>8.7021185635E10</v>
      </c>
      <c r="E3587" s="29" t="s">
        <v>302</v>
      </c>
      <c r="F3587" s="29" t="s">
        <v>186</v>
      </c>
      <c r="G3587" s="29" t="s">
        <v>12349</v>
      </c>
      <c r="H3587" s="51" t="s">
        <v>10242</v>
      </c>
      <c r="I3587" s="6"/>
      <c r="J3587" s="10"/>
    </row>
    <row r="3588">
      <c r="A3588" s="28">
        <v>5.10629401219E11</v>
      </c>
      <c r="B3588" s="29" t="s">
        <v>5136</v>
      </c>
      <c r="C3588" s="29" t="s">
        <v>12350</v>
      </c>
      <c r="D3588" s="28">
        <v>8.7071071726E10</v>
      </c>
      <c r="E3588" s="29" t="s">
        <v>21</v>
      </c>
      <c r="F3588" s="29" t="s">
        <v>31</v>
      </c>
      <c r="G3588" s="29" t="s">
        <v>12351</v>
      </c>
      <c r="H3588" s="51" t="s">
        <v>11852</v>
      </c>
      <c r="I3588" s="6"/>
      <c r="J3588" s="6"/>
    </row>
    <row r="3589">
      <c r="A3589" s="3">
        <v>5.10701301749E11</v>
      </c>
      <c r="B3589" s="2" t="s">
        <v>12352</v>
      </c>
      <c r="C3589" s="2" t="s">
        <v>12353</v>
      </c>
      <c r="D3589" s="69" t="s">
        <v>12354</v>
      </c>
      <c r="E3589" s="2" t="s">
        <v>16</v>
      </c>
      <c r="F3589" s="2" t="s">
        <v>96</v>
      </c>
      <c r="G3589" s="2" t="s">
        <v>12355</v>
      </c>
      <c r="H3589" s="4" t="s">
        <v>12356</v>
      </c>
      <c r="I3589" s="10"/>
      <c r="J3589" s="6"/>
    </row>
    <row r="3590">
      <c r="A3590" s="3">
        <v>5.10625400219E11</v>
      </c>
      <c r="B3590" s="2" t="s">
        <v>12357</v>
      </c>
      <c r="C3590" s="2" t="s">
        <v>12357</v>
      </c>
      <c r="D3590" s="3">
        <v>8.7759099825E10</v>
      </c>
      <c r="E3590" s="2" t="s">
        <v>12358</v>
      </c>
      <c r="F3590" s="2" t="s">
        <v>273</v>
      </c>
      <c r="G3590" s="2" t="s">
        <v>137</v>
      </c>
      <c r="H3590" s="4" t="s">
        <v>9578</v>
      </c>
      <c r="I3590" s="10"/>
      <c r="J3590" s="10"/>
    </row>
    <row r="3591">
      <c r="A3591" s="28">
        <v>5.10804301184E11</v>
      </c>
      <c r="B3591" s="29" t="s">
        <v>12359</v>
      </c>
      <c r="C3591" s="29" t="s">
        <v>12360</v>
      </c>
      <c r="D3591" s="28">
        <v>8.7772221812E10</v>
      </c>
      <c r="E3591" s="29" t="s">
        <v>117</v>
      </c>
      <c r="F3591" s="29" t="s">
        <v>31</v>
      </c>
      <c r="G3591" s="29" t="s">
        <v>12361</v>
      </c>
      <c r="H3591" s="51" t="s">
        <v>11239</v>
      </c>
      <c r="I3591" s="6"/>
      <c r="J3591" s="20"/>
      <c r="K3591" s="25"/>
      <c r="L3591" s="25"/>
      <c r="M3591" s="25"/>
      <c r="N3591" s="25"/>
      <c r="O3591" s="25"/>
      <c r="P3591" s="25"/>
      <c r="Q3591" s="25"/>
      <c r="R3591" s="25"/>
      <c r="S3591" s="25"/>
      <c r="T3591" s="25"/>
      <c r="U3591" s="25"/>
      <c r="V3591" s="25"/>
      <c r="W3591" s="25"/>
      <c r="X3591" s="25"/>
      <c r="Y3591" s="25"/>
      <c r="Z3591" s="25"/>
    </row>
    <row r="3592">
      <c r="A3592" s="28">
        <v>5.1072540123E11</v>
      </c>
      <c r="B3592" s="29" t="s">
        <v>12362</v>
      </c>
      <c r="C3592" s="29" t="s">
        <v>12363</v>
      </c>
      <c r="D3592" s="28">
        <v>8.775217853E10</v>
      </c>
      <c r="E3592" s="29" t="s">
        <v>165</v>
      </c>
      <c r="F3592" s="29" t="s">
        <v>9</v>
      </c>
      <c r="G3592" s="29" t="s">
        <v>12278</v>
      </c>
      <c r="H3592" s="51" t="s">
        <v>12364</v>
      </c>
      <c r="I3592" s="6"/>
      <c r="J3592" s="6"/>
    </row>
    <row r="3593">
      <c r="A3593" s="62">
        <v>5.10807300866E11</v>
      </c>
      <c r="B3593" s="63" t="s">
        <v>12365</v>
      </c>
      <c r="C3593" s="63" t="s">
        <v>12366</v>
      </c>
      <c r="D3593" s="62">
        <v>8.7023301472E10</v>
      </c>
      <c r="E3593" s="63" t="s">
        <v>21</v>
      </c>
      <c r="F3593" s="63" t="s">
        <v>2</v>
      </c>
      <c r="G3593" s="63" t="s">
        <v>12367</v>
      </c>
      <c r="H3593" s="33"/>
      <c r="I3593" s="33"/>
      <c r="J3593" s="10"/>
    </row>
    <row r="3594">
      <c r="A3594" s="62">
        <v>5.10729401501E11</v>
      </c>
      <c r="B3594" s="63" t="s">
        <v>12368</v>
      </c>
      <c r="C3594" s="63" t="s">
        <v>12369</v>
      </c>
      <c r="D3594" s="62">
        <v>8.701715176E10</v>
      </c>
      <c r="E3594" s="63" t="s">
        <v>379</v>
      </c>
      <c r="F3594" s="63" t="s">
        <v>2984</v>
      </c>
      <c r="G3594" s="63" t="s">
        <v>6071</v>
      </c>
      <c r="H3594" s="33"/>
      <c r="I3594" s="33"/>
      <c r="J3594" s="6"/>
    </row>
    <row r="3595">
      <c r="A3595" s="28">
        <v>5.10807301091E11</v>
      </c>
      <c r="B3595" s="29" t="s">
        <v>12370</v>
      </c>
      <c r="C3595" s="29" t="s">
        <v>12371</v>
      </c>
      <c r="D3595" s="28">
        <v>8.7779134299E10</v>
      </c>
      <c r="E3595" s="29" t="s">
        <v>225</v>
      </c>
      <c r="F3595" s="29" t="s">
        <v>9</v>
      </c>
      <c r="G3595" s="29" t="s">
        <v>2035</v>
      </c>
      <c r="H3595" s="51" t="s">
        <v>12372</v>
      </c>
      <c r="I3595" s="6"/>
      <c r="J3595" s="10"/>
    </row>
    <row r="3596">
      <c r="A3596" s="28">
        <v>5.10827301655E11</v>
      </c>
      <c r="B3596" s="29" t="s">
        <v>12373</v>
      </c>
      <c r="C3596" s="29" t="s">
        <v>12374</v>
      </c>
      <c r="D3596" s="28">
        <v>8.7076623863E10</v>
      </c>
      <c r="E3596" s="29" t="s">
        <v>21</v>
      </c>
      <c r="F3596" s="29" t="s">
        <v>186</v>
      </c>
      <c r="G3596" s="29" t="s">
        <v>3352</v>
      </c>
      <c r="H3596" s="51" t="s">
        <v>10097</v>
      </c>
      <c r="I3596" s="6"/>
      <c r="J3596" s="10"/>
    </row>
    <row r="3597">
      <c r="A3597" s="28">
        <v>5.10822300015E11</v>
      </c>
      <c r="B3597" s="29" t="s">
        <v>12375</v>
      </c>
      <c r="C3597" s="29" t="s">
        <v>12376</v>
      </c>
      <c r="D3597" s="28">
        <v>8.7021199988E10</v>
      </c>
      <c r="E3597" s="29" t="s">
        <v>584</v>
      </c>
      <c r="F3597" s="29" t="s">
        <v>96</v>
      </c>
      <c r="G3597" s="29" t="s">
        <v>12377</v>
      </c>
      <c r="H3597" s="51" t="s">
        <v>8697</v>
      </c>
      <c r="I3597" s="6"/>
      <c r="J3597" s="20"/>
    </row>
    <row r="3598">
      <c r="A3598" s="3">
        <v>5.10822300481E11</v>
      </c>
      <c r="B3598" s="2" t="s">
        <v>4865</v>
      </c>
      <c r="C3598" s="2" t="s">
        <v>12378</v>
      </c>
      <c r="D3598" s="3">
        <v>8.7789190692E10</v>
      </c>
      <c r="E3598" s="2" t="s">
        <v>21</v>
      </c>
      <c r="F3598" s="2" t="s">
        <v>31</v>
      </c>
      <c r="G3598" s="2" t="s">
        <v>12379</v>
      </c>
      <c r="H3598" s="4" t="s">
        <v>11814</v>
      </c>
      <c r="I3598" s="10"/>
      <c r="J3598" s="33"/>
    </row>
    <row r="3599">
      <c r="A3599" s="58"/>
      <c r="B3599" s="58"/>
      <c r="C3599" s="58"/>
      <c r="D3599" s="58"/>
      <c r="E3599" s="58"/>
      <c r="F3599" s="58"/>
      <c r="G3599" s="58"/>
      <c r="H3599" s="6"/>
      <c r="I3599" s="6"/>
      <c r="J3599" s="6"/>
    </row>
    <row r="3600">
      <c r="A3600" s="28">
        <v>5.10901402989E11</v>
      </c>
      <c r="B3600" s="29" t="s">
        <v>12380</v>
      </c>
      <c r="C3600" s="29" t="s">
        <v>12381</v>
      </c>
      <c r="D3600" s="39" t="s">
        <v>12382</v>
      </c>
      <c r="E3600" s="29" t="s">
        <v>117</v>
      </c>
      <c r="F3600" s="29" t="s">
        <v>205</v>
      </c>
      <c r="G3600" s="29" t="s">
        <v>12383</v>
      </c>
      <c r="H3600" s="51" t="s">
        <v>10237</v>
      </c>
      <c r="I3600" s="6"/>
      <c r="J3600" s="6"/>
    </row>
    <row r="3601">
      <c r="A3601" s="3">
        <v>5.10915400126E11</v>
      </c>
      <c r="B3601" s="2" t="s">
        <v>12384</v>
      </c>
      <c r="C3601" s="2" t="s">
        <v>12385</v>
      </c>
      <c r="D3601" s="2" t="s">
        <v>12386</v>
      </c>
      <c r="E3601" s="2" t="s">
        <v>1335</v>
      </c>
      <c r="F3601" s="2" t="s">
        <v>186</v>
      </c>
      <c r="G3601" s="2" t="s">
        <v>4214</v>
      </c>
      <c r="H3601" s="4" t="s">
        <v>1197</v>
      </c>
      <c r="I3601" s="10"/>
      <c r="J3601" s="10"/>
    </row>
    <row r="3602">
      <c r="A3602" s="3">
        <v>5.10907401498E11</v>
      </c>
      <c r="B3602" s="2" t="s">
        <v>12387</v>
      </c>
      <c r="C3602" s="2" t="s">
        <v>12388</v>
      </c>
      <c r="D3602" s="3">
        <v>8.7052617067E10</v>
      </c>
      <c r="E3602" s="2" t="s">
        <v>213</v>
      </c>
      <c r="F3602" s="2" t="s">
        <v>205</v>
      </c>
      <c r="G3602" s="2" t="s">
        <v>9058</v>
      </c>
      <c r="H3602" s="4" t="s">
        <v>10009</v>
      </c>
      <c r="I3602" s="10"/>
      <c r="J3602" s="6"/>
    </row>
    <row r="3603">
      <c r="A3603" s="3">
        <v>5.1091435014E11</v>
      </c>
      <c r="B3603" s="2" t="s">
        <v>12389</v>
      </c>
      <c r="C3603" s="2" t="s">
        <v>12390</v>
      </c>
      <c r="D3603" s="2" t="s">
        <v>12391</v>
      </c>
      <c r="E3603" s="2" t="s">
        <v>165</v>
      </c>
      <c r="F3603" s="2" t="s">
        <v>9</v>
      </c>
      <c r="G3603" s="2" t="s">
        <v>12392</v>
      </c>
      <c r="H3603" s="4" t="s">
        <v>12393</v>
      </c>
      <c r="I3603" s="10"/>
      <c r="J3603" s="33"/>
    </row>
    <row r="3604">
      <c r="A3604" s="28">
        <v>5.1102130031E11</v>
      </c>
      <c r="B3604" s="29" t="s">
        <v>12394</v>
      </c>
      <c r="C3604" s="29" t="s">
        <v>12395</v>
      </c>
      <c r="D3604" s="29" t="s">
        <v>12396</v>
      </c>
      <c r="E3604" s="29" t="s">
        <v>1023</v>
      </c>
      <c r="F3604" s="29" t="s">
        <v>31</v>
      </c>
      <c r="G3604" s="29" t="s">
        <v>12397</v>
      </c>
      <c r="H3604" s="51" t="s">
        <v>12398</v>
      </c>
      <c r="I3604" s="6"/>
      <c r="J3604" s="6"/>
    </row>
    <row r="3605">
      <c r="A3605" s="28">
        <v>5.11020300365E11</v>
      </c>
      <c r="B3605" s="29" t="s">
        <v>12399</v>
      </c>
      <c r="C3605" s="29" t="s">
        <v>12400</v>
      </c>
      <c r="D3605" s="28">
        <v>8.7712981976E10</v>
      </c>
      <c r="E3605" s="29" t="s">
        <v>16</v>
      </c>
      <c r="F3605" s="29" t="s">
        <v>22</v>
      </c>
      <c r="G3605" s="29" t="s">
        <v>12401</v>
      </c>
      <c r="H3605" s="51" t="s">
        <v>963</v>
      </c>
      <c r="I3605" s="6"/>
      <c r="J3605" s="6"/>
    </row>
    <row r="3606">
      <c r="A3606" s="3">
        <v>5.1122630083E11</v>
      </c>
      <c r="B3606" s="2" t="s">
        <v>12402</v>
      </c>
      <c r="C3606" s="2" t="s">
        <v>12403</v>
      </c>
      <c r="D3606" s="3">
        <v>8.7071892538E10</v>
      </c>
      <c r="E3606" s="2" t="s">
        <v>117</v>
      </c>
      <c r="F3606" s="2" t="s">
        <v>186</v>
      </c>
      <c r="G3606" s="2" t="s">
        <v>2230</v>
      </c>
      <c r="H3606" s="4" t="s">
        <v>12404</v>
      </c>
      <c r="I3606" s="10"/>
      <c r="J3606" s="10"/>
    </row>
    <row r="3607">
      <c r="A3607" s="62">
        <v>5.11103301443E11</v>
      </c>
      <c r="B3607" s="63" t="s">
        <v>12405</v>
      </c>
      <c r="C3607" s="63" t="s">
        <v>12406</v>
      </c>
      <c r="D3607" s="62">
        <v>8.7770926999E10</v>
      </c>
      <c r="E3607" s="63" t="s">
        <v>117</v>
      </c>
      <c r="F3607" s="63" t="s">
        <v>2</v>
      </c>
      <c r="G3607" s="63" t="s">
        <v>12407</v>
      </c>
      <c r="H3607" s="33"/>
      <c r="I3607" s="33"/>
      <c r="J3607" s="10"/>
    </row>
    <row r="3608">
      <c r="A3608" s="3">
        <v>5.11115401574E11</v>
      </c>
      <c r="B3608" s="2" t="s">
        <v>12408</v>
      </c>
      <c r="C3608" s="2" t="s">
        <v>12409</v>
      </c>
      <c r="D3608" s="3">
        <v>8.7015612741E10</v>
      </c>
      <c r="E3608" s="2" t="s">
        <v>165</v>
      </c>
      <c r="F3608" s="2" t="s">
        <v>205</v>
      </c>
      <c r="G3608" s="2" t="s">
        <v>6849</v>
      </c>
      <c r="H3608" s="4" t="s">
        <v>10009</v>
      </c>
      <c r="I3608" s="10"/>
      <c r="J3608" s="6"/>
    </row>
    <row r="3609">
      <c r="A3609" s="3">
        <v>5.2010131126E11</v>
      </c>
      <c r="B3609" s="2" t="s">
        <v>12410</v>
      </c>
      <c r="C3609" s="2" t="s">
        <v>12411</v>
      </c>
      <c r="D3609" s="3">
        <f>+77014748248</f>
        <v>77014748248</v>
      </c>
      <c r="E3609" s="2" t="s">
        <v>21</v>
      </c>
      <c r="F3609" s="2" t="s">
        <v>31</v>
      </c>
      <c r="G3609" s="2" t="s">
        <v>1057</v>
      </c>
      <c r="H3609" s="4" t="s">
        <v>6946</v>
      </c>
      <c r="I3609" s="10"/>
      <c r="J3609" s="6"/>
    </row>
    <row r="3610">
      <c r="A3610" s="3">
        <v>5.11124300093E11</v>
      </c>
      <c r="B3610" s="2" t="s">
        <v>12412</v>
      </c>
      <c r="C3610" s="2" t="s">
        <v>12413</v>
      </c>
      <c r="D3610" s="3">
        <v>8.7235121742E10</v>
      </c>
      <c r="E3610" s="2" t="s">
        <v>21</v>
      </c>
      <c r="F3610" s="2" t="s">
        <v>186</v>
      </c>
      <c r="G3610" s="2" t="s">
        <v>4350</v>
      </c>
      <c r="H3610" s="4" t="s">
        <v>1197</v>
      </c>
      <c r="I3610" s="10"/>
      <c r="J3610" s="6"/>
      <c r="K3610" s="16"/>
      <c r="L3610" s="16"/>
      <c r="M3610" s="16"/>
      <c r="N3610" s="16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16"/>
    </row>
    <row r="3611">
      <c r="A3611" s="28">
        <v>5.11205350367E11</v>
      </c>
      <c r="B3611" s="29" t="s">
        <v>12414</v>
      </c>
      <c r="C3611" s="29" t="s">
        <v>12415</v>
      </c>
      <c r="D3611" s="29" t="s">
        <v>12416</v>
      </c>
      <c r="E3611" s="29" t="s">
        <v>379</v>
      </c>
      <c r="F3611" s="29" t="s">
        <v>43</v>
      </c>
      <c r="G3611" s="29" t="s">
        <v>1605</v>
      </c>
      <c r="H3611" s="51" t="s">
        <v>11713</v>
      </c>
      <c r="I3611" s="6"/>
      <c r="J3611" s="10"/>
    </row>
    <row r="3612">
      <c r="A3612" s="28">
        <v>5.20101306076E11</v>
      </c>
      <c r="B3612" s="29" t="s">
        <v>12417</v>
      </c>
      <c r="C3612" s="29" t="s">
        <v>12418</v>
      </c>
      <c r="D3612" s="28">
        <v>8.7753254101E10</v>
      </c>
      <c r="E3612" s="29" t="s">
        <v>21</v>
      </c>
      <c r="F3612" s="29" t="s">
        <v>31</v>
      </c>
      <c r="G3612" s="29" t="s">
        <v>4632</v>
      </c>
      <c r="H3612" s="51" t="s">
        <v>12419</v>
      </c>
      <c r="I3612" s="6"/>
      <c r="J3612" s="6"/>
    </row>
    <row r="3613">
      <c r="A3613" s="3">
        <v>5.20106400358E11</v>
      </c>
      <c r="B3613" s="2" t="s">
        <v>12420</v>
      </c>
      <c r="C3613" s="2" t="s">
        <v>12421</v>
      </c>
      <c r="D3613" s="3">
        <v>8.7715374226E10</v>
      </c>
      <c r="E3613" s="2" t="s">
        <v>225</v>
      </c>
      <c r="F3613" s="2" t="s">
        <v>186</v>
      </c>
      <c r="G3613" s="2" t="s">
        <v>2746</v>
      </c>
      <c r="H3613" s="4" t="s">
        <v>1197</v>
      </c>
      <c r="I3613" s="10"/>
      <c r="J3613" s="6"/>
    </row>
    <row r="3614">
      <c r="A3614" s="3">
        <v>5.20113401304E11</v>
      </c>
      <c r="B3614" s="2" t="s">
        <v>12422</v>
      </c>
      <c r="C3614" s="2" t="s">
        <v>12423</v>
      </c>
      <c r="D3614" s="3">
        <v>8.7027861476E10</v>
      </c>
      <c r="E3614" s="2" t="s">
        <v>36</v>
      </c>
      <c r="F3614" s="2" t="s">
        <v>37</v>
      </c>
      <c r="G3614" s="2" t="s">
        <v>12424</v>
      </c>
      <c r="H3614" s="4" t="s">
        <v>11528</v>
      </c>
      <c r="I3614" s="10"/>
      <c r="J3614" s="6"/>
    </row>
    <row r="3615">
      <c r="A3615" s="3">
        <v>5.20115401924E11</v>
      </c>
      <c r="B3615" s="2" t="s">
        <v>12425</v>
      </c>
      <c r="C3615" s="2" t="s">
        <v>12425</v>
      </c>
      <c r="D3615" s="3">
        <v>8.7243320044E10</v>
      </c>
      <c r="E3615" s="2" t="s">
        <v>2136</v>
      </c>
      <c r="F3615" s="2" t="s">
        <v>205</v>
      </c>
      <c r="G3615" s="2" t="s">
        <v>5169</v>
      </c>
      <c r="H3615" s="4" t="s">
        <v>10009</v>
      </c>
      <c r="I3615" s="10"/>
      <c r="J3615" s="10"/>
    </row>
    <row r="3616">
      <c r="A3616" s="3">
        <v>5.20220301489E11</v>
      </c>
      <c r="B3616" s="2" t="s">
        <v>12426</v>
      </c>
      <c r="C3616" s="2" t="s">
        <v>12427</v>
      </c>
      <c r="D3616" s="2" t="s">
        <v>12428</v>
      </c>
      <c r="E3616" s="2" t="s">
        <v>16</v>
      </c>
      <c r="F3616" s="2" t="s">
        <v>71</v>
      </c>
      <c r="G3616" s="2" t="s">
        <v>12429</v>
      </c>
      <c r="H3616" s="65" t="s">
        <v>10939</v>
      </c>
      <c r="I3616" s="10"/>
      <c r="J3616" s="6"/>
    </row>
    <row r="3617">
      <c r="A3617" s="3">
        <v>5.20223302384E11</v>
      </c>
      <c r="B3617" s="2" t="s">
        <v>12430</v>
      </c>
      <c r="C3617" s="2" t="s">
        <v>12431</v>
      </c>
      <c r="D3617" s="3">
        <v>8.7052718541E10</v>
      </c>
      <c r="E3617" s="2" t="s">
        <v>21</v>
      </c>
      <c r="F3617" s="2" t="s">
        <v>186</v>
      </c>
      <c r="G3617" s="2" t="s">
        <v>12432</v>
      </c>
      <c r="H3617" s="4" t="s">
        <v>1197</v>
      </c>
      <c r="I3617" s="10"/>
      <c r="J3617" s="10"/>
    </row>
    <row r="3618">
      <c r="A3618" s="3">
        <v>5.20225301763E11</v>
      </c>
      <c r="B3618" s="2" t="s">
        <v>12433</v>
      </c>
      <c r="C3618" s="2" t="s">
        <v>12434</v>
      </c>
      <c r="D3618" s="69" t="s">
        <v>12435</v>
      </c>
      <c r="E3618" s="2" t="s">
        <v>21</v>
      </c>
      <c r="F3618" s="2" t="s">
        <v>186</v>
      </c>
      <c r="G3618" s="2" t="s">
        <v>1278</v>
      </c>
      <c r="H3618" s="4" t="s">
        <v>1197</v>
      </c>
      <c r="I3618" s="10"/>
      <c r="J3618" s="6"/>
    </row>
    <row r="3619">
      <c r="A3619" s="28">
        <v>5.20225400652E11</v>
      </c>
      <c r="B3619" s="29" t="s">
        <v>12436</v>
      </c>
      <c r="C3619" s="29" t="s">
        <v>12437</v>
      </c>
      <c r="D3619" s="39" t="s">
        <v>12438</v>
      </c>
      <c r="E3619" s="29" t="s">
        <v>247</v>
      </c>
      <c r="F3619" s="29" t="s">
        <v>201</v>
      </c>
      <c r="G3619" s="29" t="s">
        <v>202</v>
      </c>
      <c r="H3619" s="51" t="s">
        <v>8825</v>
      </c>
      <c r="I3619" s="6"/>
      <c r="J3619" s="10"/>
    </row>
    <row r="3620">
      <c r="A3620" s="62">
        <v>5.20301302358E11</v>
      </c>
      <c r="B3620" s="63" t="s">
        <v>12439</v>
      </c>
      <c r="C3620" s="63" t="s">
        <v>12440</v>
      </c>
      <c r="D3620" s="62">
        <v>8.7782220692E10</v>
      </c>
      <c r="E3620" s="63" t="s">
        <v>225</v>
      </c>
      <c r="F3620" s="63" t="s">
        <v>1868</v>
      </c>
      <c r="G3620" s="63" t="s">
        <v>12441</v>
      </c>
      <c r="H3620" s="33"/>
      <c r="I3620" s="33"/>
      <c r="J3620" s="20"/>
    </row>
    <row r="3621">
      <c r="A3621" s="3">
        <v>5.20223402427E11</v>
      </c>
      <c r="B3621" s="2" t="s">
        <v>12442</v>
      </c>
      <c r="C3621" s="2" t="s">
        <v>12443</v>
      </c>
      <c r="D3621" s="2" t="s">
        <v>12444</v>
      </c>
      <c r="E3621" s="2" t="s">
        <v>379</v>
      </c>
      <c r="F3621" s="2" t="s">
        <v>96</v>
      </c>
      <c r="G3621" s="2" t="s">
        <v>12445</v>
      </c>
      <c r="H3621" s="4" t="s">
        <v>8734</v>
      </c>
      <c r="I3621" s="10"/>
      <c r="J3621" s="6"/>
    </row>
    <row r="3622">
      <c r="A3622" s="28">
        <v>5.20315403557E11</v>
      </c>
      <c r="B3622" s="29" t="s">
        <v>12446</v>
      </c>
      <c r="C3622" s="29" t="s">
        <v>12447</v>
      </c>
      <c r="D3622" s="28">
        <v>8.7018233382E10</v>
      </c>
      <c r="E3622" s="29" t="s">
        <v>165</v>
      </c>
      <c r="F3622" s="29" t="s">
        <v>31</v>
      </c>
      <c r="G3622" s="29" t="s">
        <v>2447</v>
      </c>
      <c r="H3622" s="51" t="s">
        <v>11239</v>
      </c>
      <c r="I3622" s="6"/>
      <c r="J3622" s="20"/>
    </row>
    <row r="3623">
      <c r="A3623" s="28">
        <v>5.20405401034E11</v>
      </c>
      <c r="B3623" s="29" t="s">
        <v>12448</v>
      </c>
      <c r="C3623" s="29" t="s">
        <v>12449</v>
      </c>
      <c r="D3623" s="39" t="s">
        <v>12450</v>
      </c>
      <c r="E3623" s="29" t="s">
        <v>12451</v>
      </c>
      <c r="F3623" s="29" t="s">
        <v>37</v>
      </c>
      <c r="G3623" s="29" t="s">
        <v>12452</v>
      </c>
      <c r="H3623" s="51" t="s">
        <v>11647</v>
      </c>
      <c r="I3623" s="6"/>
      <c r="J3623" s="10"/>
    </row>
    <row r="3624">
      <c r="A3624" s="28">
        <v>5.20501404123E11</v>
      </c>
      <c r="B3624" s="29" t="s">
        <v>12453</v>
      </c>
      <c r="C3624" s="29" t="s">
        <v>12454</v>
      </c>
      <c r="D3624" s="29" t="s">
        <v>12455</v>
      </c>
      <c r="E3624" s="29" t="s">
        <v>584</v>
      </c>
      <c r="F3624" s="29" t="s">
        <v>37</v>
      </c>
      <c r="G3624" s="29" t="s">
        <v>12456</v>
      </c>
      <c r="H3624" s="6"/>
      <c r="I3624" s="6"/>
      <c r="J3624" s="20"/>
    </row>
    <row r="3625">
      <c r="A3625" s="3">
        <v>5.20402301795E11</v>
      </c>
      <c r="B3625" s="2" t="s">
        <v>12457</v>
      </c>
      <c r="C3625" s="2" t="s">
        <v>12458</v>
      </c>
      <c r="D3625" s="3">
        <v>8.7756551651E10</v>
      </c>
      <c r="E3625" s="2" t="s">
        <v>6803</v>
      </c>
      <c r="F3625" s="2" t="s">
        <v>37</v>
      </c>
      <c r="G3625" s="2" t="s">
        <v>12459</v>
      </c>
      <c r="H3625" s="4" t="s">
        <v>11528</v>
      </c>
      <c r="I3625" s="10"/>
      <c r="J3625" s="10"/>
    </row>
    <row r="3626">
      <c r="A3626" s="62">
        <v>5.20412301742E11</v>
      </c>
      <c r="B3626" s="63" t="s">
        <v>12460</v>
      </c>
      <c r="C3626" s="63" t="s">
        <v>12461</v>
      </c>
      <c r="D3626" s="68" t="str">
        <f>+77059988888 ,87059988888</f>
        <v>#ERROR!</v>
      </c>
      <c r="E3626" s="63" t="s">
        <v>21</v>
      </c>
      <c r="F3626" s="63" t="s">
        <v>2</v>
      </c>
      <c r="G3626" s="63" t="s">
        <v>12462</v>
      </c>
      <c r="H3626" s="33"/>
      <c r="I3626" s="33"/>
      <c r="J3626" s="6"/>
    </row>
    <row r="3627">
      <c r="A3627" s="3">
        <v>5.20410350261E11</v>
      </c>
      <c r="B3627" s="2" t="s">
        <v>12463</v>
      </c>
      <c r="C3627" s="2" t="s">
        <v>12464</v>
      </c>
      <c r="D3627" s="69" t="s">
        <v>12465</v>
      </c>
      <c r="E3627" s="2" t="s">
        <v>21</v>
      </c>
      <c r="F3627" s="2" t="s">
        <v>22</v>
      </c>
      <c r="G3627" s="2" t="s">
        <v>12466</v>
      </c>
      <c r="H3627" s="4" t="s">
        <v>12467</v>
      </c>
      <c r="I3627" s="10"/>
      <c r="J3627" s="10"/>
    </row>
    <row r="3628">
      <c r="A3628" s="28">
        <v>5.20502400201E11</v>
      </c>
      <c r="B3628" s="29" t="s">
        <v>12468</v>
      </c>
      <c r="C3628" s="29" t="s">
        <v>12469</v>
      </c>
      <c r="D3628" s="39" t="s">
        <v>12470</v>
      </c>
      <c r="E3628" s="29" t="s">
        <v>21</v>
      </c>
      <c r="F3628" s="29" t="s">
        <v>31</v>
      </c>
      <c r="G3628" s="29" t="s">
        <v>12471</v>
      </c>
      <c r="H3628" s="51" t="s">
        <v>11239</v>
      </c>
      <c r="I3628" s="6"/>
      <c r="J3628" s="33"/>
    </row>
    <row r="3629">
      <c r="A3629" s="3">
        <v>5.20510301594E11</v>
      </c>
      <c r="B3629" s="2" t="s">
        <v>12472</v>
      </c>
      <c r="C3629" s="2" t="s">
        <v>12472</v>
      </c>
      <c r="D3629" s="3">
        <v>8.7123320043E10</v>
      </c>
      <c r="E3629" s="2" t="s">
        <v>3026</v>
      </c>
      <c r="F3629" s="2" t="s">
        <v>452</v>
      </c>
      <c r="G3629" s="2" t="s">
        <v>12473</v>
      </c>
      <c r="H3629" s="4" t="s">
        <v>6001</v>
      </c>
      <c r="I3629" s="10"/>
      <c r="J3629" s="10"/>
    </row>
    <row r="3630">
      <c r="A3630" s="62">
        <v>5.20518301032E11</v>
      </c>
      <c r="B3630" s="63" t="s">
        <v>12474</v>
      </c>
      <c r="C3630" s="63" t="s">
        <v>12475</v>
      </c>
      <c r="D3630" s="62">
        <v>8.7079945085E10</v>
      </c>
      <c r="E3630" s="63" t="s">
        <v>674</v>
      </c>
      <c r="F3630" s="63" t="s">
        <v>2</v>
      </c>
      <c r="G3630" s="63" t="s">
        <v>3007</v>
      </c>
      <c r="H3630" s="33"/>
      <c r="I3630" s="33"/>
      <c r="J3630" s="33"/>
    </row>
    <row r="3631">
      <c r="A3631" s="62">
        <v>5.20612402444E11</v>
      </c>
      <c r="B3631" s="63" t="s">
        <v>12476</v>
      </c>
      <c r="C3631" s="63" t="s">
        <v>12477</v>
      </c>
      <c r="D3631" s="62">
        <v>8.7079143597E10</v>
      </c>
      <c r="E3631" s="63" t="s">
        <v>117</v>
      </c>
      <c r="F3631" s="63" t="s">
        <v>2</v>
      </c>
      <c r="G3631" s="63" t="s">
        <v>12478</v>
      </c>
      <c r="H3631" s="33"/>
      <c r="I3631" s="33"/>
      <c r="J3631" s="10"/>
    </row>
    <row r="3632">
      <c r="A3632" s="62">
        <v>5.20611300149E11</v>
      </c>
      <c r="B3632" s="63" t="s">
        <v>12479</v>
      </c>
      <c r="C3632" s="63" t="s">
        <v>12480</v>
      </c>
      <c r="D3632" s="62">
        <v>8.705998757E10</v>
      </c>
      <c r="E3632" s="63" t="s">
        <v>302</v>
      </c>
      <c r="F3632" s="63" t="s">
        <v>2</v>
      </c>
      <c r="G3632" s="63" t="s">
        <v>12478</v>
      </c>
      <c r="H3632" s="33"/>
      <c r="I3632" s="33"/>
      <c r="J3632" s="6"/>
    </row>
    <row r="3633">
      <c r="A3633" s="28">
        <v>5.20705401729E11</v>
      </c>
      <c r="B3633" s="29" t="s">
        <v>12481</v>
      </c>
      <c r="C3633" s="29" t="s">
        <v>12482</v>
      </c>
      <c r="D3633" s="28">
        <v>8.7771119944E10</v>
      </c>
      <c r="E3633" s="29" t="s">
        <v>11161</v>
      </c>
      <c r="F3633" s="29" t="s">
        <v>96</v>
      </c>
      <c r="G3633" s="29" t="s">
        <v>6065</v>
      </c>
      <c r="H3633" s="51" t="s">
        <v>8697</v>
      </c>
      <c r="I3633" s="6"/>
      <c r="J3633" s="6"/>
    </row>
    <row r="3634">
      <c r="A3634" s="62">
        <v>5.20615300537E11</v>
      </c>
      <c r="B3634" s="63" t="s">
        <v>12483</v>
      </c>
      <c r="C3634" s="63" t="s">
        <v>12484</v>
      </c>
      <c r="D3634" s="62">
        <v>8.7766339352E10</v>
      </c>
      <c r="E3634" s="63" t="s">
        <v>21</v>
      </c>
      <c r="F3634" s="63" t="s">
        <v>2</v>
      </c>
      <c r="G3634" s="63" t="s">
        <v>3007</v>
      </c>
      <c r="H3634" s="33"/>
      <c r="I3634" s="33"/>
      <c r="J3634" s="6"/>
    </row>
    <row r="3635">
      <c r="A3635" s="62">
        <v>5.20715301599E11</v>
      </c>
      <c r="B3635" s="63" t="s">
        <v>12485</v>
      </c>
      <c r="C3635" s="63" t="s">
        <v>12486</v>
      </c>
      <c r="D3635" s="62">
        <v>8.7714737215E10</v>
      </c>
      <c r="E3635" s="63" t="s">
        <v>525</v>
      </c>
      <c r="F3635" s="63" t="s">
        <v>2</v>
      </c>
      <c r="G3635" s="63" t="s">
        <v>12487</v>
      </c>
      <c r="H3635" s="33"/>
      <c r="I3635" s="33"/>
      <c r="J3635" s="10"/>
    </row>
    <row r="3636">
      <c r="A3636" s="62">
        <v>5.20709301136E11</v>
      </c>
      <c r="B3636" s="63" t="s">
        <v>12488</v>
      </c>
      <c r="C3636" s="63" t="s">
        <v>12489</v>
      </c>
      <c r="D3636" s="62">
        <v>8.7766764141E10</v>
      </c>
      <c r="E3636" s="63" t="s">
        <v>16</v>
      </c>
      <c r="F3636" s="63" t="s">
        <v>2</v>
      </c>
      <c r="G3636" s="63" t="s">
        <v>12490</v>
      </c>
      <c r="H3636" s="33"/>
      <c r="I3636" s="33"/>
      <c r="J3636" s="33"/>
    </row>
    <row r="3637">
      <c r="A3637" s="28">
        <v>5.20710400074E11</v>
      </c>
      <c r="B3637" s="29" t="s">
        <v>12491</v>
      </c>
      <c r="C3637" s="29" t="s">
        <v>12492</v>
      </c>
      <c r="D3637" s="39" t="s">
        <v>12493</v>
      </c>
      <c r="E3637" s="29" t="s">
        <v>625</v>
      </c>
      <c r="F3637" s="29" t="s">
        <v>452</v>
      </c>
      <c r="G3637" s="29" t="s">
        <v>12494</v>
      </c>
      <c r="H3637" s="51" t="s">
        <v>5715</v>
      </c>
      <c r="I3637" s="6"/>
      <c r="J3637" s="6"/>
    </row>
    <row r="3638">
      <c r="A3638" s="3">
        <v>5.20708300999E11</v>
      </c>
      <c r="B3638" s="2" t="s">
        <v>12495</v>
      </c>
      <c r="C3638" s="2" t="s">
        <v>12496</v>
      </c>
      <c r="D3638" s="3">
        <v>8.7012926173E10</v>
      </c>
      <c r="E3638" s="2" t="s">
        <v>213</v>
      </c>
      <c r="F3638" s="2" t="s">
        <v>71</v>
      </c>
      <c r="G3638" s="2" t="s">
        <v>12497</v>
      </c>
      <c r="H3638" s="65" t="s">
        <v>10258</v>
      </c>
      <c r="I3638" s="10"/>
      <c r="J3638" s="20"/>
    </row>
    <row r="3639">
      <c r="A3639" s="58"/>
      <c r="B3639" s="58"/>
      <c r="C3639" s="58"/>
      <c r="D3639" s="58"/>
      <c r="E3639" s="58"/>
      <c r="F3639" s="58"/>
      <c r="G3639" s="58"/>
      <c r="H3639" s="6"/>
      <c r="I3639" s="6"/>
      <c r="J3639" s="10"/>
    </row>
    <row r="3640">
      <c r="A3640" s="98">
        <v>5.20722300777E11</v>
      </c>
      <c r="B3640" s="99" t="s">
        <v>12498</v>
      </c>
      <c r="C3640" s="99" t="s">
        <v>12499</v>
      </c>
      <c r="D3640" s="101" t="s">
        <v>12500</v>
      </c>
      <c r="E3640" s="99" t="s">
        <v>21</v>
      </c>
      <c r="F3640" s="99" t="s">
        <v>43</v>
      </c>
      <c r="G3640" s="99" t="s">
        <v>12501</v>
      </c>
      <c r="H3640" s="100" t="s">
        <v>1272</v>
      </c>
      <c r="I3640" s="15"/>
      <c r="J3640" s="6"/>
    </row>
    <row r="3641">
      <c r="A3641" s="3">
        <v>5.20919300143E11</v>
      </c>
      <c r="B3641" s="2" t="s">
        <v>12502</v>
      </c>
      <c r="C3641" s="2" t="s">
        <v>12503</v>
      </c>
      <c r="D3641" s="3">
        <v>8.7223033771E10</v>
      </c>
      <c r="E3641" s="2" t="s">
        <v>1833</v>
      </c>
      <c r="F3641" s="2" t="s">
        <v>186</v>
      </c>
      <c r="G3641" s="2" t="s">
        <v>1278</v>
      </c>
      <c r="H3641" s="4" t="s">
        <v>1197</v>
      </c>
      <c r="I3641" s="10"/>
      <c r="J3641" s="13"/>
    </row>
    <row r="3642">
      <c r="A3642" s="28">
        <v>5.20813401598E11</v>
      </c>
      <c r="B3642" s="29" t="s">
        <v>12504</v>
      </c>
      <c r="C3642" s="29" t="s">
        <v>12505</v>
      </c>
      <c r="D3642" s="28">
        <v>8.7053911955E10</v>
      </c>
      <c r="E3642" s="29" t="s">
        <v>11699</v>
      </c>
      <c r="F3642" s="29" t="s">
        <v>31</v>
      </c>
      <c r="G3642" s="29" t="s">
        <v>12361</v>
      </c>
      <c r="H3642" s="51" t="s">
        <v>11239</v>
      </c>
      <c r="I3642" s="6"/>
      <c r="J3642" s="6"/>
    </row>
    <row r="3643">
      <c r="A3643" s="28">
        <v>5.20903400618E11</v>
      </c>
      <c r="B3643" s="29" t="s">
        <v>12506</v>
      </c>
      <c r="C3643" s="29" t="s">
        <v>12507</v>
      </c>
      <c r="D3643" s="28">
        <v>8.7011581434E10</v>
      </c>
      <c r="E3643" s="29" t="s">
        <v>584</v>
      </c>
      <c r="F3643" s="29" t="s">
        <v>31</v>
      </c>
      <c r="G3643" s="29" t="s">
        <v>12508</v>
      </c>
      <c r="H3643" s="51" t="s">
        <v>11239</v>
      </c>
      <c r="I3643" s="6"/>
      <c r="J3643" s="10"/>
    </row>
    <row r="3644">
      <c r="A3644" s="28">
        <v>5.20819301158E11</v>
      </c>
      <c r="B3644" s="29" t="s">
        <v>12509</v>
      </c>
      <c r="C3644" s="29" t="s">
        <v>12510</v>
      </c>
      <c r="D3644" s="28">
        <v>8.7784106952E10</v>
      </c>
      <c r="E3644" s="29" t="s">
        <v>117</v>
      </c>
      <c r="F3644" s="29" t="s">
        <v>141</v>
      </c>
      <c r="G3644" s="29" t="s">
        <v>4662</v>
      </c>
      <c r="H3644" s="51" t="s">
        <v>10847</v>
      </c>
      <c r="I3644" s="6"/>
      <c r="J3644" s="13"/>
    </row>
    <row r="3645">
      <c r="A3645" s="3">
        <v>5.20820300036E11</v>
      </c>
      <c r="B3645" s="2" t="s">
        <v>12511</v>
      </c>
      <c r="C3645" s="2" t="s">
        <v>12512</v>
      </c>
      <c r="D3645" s="69" t="s">
        <v>12513</v>
      </c>
      <c r="E3645" s="2" t="s">
        <v>21</v>
      </c>
      <c r="F3645" s="2" t="s">
        <v>31</v>
      </c>
      <c r="G3645" s="2" t="s">
        <v>12514</v>
      </c>
      <c r="H3645" s="4" t="s">
        <v>6946</v>
      </c>
      <c r="I3645" s="10"/>
      <c r="J3645" s="10"/>
    </row>
    <row r="3646">
      <c r="A3646" s="3">
        <v>5.30101301334E11</v>
      </c>
      <c r="B3646" s="2" t="s">
        <v>12515</v>
      </c>
      <c r="C3646" s="2" t="s">
        <v>12516</v>
      </c>
      <c r="D3646" s="3">
        <v>8.778409912E10</v>
      </c>
      <c r="E3646" s="2" t="s">
        <v>1833</v>
      </c>
      <c r="F3646" s="2" t="s">
        <v>96</v>
      </c>
      <c r="G3646" s="2" t="s">
        <v>1898</v>
      </c>
      <c r="H3646" s="4" t="s">
        <v>8734</v>
      </c>
      <c r="I3646" s="10"/>
      <c r="J3646" s="13"/>
    </row>
    <row r="3647">
      <c r="A3647" s="3">
        <v>5.21003301481E11</v>
      </c>
      <c r="B3647" s="2" t="s">
        <v>12517</v>
      </c>
      <c r="C3647" s="2" t="s">
        <v>12518</v>
      </c>
      <c r="D3647" s="69" t="s">
        <v>12519</v>
      </c>
      <c r="E3647" s="2" t="s">
        <v>302</v>
      </c>
      <c r="F3647" s="2" t="s">
        <v>37</v>
      </c>
      <c r="G3647" s="2" t="s">
        <v>12520</v>
      </c>
      <c r="H3647" s="4" t="s">
        <v>12521</v>
      </c>
      <c r="I3647" s="10"/>
      <c r="J3647" s="33"/>
    </row>
    <row r="3648">
      <c r="A3648" s="3">
        <v>5.2101730115E11</v>
      </c>
      <c r="B3648" s="2" t="s">
        <v>12522</v>
      </c>
      <c r="C3648" s="2" t="s">
        <v>12523</v>
      </c>
      <c r="D3648" s="3">
        <v>8.7017420936E10</v>
      </c>
      <c r="E3648" s="2" t="s">
        <v>2768</v>
      </c>
      <c r="F3648" s="2" t="s">
        <v>96</v>
      </c>
      <c r="G3648" s="2" t="s">
        <v>12524</v>
      </c>
      <c r="H3648" s="4" t="s">
        <v>8734</v>
      </c>
      <c r="I3648" s="10"/>
      <c r="J3648" s="33"/>
    </row>
    <row r="3649">
      <c r="A3649" s="28">
        <v>5.21122400774E11</v>
      </c>
      <c r="B3649" s="29" t="s">
        <v>12525</v>
      </c>
      <c r="C3649" s="29" t="s">
        <v>12526</v>
      </c>
      <c r="D3649" s="29" t="s">
        <v>12527</v>
      </c>
      <c r="E3649" s="29" t="s">
        <v>117</v>
      </c>
      <c r="F3649" s="29" t="s">
        <v>31</v>
      </c>
      <c r="G3649" s="29" t="s">
        <v>12528</v>
      </c>
      <c r="H3649" s="51" t="s">
        <v>12398</v>
      </c>
      <c r="I3649" s="6"/>
      <c r="J3649" s="6"/>
    </row>
    <row r="3650">
      <c r="A3650" s="3">
        <v>5.21208401323E11</v>
      </c>
      <c r="B3650" s="2" t="s">
        <v>12529</v>
      </c>
      <c r="C3650" s="2" t="s">
        <v>12530</v>
      </c>
      <c r="D3650" s="69" t="s">
        <v>12531</v>
      </c>
      <c r="E3650" s="2" t="s">
        <v>117</v>
      </c>
      <c r="F3650" s="2" t="s">
        <v>91</v>
      </c>
      <c r="G3650" s="2" t="s">
        <v>12532</v>
      </c>
      <c r="H3650" s="4" t="s">
        <v>12533</v>
      </c>
      <c r="I3650" s="10"/>
      <c r="J3650" s="6"/>
    </row>
    <row r="3651">
      <c r="A3651" s="62">
        <v>5.21215300624E11</v>
      </c>
      <c r="B3651" s="63" t="s">
        <v>12534</v>
      </c>
      <c r="C3651" s="63" t="s">
        <v>12535</v>
      </c>
      <c r="D3651" s="62">
        <v>8.7028240512E10</v>
      </c>
      <c r="E3651" s="63" t="s">
        <v>21</v>
      </c>
      <c r="F3651" s="63" t="s">
        <v>2</v>
      </c>
      <c r="G3651" s="63" t="s">
        <v>5838</v>
      </c>
      <c r="H3651" s="33"/>
      <c r="I3651" s="33"/>
      <c r="J3651" s="10"/>
    </row>
    <row r="3652">
      <c r="A3652" s="3">
        <v>5.21228300249E11</v>
      </c>
      <c r="B3652" s="2" t="s">
        <v>12536</v>
      </c>
      <c r="C3652" s="2" t="s">
        <v>6276</v>
      </c>
      <c r="D3652" s="69" t="s">
        <v>12537</v>
      </c>
      <c r="E3652" s="2" t="s">
        <v>442</v>
      </c>
      <c r="F3652" s="2" t="s">
        <v>37</v>
      </c>
      <c r="G3652" s="2" t="s">
        <v>12538</v>
      </c>
      <c r="H3652" s="4" t="s">
        <v>12539</v>
      </c>
      <c r="I3652" s="10"/>
      <c r="J3652" s="13"/>
    </row>
    <row r="3653">
      <c r="A3653" s="28">
        <v>5.21229301094E11</v>
      </c>
      <c r="B3653" s="29" t="s">
        <v>12540</v>
      </c>
      <c r="C3653" s="29" t="s">
        <v>12540</v>
      </c>
      <c r="D3653" s="28">
        <v>8.7784107184E10</v>
      </c>
      <c r="E3653" s="29" t="s">
        <v>117</v>
      </c>
      <c r="F3653" s="29" t="s">
        <v>141</v>
      </c>
      <c r="G3653" s="29" t="s">
        <v>1752</v>
      </c>
      <c r="H3653" s="51" t="s">
        <v>10847</v>
      </c>
      <c r="I3653" s="6"/>
      <c r="J3653" s="20"/>
    </row>
    <row r="3654">
      <c r="A3654" s="3">
        <v>5.30101309538E11</v>
      </c>
      <c r="B3654" s="2" t="s">
        <v>12541</v>
      </c>
      <c r="C3654" s="2" t="s">
        <v>12542</v>
      </c>
      <c r="D3654" s="2" t="s">
        <v>12543</v>
      </c>
      <c r="E3654" s="2" t="s">
        <v>165</v>
      </c>
      <c r="F3654" s="2" t="s">
        <v>186</v>
      </c>
      <c r="G3654" s="2" t="s">
        <v>2886</v>
      </c>
      <c r="H3654" s="4" t="s">
        <v>1197</v>
      </c>
      <c r="I3654" s="10"/>
      <c r="J3654" s="33"/>
    </row>
    <row r="3655">
      <c r="A3655" s="28">
        <v>5.21007301344E11</v>
      </c>
      <c r="B3655" s="29" t="s">
        <v>12544</v>
      </c>
      <c r="C3655" s="29" t="s">
        <v>12545</v>
      </c>
      <c r="D3655" s="28">
        <v>8.7788125777E10</v>
      </c>
      <c r="E3655" s="29" t="s">
        <v>16</v>
      </c>
      <c r="F3655" s="29" t="s">
        <v>141</v>
      </c>
      <c r="G3655" s="29" t="s">
        <v>12546</v>
      </c>
      <c r="H3655" s="51" t="s">
        <v>10847</v>
      </c>
      <c r="I3655" s="6"/>
      <c r="J3655" s="33"/>
    </row>
    <row r="3656">
      <c r="A3656" s="28">
        <v>5.21020402161E11</v>
      </c>
      <c r="B3656" s="29" t="s">
        <v>12547</v>
      </c>
      <c r="C3656" s="29" t="s">
        <v>12548</v>
      </c>
      <c r="D3656" s="28">
        <v>8.7753888777E10</v>
      </c>
      <c r="E3656" s="29" t="s">
        <v>1</v>
      </c>
      <c r="F3656" s="29" t="s">
        <v>273</v>
      </c>
      <c r="G3656" s="29" t="s">
        <v>6050</v>
      </c>
      <c r="H3656" s="51" t="s">
        <v>10155</v>
      </c>
      <c r="I3656" s="6"/>
      <c r="J3656" s="6"/>
    </row>
    <row r="3657">
      <c r="A3657" s="28">
        <v>5.21107402997E11</v>
      </c>
      <c r="B3657" s="29" t="s">
        <v>12549</v>
      </c>
      <c r="C3657" s="29" t="s">
        <v>12550</v>
      </c>
      <c r="D3657" s="28">
        <v>8.727782284E10</v>
      </c>
      <c r="E3657" s="29" t="s">
        <v>21</v>
      </c>
      <c r="F3657" s="29" t="s">
        <v>96</v>
      </c>
      <c r="G3657" s="29" t="s">
        <v>1898</v>
      </c>
      <c r="H3657" s="51" t="s">
        <v>10198</v>
      </c>
      <c r="I3657" s="6"/>
      <c r="J3657" s="6"/>
    </row>
    <row r="3658">
      <c r="A3658" s="28">
        <v>5.21120499019E11</v>
      </c>
      <c r="B3658" s="29" t="s">
        <v>12551</v>
      </c>
      <c r="C3658" s="29" t="s">
        <v>12552</v>
      </c>
      <c r="D3658" s="28">
        <v>8.7752642652E10</v>
      </c>
      <c r="E3658" s="29" t="s">
        <v>165</v>
      </c>
      <c r="F3658" s="29" t="s">
        <v>205</v>
      </c>
      <c r="G3658" s="29" t="s">
        <v>1096</v>
      </c>
      <c r="H3658" s="51" t="s">
        <v>10009</v>
      </c>
      <c r="I3658" s="6"/>
      <c r="J3658" s="6"/>
    </row>
    <row r="3659">
      <c r="A3659" s="28">
        <v>5.30128300294E11</v>
      </c>
      <c r="B3659" s="29" t="s">
        <v>12553</v>
      </c>
      <c r="C3659" s="29" t="s">
        <v>12554</v>
      </c>
      <c r="D3659" s="39" t="s">
        <v>12555</v>
      </c>
      <c r="E3659" s="29" t="s">
        <v>36</v>
      </c>
      <c r="F3659" s="29" t="s">
        <v>96</v>
      </c>
      <c r="G3659" s="29" t="s">
        <v>12556</v>
      </c>
      <c r="H3659" s="51" t="s">
        <v>10865</v>
      </c>
      <c r="I3659" s="6"/>
      <c r="J3659" s="6"/>
    </row>
    <row r="3660">
      <c r="A3660" s="28">
        <v>5.30108301352E11</v>
      </c>
      <c r="B3660" s="29" t="s">
        <v>12557</v>
      </c>
      <c r="C3660" s="29" t="s">
        <v>12558</v>
      </c>
      <c r="D3660" s="39" t="s">
        <v>12559</v>
      </c>
      <c r="E3660" s="29" t="s">
        <v>21</v>
      </c>
      <c r="F3660" s="29" t="s">
        <v>141</v>
      </c>
      <c r="G3660" s="29" t="s">
        <v>12560</v>
      </c>
      <c r="H3660" s="51" t="s">
        <v>1092</v>
      </c>
      <c r="I3660" s="6"/>
      <c r="J3660" s="13"/>
    </row>
    <row r="3661">
      <c r="A3661" s="28">
        <v>5.30118401716E11</v>
      </c>
      <c r="B3661" s="29" t="s">
        <v>12561</v>
      </c>
      <c r="C3661" s="29" t="s">
        <v>12562</v>
      </c>
      <c r="D3661" s="39" t="s">
        <v>12563</v>
      </c>
      <c r="E3661" s="29" t="s">
        <v>117</v>
      </c>
      <c r="F3661" s="29" t="s">
        <v>205</v>
      </c>
      <c r="G3661" s="29" t="s">
        <v>6849</v>
      </c>
      <c r="H3661" s="51" t="s">
        <v>10009</v>
      </c>
      <c r="I3661" s="6"/>
      <c r="J3661" s="6"/>
    </row>
    <row r="3662">
      <c r="A3662" s="3">
        <v>5.30110301531E11</v>
      </c>
      <c r="B3662" s="2" t="s">
        <v>12564</v>
      </c>
      <c r="C3662" s="2" t="s">
        <v>12565</v>
      </c>
      <c r="D3662" s="3">
        <v>8.7021500195E10</v>
      </c>
      <c r="E3662" s="2" t="s">
        <v>21</v>
      </c>
      <c r="F3662" s="2" t="s">
        <v>31</v>
      </c>
      <c r="G3662" s="2" t="s">
        <v>12566</v>
      </c>
      <c r="H3662" s="4" t="s">
        <v>6946</v>
      </c>
      <c r="I3662" s="10"/>
      <c r="J3662" s="6"/>
    </row>
    <row r="3663">
      <c r="A3663" s="62">
        <v>5.30120400257E11</v>
      </c>
      <c r="B3663" s="63" t="s">
        <v>12567</v>
      </c>
      <c r="C3663" s="63" t="s">
        <v>12568</v>
      </c>
      <c r="D3663" s="68" t="str">
        <f>+7(777)089-97-97 ,87770899797</f>
        <v>#ERROR!</v>
      </c>
      <c r="E3663" s="63" t="s">
        <v>117</v>
      </c>
      <c r="F3663" s="63" t="s">
        <v>2</v>
      </c>
      <c r="G3663" s="63" t="s">
        <v>3007</v>
      </c>
      <c r="H3663" s="33"/>
      <c r="I3663" s="33"/>
      <c r="J3663" s="6"/>
    </row>
    <row r="3664">
      <c r="A3664" s="28">
        <v>5.30213400966E11</v>
      </c>
      <c r="B3664" s="29" t="s">
        <v>12569</v>
      </c>
      <c r="C3664" s="29" t="s">
        <v>12570</v>
      </c>
      <c r="D3664" s="28">
        <v>8.7786099396E10</v>
      </c>
      <c r="E3664" s="29" t="s">
        <v>200</v>
      </c>
      <c r="F3664" s="29" t="s">
        <v>22</v>
      </c>
      <c r="G3664" s="29" t="s">
        <v>1427</v>
      </c>
      <c r="H3664" s="51" t="s">
        <v>12571</v>
      </c>
      <c r="I3664" s="6"/>
      <c r="J3664" s="10"/>
    </row>
    <row r="3665">
      <c r="A3665" s="28">
        <v>5.30207300668E11</v>
      </c>
      <c r="B3665" s="29" t="s">
        <v>12572</v>
      </c>
      <c r="C3665" s="29" t="s">
        <v>12572</v>
      </c>
      <c r="D3665" s="28">
        <v>8.7055653018E10</v>
      </c>
      <c r="E3665" s="29" t="s">
        <v>36</v>
      </c>
      <c r="F3665" s="29" t="s">
        <v>60</v>
      </c>
      <c r="G3665" s="29" t="s">
        <v>12031</v>
      </c>
      <c r="H3665" s="51" t="s">
        <v>5935</v>
      </c>
      <c r="I3665" s="6"/>
      <c r="J3665" s="13"/>
    </row>
    <row r="3666">
      <c r="A3666" s="62">
        <v>5.3020130296E11</v>
      </c>
      <c r="B3666" s="63" t="s">
        <v>12573</v>
      </c>
      <c r="C3666" s="63" t="s">
        <v>12574</v>
      </c>
      <c r="D3666" s="62">
        <v>8.7713326363E10</v>
      </c>
      <c r="E3666" s="63" t="s">
        <v>674</v>
      </c>
      <c r="F3666" s="63" t="s">
        <v>2</v>
      </c>
      <c r="G3666" s="63" t="s">
        <v>3007</v>
      </c>
      <c r="H3666" s="33"/>
      <c r="I3666" s="33"/>
      <c r="J3666" s="10"/>
    </row>
    <row r="3667">
      <c r="A3667" s="62">
        <v>5.30220402881E11</v>
      </c>
      <c r="B3667" s="63" t="s">
        <v>12575</v>
      </c>
      <c r="C3667" s="63" t="s">
        <v>12575</v>
      </c>
      <c r="D3667" s="63" t="s">
        <v>12576</v>
      </c>
      <c r="E3667" s="63" t="s">
        <v>117</v>
      </c>
      <c r="F3667" s="63" t="s">
        <v>2</v>
      </c>
      <c r="G3667" s="63" t="s">
        <v>12577</v>
      </c>
      <c r="H3667" s="33"/>
      <c r="I3667" s="33"/>
      <c r="J3667" s="6"/>
    </row>
    <row r="3668">
      <c r="A3668" s="28">
        <v>5.30218300194E11</v>
      </c>
      <c r="B3668" s="29" t="s">
        <v>12578</v>
      </c>
      <c r="C3668" s="29" t="s">
        <v>12579</v>
      </c>
      <c r="D3668" s="39" t="s">
        <v>12580</v>
      </c>
      <c r="E3668" s="29" t="s">
        <v>117</v>
      </c>
      <c r="F3668" s="29" t="s">
        <v>96</v>
      </c>
      <c r="G3668" s="29" t="s">
        <v>12581</v>
      </c>
      <c r="H3668" s="51" t="s">
        <v>12582</v>
      </c>
      <c r="I3668" s="6"/>
      <c r="J3668" s="6"/>
    </row>
    <row r="3669">
      <c r="A3669" s="62">
        <v>5.30309400978E11</v>
      </c>
      <c r="B3669" s="63" t="s">
        <v>12583</v>
      </c>
      <c r="C3669" s="63" t="s">
        <v>12584</v>
      </c>
      <c r="D3669" s="63" t="s">
        <v>12585</v>
      </c>
      <c r="E3669" s="63" t="s">
        <v>36</v>
      </c>
      <c r="F3669" s="63" t="s">
        <v>1868</v>
      </c>
      <c r="G3669" s="63" t="s">
        <v>12586</v>
      </c>
      <c r="H3669" s="33"/>
      <c r="I3669" s="33"/>
      <c r="J3669" s="6"/>
    </row>
    <row r="3670">
      <c r="A3670" s="28">
        <v>5.30218300233E11</v>
      </c>
      <c r="B3670" s="29" t="s">
        <v>12587</v>
      </c>
      <c r="C3670" s="29" t="s">
        <v>12588</v>
      </c>
      <c r="D3670" s="39" t="s">
        <v>12589</v>
      </c>
      <c r="E3670" s="29" t="s">
        <v>1351</v>
      </c>
      <c r="F3670" s="29" t="s">
        <v>9</v>
      </c>
      <c r="G3670" s="29" t="s">
        <v>1584</v>
      </c>
      <c r="H3670" s="51" t="s">
        <v>1286</v>
      </c>
      <c r="I3670" s="6"/>
      <c r="J3670" s="10"/>
    </row>
    <row r="3671">
      <c r="A3671" s="3">
        <v>5.30307400898E11</v>
      </c>
      <c r="B3671" s="2" t="s">
        <v>12590</v>
      </c>
      <c r="C3671" s="2" t="s">
        <v>12591</v>
      </c>
      <c r="D3671" s="3">
        <v>8.701786527E10</v>
      </c>
      <c r="E3671" s="2" t="s">
        <v>1794</v>
      </c>
      <c r="F3671" s="2" t="s">
        <v>37</v>
      </c>
      <c r="G3671" s="2" t="s">
        <v>5938</v>
      </c>
      <c r="H3671" s="4" t="s">
        <v>12539</v>
      </c>
      <c r="I3671" s="10"/>
      <c r="J3671" s="6"/>
    </row>
    <row r="3672">
      <c r="A3672" s="28">
        <v>5.30220300036E11</v>
      </c>
      <c r="B3672" s="29" t="s">
        <v>12592</v>
      </c>
      <c r="C3672" s="29" t="s">
        <v>12593</v>
      </c>
      <c r="D3672" s="28">
        <f>+7722256087</f>
        <v>7722256087</v>
      </c>
      <c r="E3672" s="29" t="s">
        <v>584</v>
      </c>
      <c r="F3672" s="29" t="s">
        <v>186</v>
      </c>
      <c r="G3672" s="29" t="s">
        <v>12594</v>
      </c>
      <c r="H3672" s="51" t="s">
        <v>10097</v>
      </c>
      <c r="I3672" s="6"/>
      <c r="J3672" s="6"/>
    </row>
    <row r="3673">
      <c r="A3673" s="62">
        <v>5.30220300899E11</v>
      </c>
      <c r="B3673" s="63" t="s">
        <v>12595</v>
      </c>
      <c r="C3673" s="63" t="s">
        <v>12596</v>
      </c>
      <c r="D3673" s="62">
        <v>8.7786641268E10</v>
      </c>
      <c r="E3673" s="63" t="s">
        <v>302</v>
      </c>
      <c r="F3673" s="63" t="s">
        <v>2</v>
      </c>
      <c r="G3673" s="63" t="s">
        <v>12597</v>
      </c>
      <c r="H3673" s="33"/>
      <c r="I3673" s="33"/>
      <c r="J3673" s="6"/>
    </row>
    <row r="3674">
      <c r="A3674" s="134">
        <v>5.30302401284E11</v>
      </c>
      <c r="B3674" s="135" t="s">
        <v>12598</v>
      </c>
      <c r="C3674" s="135" t="s">
        <v>12599</v>
      </c>
      <c r="D3674" s="136" t="s">
        <v>12600</v>
      </c>
      <c r="E3674" s="135" t="s">
        <v>21</v>
      </c>
      <c r="F3674" s="135" t="s">
        <v>43</v>
      </c>
      <c r="G3674" s="135" t="s">
        <v>12601</v>
      </c>
      <c r="H3674" s="114"/>
      <c r="I3674" s="114"/>
      <c r="J3674" s="10"/>
    </row>
    <row r="3675">
      <c r="A3675" s="28">
        <v>5.3031030067E11</v>
      </c>
      <c r="B3675" s="29" t="s">
        <v>12602</v>
      </c>
      <c r="C3675" s="29" t="s">
        <v>12603</v>
      </c>
      <c r="D3675" s="28">
        <v>8.7234765688E10</v>
      </c>
      <c r="E3675" s="29" t="s">
        <v>165</v>
      </c>
      <c r="F3675" s="29" t="s">
        <v>186</v>
      </c>
      <c r="G3675" s="29" t="s">
        <v>12604</v>
      </c>
      <c r="H3675" s="51" t="s">
        <v>1197</v>
      </c>
      <c r="I3675" s="6"/>
      <c r="J3675" s="10"/>
    </row>
    <row r="3676">
      <c r="A3676" s="28">
        <v>5.30328300473E11</v>
      </c>
      <c r="B3676" s="29" t="s">
        <v>12605</v>
      </c>
      <c r="C3676" s="29" t="s">
        <v>12606</v>
      </c>
      <c r="D3676" s="39" t="s">
        <v>12607</v>
      </c>
      <c r="E3676" s="29" t="s">
        <v>16</v>
      </c>
      <c r="F3676" s="29" t="s">
        <v>37</v>
      </c>
      <c r="G3676" s="29" t="s">
        <v>12608</v>
      </c>
      <c r="H3676" s="51" t="s">
        <v>12609</v>
      </c>
      <c r="I3676" s="6"/>
      <c r="J3676" s="10"/>
    </row>
    <row r="3677">
      <c r="A3677" s="28">
        <v>5.30317300271E11</v>
      </c>
      <c r="B3677" s="29" t="s">
        <v>12610</v>
      </c>
      <c r="C3677" s="29" t="s">
        <v>12611</v>
      </c>
      <c r="D3677" s="28">
        <v>8.7479973941E10</v>
      </c>
      <c r="E3677" s="29" t="s">
        <v>117</v>
      </c>
      <c r="F3677" s="29" t="s">
        <v>2984</v>
      </c>
      <c r="G3677" s="29" t="s">
        <v>2985</v>
      </c>
      <c r="H3677" s="51" t="s">
        <v>11239</v>
      </c>
      <c r="I3677" s="6"/>
      <c r="J3677" s="6"/>
    </row>
    <row r="3678">
      <c r="A3678" s="28">
        <v>5.30407300855E11</v>
      </c>
      <c r="B3678" s="29" t="s">
        <v>12612</v>
      </c>
      <c r="C3678" s="29" t="s">
        <v>12613</v>
      </c>
      <c r="D3678" s="28">
        <f>+77771114444</f>
        <v>77771114444</v>
      </c>
      <c r="E3678" s="29" t="s">
        <v>165</v>
      </c>
      <c r="F3678" s="29" t="s">
        <v>37</v>
      </c>
      <c r="G3678" s="29" t="s">
        <v>1181</v>
      </c>
      <c r="H3678" s="51" t="s">
        <v>12614</v>
      </c>
      <c r="I3678" s="6"/>
      <c r="J3678" s="20"/>
    </row>
    <row r="3679">
      <c r="A3679" s="62">
        <v>5.30330301558E11</v>
      </c>
      <c r="B3679" s="63" t="s">
        <v>12615</v>
      </c>
      <c r="C3679" s="63" t="s">
        <v>12616</v>
      </c>
      <c r="D3679" s="62">
        <v>8.7479619975E10</v>
      </c>
      <c r="E3679" s="63" t="s">
        <v>117</v>
      </c>
      <c r="F3679" s="63" t="s">
        <v>2</v>
      </c>
      <c r="G3679" s="63" t="s">
        <v>6514</v>
      </c>
      <c r="H3679" s="33"/>
      <c r="I3679" s="33"/>
      <c r="J3679" s="10"/>
    </row>
    <row r="3680">
      <c r="A3680" s="62">
        <v>5.304153014E11</v>
      </c>
      <c r="B3680" s="63" t="s">
        <v>12617</v>
      </c>
      <c r="C3680" s="63" t="s">
        <v>12618</v>
      </c>
      <c r="D3680" s="62">
        <v>8.7073771423E10</v>
      </c>
      <c r="E3680" s="63" t="s">
        <v>117</v>
      </c>
      <c r="F3680" s="63" t="s">
        <v>2</v>
      </c>
      <c r="G3680" s="63" t="s">
        <v>12619</v>
      </c>
      <c r="H3680" s="33"/>
      <c r="I3680" s="33"/>
      <c r="J3680" s="10"/>
    </row>
    <row r="3681">
      <c r="A3681" s="3">
        <v>5.30510301506E11</v>
      </c>
      <c r="B3681" s="2" t="s">
        <v>12620</v>
      </c>
      <c r="C3681" s="2" t="s">
        <v>12621</v>
      </c>
      <c r="D3681" s="3">
        <v>8.7025846406E10</v>
      </c>
      <c r="E3681" s="2" t="s">
        <v>12622</v>
      </c>
      <c r="F3681" s="2" t="s">
        <v>96</v>
      </c>
      <c r="G3681" s="2" t="s">
        <v>1898</v>
      </c>
      <c r="H3681" s="4" t="s">
        <v>10840</v>
      </c>
      <c r="I3681" s="10"/>
      <c r="J3681" s="6"/>
    </row>
    <row r="3682">
      <c r="A3682" s="28">
        <v>5.30425401967E11</v>
      </c>
      <c r="B3682" s="29" t="s">
        <v>12623</v>
      </c>
      <c r="C3682" s="29" t="s">
        <v>12624</v>
      </c>
      <c r="D3682" s="28">
        <v>8.7013269808E10</v>
      </c>
      <c r="E3682" s="29" t="s">
        <v>21</v>
      </c>
      <c r="F3682" s="29" t="s">
        <v>31</v>
      </c>
      <c r="G3682" s="29" t="s">
        <v>4632</v>
      </c>
      <c r="H3682" s="51" t="s">
        <v>11239</v>
      </c>
      <c r="I3682" s="6"/>
      <c r="J3682" s="10"/>
    </row>
    <row r="3683">
      <c r="A3683" s="28">
        <v>5.30422301469E11</v>
      </c>
      <c r="B3683" s="29" t="s">
        <v>12625</v>
      </c>
      <c r="C3683" s="29" t="s">
        <v>12626</v>
      </c>
      <c r="D3683" s="28">
        <v>8.7716681818E10</v>
      </c>
      <c r="E3683" s="29" t="s">
        <v>165</v>
      </c>
      <c r="F3683" s="29" t="s">
        <v>37</v>
      </c>
      <c r="G3683" s="29" t="s">
        <v>6761</v>
      </c>
      <c r="H3683" s="51" t="s">
        <v>12627</v>
      </c>
      <c r="I3683" s="6"/>
      <c r="J3683" s="6"/>
    </row>
    <row r="3684">
      <c r="A3684" s="3">
        <v>5.30428300959E11</v>
      </c>
      <c r="B3684" s="2" t="s">
        <v>12628</v>
      </c>
      <c r="C3684" s="2" t="s">
        <v>12629</v>
      </c>
      <c r="D3684" s="3">
        <v>8.7025499605E10</v>
      </c>
      <c r="E3684" s="2" t="s">
        <v>165</v>
      </c>
      <c r="F3684" s="2" t="s">
        <v>71</v>
      </c>
      <c r="G3684" s="2" t="s">
        <v>4758</v>
      </c>
      <c r="H3684" s="65" t="s">
        <v>12630</v>
      </c>
      <c r="I3684" s="10"/>
      <c r="J3684" s="14"/>
    </row>
    <row r="3685">
      <c r="A3685" s="3">
        <v>5.30429300885E11</v>
      </c>
      <c r="B3685" s="2" t="s">
        <v>12631</v>
      </c>
      <c r="C3685" s="2" t="s">
        <v>12632</v>
      </c>
      <c r="D3685" s="3">
        <v>8.7277823575E10</v>
      </c>
      <c r="E3685" s="2" t="s">
        <v>165</v>
      </c>
      <c r="F3685" s="2" t="s">
        <v>96</v>
      </c>
      <c r="G3685" s="2" t="s">
        <v>1898</v>
      </c>
      <c r="H3685" s="4" t="s">
        <v>8734</v>
      </c>
      <c r="I3685" s="10"/>
      <c r="J3685" s="10"/>
    </row>
    <row r="3686">
      <c r="A3686" s="3">
        <v>5.30507300899E11</v>
      </c>
      <c r="B3686" s="2" t="s">
        <v>2973</v>
      </c>
      <c r="C3686" s="2" t="s">
        <v>12633</v>
      </c>
      <c r="D3686" s="3">
        <v>8.7753006606E10</v>
      </c>
      <c r="E3686" s="2" t="s">
        <v>11017</v>
      </c>
      <c r="F3686" s="2" t="s">
        <v>91</v>
      </c>
      <c r="G3686" s="2" t="s">
        <v>2739</v>
      </c>
      <c r="H3686" s="106">
        <v>45572.0</v>
      </c>
      <c r="I3686" s="10"/>
      <c r="J3686" s="33"/>
    </row>
    <row r="3687">
      <c r="A3687" s="28">
        <v>5.30601301065E11</v>
      </c>
      <c r="B3687" s="29" t="s">
        <v>12634</v>
      </c>
      <c r="C3687" s="29" t="s">
        <v>12635</v>
      </c>
      <c r="D3687" s="39" t="s">
        <v>12636</v>
      </c>
      <c r="E3687" s="29" t="s">
        <v>117</v>
      </c>
      <c r="F3687" s="29" t="s">
        <v>31</v>
      </c>
      <c r="G3687" s="29" t="s">
        <v>1313</v>
      </c>
      <c r="H3687" s="51" t="s">
        <v>11239</v>
      </c>
      <c r="I3687" s="6"/>
      <c r="J3687" s="10"/>
    </row>
    <row r="3688">
      <c r="A3688" s="28">
        <v>5.30707301309E11</v>
      </c>
      <c r="B3688" s="29" t="s">
        <v>12637</v>
      </c>
      <c r="C3688" s="29" t="s">
        <v>12638</v>
      </c>
      <c r="D3688" s="39" t="s">
        <v>12639</v>
      </c>
      <c r="E3688" s="29" t="s">
        <v>117</v>
      </c>
      <c r="F3688" s="29" t="s">
        <v>452</v>
      </c>
      <c r="G3688" s="29" t="s">
        <v>12306</v>
      </c>
      <c r="H3688" s="51" t="s">
        <v>5715</v>
      </c>
      <c r="I3688" s="6"/>
      <c r="J3688" s="33"/>
    </row>
    <row r="3689">
      <c r="A3689" s="28">
        <v>5.30615301319E11</v>
      </c>
      <c r="B3689" s="29" t="s">
        <v>12640</v>
      </c>
      <c r="C3689" s="29" t="s">
        <v>12641</v>
      </c>
      <c r="D3689" s="28">
        <v>8.7753867858E10</v>
      </c>
      <c r="E3689" s="29" t="s">
        <v>117</v>
      </c>
      <c r="F3689" s="29" t="s">
        <v>452</v>
      </c>
      <c r="G3689" s="29" t="s">
        <v>12473</v>
      </c>
      <c r="H3689" s="51" t="s">
        <v>9196</v>
      </c>
      <c r="I3689" s="6"/>
      <c r="J3689" s="33"/>
    </row>
    <row r="3690">
      <c r="A3690" s="3">
        <v>5.30704400905E11</v>
      </c>
      <c r="B3690" s="2" t="s">
        <v>12642</v>
      </c>
      <c r="C3690" s="2" t="s">
        <v>12643</v>
      </c>
      <c r="D3690" s="3">
        <v>8.7002431779E10</v>
      </c>
      <c r="E3690" s="2" t="s">
        <v>165</v>
      </c>
      <c r="F3690" s="2" t="s">
        <v>186</v>
      </c>
      <c r="G3690" s="2" t="s">
        <v>12644</v>
      </c>
      <c r="H3690" s="4" t="s">
        <v>1197</v>
      </c>
      <c r="I3690" s="10"/>
      <c r="J3690" s="6"/>
    </row>
    <row r="3691">
      <c r="A3691" s="3">
        <v>5.30702301034E11</v>
      </c>
      <c r="B3691" s="2" t="s">
        <v>12645</v>
      </c>
      <c r="C3691" s="2" t="s">
        <v>10291</v>
      </c>
      <c r="D3691" s="3">
        <v>8.7055492829E10</v>
      </c>
      <c r="E3691" s="2" t="s">
        <v>165</v>
      </c>
      <c r="F3691" s="2" t="s">
        <v>141</v>
      </c>
      <c r="G3691" s="2" t="s">
        <v>12646</v>
      </c>
      <c r="H3691" s="4" t="s">
        <v>1092</v>
      </c>
      <c r="I3691" s="10"/>
      <c r="J3691" s="6"/>
    </row>
    <row r="3692">
      <c r="A3692" s="3">
        <v>5.30707301418E11</v>
      </c>
      <c r="B3692" s="2" t="s">
        <v>12647</v>
      </c>
      <c r="C3692" s="2" t="s">
        <v>12648</v>
      </c>
      <c r="D3692" s="2" t="s">
        <v>12649</v>
      </c>
      <c r="E3692" s="2" t="s">
        <v>165</v>
      </c>
      <c r="F3692" s="2" t="s">
        <v>37</v>
      </c>
      <c r="G3692" s="2" t="s">
        <v>12650</v>
      </c>
      <c r="H3692" s="4" t="s">
        <v>12651</v>
      </c>
      <c r="I3692" s="10"/>
      <c r="J3692" s="14"/>
    </row>
    <row r="3693">
      <c r="A3693" s="3">
        <v>5.30710302303E11</v>
      </c>
      <c r="B3693" s="2" t="s">
        <v>12652</v>
      </c>
      <c r="C3693" s="2" t="s">
        <v>12653</v>
      </c>
      <c r="D3693" s="69" t="s">
        <v>12654</v>
      </c>
      <c r="E3693" s="2" t="s">
        <v>165</v>
      </c>
      <c r="F3693" s="2" t="s">
        <v>186</v>
      </c>
      <c r="G3693" s="2" t="s">
        <v>12655</v>
      </c>
      <c r="H3693" s="4" t="s">
        <v>11117</v>
      </c>
      <c r="I3693" s="10"/>
      <c r="J3693" s="6"/>
    </row>
    <row r="3694">
      <c r="A3694" s="3">
        <v>5.30716301338E11</v>
      </c>
      <c r="B3694" s="2" t="s">
        <v>12656</v>
      </c>
      <c r="C3694" s="2" t="s">
        <v>12657</v>
      </c>
      <c r="D3694" s="69" t="s">
        <v>12658</v>
      </c>
      <c r="E3694" s="2" t="s">
        <v>302</v>
      </c>
      <c r="F3694" s="2" t="s">
        <v>141</v>
      </c>
      <c r="G3694" s="2" t="s">
        <v>1091</v>
      </c>
      <c r="H3694" s="4" t="s">
        <v>1092</v>
      </c>
      <c r="I3694" s="10"/>
      <c r="J3694" s="6"/>
    </row>
    <row r="3695">
      <c r="A3695" s="28">
        <v>5.30725400976E11</v>
      </c>
      <c r="B3695" s="29" t="s">
        <v>12659</v>
      </c>
      <c r="C3695" s="29" t="s">
        <v>12660</v>
      </c>
      <c r="D3695" s="29" t="s">
        <v>12661</v>
      </c>
      <c r="E3695" s="29" t="s">
        <v>165</v>
      </c>
      <c r="F3695" s="29" t="s">
        <v>452</v>
      </c>
      <c r="G3695" s="29" t="s">
        <v>12473</v>
      </c>
      <c r="H3695" s="51" t="s">
        <v>9196</v>
      </c>
      <c r="I3695" s="6"/>
      <c r="J3695" s="33"/>
    </row>
    <row r="3696">
      <c r="A3696" s="28">
        <v>5.30820301175E11</v>
      </c>
      <c r="B3696" s="29" t="s">
        <v>12662</v>
      </c>
      <c r="C3696" s="29" t="s">
        <v>12663</v>
      </c>
      <c r="D3696" s="28">
        <v>8.7021881811E10</v>
      </c>
      <c r="E3696" s="29" t="s">
        <v>117</v>
      </c>
      <c r="F3696" s="29" t="s">
        <v>452</v>
      </c>
      <c r="G3696" s="29" t="s">
        <v>12664</v>
      </c>
      <c r="H3696" s="51" t="s">
        <v>5715</v>
      </c>
      <c r="I3696" s="6"/>
      <c r="J3696" s="6"/>
    </row>
    <row r="3697">
      <c r="A3697" s="62">
        <v>5.30730400648E11</v>
      </c>
      <c r="B3697" s="63" t="s">
        <v>12665</v>
      </c>
      <c r="C3697" s="63" t="s">
        <v>12666</v>
      </c>
      <c r="D3697" s="62">
        <v>8.7758762008E10</v>
      </c>
      <c r="E3697" s="63" t="s">
        <v>674</v>
      </c>
      <c r="F3697" s="63" t="s">
        <v>2</v>
      </c>
      <c r="G3697" s="63" t="s">
        <v>2458</v>
      </c>
      <c r="H3697" s="33"/>
      <c r="I3697" s="33"/>
      <c r="J3697" s="33"/>
    </row>
    <row r="3698">
      <c r="A3698" s="62">
        <v>5.3081230125E11</v>
      </c>
      <c r="B3698" s="63" t="s">
        <v>12667</v>
      </c>
      <c r="C3698" s="63" t="s">
        <v>12668</v>
      </c>
      <c r="D3698" s="62">
        <v>8.7472999456E10</v>
      </c>
      <c r="E3698" s="63" t="s">
        <v>21</v>
      </c>
      <c r="F3698" s="63" t="s">
        <v>2984</v>
      </c>
      <c r="G3698" s="63" t="s">
        <v>6071</v>
      </c>
      <c r="H3698" s="33"/>
      <c r="I3698" s="33"/>
      <c r="J3698" s="6"/>
    </row>
    <row r="3699">
      <c r="A3699" s="3">
        <v>5.30813300466E11</v>
      </c>
      <c r="B3699" s="2" t="s">
        <v>12669</v>
      </c>
      <c r="C3699" s="2" t="s">
        <v>12670</v>
      </c>
      <c r="D3699" s="3">
        <f>+77771833005</f>
        <v>77771833005</v>
      </c>
      <c r="E3699" s="2" t="s">
        <v>16</v>
      </c>
      <c r="F3699" s="2" t="s">
        <v>91</v>
      </c>
      <c r="G3699" s="2" t="s">
        <v>1087</v>
      </c>
      <c r="H3699" s="4" t="s">
        <v>12671</v>
      </c>
      <c r="I3699" s="10"/>
      <c r="J3699" s="6"/>
    </row>
    <row r="3700">
      <c r="A3700" s="28">
        <v>5.30813301434E11</v>
      </c>
      <c r="B3700" s="29" t="s">
        <v>12672</v>
      </c>
      <c r="C3700" s="29" t="s">
        <v>12673</v>
      </c>
      <c r="D3700" s="29" t="s">
        <v>12674</v>
      </c>
      <c r="E3700" s="29" t="s">
        <v>674</v>
      </c>
      <c r="F3700" s="29" t="s">
        <v>141</v>
      </c>
      <c r="G3700" s="29" t="s">
        <v>12675</v>
      </c>
      <c r="H3700" s="51" t="s">
        <v>1092</v>
      </c>
      <c r="I3700" s="6"/>
      <c r="J3700" s="20"/>
    </row>
    <row r="3701">
      <c r="A3701" s="28">
        <v>5.30813400383E11</v>
      </c>
      <c r="B3701" s="29" t="s">
        <v>12676</v>
      </c>
      <c r="C3701" s="29" t="s">
        <v>12677</v>
      </c>
      <c r="D3701" s="28">
        <v>8.7074853077E10</v>
      </c>
      <c r="E3701" s="29" t="s">
        <v>117</v>
      </c>
      <c r="F3701" s="29" t="s">
        <v>31</v>
      </c>
      <c r="G3701" s="29" t="s">
        <v>4632</v>
      </c>
      <c r="H3701" s="51" t="s">
        <v>11814</v>
      </c>
      <c r="I3701" s="6"/>
      <c r="J3701" s="33"/>
    </row>
    <row r="3702">
      <c r="A3702" s="28">
        <v>5.30824300119E11</v>
      </c>
      <c r="B3702" s="29" t="s">
        <v>12678</v>
      </c>
      <c r="C3702" s="29" t="s">
        <v>12679</v>
      </c>
      <c r="D3702" s="28">
        <v>8.7059872531E10</v>
      </c>
      <c r="E3702" s="29" t="s">
        <v>21</v>
      </c>
      <c r="F3702" s="29" t="s">
        <v>9</v>
      </c>
      <c r="G3702" s="29" t="s">
        <v>12680</v>
      </c>
      <c r="H3702" s="51" t="s">
        <v>12681</v>
      </c>
      <c r="I3702" s="6"/>
      <c r="J3702" s="13"/>
    </row>
    <row r="3703">
      <c r="A3703" s="3">
        <v>5.30824300387E11</v>
      </c>
      <c r="B3703" s="2" t="s">
        <v>12682</v>
      </c>
      <c r="C3703" s="2" t="s">
        <v>12683</v>
      </c>
      <c r="D3703" s="3">
        <v>8.7782894634E10</v>
      </c>
      <c r="E3703" s="2" t="s">
        <v>21</v>
      </c>
      <c r="F3703" s="2" t="s">
        <v>31</v>
      </c>
      <c r="G3703" s="2" t="s">
        <v>12684</v>
      </c>
      <c r="H3703" s="4" t="s">
        <v>11814</v>
      </c>
      <c r="I3703" s="10"/>
      <c r="J3703" s="13"/>
    </row>
    <row r="3704">
      <c r="A3704" s="28">
        <v>5.3092835017E11</v>
      </c>
      <c r="B3704" s="29" t="s">
        <v>12685</v>
      </c>
      <c r="C3704" s="29" t="s">
        <v>12686</v>
      </c>
      <c r="D3704" s="28">
        <v>8.7756769241E10</v>
      </c>
      <c r="E3704" s="29" t="s">
        <v>165</v>
      </c>
      <c r="F3704" s="29" t="s">
        <v>43</v>
      </c>
      <c r="G3704" s="29" t="s">
        <v>1795</v>
      </c>
      <c r="H3704" s="51" t="s">
        <v>11713</v>
      </c>
      <c r="I3704" s="6"/>
      <c r="J3704" s="6"/>
    </row>
    <row r="3705">
      <c r="A3705" s="58"/>
      <c r="B3705" s="58"/>
      <c r="C3705" s="58"/>
      <c r="D3705" s="58"/>
      <c r="E3705" s="58"/>
      <c r="F3705" s="58"/>
      <c r="G3705" s="58"/>
      <c r="H3705" s="6"/>
      <c r="I3705" s="6"/>
      <c r="J3705" s="6"/>
    </row>
    <row r="3706">
      <c r="A3706" s="28">
        <v>5.30914401073E11</v>
      </c>
      <c r="B3706" s="29" t="s">
        <v>12687</v>
      </c>
      <c r="C3706" s="29" t="s">
        <v>12688</v>
      </c>
      <c r="D3706" s="39" t="s">
        <v>12689</v>
      </c>
      <c r="E3706" s="29" t="s">
        <v>165</v>
      </c>
      <c r="F3706" s="29" t="s">
        <v>452</v>
      </c>
      <c r="G3706" s="29" t="s">
        <v>12690</v>
      </c>
      <c r="H3706" s="51" t="s">
        <v>5715</v>
      </c>
      <c r="I3706" s="6"/>
      <c r="J3706" s="6"/>
    </row>
    <row r="3707">
      <c r="A3707" s="28">
        <v>5.30924301319E11</v>
      </c>
      <c r="B3707" s="29" t="s">
        <v>12691</v>
      </c>
      <c r="C3707" s="29" t="s">
        <v>12692</v>
      </c>
      <c r="D3707" s="28">
        <v>8.7752350722E10</v>
      </c>
      <c r="E3707" s="29" t="s">
        <v>525</v>
      </c>
      <c r="F3707" s="29" t="s">
        <v>91</v>
      </c>
      <c r="G3707" s="29" t="s">
        <v>12693</v>
      </c>
      <c r="H3707" s="51" t="s">
        <v>12533</v>
      </c>
      <c r="I3707" s="6"/>
      <c r="J3707" s="14"/>
    </row>
    <row r="3708">
      <c r="A3708" s="62">
        <v>5.3101940113E11</v>
      </c>
      <c r="B3708" s="63" t="s">
        <v>6303</v>
      </c>
      <c r="C3708" s="63" t="s">
        <v>12694</v>
      </c>
      <c r="D3708" s="62">
        <v>8.7789555569E10</v>
      </c>
      <c r="E3708" s="63" t="s">
        <v>21</v>
      </c>
      <c r="F3708" s="63" t="s">
        <v>2</v>
      </c>
      <c r="G3708" s="63" t="s">
        <v>12695</v>
      </c>
      <c r="H3708" s="33"/>
      <c r="I3708" s="33"/>
      <c r="J3708" s="6"/>
    </row>
    <row r="3709">
      <c r="A3709" s="28">
        <v>5.31128300415E11</v>
      </c>
      <c r="B3709" s="29" t="s">
        <v>12696</v>
      </c>
      <c r="C3709" s="29" t="s">
        <v>12697</v>
      </c>
      <c r="D3709" s="28">
        <v>8.7753683879E10</v>
      </c>
      <c r="E3709" s="29" t="s">
        <v>165</v>
      </c>
      <c r="F3709" s="29" t="s">
        <v>60</v>
      </c>
      <c r="G3709" s="29" t="s">
        <v>12698</v>
      </c>
      <c r="H3709" s="51" t="s">
        <v>10180</v>
      </c>
      <c r="I3709" s="6"/>
      <c r="J3709" s="10"/>
    </row>
    <row r="3710">
      <c r="A3710" s="28">
        <v>5.31122400499E11</v>
      </c>
      <c r="B3710" s="29" t="s">
        <v>12699</v>
      </c>
      <c r="C3710" s="29" t="s">
        <v>12700</v>
      </c>
      <c r="D3710" s="28">
        <v>8.7775661151E10</v>
      </c>
      <c r="E3710" s="29" t="s">
        <v>173</v>
      </c>
      <c r="F3710" s="29" t="s">
        <v>91</v>
      </c>
      <c r="G3710" s="29" t="s">
        <v>1138</v>
      </c>
      <c r="H3710" s="51" t="s">
        <v>12533</v>
      </c>
      <c r="I3710" s="6"/>
      <c r="J3710" s="13"/>
    </row>
    <row r="3711">
      <c r="A3711" s="62">
        <v>5.31031300587E11</v>
      </c>
      <c r="B3711" s="63" t="s">
        <v>12701</v>
      </c>
      <c r="C3711" s="63" t="s">
        <v>12702</v>
      </c>
      <c r="D3711" s="62">
        <v>8.7004686832E10</v>
      </c>
      <c r="E3711" s="63" t="s">
        <v>21</v>
      </c>
      <c r="F3711" s="63" t="s">
        <v>2</v>
      </c>
      <c r="G3711" s="63" t="s">
        <v>12703</v>
      </c>
      <c r="H3711" s="33"/>
      <c r="I3711" s="33"/>
      <c r="J3711" s="6"/>
    </row>
    <row r="3712">
      <c r="A3712" s="3">
        <v>5.31101300091E11</v>
      </c>
      <c r="B3712" s="2" t="s">
        <v>12704</v>
      </c>
      <c r="C3712" s="2" t="s">
        <v>12705</v>
      </c>
      <c r="D3712" s="69" t="s">
        <v>12706</v>
      </c>
      <c r="E3712" s="2" t="s">
        <v>117</v>
      </c>
      <c r="F3712" s="2" t="s">
        <v>96</v>
      </c>
      <c r="G3712" s="2" t="s">
        <v>12011</v>
      </c>
      <c r="H3712" s="4" t="s">
        <v>12707</v>
      </c>
      <c r="I3712" s="10"/>
      <c r="J3712" s="10"/>
    </row>
    <row r="3713">
      <c r="A3713" s="3">
        <v>5.31120301688E11</v>
      </c>
      <c r="B3713" s="2" t="s">
        <v>12708</v>
      </c>
      <c r="C3713" s="2" t="s">
        <v>12709</v>
      </c>
      <c r="D3713" s="3">
        <v>8.7051633545E10</v>
      </c>
      <c r="E3713" s="2" t="s">
        <v>12710</v>
      </c>
      <c r="F3713" s="2" t="s">
        <v>91</v>
      </c>
      <c r="G3713" s="2" t="s">
        <v>11895</v>
      </c>
      <c r="H3713" s="4" t="s">
        <v>12711</v>
      </c>
      <c r="I3713" s="10"/>
      <c r="J3713" s="33"/>
    </row>
    <row r="3714">
      <c r="A3714" s="62">
        <v>5.311203021E11</v>
      </c>
      <c r="B3714" s="63" t="s">
        <v>12712</v>
      </c>
      <c r="C3714" s="63" t="s">
        <v>12713</v>
      </c>
      <c r="D3714" s="68" t="str">
        <f>+77011283903 ,87011283903</f>
        <v>#ERROR!</v>
      </c>
      <c r="E3714" s="63" t="s">
        <v>674</v>
      </c>
      <c r="F3714" s="63" t="s">
        <v>2</v>
      </c>
      <c r="G3714" s="63" t="s">
        <v>11965</v>
      </c>
      <c r="H3714" s="33"/>
      <c r="I3714" s="33"/>
      <c r="J3714" s="13"/>
    </row>
    <row r="3715">
      <c r="A3715" s="28">
        <v>5.31218350094E11</v>
      </c>
      <c r="B3715" s="29" t="s">
        <v>12714</v>
      </c>
      <c r="C3715" s="29" t="s">
        <v>12715</v>
      </c>
      <c r="D3715" s="28">
        <v>8.7713705501E10</v>
      </c>
      <c r="E3715" s="29" t="s">
        <v>165</v>
      </c>
      <c r="F3715" s="29" t="s">
        <v>9</v>
      </c>
      <c r="G3715" s="29" t="s">
        <v>1276</v>
      </c>
      <c r="H3715" s="51" t="s">
        <v>11250</v>
      </c>
      <c r="I3715" s="6"/>
      <c r="J3715" s="10"/>
    </row>
    <row r="3716">
      <c r="A3716" s="62">
        <v>5.31202300843E11</v>
      </c>
      <c r="B3716" s="63" t="s">
        <v>12716</v>
      </c>
      <c r="C3716" s="63" t="s">
        <v>12717</v>
      </c>
      <c r="D3716" s="68" t="str">
        <f>+7 (777) 480 32 52</f>
        <v>#ERROR!</v>
      </c>
      <c r="E3716" s="63" t="s">
        <v>165</v>
      </c>
      <c r="F3716" s="63" t="s">
        <v>16</v>
      </c>
      <c r="G3716" s="63" t="s">
        <v>12718</v>
      </c>
      <c r="H3716" s="33"/>
      <c r="I3716" s="33"/>
      <c r="J3716" s="6"/>
    </row>
    <row r="3717">
      <c r="A3717" s="137">
        <v>5.3122330063E11</v>
      </c>
      <c r="B3717" s="138" t="s">
        <v>12719</v>
      </c>
      <c r="C3717" s="138" t="s">
        <v>12720</v>
      </c>
      <c r="D3717" s="137">
        <v>8.7763099777E10</v>
      </c>
      <c r="E3717" s="138" t="s">
        <v>16</v>
      </c>
      <c r="F3717" s="138" t="s">
        <v>37</v>
      </c>
      <c r="G3717" s="138" t="s">
        <v>12721</v>
      </c>
      <c r="H3717" s="139" t="s">
        <v>12609</v>
      </c>
      <c r="I3717" s="121"/>
      <c r="J3717" s="10"/>
    </row>
    <row r="3718">
      <c r="A3718" s="28">
        <v>5.40121300763E11</v>
      </c>
      <c r="B3718" s="29" t="s">
        <v>12722</v>
      </c>
      <c r="C3718" s="29" t="s">
        <v>12723</v>
      </c>
      <c r="D3718" s="39" t="s">
        <v>12724</v>
      </c>
      <c r="E3718" s="29" t="s">
        <v>674</v>
      </c>
      <c r="F3718" s="29" t="s">
        <v>452</v>
      </c>
      <c r="G3718" s="29" t="s">
        <v>12664</v>
      </c>
      <c r="H3718" s="51" t="s">
        <v>5715</v>
      </c>
      <c r="I3718" s="6"/>
      <c r="J3718" s="6"/>
    </row>
    <row r="3719">
      <c r="A3719" s="28">
        <v>5.4010340167E11</v>
      </c>
      <c r="B3719" s="29" t="s">
        <v>12725</v>
      </c>
      <c r="C3719" s="29" t="s">
        <v>12726</v>
      </c>
      <c r="D3719" s="39" t="s">
        <v>12727</v>
      </c>
      <c r="E3719" s="29" t="s">
        <v>165</v>
      </c>
      <c r="F3719" s="29" t="s">
        <v>37</v>
      </c>
      <c r="G3719" s="29" t="s">
        <v>6761</v>
      </c>
      <c r="H3719" s="51" t="s">
        <v>12609</v>
      </c>
      <c r="I3719" s="6"/>
      <c r="J3719" s="10"/>
    </row>
    <row r="3720">
      <c r="A3720" s="62">
        <v>5.40109401168E11</v>
      </c>
      <c r="B3720" s="63" t="s">
        <v>12728</v>
      </c>
      <c r="C3720" s="63" t="s">
        <v>12729</v>
      </c>
      <c r="D3720" s="62">
        <v>8.7222521314E10</v>
      </c>
      <c r="E3720" s="63" t="s">
        <v>117</v>
      </c>
      <c r="F3720" s="63" t="s">
        <v>16</v>
      </c>
      <c r="G3720" s="63" t="s">
        <v>12349</v>
      </c>
      <c r="H3720" s="33"/>
      <c r="I3720" s="33"/>
      <c r="J3720" s="6"/>
    </row>
    <row r="3721">
      <c r="A3721" s="3">
        <v>5.40112401868E11</v>
      </c>
      <c r="B3721" s="2" t="s">
        <v>12730</v>
      </c>
      <c r="C3721" s="2" t="s">
        <v>12731</v>
      </c>
      <c r="D3721" s="3">
        <f>+77051222002</f>
        <v>77051222002</v>
      </c>
      <c r="E3721" s="2" t="s">
        <v>117</v>
      </c>
      <c r="F3721" s="2" t="s">
        <v>37</v>
      </c>
      <c r="G3721" s="2" t="s">
        <v>1181</v>
      </c>
      <c r="H3721" s="4" t="s">
        <v>12539</v>
      </c>
      <c r="I3721" s="10"/>
      <c r="J3721" s="33"/>
    </row>
    <row r="3722">
      <c r="A3722" s="3">
        <v>5.40114401046E11</v>
      </c>
      <c r="B3722" s="2" t="s">
        <v>12732</v>
      </c>
      <c r="C3722" s="2" t="s">
        <v>12733</v>
      </c>
      <c r="D3722" s="3">
        <v>8.7779828786E10</v>
      </c>
      <c r="E3722" s="2" t="s">
        <v>1335</v>
      </c>
      <c r="F3722" s="2" t="s">
        <v>43</v>
      </c>
      <c r="G3722" s="2" t="s">
        <v>1795</v>
      </c>
      <c r="H3722" s="4" t="s">
        <v>1272</v>
      </c>
      <c r="I3722" s="10"/>
      <c r="J3722" s="6"/>
    </row>
    <row r="3723">
      <c r="A3723" s="3">
        <v>5.40202300991E11</v>
      </c>
      <c r="B3723" s="2" t="s">
        <v>12734</v>
      </c>
      <c r="C3723" s="2" t="s">
        <v>12735</v>
      </c>
      <c r="D3723" s="3">
        <v>8.7763149304E10</v>
      </c>
      <c r="E3723" s="2" t="s">
        <v>2034</v>
      </c>
      <c r="F3723" s="2" t="s">
        <v>37</v>
      </c>
      <c r="G3723" s="2" t="s">
        <v>12736</v>
      </c>
      <c r="H3723" s="4" t="s">
        <v>12539</v>
      </c>
      <c r="I3723" s="10"/>
      <c r="J3723" s="6"/>
    </row>
    <row r="3724">
      <c r="A3724" s="3">
        <v>5.40131300609E11</v>
      </c>
      <c r="B3724" s="2" t="s">
        <v>12737</v>
      </c>
      <c r="C3724" s="2" t="s">
        <v>12738</v>
      </c>
      <c r="D3724" s="3">
        <v>8.7243742201E10</v>
      </c>
      <c r="E3724" s="2" t="s">
        <v>8671</v>
      </c>
      <c r="F3724" s="2" t="s">
        <v>205</v>
      </c>
      <c r="G3724" s="2" t="s">
        <v>6423</v>
      </c>
      <c r="H3724" s="4" t="s">
        <v>10009</v>
      </c>
      <c r="I3724" s="10"/>
      <c r="J3724" s="33"/>
    </row>
    <row r="3725">
      <c r="A3725" s="3">
        <v>5.40226300813E11</v>
      </c>
      <c r="B3725" s="2" t="s">
        <v>12739</v>
      </c>
      <c r="C3725" s="2" t="s">
        <v>12740</v>
      </c>
      <c r="D3725" s="2" t="s">
        <v>12741</v>
      </c>
      <c r="E3725" s="2" t="s">
        <v>21</v>
      </c>
      <c r="F3725" s="2" t="s">
        <v>91</v>
      </c>
      <c r="G3725" s="2" t="s">
        <v>12742</v>
      </c>
      <c r="H3725" s="4" t="s">
        <v>12711</v>
      </c>
      <c r="I3725" s="10"/>
      <c r="J3725" s="10"/>
    </row>
    <row r="3726">
      <c r="A3726" s="3">
        <v>5.40203300065E11</v>
      </c>
      <c r="B3726" s="2" t="s">
        <v>12743</v>
      </c>
      <c r="C3726" s="2" t="s">
        <v>12744</v>
      </c>
      <c r="D3726" s="69" t="s">
        <v>12745</v>
      </c>
      <c r="E3726" s="2" t="s">
        <v>165</v>
      </c>
      <c r="F3726" s="2" t="s">
        <v>186</v>
      </c>
      <c r="G3726" s="2" t="s">
        <v>12746</v>
      </c>
      <c r="H3726" s="4" t="s">
        <v>1197</v>
      </c>
      <c r="I3726" s="10"/>
      <c r="J3726" s="33"/>
    </row>
    <row r="3727">
      <c r="A3727" s="62">
        <v>5.40203402117E11</v>
      </c>
      <c r="B3727" s="63" t="s">
        <v>12747</v>
      </c>
      <c r="C3727" s="63" t="s">
        <v>12748</v>
      </c>
      <c r="D3727" s="62">
        <f>+77074349030</f>
        <v>77074349030</v>
      </c>
      <c r="E3727" s="63" t="s">
        <v>21</v>
      </c>
      <c r="F3727" s="63" t="s">
        <v>2</v>
      </c>
      <c r="G3727" s="63" t="s">
        <v>2750</v>
      </c>
      <c r="H3727" s="33"/>
      <c r="I3727" s="33"/>
      <c r="J3727" s="20"/>
    </row>
    <row r="3728">
      <c r="A3728" s="28">
        <v>5.40217402371E11</v>
      </c>
      <c r="B3728" s="29" t="s">
        <v>12749</v>
      </c>
      <c r="C3728" s="29" t="s">
        <v>12750</v>
      </c>
      <c r="D3728" s="28">
        <v>8.747555223E10</v>
      </c>
      <c r="E3728" s="29" t="s">
        <v>117</v>
      </c>
      <c r="F3728" s="29" t="s">
        <v>96</v>
      </c>
      <c r="G3728" s="29" t="s">
        <v>12524</v>
      </c>
      <c r="H3728" s="51" t="s">
        <v>12707</v>
      </c>
      <c r="I3728" s="6"/>
      <c r="J3728" s="10"/>
    </row>
    <row r="3729">
      <c r="A3729" s="28">
        <v>5.40308401655E11</v>
      </c>
      <c r="B3729" s="29" t="s">
        <v>12751</v>
      </c>
      <c r="C3729" s="29" t="s">
        <v>12752</v>
      </c>
      <c r="D3729" s="28">
        <v>8.7779792607E10</v>
      </c>
      <c r="E3729" s="29" t="s">
        <v>117</v>
      </c>
      <c r="F3729" s="29" t="s">
        <v>91</v>
      </c>
      <c r="G3729" s="29" t="s">
        <v>12753</v>
      </c>
      <c r="H3729" s="51" t="s">
        <v>12754</v>
      </c>
      <c r="I3729" s="6"/>
      <c r="J3729" s="33"/>
    </row>
    <row r="3730">
      <c r="A3730" s="3">
        <v>5.40305300406E11</v>
      </c>
      <c r="B3730" s="2" t="s">
        <v>12755</v>
      </c>
      <c r="C3730" s="2" t="s">
        <v>12756</v>
      </c>
      <c r="D3730" s="3">
        <v>8.7051193244E10</v>
      </c>
      <c r="E3730" s="2" t="s">
        <v>21</v>
      </c>
      <c r="F3730" s="2" t="s">
        <v>31</v>
      </c>
      <c r="G3730" s="2" t="s">
        <v>12757</v>
      </c>
      <c r="H3730" s="4" t="s">
        <v>11239</v>
      </c>
      <c r="I3730" s="10"/>
      <c r="J3730" s="14"/>
    </row>
    <row r="3731">
      <c r="A3731" s="3">
        <v>5.40318300576E11</v>
      </c>
      <c r="B3731" s="2" t="s">
        <v>12758</v>
      </c>
      <c r="C3731" s="2" t="s">
        <v>12759</v>
      </c>
      <c r="D3731" s="3">
        <v>8.7718947031E10</v>
      </c>
      <c r="E3731" s="2" t="s">
        <v>1206</v>
      </c>
      <c r="F3731" s="2" t="s">
        <v>37</v>
      </c>
      <c r="G3731" s="2" t="s">
        <v>12760</v>
      </c>
      <c r="H3731" s="4" t="s">
        <v>12539</v>
      </c>
      <c r="I3731" s="10"/>
      <c r="J3731" s="6"/>
    </row>
    <row r="3732">
      <c r="A3732" s="28">
        <v>5.4031030159E11</v>
      </c>
      <c r="B3732" s="29" t="s">
        <v>12761</v>
      </c>
      <c r="C3732" s="29" t="s">
        <v>12762</v>
      </c>
      <c r="D3732" s="28">
        <v>8.7711953993E10</v>
      </c>
      <c r="E3732" s="29" t="s">
        <v>117</v>
      </c>
      <c r="F3732" s="29" t="s">
        <v>71</v>
      </c>
      <c r="G3732" s="29" t="s">
        <v>2563</v>
      </c>
      <c r="H3732" s="30" t="s">
        <v>1148</v>
      </c>
      <c r="I3732" s="6"/>
      <c r="J3732" s="13"/>
    </row>
    <row r="3733">
      <c r="A3733" s="3">
        <v>5.4031330115E11</v>
      </c>
      <c r="B3733" s="2" t="s">
        <v>12763</v>
      </c>
      <c r="C3733" s="2" t="s">
        <v>12764</v>
      </c>
      <c r="D3733" s="2" t="s">
        <v>12765</v>
      </c>
      <c r="E3733" s="2" t="s">
        <v>584</v>
      </c>
      <c r="F3733" s="2" t="s">
        <v>96</v>
      </c>
      <c r="G3733" s="2" t="s">
        <v>12766</v>
      </c>
      <c r="H3733" s="4" t="s">
        <v>12707</v>
      </c>
      <c r="I3733" s="10"/>
      <c r="J3733" s="6"/>
    </row>
    <row r="3734">
      <c r="A3734" s="28">
        <v>5.40310402634E11</v>
      </c>
      <c r="B3734" s="29" t="s">
        <v>12767</v>
      </c>
      <c r="C3734" s="29" t="s">
        <v>12768</v>
      </c>
      <c r="D3734" s="39" t="s">
        <v>12769</v>
      </c>
      <c r="E3734" s="29" t="s">
        <v>762</v>
      </c>
      <c r="F3734" s="29" t="s">
        <v>141</v>
      </c>
      <c r="G3734" s="29" t="s">
        <v>1443</v>
      </c>
      <c r="H3734" s="51" t="s">
        <v>11921</v>
      </c>
      <c r="I3734" s="6"/>
      <c r="J3734" s="10"/>
    </row>
    <row r="3735">
      <c r="A3735" s="28">
        <v>5.40502302275E11</v>
      </c>
      <c r="B3735" s="29" t="s">
        <v>12770</v>
      </c>
      <c r="C3735" s="29" t="s">
        <v>12771</v>
      </c>
      <c r="D3735" s="28">
        <v>8.7789638828E10</v>
      </c>
      <c r="E3735" s="29" t="s">
        <v>302</v>
      </c>
      <c r="F3735" s="29" t="s">
        <v>37</v>
      </c>
      <c r="G3735" s="29" t="s">
        <v>12772</v>
      </c>
      <c r="H3735" s="6"/>
      <c r="I3735" s="6"/>
      <c r="J3735" s="33"/>
    </row>
    <row r="3736">
      <c r="A3736" s="28">
        <v>5.40401300228E11</v>
      </c>
      <c r="B3736" s="29" t="s">
        <v>12773</v>
      </c>
      <c r="C3736" s="29" t="s">
        <v>12774</v>
      </c>
      <c r="D3736" s="39" t="s">
        <v>12775</v>
      </c>
      <c r="E3736" s="29" t="s">
        <v>302</v>
      </c>
      <c r="F3736" s="29" t="s">
        <v>186</v>
      </c>
      <c r="G3736" s="29" t="s">
        <v>2886</v>
      </c>
      <c r="H3736" s="51" t="s">
        <v>1197</v>
      </c>
      <c r="I3736" s="6"/>
      <c r="J3736" s="33"/>
    </row>
    <row r="3737">
      <c r="A3737" s="58"/>
      <c r="B3737" s="58"/>
      <c r="C3737" s="58"/>
      <c r="D3737" s="58"/>
      <c r="E3737" s="58"/>
      <c r="F3737" s="58"/>
      <c r="G3737" s="58"/>
      <c r="H3737" s="6"/>
      <c r="I3737" s="6"/>
      <c r="J3737" s="6"/>
    </row>
    <row r="3738">
      <c r="A3738" s="62">
        <v>5.40514301689E11</v>
      </c>
      <c r="B3738" s="63" t="s">
        <v>12776</v>
      </c>
      <c r="C3738" s="63" t="s">
        <v>12777</v>
      </c>
      <c r="D3738" s="62">
        <v>8.7059775714E10</v>
      </c>
      <c r="E3738" s="63" t="s">
        <v>21</v>
      </c>
      <c r="F3738" s="63" t="s">
        <v>2</v>
      </c>
      <c r="G3738" s="63" t="s">
        <v>12778</v>
      </c>
      <c r="H3738" s="33"/>
      <c r="I3738" s="33"/>
      <c r="J3738" s="6"/>
    </row>
    <row r="3739">
      <c r="A3739" s="28">
        <v>5.4052830029E11</v>
      </c>
      <c r="B3739" s="29" t="s">
        <v>12779</v>
      </c>
      <c r="C3739" s="29" t="s">
        <v>12780</v>
      </c>
      <c r="D3739" s="29" t="s">
        <v>12781</v>
      </c>
      <c r="E3739" s="29" t="s">
        <v>70</v>
      </c>
      <c r="F3739" s="29" t="s">
        <v>16</v>
      </c>
      <c r="G3739" s="29" t="s">
        <v>1267</v>
      </c>
      <c r="H3739" s="51" t="s">
        <v>11788</v>
      </c>
      <c r="I3739" s="6"/>
      <c r="J3739" s="10"/>
    </row>
    <row r="3740">
      <c r="A3740" s="28">
        <v>5.4051845001E11</v>
      </c>
      <c r="B3740" s="29" t="s">
        <v>12782</v>
      </c>
      <c r="C3740" s="29" t="s">
        <v>12783</v>
      </c>
      <c r="D3740" s="28">
        <f>+77014479751</f>
        <v>77014479751</v>
      </c>
      <c r="E3740" s="29" t="s">
        <v>21</v>
      </c>
      <c r="F3740" s="29" t="s">
        <v>9</v>
      </c>
      <c r="G3740" s="29" t="s">
        <v>2704</v>
      </c>
      <c r="H3740" s="51" t="s">
        <v>11250</v>
      </c>
      <c r="I3740" s="6"/>
      <c r="J3740" s="6"/>
    </row>
    <row r="3741">
      <c r="A3741" s="28">
        <v>5.40525302518E11</v>
      </c>
      <c r="B3741" s="29" t="s">
        <v>12784</v>
      </c>
      <c r="C3741" s="29" t="s">
        <v>12785</v>
      </c>
      <c r="D3741" s="28">
        <v>8.7078071204E10</v>
      </c>
      <c r="E3741" s="29" t="s">
        <v>173</v>
      </c>
      <c r="F3741" s="29" t="s">
        <v>96</v>
      </c>
      <c r="G3741" s="29" t="s">
        <v>12786</v>
      </c>
      <c r="H3741" s="51" t="s">
        <v>12787</v>
      </c>
      <c r="I3741" s="6"/>
      <c r="J3741" s="10"/>
    </row>
    <row r="3742">
      <c r="A3742" s="28">
        <v>5.40525399025E11</v>
      </c>
      <c r="B3742" s="29" t="s">
        <v>12788</v>
      </c>
      <c r="C3742" s="29" t="s">
        <v>12789</v>
      </c>
      <c r="D3742" s="29" t="s">
        <v>12790</v>
      </c>
      <c r="E3742" s="29" t="s">
        <v>225</v>
      </c>
      <c r="F3742" s="29" t="s">
        <v>55</v>
      </c>
      <c r="G3742" s="29" t="s">
        <v>12791</v>
      </c>
      <c r="H3742" s="51" t="s">
        <v>12792</v>
      </c>
      <c r="I3742" s="6"/>
      <c r="J3742" s="33"/>
    </row>
    <row r="3743">
      <c r="A3743" s="28">
        <v>5.40512400963E11</v>
      </c>
      <c r="B3743" s="29" t="s">
        <v>12793</v>
      </c>
      <c r="C3743" s="29" t="s">
        <v>12794</v>
      </c>
      <c r="D3743" s="39" t="s">
        <v>12795</v>
      </c>
      <c r="E3743" s="29" t="s">
        <v>584</v>
      </c>
      <c r="F3743" s="29" t="s">
        <v>141</v>
      </c>
      <c r="G3743" s="29" t="s">
        <v>12796</v>
      </c>
      <c r="H3743" s="51" t="s">
        <v>10457</v>
      </c>
      <c r="I3743" s="6"/>
      <c r="J3743" s="6"/>
    </row>
    <row r="3744">
      <c r="A3744" s="28">
        <v>5.40710301991E11</v>
      </c>
      <c r="B3744" s="29" t="s">
        <v>12797</v>
      </c>
      <c r="C3744" s="29" t="s">
        <v>12798</v>
      </c>
      <c r="D3744" s="28">
        <v>8.7025540303E10</v>
      </c>
      <c r="E3744" s="29" t="s">
        <v>21</v>
      </c>
      <c r="F3744" s="29" t="s">
        <v>96</v>
      </c>
      <c r="G3744" s="29" t="s">
        <v>2197</v>
      </c>
      <c r="H3744" s="51" t="s">
        <v>12787</v>
      </c>
      <c r="I3744" s="6"/>
      <c r="J3744" s="33"/>
    </row>
    <row r="3745">
      <c r="A3745" s="62">
        <v>5.40610302629E11</v>
      </c>
      <c r="B3745" s="63" t="s">
        <v>12799</v>
      </c>
      <c r="C3745" s="63" t="s">
        <v>12800</v>
      </c>
      <c r="D3745" s="62">
        <v>8.7775294613E10</v>
      </c>
      <c r="E3745" s="63" t="s">
        <v>117</v>
      </c>
      <c r="F3745" s="63" t="s">
        <v>2</v>
      </c>
      <c r="G3745" s="63" t="s">
        <v>2115</v>
      </c>
      <c r="H3745" s="33"/>
      <c r="I3745" s="33"/>
      <c r="J3745" s="10"/>
    </row>
    <row r="3746">
      <c r="A3746" s="28">
        <v>5.40620302316E11</v>
      </c>
      <c r="B3746" s="29" t="s">
        <v>12801</v>
      </c>
      <c r="C3746" s="29" t="s">
        <v>12802</v>
      </c>
      <c r="D3746" s="28">
        <v>8.7011639601E10</v>
      </c>
      <c r="E3746" s="29" t="s">
        <v>302</v>
      </c>
      <c r="F3746" s="29" t="s">
        <v>37</v>
      </c>
      <c r="G3746" s="29" t="s">
        <v>9039</v>
      </c>
      <c r="H3746" s="51" t="s">
        <v>12609</v>
      </c>
      <c r="I3746" s="6"/>
      <c r="J3746" s="6"/>
    </row>
    <row r="3747">
      <c r="A3747" s="3">
        <v>5.4061730147E11</v>
      </c>
      <c r="B3747" s="2" t="s">
        <v>12803</v>
      </c>
      <c r="C3747" s="2" t="s">
        <v>12804</v>
      </c>
      <c r="D3747" s="3">
        <v>8.7751834494E10</v>
      </c>
      <c r="E3747" s="2" t="s">
        <v>117</v>
      </c>
      <c r="F3747" s="2" t="s">
        <v>452</v>
      </c>
      <c r="G3747" s="2" t="s">
        <v>12805</v>
      </c>
      <c r="H3747" s="4" t="s">
        <v>6001</v>
      </c>
      <c r="I3747" s="10"/>
      <c r="J3747" s="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</row>
    <row r="3748">
      <c r="A3748" s="3">
        <v>5.40624300817E11</v>
      </c>
      <c r="B3748" s="2" t="s">
        <v>12806</v>
      </c>
      <c r="C3748" s="2" t="s">
        <v>12807</v>
      </c>
      <c r="D3748" s="3">
        <f>+77011497007</f>
        <v>77011497007</v>
      </c>
      <c r="E3748" s="2" t="s">
        <v>674</v>
      </c>
      <c r="F3748" s="2" t="s">
        <v>37</v>
      </c>
      <c r="G3748" s="2" t="s">
        <v>6852</v>
      </c>
      <c r="H3748" s="4" t="s">
        <v>12808</v>
      </c>
      <c r="I3748" s="10"/>
      <c r="J3748" s="6"/>
    </row>
    <row r="3749">
      <c r="A3749" s="62">
        <v>5.40630301015E11</v>
      </c>
      <c r="B3749" s="63" t="s">
        <v>12809</v>
      </c>
      <c r="C3749" s="63" t="s">
        <v>12810</v>
      </c>
      <c r="D3749" s="62">
        <v>8.7026465438E10</v>
      </c>
      <c r="E3749" s="63" t="s">
        <v>674</v>
      </c>
      <c r="F3749" s="63" t="s">
        <v>1868</v>
      </c>
      <c r="G3749" s="63" t="s">
        <v>12811</v>
      </c>
      <c r="H3749" s="33"/>
      <c r="I3749" s="33"/>
      <c r="J3749" s="6"/>
    </row>
    <row r="3750">
      <c r="A3750" s="28">
        <v>5.40810300431E11</v>
      </c>
      <c r="B3750" s="29" t="s">
        <v>12812</v>
      </c>
      <c r="C3750" s="29" t="s">
        <v>12813</v>
      </c>
      <c r="D3750" s="140">
        <v>8.7770544408E10</v>
      </c>
      <c r="E3750" s="29" t="s">
        <v>21</v>
      </c>
      <c r="F3750" s="29" t="s">
        <v>43</v>
      </c>
      <c r="G3750" s="29" t="s">
        <v>12814</v>
      </c>
      <c r="H3750" s="51" t="s">
        <v>12815</v>
      </c>
      <c r="I3750" s="57" t="s">
        <v>765</v>
      </c>
      <c r="J3750" s="10"/>
    </row>
    <row r="3751">
      <c r="A3751" s="28">
        <v>5.40809300862E11</v>
      </c>
      <c r="B3751" s="29" t="s">
        <v>12816</v>
      </c>
      <c r="C3751" s="29" t="s">
        <v>12817</v>
      </c>
      <c r="D3751" s="39" t="s">
        <v>12818</v>
      </c>
      <c r="E3751" s="29" t="s">
        <v>12819</v>
      </c>
      <c r="F3751" s="29" t="s">
        <v>96</v>
      </c>
      <c r="G3751" s="29" t="s">
        <v>11951</v>
      </c>
      <c r="H3751" s="51" t="s">
        <v>12787</v>
      </c>
      <c r="I3751" s="6"/>
      <c r="J3751" s="10"/>
    </row>
    <row r="3752">
      <c r="A3752" s="3">
        <v>5.40920302139E11</v>
      </c>
      <c r="B3752" s="2" t="s">
        <v>12820</v>
      </c>
      <c r="C3752" s="2" t="s">
        <v>12821</v>
      </c>
      <c r="D3752" s="2" t="s">
        <v>12822</v>
      </c>
      <c r="E3752" s="2" t="s">
        <v>21</v>
      </c>
      <c r="F3752" s="2" t="s">
        <v>186</v>
      </c>
      <c r="G3752" s="2" t="s">
        <v>12823</v>
      </c>
      <c r="H3752" s="4" t="s">
        <v>1197</v>
      </c>
      <c r="I3752" s="10"/>
      <c r="J3752" s="6"/>
    </row>
    <row r="3753">
      <c r="A3753" s="28">
        <v>5.41001401758E11</v>
      </c>
      <c r="B3753" s="29" t="s">
        <v>12824</v>
      </c>
      <c r="C3753" s="29" t="s">
        <v>12825</v>
      </c>
      <c r="D3753" s="39" t="s">
        <v>12826</v>
      </c>
      <c r="E3753" s="29" t="s">
        <v>165</v>
      </c>
      <c r="F3753" s="29" t="s">
        <v>186</v>
      </c>
      <c r="G3753" s="29" t="s">
        <v>12718</v>
      </c>
      <c r="H3753" s="51" t="s">
        <v>10097</v>
      </c>
      <c r="I3753" s="6"/>
      <c r="J3753" s="20"/>
    </row>
    <row r="3754">
      <c r="A3754" s="62">
        <v>5.40923401262E11</v>
      </c>
      <c r="B3754" s="63" t="s">
        <v>12827</v>
      </c>
      <c r="C3754" s="63" t="s">
        <v>12828</v>
      </c>
      <c r="D3754" s="62">
        <v>8.7763115603E10</v>
      </c>
      <c r="E3754" s="63" t="s">
        <v>12829</v>
      </c>
      <c r="F3754" s="63" t="s">
        <v>2</v>
      </c>
      <c r="G3754" s="63" t="s">
        <v>12830</v>
      </c>
      <c r="H3754" s="33"/>
      <c r="I3754" s="33"/>
      <c r="J3754" s="6"/>
    </row>
    <row r="3755">
      <c r="A3755" s="62">
        <v>5.40921301136E11</v>
      </c>
      <c r="B3755" s="63" t="s">
        <v>12831</v>
      </c>
      <c r="C3755" s="63" t="s">
        <v>12831</v>
      </c>
      <c r="D3755" s="68" t="str">
        <f>+77015498672 ,87015498672</f>
        <v>#ERROR!</v>
      </c>
      <c r="E3755" s="63" t="s">
        <v>16</v>
      </c>
      <c r="F3755" s="63" t="s">
        <v>452</v>
      </c>
      <c r="G3755" s="63" t="s">
        <v>12832</v>
      </c>
      <c r="H3755" s="33"/>
      <c r="I3755" s="33"/>
      <c r="J3755" s="33"/>
    </row>
    <row r="3756">
      <c r="A3756" s="3">
        <v>5.41101300221E11</v>
      </c>
      <c r="B3756" s="2" t="s">
        <v>12833</v>
      </c>
      <c r="C3756" s="2" t="s">
        <v>12834</v>
      </c>
      <c r="D3756" s="3">
        <v>8.7052563585E10</v>
      </c>
      <c r="E3756" s="2" t="s">
        <v>21</v>
      </c>
      <c r="F3756" s="2" t="s">
        <v>55</v>
      </c>
      <c r="G3756" s="2" t="s">
        <v>12835</v>
      </c>
      <c r="H3756" s="4" t="s">
        <v>769</v>
      </c>
      <c r="I3756" s="10"/>
      <c r="J3756" s="33"/>
    </row>
    <row r="3757">
      <c r="A3757" s="3">
        <v>5.41004300294E11</v>
      </c>
      <c r="B3757" s="2" t="s">
        <v>12836</v>
      </c>
      <c r="C3757" s="2" t="s">
        <v>12837</v>
      </c>
      <c r="D3757" s="3">
        <v>8.7143636177E10</v>
      </c>
      <c r="E3757" s="2" t="s">
        <v>879</v>
      </c>
      <c r="F3757" s="2" t="s">
        <v>43</v>
      </c>
      <c r="G3757" s="2" t="s">
        <v>5006</v>
      </c>
      <c r="H3757" s="4" t="s">
        <v>11788</v>
      </c>
      <c r="I3757" s="10"/>
      <c r="J3757" s="10"/>
    </row>
    <row r="3758">
      <c r="A3758" s="28">
        <v>5.41020400951E11</v>
      </c>
      <c r="B3758" s="29" t="s">
        <v>12838</v>
      </c>
      <c r="C3758" s="29" t="s">
        <v>12838</v>
      </c>
      <c r="D3758" s="28">
        <v>8.7232525552E10</v>
      </c>
      <c r="E3758" s="29" t="s">
        <v>213</v>
      </c>
      <c r="F3758" s="29" t="s">
        <v>141</v>
      </c>
      <c r="G3758" s="29" t="s">
        <v>12839</v>
      </c>
      <c r="H3758" s="51" t="s">
        <v>10847</v>
      </c>
      <c r="I3758" s="6"/>
      <c r="J3758" s="10"/>
    </row>
    <row r="3759">
      <c r="A3759" s="3">
        <v>5.41028301085E11</v>
      </c>
      <c r="B3759" s="2" t="s">
        <v>12840</v>
      </c>
      <c r="C3759" s="2" t="s">
        <v>12841</v>
      </c>
      <c r="D3759" s="3">
        <f>+77012808994</f>
        <v>77012808994</v>
      </c>
      <c r="E3759" s="2" t="s">
        <v>165</v>
      </c>
      <c r="F3759" s="2" t="s">
        <v>37</v>
      </c>
      <c r="G3759" s="2" t="s">
        <v>9253</v>
      </c>
      <c r="H3759" s="4" t="s">
        <v>12539</v>
      </c>
      <c r="I3759" s="10"/>
      <c r="J3759" s="10"/>
    </row>
    <row r="3760">
      <c r="A3760" s="3">
        <v>5.41020300608E11</v>
      </c>
      <c r="B3760" s="2" t="s">
        <v>12842</v>
      </c>
      <c r="C3760" s="2" t="s">
        <v>12843</v>
      </c>
      <c r="D3760" s="3">
        <v>8.7772647774E10</v>
      </c>
      <c r="E3760" s="2" t="s">
        <v>36</v>
      </c>
      <c r="F3760" s="2" t="s">
        <v>16</v>
      </c>
      <c r="G3760" s="2" t="s">
        <v>12844</v>
      </c>
      <c r="H3760" s="4" t="s">
        <v>10009</v>
      </c>
      <c r="I3760" s="10"/>
      <c r="J3760" s="20"/>
    </row>
    <row r="3761">
      <c r="A3761" s="3">
        <v>5.41030300325E11</v>
      </c>
      <c r="B3761" s="2" t="s">
        <v>12845</v>
      </c>
      <c r="C3761" s="2" t="s">
        <v>12846</v>
      </c>
      <c r="D3761" s="69" t="s">
        <v>12847</v>
      </c>
      <c r="E3761" s="2" t="s">
        <v>879</v>
      </c>
      <c r="F3761" s="2" t="s">
        <v>96</v>
      </c>
      <c r="G3761" s="2" t="s">
        <v>12848</v>
      </c>
      <c r="H3761" s="4" t="s">
        <v>12707</v>
      </c>
      <c r="I3761" s="10"/>
      <c r="J3761" s="14"/>
    </row>
    <row r="3762">
      <c r="A3762" s="28">
        <v>5.41101301389E11</v>
      </c>
      <c r="B3762" s="29" t="s">
        <v>12849</v>
      </c>
      <c r="C3762" s="29" t="s">
        <v>12850</v>
      </c>
      <c r="D3762" s="28">
        <v>8.7083851998E10</v>
      </c>
      <c r="E3762" s="29" t="s">
        <v>165</v>
      </c>
      <c r="F3762" s="29" t="s">
        <v>141</v>
      </c>
      <c r="G3762" s="29" t="s">
        <v>12851</v>
      </c>
      <c r="H3762" s="51" t="s">
        <v>12096</v>
      </c>
      <c r="I3762" s="6"/>
      <c r="J3762" s="10"/>
    </row>
    <row r="3763">
      <c r="A3763" s="3">
        <v>5.41112401127E11</v>
      </c>
      <c r="B3763" s="2" t="s">
        <v>12852</v>
      </c>
      <c r="C3763" s="2" t="s">
        <v>12853</v>
      </c>
      <c r="D3763" s="69" t="s">
        <v>12854</v>
      </c>
      <c r="E3763" s="2" t="s">
        <v>21</v>
      </c>
      <c r="F3763" s="2" t="s">
        <v>186</v>
      </c>
      <c r="G3763" s="2" t="s">
        <v>12855</v>
      </c>
      <c r="H3763" s="4" t="s">
        <v>11117</v>
      </c>
      <c r="I3763" s="10"/>
      <c r="J3763" s="6"/>
    </row>
    <row r="3764">
      <c r="A3764" s="3">
        <v>5.41201300205E11</v>
      </c>
      <c r="B3764" s="2" t="s">
        <v>12856</v>
      </c>
      <c r="C3764" s="2" t="s">
        <v>12857</v>
      </c>
      <c r="D3764" s="3">
        <v>8.7472031954E10</v>
      </c>
      <c r="E3764" s="2" t="s">
        <v>173</v>
      </c>
      <c r="F3764" s="2" t="s">
        <v>37</v>
      </c>
      <c r="G3764" s="2" t="s">
        <v>12858</v>
      </c>
      <c r="H3764" s="4" t="s">
        <v>12539</v>
      </c>
      <c r="I3764" s="10"/>
      <c r="J3764" s="10"/>
    </row>
    <row r="3765">
      <c r="A3765" s="3">
        <v>5.41115400284E11</v>
      </c>
      <c r="B3765" s="2" t="s">
        <v>12859</v>
      </c>
      <c r="C3765" s="2" t="s">
        <v>12860</v>
      </c>
      <c r="D3765" s="69" t="s">
        <v>12861</v>
      </c>
      <c r="E3765" s="2" t="s">
        <v>117</v>
      </c>
      <c r="F3765" s="2" t="s">
        <v>37</v>
      </c>
      <c r="G3765" s="2" t="s">
        <v>12862</v>
      </c>
      <c r="H3765" s="4" t="s">
        <v>12539</v>
      </c>
      <c r="I3765" s="10"/>
      <c r="J3765" s="10"/>
    </row>
    <row r="3766">
      <c r="A3766" s="3">
        <v>5.41121350188E11</v>
      </c>
      <c r="B3766" s="2" t="s">
        <v>12863</v>
      </c>
      <c r="C3766" s="2" t="s">
        <v>12864</v>
      </c>
      <c r="D3766" s="3">
        <v>8.7011755765E10</v>
      </c>
      <c r="E3766" s="2" t="s">
        <v>165</v>
      </c>
      <c r="F3766" s="2" t="s">
        <v>71</v>
      </c>
      <c r="G3766" s="2" t="s">
        <v>12865</v>
      </c>
      <c r="H3766" s="65" t="s">
        <v>10399</v>
      </c>
      <c r="I3766" s="10"/>
      <c r="J3766" s="13"/>
    </row>
    <row r="3767">
      <c r="A3767" s="28">
        <v>5.41110401255E11</v>
      </c>
      <c r="B3767" s="29" t="s">
        <v>12866</v>
      </c>
      <c r="C3767" s="29" t="s">
        <v>12867</v>
      </c>
      <c r="D3767" s="39" t="s">
        <v>12868</v>
      </c>
      <c r="E3767" s="29" t="s">
        <v>117</v>
      </c>
      <c r="F3767" s="29" t="s">
        <v>452</v>
      </c>
      <c r="G3767" s="29" t="s">
        <v>12869</v>
      </c>
      <c r="H3767" s="51" t="s">
        <v>12870</v>
      </c>
      <c r="I3767" s="6"/>
      <c r="J3767" s="10"/>
    </row>
    <row r="3768">
      <c r="A3768" s="28">
        <v>5.41119400593E11</v>
      </c>
      <c r="B3768" s="29" t="s">
        <v>12871</v>
      </c>
      <c r="C3768" s="29" t="s">
        <v>12872</v>
      </c>
      <c r="D3768" s="28">
        <v>8.7015038554E10</v>
      </c>
      <c r="E3768" s="29" t="s">
        <v>1351</v>
      </c>
      <c r="F3768" s="29" t="s">
        <v>452</v>
      </c>
      <c r="G3768" s="29" t="s">
        <v>1617</v>
      </c>
      <c r="H3768" s="51" t="s">
        <v>9196</v>
      </c>
      <c r="I3768" s="6"/>
      <c r="J3768" s="20"/>
    </row>
    <row r="3769">
      <c r="A3769" s="62">
        <v>5.41201301451E11</v>
      </c>
      <c r="B3769" s="63" t="s">
        <v>12873</v>
      </c>
      <c r="C3769" s="63" t="s">
        <v>12874</v>
      </c>
      <c r="D3769" s="62">
        <v>8.7058817183E10</v>
      </c>
      <c r="E3769" s="63" t="s">
        <v>117</v>
      </c>
      <c r="F3769" s="63" t="s">
        <v>1868</v>
      </c>
      <c r="G3769" s="63" t="s">
        <v>12875</v>
      </c>
      <c r="H3769" s="33"/>
      <c r="I3769" s="33"/>
      <c r="J3769" s="33"/>
    </row>
    <row r="3770">
      <c r="A3770" s="3">
        <v>5.41226400802E11</v>
      </c>
      <c r="B3770" s="2" t="s">
        <v>12876</v>
      </c>
      <c r="C3770" s="2" t="s">
        <v>12877</v>
      </c>
      <c r="D3770" s="3">
        <v>8.7021880961E10</v>
      </c>
      <c r="E3770" s="2" t="s">
        <v>117</v>
      </c>
      <c r="F3770" s="2" t="s">
        <v>452</v>
      </c>
      <c r="G3770" s="2" t="s">
        <v>1332</v>
      </c>
      <c r="H3770" s="4" t="s">
        <v>5715</v>
      </c>
      <c r="I3770" s="10"/>
      <c r="J3770" s="13"/>
    </row>
    <row r="3771">
      <c r="A3771" s="3">
        <v>5.41206400437E11</v>
      </c>
      <c r="B3771" s="2" t="s">
        <v>12878</v>
      </c>
      <c r="C3771" s="2" t="s">
        <v>12879</v>
      </c>
      <c r="D3771" s="69" t="s">
        <v>12880</v>
      </c>
      <c r="E3771" s="2" t="s">
        <v>416</v>
      </c>
      <c r="F3771" s="2" t="s">
        <v>71</v>
      </c>
      <c r="G3771" s="2" t="s">
        <v>3317</v>
      </c>
      <c r="H3771" s="65" t="s">
        <v>10399</v>
      </c>
      <c r="I3771" s="10"/>
      <c r="J3771" s="6"/>
    </row>
    <row r="3772">
      <c r="A3772" s="28">
        <v>5.41219300362E11</v>
      </c>
      <c r="B3772" s="29" t="s">
        <v>12881</v>
      </c>
      <c r="C3772" s="29" t="s">
        <v>12882</v>
      </c>
      <c r="D3772" s="28">
        <v>8.7711275522E10</v>
      </c>
      <c r="E3772" s="29" t="s">
        <v>117</v>
      </c>
      <c r="F3772" s="29" t="s">
        <v>31</v>
      </c>
      <c r="G3772" s="29" t="s">
        <v>12883</v>
      </c>
      <c r="H3772" s="51" t="s">
        <v>11239</v>
      </c>
      <c r="I3772" s="6"/>
      <c r="J3772" s="10"/>
    </row>
    <row r="3773">
      <c r="A3773" s="3">
        <v>5.50102401588E11</v>
      </c>
      <c r="B3773" s="2" t="s">
        <v>12884</v>
      </c>
      <c r="C3773" s="2" t="s">
        <v>12885</v>
      </c>
      <c r="D3773" s="3">
        <f>+77762166666</f>
        <v>77762166666</v>
      </c>
      <c r="E3773" s="2" t="s">
        <v>165</v>
      </c>
      <c r="F3773" s="2" t="s">
        <v>16</v>
      </c>
      <c r="G3773" s="2" t="s">
        <v>2830</v>
      </c>
      <c r="H3773" s="65" t="s">
        <v>10399</v>
      </c>
      <c r="I3773" s="10"/>
      <c r="J3773" s="6"/>
    </row>
    <row r="3774">
      <c r="A3774" s="28">
        <v>5.50101450671E11</v>
      </c>
      <c r="B3774" s="29" t="s">
        <v>12886</v>
      </c>
      <c r="C3774" s="29" t="s">
        <v>12887</v>
      </c>
      <c r="D3774" s="39" t="s">
        <v>12888</v>
      </c>
      <c r="E3774" s="29" t="s">
        <v>165</v>
      </c>
      <c r="F3774" s="29" t="s">
        <v>9</v>
      </c>
      <c r="G3774" s="29" t="s">
        <v>12889</v>
      </c>
      <c r="H3774" s="51" t="s">
        <v>12890</v>
      </c>
      <c r="I3774" s="6"/>
      <c r="J3774" s="10"/>
    </row>
    <row r="3775">
      <c r="A3775" s="28">
        <v>5.50115301443E11</v>
      </c>
      <c r="B3775" s="29" t="s">
        <v>12891</v>
      </c>
      <c r="C3775" s="29" t="s">
        <v>12892</v>
      </c>
      <c r="D3775" s="29" t="s">
        <v>12893</v>
      </c>
      <c r="E3775" s="29" t="s">
        <v>36</v>
      </c>
      <c r="F3775" s="29" t="s">
        <v>186</v>
      </c>
      <c r="G3775" s="29" t="s">
        <v>1196</v>
      </c>
      <c r="H3775" s="51" t="s">
        <v>10242</v>
      </c>
      <c r="I3775" s="6"/>
      <c r="J3775" s="6"/>
    </row>
    <row r="3776">
      <c r="A3776" s="62">
        <v>5.50206301288E11</v>
      </c>
      <c r="B3776" s="63" t="s">
        <v>12894</v>
      </c>
      <c r="C3776" s="63" t="s">
        <v>12895</v>
      </c>
      <c r="D3776" s="63" t="s">
        <v>12896</v>
      </c>
      <c r="E3776" s="63" t="s">
        <v>165</v>
      </c>
      <c r="F3776" s="63" t="s">
        <v>428</v>
      </c>
      <c r="G3776" s="63" t="s">
        <v>3751</v>
      </c>
      <c r="H3776" s="33"/>
      <c r="I3776" s="33"/>
      <c r="J3776" s="33"/>
    </row>
    <row r="3777">
      <c r="A3777" s="3">
        <v>5.50120302984E11</v>
      </c>
      <c r="B3777" s="2" t="s">
        <v>12897</v>
      </c>
      <c r="C3777" s="2" t="s">
        <v>12898</v>
      </c>
      <c r="D3777" s="3">
        <v>8.7777461144E10</v>
      </c>
      <c r="E3777" s="2" t="s">
        <v>543</v>
      </c>
      <c r="F3777" s="2" t="s">
        <v>141</v>
      </c>
      <c r="G3777" s="2" t="s">
        <v>12899</v>
      </c>
      <c r="H3777" s="4" t="s">
        <v>1092</v>
      </c>
      <c r="I3777" s="10"/>
      <c r="J3777" s="10"/>
    </row>
    <row r="3778">
      <c r="A3778" s="28">
        <v>5.5011630041E11</v>
      </c>
      <c r="B3778" s="29" t="s">
        <v>12900</v>
      </c>
      <c r="C3778" s="29" t="s">
        <v>12901</v>
      </c>
      <c r="D3778" s="39" t="s">
        <v>12902</v>
      </c>
      <c r="E3778" s="29" t="s">
        <v>165</v>
      </c>
      <c r="F3778" s="29" t="s">
        <v>91</v>
      </c>
      <c r="G3778" s="29" t="s">
        <v>12903</v>
      </c>
      <c r="H3778" s="51" t="s">
        <v>12533</v>
      </c>
      <c r="I3778" s="6"/>
      <c r="J3778" s="6"/>
    </row>
    <row r="3779">
      <c r="A3779" s="28">
        <v>5.5030130191E11</v>
      </c>
      <c r="B3779" s="29" t="s">
        <v>12904</v>
      </c>
      <c r="C3779" s="29" t="s">
        <v>12905</v>
      </c>
      <c r="D3779" s="28">
        <v>8.7775054919E10</v>
      </c>
      <c r="E3779" s="29" t="s">
        <v>762</v>
      </c>
      <c r="F3779" s="29" t="s">
        <v>201</v>
      </c>
      <c r="G3779" s="29" t="s">
        <v>12906</v>
      </c>
      <c r="H3779" s="51" t="s">
        <v>8825</v>
      </c>
      <c r="I3779" s="6"/>
      <c r="J3779" s="10"/>
    </row>
    <row r="3780">
      <c r="A3780" s="28">
        <v>5.50221302031E11</v>
      </c>
      <c r="B3780" s="29" t="s">
        <v>12907</v>
      </c>
      <c r="C3780" s="29" t="s">
        <v>12908</v>
      </c>
      <c r="D3780" s="28">
        <v>8.701411424E9</v>
      </c>
      <c r="E3780" s="29" t="s">
        <v>165</v>
      </c>
      <c r="F3780" s="29" t="s">
        <v>31</v>
      </c>
      <c r="G3780" s="29" t="s">
        <v>1176</v>
      </c>
      <c r="H3780" s="51" t="s">
        <v>11852</v>
      </c>
      <c r="I3780" s="6"/>
      <c r="J3780" s="6"/>
    </row>
    <row r="3781">
      <c r="A3781" s="28">
        <v>5.50220401669E11</v>
      </c>
      <c r="B3781" s="29" t="s">
        <v>12909</v>
      </c>
      <c r="C3781" s="29" t="s">
        <v>12909</v>
      </c>
      <c r="D3781" s="28">
        <v>8.7079596665E10</v>
      </c>
      <c r="E3781" s="29" t="s">
        <v>16</v>
      </c>
      <c r="F3781" s="29" t="s">
        <v>37</v>
      </c>
      <c r="G3781" s="29" t="s">
        <v>12910</v>
      </c>
      <c r="H3781" s="51" t="s">
        <v>12609</v>
      </c>
      <c r="I3781" s="6"/>
      <c r="J3781" s="10"/>
    </row>
    <row r="3782">
      <c r="A3782" s="58"/>
      <c r="B3782" s="58"/>
      <c r="C3782" s="58"/>
      <c r="D3782" s="58"/>
      <c r="E3782" s="58"/>
      <c r="F3782" s="58"/>
      <c r="G3782" s="58"/>
      <c r="H3782" s="6"/>
      <c r="I3782" s="6"/>
      <c r="J3782" s="33"/>
    </row>
    <row r="3783">
      <c r="A3783" s="3">
        <v>5.50318350237E11</v>
      </c>
      <c r="B3783" s="2" t="s">
        <v>12911</v>
      </c>
      <c r="C3783" s="2" t="s">
        <v>12912</v>
      </c>
      <c r="D3783" s="3">
        <v>8.771059398E10</v>
      </c>
      <c r="E3783" s="2" t="s">
        <v>21</v>
      </c>
      <c r="F3783" s="2" t="s">
        <v>55</v>
      </c>
      <c r="G3783" s="2" t="s">
        <v>12913</v>
      </c>
      <c r="H3783" s="4" t="s">
        <v>12914</v>
      </c>
      <c r="I3783" s="10"/>
      <c r="J3783" s="20"/>
    </row>
    <row r="3784">
      <c r="A3784" s="3">
        <v>5.50329400297E11</v>
      </c>
      <c r="B3784" s="2" t="s">
        <v>12915</v>
      </c>
      <c r="C3784" s="2" t="s">
        <v>12916</v>
      </c>
      <c r="D3784" s="3">
        <v>8.7776485864E10</v>
      </c>
      <c r="E3784" s="2" t="s">
        <v>1187</v>
      </c>
      <c r="F3784" s="2" t="s">
        <v>96</v>
      </c>
      <c r="G3784" s="2" t="s">
        <v>6789</v>
      </c>
      <c r="H3784" s="4" t="s">
        <v>12707</v>
      </c>
      <c r="I3784" s="10"/>
      <c r="J3784" s="10"/>
    </row>
    <row r="3785">
      <c r="A3785" s="28">
        <v>5.50320303008E11</v>
      </c>
      <c r="B3785" s="29" t="s">
        <v>12917</v>
      </c>
      <c r="C3785" s="29" t="s">
        <v>12918</v>
      </c>
      <c r="D3785" s="28">
        <v>8.7715975785E10</v>
      </c>
      <c r="E3785" s="29" t="s">
        <v>165</v>
      </c>
      <c r="F3785" s="29" t="s">
        <v>91</v>
      </c>
      <c r="G3785" s="29" t="s">
        <v>4853</v>
      </c>
      <c r="H3785" s="51" t="s">
        <v>12533</v>
      </c>
      <c r="I3785" s="6"/>
      <c r="J3785" s="33"/>
    </row>
    <row r="3786">
      <c r="A3786" s="3">
        <v>5.50330300365E11</v>
      </c>
      <c r="B3786" s="2" t="s">
        <v>12919</v>
      </c>
      <c r="C3786" s="2" t="s">
        <v>12920</v>
      </c>
      <c r="D3786" s="69" t="s">
        <v>12921</v>
      </c>
      <c r="E3786" s="2" t="s">
        <v>165</v>
      </c>
      <c r="F3786" s="2" t="s">
        <v>91</v>
      </c>
      <c r="G3786" s="2" t="s">
        <v>4972</v>
      </c>
      <c r="H3786" s="4" t="s">
        <v>12711</v>
      </c>
      <c r="I3786" s="10"/>
      <c r="J3786" s="33"/>
    </row>
    <row r="3787">
      <c r="A3787" s="62">
        <v>5.50327301743E11</v>
      </c>
      <c r="B3787" s="63" t="s">
        <v>12922</v>
      </c>
      <c r="C3787" s="63" t="s">
        <v>12923</v>
      </c>
      <c r="D3787" s="62">
        <v>8.7070707077E10</v>
      </c>
      <c r="E3787" s="63" t="s">
        <v>117</v>
      </c>
      <c r="F3787" s="63" t="s">
        <v>2</v>
      </c>
      <c r="G3787" s="63" t="s">
        <v>12924</v>
      </c>
      <c r="H3787" s="33"/>
      <c r="I3787" s="33"/>
      <c r="J3787" s="10"/>
    </row>
    <row r="3788">
      <c r="A3788" s="28">
        <v>5.5032740086E11</v>
      </c>
      <c r="B3788" s="29" t="s">
        <v>12925</v>
      </c>
      <c r="C3788" s="29" t="s">
        <v>12926</v>
      </c>
      <c r="D3788" s="28">
        <v>8.7021214343E10</v>
      </c>
      <c r="E3788" s="29" t="s">
        <v>117</v>
      </c>
      <c r="F3788" s="29" t="s">
        <v>201</v>
      </c>
      <c r="G3788" s="29" t="s">
        <v>1201</v>
      </c>
      <c r="H3788" s="51" t="s">
        <v>8825</v>
      </c>
      <c r="I3788" s="6"/>
      <c r="J3788" s="10"/>
    </row>
    <row r="3789">
      <c r="A3789" s="28">
        <v>5.50401302595E11</v>
      </c>
      <c r="B3789" s="29" t="s">
        <v>12927</v>
      </c>
      <c r="C3789" s="29" t="s">
        <v>12928</v>
      </c>
      <c r="D3789" s="28">
        <v>8.7779331365E10</v>
      </c>
      <c r="E3789" s="29" t="s">
        <v>21</v>
      </c>
      <c r="F3789" s="29" t="s">
        <v>16</v>
      </c>
      <c r="G3789" s="29" t="s">
        <v>8001</v>
      </c>
      <c r="H3789" s="51" t="s">
        <v>1286</v>
      </c>
      <c r="I3789" s="6"/>
      <c r="J3789" s="10"/>
    </row>
    <row r="3790">
      <c r="A3790" s="28">
        <v>5.50415300614E11</v>
      </c>
      <c r="B3790" s="29" t="s">
        <v>12929</v>
      </c>
      <c r="C3790" s="29" t="s">
        <v>12930</v>
      </c>
      <c r="D3790" s="28">
        <v>8.7778153094E10</v>
      </c>
      <c r="E3790" s="29" t="s">
        <v>36</v>
      </c>
      <c r="F3790" s="29" t="s">
        <v>205</v>
      </c>
      <c r="G3790" s="29" t="s">
        <v>12931</v>
      </c>
      <c r="H3790" s="51" t="s">
        <v>10237</v>
      </c>
      <c r="I3790" s="6"/>
      <c r="J3790" s="10"/>
    </row>
    <row r="3791">
      <c r="A3791" s="3">
        <v>5.5040330042E11</v>
      </c>
      <c r="B3791" s="2" t="s">
        <v>12932</v>
      </c>
      <c r="C3791" s="2" t="s">
        <v>12933</v>
      </c>
      <c r="D3791" s="3">
        <v>8.7222774186E10</v>
      </c>
      <c r="E3791" s="2" t="s">
        <v>225</v>
      </c>
      <c r="F3791" s="2" t="s">
        <v>186</v>
      </c>
      <c r="G3791" s="2" t="s">
        <v>1196</v>
      </c>
      <c r="H3791" s="4" t="s">
        <v>1197</v>
      </c>
      <c r="I3791" s="10"/>
      <c r="J3791" s="6"/>
    </row>
    <row r="3792">
      <c r="A3792" s="28">
        <v>5.50412300221E11</v>
      </c>
      <c r="B3792" s="29" t="s">
        <v>12934</v>
      </c>
      <c r="C3792" s="29" t="s">
        <v>12935</v>
      </c>
      <c r="D3792" s="28">
        <f>+77079971306</f>
        <v>77079971306</v>
      </c>
      <c r="E3792" s="29" t="s">
        <v>117</v>
      </c>
      <c r="F3792" s="29" t="s">
        <v>31</v>
      </c>
      <c r="G3792" s="29" t="s">
        <v>2723</v>
      </c>
      <c r="H3792" s="51" t="s">
        <v>11239</v>
      </c>
      <c r="I3792" s="6"/>
      <c r="J3792" s="6"/>
    </row>
    <row r="3793">
      <c r="A3793" s="28">
        <v>5.50402300732E11</v>
      </c>
      <c r="B3793" s="29" t="s">
        <v>12936</v>
      </c>
      <c r="C3793" s="29" t="s">
        <v>12936</v>
      </c>
      <c r="D3793" s="28">
        <v>8.7719696828E10</v>
      </c>
      <c r="E3793" s="29" t="s">
        <v>16</v>
      </c>
      <c r="F3793" s="29" t="s">
        <v>96</v>
      </c>
      <c r="G3793" s="29" t="s">
        <v>12937</v>
      </c>
      <c r="H3793" s="51" t="s">
        <v>12938</v>
      </c>
      <c r="I3793" s="6"/>
      <c r="J3793" s="10"/>
    </row>
    <row r="3794">
      <c r="A3794" s="62">
        <v>5.50412401474E11</v>
      </c>
      <c r="B3794" s="63" t="s">
        <v>12939</v>
      </c>
      <c r="C3794" s="63" t="s">
        <v>12939</v>
      </c>
      <c r="D3794" s="62">
        <v>8.7015996319E10</v>
      </c>
      <c r="E3794" s="63" t="s">
        <v>12940</v>
      </c>
      <c r="F3794" s="63" t="s">
        <v>428</v>
      </c>
      <c r="G3794" s="63" t="s">
        <v>3751</v>
      </c>
      <c r="H3794" s="33"/>
      <c r="I3794" s="33"/>
      <c r="J3794" s="20"/>
    </row>
    <row r="3795">
      <c r="A3795" s="3">
        <v>5.50427400339E11</v>
      </c>
      <c r="B3795" s="2" t="s">
        <v>12941</v>
      </c>
      <c r="C3795" s="2" t="s">
        <v>12942</v>
      </c>
      <c r="D3795" s="3">
        <v>8.7474707513E10</v>
      </c>
      <c r="E3795" s="2" t="s">
        <v>21</v>
      </c>
      <c r="F3795" s="2" t="s">
        <v>186</v>
      </c>
      <c r="G3795" s="2" t="s">
        <v>1196</v>
      </c>
      <c r="H3795" s="4" t="s">
        <v>1197</v>
      </c>
      <c r="I3795" s="10"/>
      <c r="J3795" s="6"/>
    </row>
    <row r="3796">
      <c r="A3796" s="28">
        <v>5.50422400143E11</v>
      </c>
      <c r="B3796" s="29" t="s">
        <v>12943</v>
      </c>
      <c r="C3796" s="29" t="s">
        <v>12944</v>
      </c>
      <c r="D3796" s="29" t="s">
        <v>12945</v>
      </c>
      <c r="E3796" s="29" t="s">
        <v>165</v>
      </c>
      <c r="F3796" s="29" t="s">
        <v>186</v>
      </c>
      <c r="G3796" s="29" t="s">
        <v>12946</v>
      </c>
      <c r="H3796" s="51" t="s">
        <v>10147</v>
      </c>
      <c r="I3796" s="6"/>
      <c r="J3796" s="6"/>
    </row>
    <row r="3797">
      <c r="A3797" s="62">
        <v>5.5042830008E11</v>
      </c>
      <c r="B3797" s="63" t="s">
        <v>12947</v>
      </c>
      <c r="C3797" s="63" t="s">
        <v>12948</v>
      </c>
      <c r="D3797" s="62">
        <v>8.7779774443E10</v>
      </c>
      <c r="E3797" s="63" t="s">
        <v>117</v>
      </c>
      <c r="F3797" s="63" t="s">
        <v>16</v>
      </c>
      <c r="G3797" s="63" t="s">
        <v>12924</v>
      </c>
      <c r="H3797" s="33"/>
      <c r="I3797" s="33"/>
      <c r="J3797" s="10"/>
    </row>
    <row r="3798">
      <c r="A3798" s="3">
        <v>5.50428400265E11</v>
      </c>
      <c r="B3798" s="2" t="s">
        <v>12949</v>
      </c>
      <c r="C3798" s="2" t="s">
        <v>12950</v>
      </c>
      <c r="D3798" s="3">
        <v>8.7025115139E10</v>
      </c>
      <c r="E3798" s="2" t="s">
        <v>2998</v>
      </c>
      <c r="F3798" s="2" t="s">
        <v>452</v>
      </c>
      <c r="G3798" s="2" t="s">
        <v>4499</v>
      </c>
      <c r="H3798" s="4" t="s">
        <v>6001</v>
      </c>
      <c r="I3798" s="10"/>
      <c r="J3798" s="33"/>
    </row>
    <row r="3799">
      <c r="A3799" s="3">
        <v>5.50430350167E11</v>
      </c>
      <c r="B3799" s="2" t="s">
        <v>12951</v>
      </c>
      <c r="C3799" s="2" t="s">
        <v>12952</v>
      </c>
      <c r="D3799" s="3">
        <v>8.7052355077E10</v>
      </c>
      <c r="E3799" s="2" t="s">
        <v>416</v>
      </c>
      <c r="F3799" s="2" t="s">
        <v>43</v>
      </c>
      <c r="G3799" s="2" t="s">
        <v>12953</v>
      </c>
      <c r="H3799" s="4" t="s">
        <v>12954</v>
      </c>
      <c r="I3799" s="10"/>
      <c r="J3799" s="6"/>
    </row>
    <row r="3800">
      <c r="A3800" s="3">
        <v>5.50508300868E11</v>
      </c>
      <c r="B3800" s="2" t="s">
        <v>12955</v>
      </c>
      <c r="C3800" s="2" t="s">
        <v>12956</v>
      </c>
      <c r="D3800" s="69" t="s">
        <v>12957</v>
      </c>
      <c r="E3800" s="2" t="s">
        <v>21</v>
      </c>
      <c r="F3800" s="2" t="s">
        <v>186</v>
      </c>
      <c r="G3800" s="2" t="s">
        <v>2230</v>
      </c>
      <c r="H3800" s="4" t="s">
        <v>1197</v>
      </c>
      <c r="I3800" s="10"/>
      <c r="J3800" s="33"/>
    </row>
    <row r="3801">
      <c r="A3801" s="3">
        <v>5.50508301023E11</v>
      </c>
      <c r="B3801" s="2" t="s">
        <v>12958</v>
      </c>
      <c r="C3801" s="2" t="s">
        <v>12959</v>
      </c>
      <c r="D3801" s="3">
        <v>8.7714346074E10</v>
      </c>
      <c r="E3801" s="2" t="s">
        <v>16</v>
      </c>
      <c r="F3801" s="2" t="s">
        <v>91</v>
      </c>
      <c r="G3801" s="2" t="s">
        <v>12960</v>
      </c>
      <c r="H3801" s="4" t="s">
        <v>12961</v>
      </c>
      <c r="I3801" s="10"/>
      <c r="J3801" s="6"/>
    </row>
    <row r="3802">
      <c r="A3802" s="28">
        <v>5.50518300298E11</v>
      </c>
      <c r="B3802" s="29" t="s">
        <v>12962</v>
      </c>
      <c r="C3802" s="29" t="s">
        <v>12963</v>
      </c>
      <c r="D3802" s="39" t="s">
        <v>12964</v>
      </c>
      <c r="E3802" s="29" t="s">
        <v>625</v>
      </c>
      <c r="F3802" s="29" t="s">
        <v>71</v>
      </c>
      <c r="G3802" s="29" t="s">
        <v>12965</v>
      </c>
      <c r="H3802" s="30" t="s">
        <v>1148</v>
      </c>
      <c r="I3802" s="6"/>
      <c r="J3802" s="6"/>
    </row>
    <row r="3803">
      <c r="A3803" s="28">
        <v>5.50510302865E11</v>
      </c>
      <c r="B3803" s="29" t="s">
        <v>12966</v>
      </c>
      <c r="C3803" s="29" t="s">
        <v>12967</v>
      </c>
      <c r="D3803" s="29" t="s">
        <v>12968</v>
      </c>
      <c r="E3803" s="29" t="s">
        <v>36</v>
      </c>
      <c r="F3803" s="29" t="s">
        <v>22</v>
      </c>
      <c r="G3803" s="29" t="s">
        <v>12969</v>
      </c>
      <c r="H3803" s="51" t="s">
        <v>12970</v>
      </c>
      <c r="I3803" s="6"/>
      <c r="J3803" s="10"/>
    </row>
    <row r="3804">
      <c r="A3804" s="3">
        <v>5.50518300703E11</v>
      </c>
      <c r="B3804" s="2" t="s">
        <v>12971</v>
      </c>
      <c r="C3804" s="2" t="s">
        <v>12971</v>
      </c>
      <c r="D3804" s="3">
        <v>8.7751196381E10</v>
      </c>
      <c r="E3804" s="2" t="s">
        <v>225</v>
      </c>
      <c r="F3804" s="2" t="s">
        <v>205</v>
      </c>
      <c r="G3804" s="2" t="s">
        <v>12972</v>
      </c>
      <c r="H3804" s="4" t="s">
        <v>10009</v>
      </c>
      <c r="I3804" s="10"/>
      <c r="J3804" s="10"/>
    </row>
    <row r="3805">
      <c r="A3805" s="3">
        <v>5.50604301628E11</v>
      </c>
      <c r="B3805" s="2" t="s">
        <v>12973</v>
      </c>
      <c r="C3805" s="2" t="s">
        <v>12973</v>
      </c>
      <c r="D3805" s="3">
        <v>8.705779619E10</v>
      </c>
      <c r="E3805" s="2" t="s">
        <v>165</v>
      </c>
      <c r="F3805" s="2" t="s">
        <v>141</v>
      </c>
      <c r="G3805" s="2" t="s">
        <v>2480</v>
      </c>
      <c r="H3805" s="4" t="s">
        <v>11921</v>
      </c>
      <c r="I3805" s="10"/>
      <c r="J3805" s="33"/>
    </row>
    <row r="3806">
      <c r="A3806" s="3">
        <v>5.50621300674E11</v>
      </c>
      <c r="B3806" s="2" t="s">
        <v>12974</v>
      </c>
      <c r="C3806" s="2" t="s">
        <v>12975</v>
      </c>
      <c r="D3806" s="69" t="s">
        <v>12976</v>
      </c>
      <c r="E3806" s="2" t="s">
        <v>21</v>
      </c>
      <c r="F3806" s="2" t="s">
        <v>31</v>
      </c>
      <c r="G3806" s="2" t="s">
        <v>12977</v>
      </c>
      <c r="H3806" s="4" t="s">
        <v>6946</v>
      </c>
      <c r="I3806" s="10"/>
      <c r="J3806" s="10"/>
    </row>
    <row r="3807">
      <c r="A3807" s="62">
        <v>5.50615402129E11</v>
      </c>
      <c r="B3807" s="63" t="s">
        <v>12978</v>
      </c>
      <c r="C3807" s="63" t="s">
        <v>12979</v>
      </c>
      <c r="D3807" s="62">
        <v>8.7017395181E10</v>
      </c>
      <c r="E3807" s="63" t="s">
        <v>21</v>
      </c>
      <c r="F3807" s="63" t="s">
        <v>2</v>
      </c>
      <c r="G3807" s="63" t="s">
        <v>12980</v>
      </c>
      <c r="H3807" s="33"/>
      <c r="I3807" s="33"/>
      <c r="J3807" s="10"/>
    </row>
    <row r="3808">
      <c r="A3808" s="28">
        <v>5.50629300618E11</v>
      </c>
      <c r="B3808" s="29" t="s">
        <v>12981</v>
      </c>
      <c r="C3808" s="29" t="s">
        <v>12981</v>
      </c>
      <c r="D3808" s="28">
        <v>8.7771425088E10</v>
      </c>
      <c r="E3808" s="29" t="s">
        <v>21</v>
      </c>
      <c r="F3808" s="29" t="s">
        <v>91</v>
      </c>
      <c r="G3808" s="29" t="s">
        <v>12982</v>
      </c>
      <c r="H3808" s="51" t="s">
        <v>12533</v>
      </c>
      <c r="I3808" s="6"/>
      <c r="J3808" s="10"/>
    </row>
    <row r="3809">
      <c r="A3809" s="28">
        <v>5.50701301499E11</v>
      </c>
      <c r="B3809" s="29" t="s">
        <v>12983</v>
      </c>
      <c r="C3809" s="29" t="s">
        <v>12983</v>
      </c>
      <c r="D3809" s="28">
        <v>8.7778591272E10</v>
      </c>
      <c r="E3809" s="29" t="s">
        <v>21</v>
      </c>
      <c r="F3809" s="29" t="s">
        <v>91</v>
      </c>
      <c r="G3809" s="29" t="s">
        <v>12984</v>
      </c>
      <c r="H3809" s="51" t="s">
        <v>12533</v>
      </c>
      <c r="I3809" s="6"/>
      <c r="J3809" s="6"/>
    </row>
    <row r="3810">
      <c r="A3810" s="3">
        <v>5.50625401727E11</v>
      </c>
      <c r="B3810" s="2" t="s">
        <v>12985</v>
      </c>
      <c r="C3810" s="2" t="s">
        <v>12986</v>
      </c>
      <c r="D3810" s="3">
        <v>8.7059103996E10</v>
      </c>
      <c r="E3810" s="2" t="s">
        <v>21</v>
      </c>
      <c r="F3810" s="2" t="s">
        <v>43</v>
      </c>
      <c r="G3810" s="2" t="s">
        <v>12987</v>
      </c>
      <c r="H3810" s="4" t="s">
        <v>11788</v>
      </c>
      <c r="I3810" s="83" t="s">
        <v>4378</v>
      </c>
      <c r="J3810" s="33"/>
    </row>
    <row r="3811">
      <c r="A3811" s="28">
        <v>5.50725401545E11</v>
      </c>
      <c r="B3811" s="29" t="s">
        <v>12988</v>
      </c>
      <c r="C3811" s="29" t="s">
        <v>12989</v>
      </c>
      <c r="D3811" s="28">
        <v>8.7773950406E10</v>
      </c>
      <c r="E3811" s="29" t="s">
        <v>225</v>
      </c>
      <c r="F3811" s="29" t="s">
        <v>205</v>
      </c>
      <c r="G3811" s="29" t="s">
        <v>1211</v>
      </c>
      <c r="H3811" s="51" t="s">
        <v>10009</v>
      </c>
      <c r="I3811" s="6"/>
      <c r="J3811" s="13"/>
    </row>
    <row r="3812">
      <c r="A3812" s="3">
        <v>5.507123005E11</v>
      </c>
      <c r="B3812" s="2" t="s">
        <v>12990</v>
      </c>
      <c r="C3812" s="2" t="s">
        <v>12991</v>
      </c>
      <c r="D3812" s="3">
        <v>8.7015070015E10</v>
      </c>
      <c r="E3812" s="2" t="s">
        <v>726</v>
      </c>
      <c r="F3812" s="2" t="s">
        <v>205</v>
      </c>
      <c r="G3812" s="2" t="s">
        <v>12992</v>
      </c>
      <c r="H3812" s="4" t="s">
        <v>12993</v>
      </c>
      <c r="I3812" s="10"/>
      <c r="J3812" s="6"/>
    </row>
    <row r="3813">
      <c r="A3813" s="62">
        <v>5.5071235001E11</v>
      </c>
      <c r="B3813" s="63" t="s">
        <v>12994</v>
      </c>
      <c r="C3813" s="63" t="s">
        <v>12995</v>
      </c>
      <c r="D3813" s="62">
        <v>8.7077082663E10</v>
      </c>
      <c r="E3813" s="63" t="s">
        <v>1206</v>
      </c>
      <c r="F3813" s="63" t="s">
        <v>2984</v>
      </c>
      <c r="G3813" s="63" t="s">
        <v>5954</v>
      </c>
      <c r="H3813" s="33"/>
      <c r="I3813" s="33"/>
      <c r="J3813" s="10"/>
    </row>
    <row r="3814">
      <c r="A3814" s="62">
        <v>5.50708300151E11</v>
      </c>
      <c r="B3814" s="63" t="s">
        <v>12996</v>
      </c>
      <c r="C3814" s="63" t="s">
        <v>12997</v>
      </c>
      <c r="D3814" s="63" t="s">
        <v>12998</v>
      </c>
      <c r="E3814" s="63" t="s">
        <v>302</v>
      </c>
      <c r="F3814" s="63" t="s">
        <v>2</v>
      </c>
      <c r="G3814" s="63" t="s">
        <v>12478</v>
      </c>
      <c r="H3814" s="33"/>
      <c r="I3814" s="33"/>
      <c r="J3814" s="10"/>
    </row>
    <row r="3815">
      <c r="A3815" s="62">
        <v>5.50715401888E11</v>
      </c>
      <c r="B3815" s="63" t="s">
        <v>12999</v>
      </c>
      <c r="C3815" s="63" t="s">
        <v>13000</v>
      </c>
      <c r="D3815" s="68" t="str">
        <f>+77022839590 ,87022839590</f>
        <v>#ERROR!</v>
      </c>
      <c r="E3815" s="63" t="s">
        <v>302</v>
      </c>
      <c r="F3815" s="63" t="s">
        <v>2</v>
      </c>
      <c r="G3815" s="63" t="s">
        <v>12703</v>
      </c>
      <c r="H3815" s="33"/>
      <c r="I3815" s="33"/>
      <c r="J3815" s="6"/>
    </row>
    <row r="3816">
      <c r="A3816" s="3">
        <v>5.50726301207E11</v>
      </c>
      <c r="B3816" s="2" t="s">
        <v>13001</v>
      </c>
      <c r="C3816" s="2" t="s">
        <v>13002</v>
      </c>
      <c r="D3816" s="69" t="s">
        <v>13003</v>
      </c>
      <c r="E3816" s="2" t="s">
        <v>7825</v>
      </c>
      <c r="F3816" s="2" t="s">
        <v>9</v>
      </c>
      <c r="G3816" s="2" t="s">
        <v>1584</v>
      </c>
      <c r="H3816" s="4" t="s">
        <v>11113</v>
      </c>
      <c r="I3816" s="10"/>
      <c r="J3816" s="6"/>
    </row>
    <row r="3817">
      <c r="A3817" s="3">
        <v>5.50807401124E11</v>
      </c>
      <c r="B3817" s="2" t="s">
        <v>13004</v>
      </c>
      <c r="C3817" s="2" t="s">
        <v>13005</v>
      </c>
      <c r="D3817" s="3">
        <v>8.7759897375E10</v>
      </c>
      <c r="E3817" s="2" t="s">
        <v>165</v>
      </c>
      <c r="F3817" s="2" t="s">
        <v>60</v>
      </c>
      <c r="G3817" s="2" t="s">
        <v>2993</v>
      </c>
      <c r="H3817" s="4" t="s">
        <v>10769</v>
      </c>
      <c r="I3817" s="10"/>
      <c r="J3817" s="6"/>
    </row>
    <row r="3818">
      <c r="A3818" s="3">
        <v>5.50728401393E11</v>
      </c>
      <c r="B3818" s="2" t="s">
        <v>13006</v>
      </c>
      <c r="C3818" s="2" t="s">
        <v>13007</v>
      </c>
      <c r="D3818" s="69" t="s">
        <v>13008</v>
      </c>
      <c r="E3818" s="2" t="s">
        <v>117</v>
      </c>
      <c r="F3818" s="2" t="s">
        <v>37</v>
      </c>
      <c r="G3818" s="2" t="s">
        <v>6761</v>
      </c>
      <c r="H3818" s="4" t="s">
        <v>12539</v>
      </c>
      <c r="I3818" s="10"/>
      <c r="J3818" s="6"/>
    </row>
    <row r="3819">
      <c r="A3819" s="28">
        <v>5.50825301868E11</v>
      </c>
      <c r="B3819" s="29" t="s">
        <v>13009</v>
      </c>
      <c r="C3819" s="29" t="s">
        <v>13010</v>
      </c>
      <c r="D3819" s="28">
        <v>8.7076208196E10</v>
      </c>
      <c r="E3819" s="29" t="s">
        <v>16</v>
      </c>
      <c r="F3819" s="29" t="s">
        <v>205</v>
      </c>
      <c r="G3819" s="29" t="s">
        <v>13011</v>
      </c>
      <c r="H3819" s="51" t="s">
        <v>10404</v>
      </c>
      <c r="I3819" s="6"/>
      <c r="J3819" s="10"/>
    </row>
    <row r="3820">
      <c r="A3820" s="28">
        <v>5.50818400453E11</v>
      </c>
      <c r="B3820" s="29" t="s">
        <v>13012</v>
      </c>
      <c r="C3820" s="29" t="s">
        <v>13013</v>
      </c>
      <c r="D3820" s="28">
        <v>8.7765144523E10</v>
      </c>
      <c r="E3820" s="29" t="s">
        <v>525</v>
      </c>
      <c r="F3820" s="29" t="s">
        <v>71</v>
      </c>
      <c r="G3820" s="29" t="s">
        <v>13014</v>
      </c>
      <c r="H3820" s="30" t="s">
        <v>10939</v>
      </c>
      <c r="I3820" s="6"/>
      <c r="J3820" s="6"/>
    </row>
    <row r="3821">
      <c r="A3821" s="62">
        <v>5.50812301333E11</v>
      </c>
      <c r="B3821" s="63" t="s">
        <v>13015</v>
      </c>
      <c r="C3821" s="63" t="s">
        <v>13016</v>
      </c>
      <c r="D3821" s="68" t="str">
        <f>+77073553970 ,87472136395</f>
        <v>#ERROR!</v>
      </c>
      <c r="E3821" s="63" t="s">
        <v>674</v>
      </c>
      <c r="F3821" s="63" t="s">
        <v>2</v>
      </c>
      <c r="G3821" s="63" t="s">
        <v>5569</v>
      </c>
      <c r="H3821" s="33"/>
      <c r="I3821" s="33"/>
      <c r="J3821" s="10"/>
    </row>
    <row r="3822">
      <c r="A3822" s="3">
        <v>5.50819301094E11</v>
      </c>
      <c r="B3822" s="2" t="s">
        <v>13017</v>
      </c>
      <c r="C3822" s="2" t="s">
        <v>13018</v>
      </c>
      <c r="D3822" s="3">
        <v>8.771352101E10</v>
      </c>
      <c r="E3822" s="2" t="s">
        <v>225</v>
      </c>
      <c r="F3822" s="2" t="s">
        <v>186</v>
      </c>
      <c r="G3822" s="2" t="s">
        <v>4214</v>
      </c>
      <c r="H3822" s="4" t="s">
        <v>11117</v>
      </c>
      <c r="I3822" s="10"/>
      <c r="J3822" s="10"/>
    </row>
    <row r="3823">
      <c r="A3823" s="28">
        <v>5.50915401052E11</v>
      </c>
      <c r="B3823" s="29" t="s">
        <v>13019</v>
      </c>
      <c r="C3823" s="29" t="s">
        <v>13020</v>
      </c>
      <c r="D3823" s="29" t="s">
        <v>13021</v>
      </c>
      <c r="E3823" s="29" t="s">
        <v>165</v>
      </c>
      <c r="F3823" s="29" t="s">
        <v>37</v>
      </c>
      <c r="G3823" s="29" t="s">
        <v>13022</v>
      </c>
      <c r="H3823" s="51" t="s">
        <v>12609</v>
      </c>
      <c r="I3823" s="6"/>
      <c r="J3823" s="33"/>
    </row>
    <row r="3824">
      <c r="A3824" s="62">
        <v>5.50901403657E11</v>
      </c>
      <c r="B3824" s="63" t="s">
        <v>13023</v>
      </c>
      <c r="C3824" s="63" t="s">
        <v>13024</v>
      </c>
      <c r="D3824" s="62">
        <v>8.77587579E10</v>
      </c>
      <c r="E3824" s="63" t="s">
        <v>302</v>
      </c>
      <c r="F3824" s="63" t="s">
        <v>2</v>
      </c>
      <c r="G3824" s="63" t="s">
        <v>12703</v>
      </c>
      <c r="H3824" s="33"/>
      <c r="I3824" s="33"/>
      <c r="J3824" s="6"/>
    </row>
    <row r="3825">
      <c r="A3825" s="3">
        <v>5.51002301625E11</v>
      </c>
      <c r="B3825" s="2" t="s">
        <v>13025</v>
      </c>
      <c r="C3825" s="2" t="s">
        <v>13025</v>
      </c>
      <c r="D3825" s="69" t="s">
        <v>13026</v>
      </c>
      <c r="E3825" s="2" t="s">
        <v>21</v>
      </c>
      <c r="F3825" s="2" t="s">
        <v>91</v>
      </c>
      <c r="G3825" s="2" t="s">
        <v>13027</v>
      </c>
      <c r="H3825" s="4" t="s">
        <v>12711</v>
      </c>
      <c r="I3825" s="10"/>
      <c r="J3825" s="33"/>
    </row>
    <row r="3826">
      <c r="A3826" s="28">
        <v>5.5092430071E11</v>
      </c>
      <c r="B3826" s="29" t="s">
        <v>13028</v>
      </c>
      <c r="C3826" s="29" t="s">
        <v>13029</v>
      </c>
      <c r="D3826" s="39" t="s">
        <v>13030</v>
      </c>
      <c r="E3826" s="29" t="s">
        <v>584</v>
      </c>
      <c r="F3826" s="29" t="s">
        <v>96</v>
      </c>
      <c r="G3826" s="29" t="s">
        <v>13031</v>
      </c>
      <c r="H3826" s="51" t="s">
        <v>13032</v>
      </c>
      <c r="I3826" s="6"/>
      <c r="J3826" s="13"/>
    </row>
    <row r="3827">
      <c r="A3827" s="3">
        <v>5.51002302162E11</v>
      </c>
      <c r="B3827" s="2" t="s">
        <v>13033</v>
      </c>
      <c r="C3827" s="2" t="s">
        <v>13034</v>
      </c>
      <c r="D3827" s="69" t="s">
        <v>13035</v>
      </c>
      <c r="E3827" s="2" t="s">
        <v>117</v>
      </c>
      <c r="F3827" s="2" t="s">
        <v>31</v>
      </c>
      <c r="G3827" s="2" t="s">
        <v>13036</v>
      </c>
      <c r="H3827" s="4" t="s">
        <v>6946</v>
      </c>
      <c r="I3827" s="10"/>
      <c r="J3827" s="10"/>
    </row>
    <row r="3828">
      <c r="A3828" s="3">
        <v>5.51018400883E11</v>
      </c>
      <c r="B3828" s="2" t="s">
        <v>13037</v>
      </c>
      <c r="C3828" s="2" t="s">
        <v>13038</v>
      </c>
      <c r="D3828" s="3">
        <v>8.7774895404E10</v>
      </c>
      <c r="E3828" s="2" t="s">
        <v>21</v>
      </c>
      <c r="F3828" s="2" t="s">
        <v>186</v>
      </c>
      <c r="G3828" s="2" t="s">
        <v>1102</v>
      </c>
      <c r="H3828" s="4" t="s">
        <v>11117</v>
      </c>
      <c r="I3828" s="10"/>
      <c r="J3828" s="10"/>
    </row>
    <row r="3829">
      <c r="A3829" s="3">
        <v>5.51013301312E11</v>
      </c>
      <c r="B3829" s="2" t="s">
        <v>13039</v>
      </c>
      <c r="C3829" s="2" t="s">
        <v>13040</v>
      </c>
      <c r="D3829" s="69" t="s">
        <v>13041</v>
      </c>
      <c r="E3829" s="2" t="s">
        <v>117</v>
      </c>
      <c r="F3829" s="2" t="s">
        <v>141</v>
      </c>
      <c r="G3829" s="2" t="s">
        <v>1529</v>
      </c>
      <c r="H3829" s="4" t="s">
        <v>1092</v>
      </c>
      <c r="I3829" s="10"/>
      <c r="J3829" s="10"/>
    </row>
    <row r="3830">
      <c r="A3830" s="3">
        <v>5.51011301143E11</v>
      </c>
      <c r="B3830" s="2" t="s">
        <v>13042</v>
      </c>
      <c r="C3830" s="2" t="s">
        <v>13043</v>
      </c>
      <c r="D3830" s="3">
        <v>8.705512177E10</v>
      </c>
      <c r="E3830" s="2" t="s">
        <v>117</v>
      </c>
      <c r="F3830" s="2" t="s">
        <v>91</v>
      </c>
      <c r="G3830" s="2" t="s">
        <v>5361</v>
      </c>
      <c r="H3830" s="4" t="s">
        <v>12711</v>
      </c>
      <c r="I3830" s="10"/>
      <c r="J3830" s="10"/>
    </row>
    <row r="3831">
      <c r="A3831" s="3">
        <v>5.51015301195E11</v>
      </c>
      <c r="B3831" s="2" t="s">
        <v>13044</v>
      </c>
      <c r="C3831" s="2" t="s">
        <v>13045</v>
      </c>
      <c r="D3831" s="2" t="s">
        <v>13046</v>
      </c>
      <c r="E3831" s="2" t="s">
        <v>13047</v>
      </c>
      <c r="F3831" s="2" t="s">
        <v>37</v>
      </c>
      <c r="G3831" s="2" t="s">
        <v>13048</v>
      </c>
      <c r="H3831" s="4" t="s">
        <v>12539</v>
      </c>
      <c r="I3831" s="10"/>
      <c r="J3831" s="10"/>
    </row>
    <row r="3832">
      <c r="A3832" s="28">
        <v>5.51118401706E11</v>
      </c>
      <c r="B3832" s="29" t="s">
        <v>13049</v>
      </c>
      <c r="C3832" s="29" t="s">
        <v>13050</v>
      </c>
      <c r="D3832" s="28">
        <v>8.777E10</v>
      </c>
      <c r="E3832" s="29" t="s">
        <v>4020</v>
      </c>
      <c r="F3832" s="29" t="s">
        <v>205</v>
      </c>
      <c r="G3832" s="29" t="s">
        <v>1634</v>
      </c>
      <c r="H3832" s="51" t="s">
        <v>10404</v>
      </c>
      <c r="I3832" s="6"/>
      <c r="J3832" s="6"/>
    </row>
    <row r="3833">
      <c r="A3833" s="3">
        <v>5.51027300896E11</v>
      </c>
      <c r="B3833" s="2" t="s">
        <v>13051</v>
      </c>
      <c r="C3833" s="2" t="s">
        <v>13052</v>
      </c>
      <c r="D3833" s="3">
        <v>8.7784955242E10</v>
      </c>
      <c r="E3833" s="2" t="s">
        <v>165</v>
      </c>
      <c r="F3833" s="2" t="s">
        <v>205</v>
      </c>
      <c r="G3833" s="2" t="s">
        <v>13053</v>
      </c>
      <c r="H3833" s="4" t="s">
        <v>10009</v>
      </c>
      <c r="I3833" s="10"/>
      <c r="J3833" s="6"/>
    </row>
    <row r="3834">
      <c r="A3834" s="62">
        <v>5.51106401255E11</v>
      </c>
      <c r="B3834" s="63" t="s">
        <v>13054</v>
      </c>
      <c r="C3834" s="63" t="s">
        <v>13055</v>
      </c>
      <c r="D3834" s="68" t="str">
        <f>+7 (701) 555 8719</f>
        <v>#ERROR!</v>
      </c>
      <c r="E3834" s="63" t="s">
        <v>525</v>
      </c>
      <c r="F3834" s="63" t="s">
        <v>1868</v>
      </c>
      <c r="G3834" s="63" t="s">
        <v>13056</v>
      </c>
      <c r="H3834" s="33"/>
      <c r="I3834" s="33"/>
      <c r="J3834" s="10"/>
    </row>
    <row r="3835">
      <c r="A3835" s="3">
        <v>5.5102830174E11</v>
      </c>
      <c r="B3835" s="2" t="s">
        <v>13057</v>
      </c>
      <c r="C3835" s="2" t="s">
        <v>13058</v>
      </c>
      <c r="D3835" s="3">
        <v>8.7785200087E10</v>
      </c>
      <c r="E3835" s="2" t="s">
        <v>674</v>
      </c>
      <c r="F3835" s="2" t="s">
        <v>31</v>
      </c>
      <c r="G3835" s="2" t="s">
        <v>13059</v>
      </c>
      <c r="H3835" s="4" t="s">
        <v>6946</v>
      </c>
      <c r="I3835" s="10"/>
      <c r="J3835" s="6"/>
    </row>
    <row r="3836">
      <c r="A3836" s="28">
        <v>5.51127300611E11</v>
      </c>
      <c r="B3836" s="29" t="s">
        <v>13060</v>
      </c>
      <c r="C3836" s="29" t="s">
        <v>13061</v>
      </c>
      <c r="D3836" s="28">
        <v>8.7022762475E10</v>
      </c>
      <c r="E3836" s="29" t="s">
        <v>442</v>
      </c>
      <c r="F3836" s="29" t="s">
        <v>201</v>
      </c>
      <c r="G3836" s="29" t="s">
        <v>1500</v>
      </c>
      <c r="H3836" s="51" t="s">
        <v>8537</v>
      </c>
      <c r="I3836" s="6"/>
      <c r="J3836" s="10"/>
    </row>
    <row r="3837">
      <c r="A3837" s="3">
        <v>5.51202300262E11</v>
      </c>
      <c r="B3837" s="2" t="s">
        <v>13062</v>
      </c>
      <c r="C3837" s="2" t="s">
        <v>13063</v>
      </c>
      <c r="D3837" s="69" t="s">
        <v>13064</v>
      </c>
      <c r="E3837" s="2" t="s">
        <v>762</v>
      </c>
      <c r="F3837" s="2" t="s">
        <v>55</v>
      </c>
      <c r="G3837" s="2" t="s">
        <v>13065</v>
      </c>
      <c r="H3837" s="4" t="s">
        <v>769</v>
      </c>
      <c r="I3837" s="10"/>
      <c r="J3837" s="6"/>
    </row>
    <row r="3838">
      <c r="A3838" s="28">
        <v>5.51128300825E11</v>
      </c>
      <c r="B3838" s="29" t="s">
        <v>13066</v>
      </c>
      <c r="C3838" s="29" t="s">
        <v>13067</v>
      </c>
      <c r="D3838" s="39" t="s">
        <v>13068</v>
      </c>
      <c r="E3838" s="29" t="s">
        <v>584</v>
      </c>
      <c r="F3838" s="29" t="s">
        <v>96</v>
      </c>
      <c r="G3838" s="29" t="s">
        <v>13069</v>
      </c>
      <c r="H3838" s="51" t="s">
        <v>13032</v>
      </c>
      <c r="I3838" s="6"/>
      <c r="J3838" s="10"/>
    </row>
    <row r="3839">
      <c r="A3839" s="3">
        <v>5.51209400297E11</v>
      </c>
      <c r="B3839" s="2" t="s">
        <v>13070</v>
      </c>
      <c r="C3839" s="2" t="s">
        <v>13071</v>
      </c>
      <c r="D3839" s="69" t="s">
        <v>13072</v>
      </c>
      <c r="E3839" s="2" t="s">
        <v>21</v>
      </c>
      <c r="F3839" s="2" t="s">
        <v>31</v>
      </c>
      <c r="G3839" s="2" t="s">
        <v>13073</v>
      </c>
      <c r="H3839" s="4" t="s">
        <v>6946</v>
      </c>
      <c r="I3839" s="10"/>
      <c r="J3839" s="6"/>
    </row>
    <row r="3840">
      <c r="A3840" s="3">
        <v>5.51205402747E11</v>
      </c>
      <c r="B3840" s="2" t="s">
        <v>13074</v>
      </c>
      <c r="C3840" s="2" t="s">
        <v>13075</v>
      </c>
      <c r="D3840" s="3">
        <v>8.7717932267E10</v>
      </c>
      <c r="E3840" s="2" t="s">
        <v>21</v>
      </c>
      <c r="F3840" s="2" t="s">
        <v>37</v>
      </c>
      <c r="G3840" s="2" t="s">
        <v>13076</v>
      </c>
      <c r="H3840" s="4" t="s">
        <v>12539</v>
      </c>
      <c r="I3840" s="10"/>
      <c r="J3840" s="10"/>
    </row>
    <row r="3841">
      <c r="A3841" s="28">
        <v>5.51218400503E11</v>
      </c>
      <c r="B3841" s="29" t="s">
        <v>13077</v>
      </c>
      <c r="C3841" s="29" t="s">
        <v>13077</v>
      </c>
      <c r="D3841" s="28">
        <v>8.711302253E10</v>
      </c>
      <c r="E3841" s="29" t="s">
        <v>21</v>
      </c>
      <c r="F3841" s="29" t="s">
        <v>91</v>
      </c>
      <c r="G3841" s="29" t="s">
        <v>13078</v>
      </c>
      <c r="H3841" s="51" t="s">
        <v>12533</v>
      </c>
      <c r="I3841" s="6"/>
      <c r="J3841" s="10"/>
    </row>
    <row r="3842">
      <c r="A3842" s="3">
        <v>5.60101307943E11</v>
      </c>
      <c r="B3842" s="2" t="s">
        <v>13079</v>
      </c>
      <c r="C3842" s="2" t="s">
        <v>13080</v>
      </c>
      <c r="D3842" s="69" t="s">
        <v>13081</v>
      </c>
      <c r="E3842" s="2" t="s">
        <v>247</v>
      </c>
      <c r="F3842" s="2" t="s">
        <v>22</v>
      </c>
      <c r="G3842" s="2" t="s">
        <v>13082</v>
      </c>
      <c r="H3842" s="4" t="s">
        <v>12038</v>
      </c>
      <c r="I3842" s="10"/>
      <c r="J3842" s="10"/>
    </row>
    <row r="3843">
      <c r="A3843" s="3">
        <v>5.60110301379E11</v>
      </c>
      <c r="B3843" s="2" t="s">
        <v>13083</v>
      </c>
      <c r="C3843" s="2" t="s">
        <v>13084</v>
      </c>
      <c r="D3843" s="69" t="s">
        <v>13085</v>
      </c>
      <c r="E3843" s="2" t="s">
        <v>525</v>
      </c>
      <c r="F3843" s="2" t="s">
        <v>37</v>
      </c>
      <c r="G3843" s="2" t="s">
        <v>8212</v>
      </c>
      <c r="H3843" s="4" t="s">
        <v>13086</v>
      </c>
      <c r="I3843" s="10"/>
      <c r="J3843" s="13"/>
    </row>
    <row r="3844">
      <c r="A3844" s="3">
        <v>5.60110300539E11</v>
      </c>
      <c r="B3844" s="2" t="s">
        <v>13087</v>
      </c>
      <c r="C3844" s="2" t="s">
        <v>13088</v>
      </c>
      <c r="D3844" s="3">
        <v>8.7023630585E10</v>
      </c>
      <c r="E3844" s="2" t="s">
        <v>117</v>
      </c>
      <c r="F3844" s="2" t="s">
        <v>452</v>
      </c>
      <c r="G3844" s="2" t="s">
        <v>13089</v>
      </c>
      <c r="H3844" s="4" t="s">
        <v>6001</v>
      </c>
      <c r="I3844" s="10"/>
      <c r="J3844" s="20"/>
    </row>
    <row r="3845">
      <c r="A3845" s="28">
        <v>5.60207300437E11</v>
      </c>
      <c r="B3845" s="29" t="s">
        <v>13090</v>
      </c>
      <c r="C3845" s="29" t="s">
        <v>13090</v>
      </c>
      <c r="D3845" s="28">
        <v>8.7751181253E10</v>
      </c>
      <c r="E3845" s="29" t="s">
        <v>16</v>
      </c>
      <c r="F3845" s="29" t="s">
        <v>141</v>
      </c>
      <c r="G3845" s="29" t="s">
        <v>13091</v>
      </c>
      <c r="H3845" s="51" t="s">
        <v>13092</v>
      </c>
      <c r="I3845" s="6"/>
      <c r="J3845" s="33"/>
    </row>
    <row r="3846">
      <c r="A3846" s="28">
        <v>5.6012530054E11</v>
      </c>
      <c r="B3846" s="29" t="s">
        <v>13093</v>
      </c>
      <c r="C3846" s="29" t="s">
        <v>13094</v>
      </c>
      <c r="D3846" s="28">
        <v>8.7011512053E10</v>
      </c>
      <c r="E3846" s="29" t="s">
        <v>16</v>
      </c>
      <c r="F3846" s="29" t="s">
        <v>205</v>
      </c>
      <c r="G3846" s="29" t="s">
        <v>13095</v>
      </c>
      <c r="H3846" s="51" t="s">
        <v>10237</v>
      </c>
      <c r="I3846" s="6"/>
      <c r="J3846" s="6"/>
    </row>
    <row r="3847">
      <c r="A3847" s="62">
        <v>5.60206301945E11</v>
      </c>
      <c r="B3847" s="63" t="s">
        <v>13096</v>
      </c>
      <c r="C3847" s="63" t="s">
        <v>13097</v>
      </c>
      <c r="D3847" s="62">
        <v>8.7752014334E10</v>
      </c>
      <c r="E3847" s="63" t="s">
        <v>117</v>
      </c>
      <c r="F3847" s="63" t="s">
        <v>2</v>
      </c>
      <c r="G3847" s="63" t="s">
        <v>1705</v>
      </c>
      <c r="H3847" s="33"/>
      <c r="I3847" s="33"/>
      <c r="J3847" s="6"/>
    </row>
    <row r="3848">
      <c r="A3848" s="28">
        <v>5.60221301085E11</v>
      </c>
      <c r="B3848" s="29" t="s">
        <v>13098</v>
      </c>
      <c r="C3848" s="29" t="s">
        <v>13099</v>
      </c>
      <c r="D3848" s="39" t="s">
        <v>13100</v>
      </c>
      <c r="E3848" s="29" t="s">
        <v>117</v>
      </c>
      <c r="F3848" s="29" t="s">
        <v>31</v>
      </c>
      <c r="G3848" s="29" t="s">
        <v>13101</v>
      </c>
      <c r="H3848" s="51" t="s">
        <v>11239</v>
      </c>
      <c r="I3848" s="6"/>
      <c r="J3848" s="13"/>
    </row>
    <row r="3849">
      <c r="A3849" s="3">
        <v>5.60220302167E11</v>
      </c>
      <c r="B3849" s="2" t="s">
        <v>13102</v>
      </c>
      <c r="C3849" s="2" t="s">
        <v>13103</v>
      </c>
      <c r="D3849" s="3">
        <v>8.7789636232E10</v>
      </c>
      <c r="E3849" s="2" t="s">
        <v>165</v>
      </c>
      <c r="F3849" s="2" t="s">
        <v>37</v>
      </c>
      <c r="G3849" s="2" t="s">
        <v>13104</v>
      </c>
      <c r="H3849" s="4" t="s">
        <v>12539</v>
      </c>
      <c r="I3849" s="10"/>
      <c r="J3849" s="10"/>
    </row>
    <row r="3850">
      <c r="A3850" s="62">
        <v>5.60205301404E11</v>
      </c>
      <c r="B3850" s="63" t="s">
        <v>13105</v>
      </c>
      <c r="C3850" s="63" t="s">
        <v>13106</v>
      </c>
      <c r="D3850" s="63" t="s">
        <v>13107</v>
      </c>
      <c r="E3850" s="63" t="s">
        <v>117</v>
      </c>
      <c r="F3850" s="63" t="s">
        <v>2</v>
      </c>
      <c r="G3850" s="63" t="s">
        <v>13108</v>
      </c>
      <c r="H3850" s="33"/>
      <c r="I3850" s="33"/>
      <c r="J3850" s="13"/>
    </row>
    <row r="3851">
      <c r="A3851" s="62">
        <v>5.60303300736E11</v>
      </c>
      <c r="B3851" s="63" t="s">
        <v>13109</v>
      </c>
      <c r="C3851" s="63" t="s">
        <v>13110</v>
      </c>
      <c r="D3851" s="62">
        <v>8.726352124E10</v>
      </c>
      <c r="E3851" s="63" t="s">
        <v>21</v>
      </c>
      <c r="F3851" s="63" t="s">
        <v>2</v>
      </c>
      <c r="G3851" s="63" t="s">
        <v>13111</v>
      </c>
      <c r="H3851" s="33"/>
      <c r="I3851" s="33"/>
      <c r="J3851" s="6"/>
    </row>
    <row r="3852">
      <c r="A3852" s="28">
        <v>5.60224300658E11</v>
      </c>
      <c r="B3852" s="29" t="s">
        <v>13112</v>
      </c>
      <c r="C3852" s="29" t="s">
        <v>13113</v>
      </c>
      <c r="D3852" s="28">
        <v>8.7013452864E10</v>
      </c>
      <c r="E3852" s="29" t="s">
        <v>36</v>
      </c>
      <c r="F3852" s="29" t="s">
        <v>452</v>
      </c>
      <c r="G3852" s="29" t="s">
        <v>13114</v>
      </c>
      <c r="H3852" s="51" t="s">
        <v>5715</v>
      </c>
      <c r="I3852" s="6"/>
      <c r="J3852" s="6"/>
    </row>
    <row r="3853">
      <c r="A3853" s="28">
        <v>5.60224301636E11</v>
      </c>
      <c r="B3853" s="29" t="s">
        <v>13115</v>
      </c>
      <c r="C3853" s="29" t="s">
        <v>13116</v>
      </c>
      <c r="D3853" s="39" t="s">
        <v>13117</v>
      </c>
      <c r="E3853" s="29" t="s">
        <v>165</v>
      </c>
      <c r="F3853" s="29" t="s">
        <v>91</v>
      </c>
      <c r="G3853" s="29" t="s">
        <v>2474</v>
      </c>
      <c r="H3853" s="51" t="s">
        <v>13118</v>
      </c>
      <c r="I3853" s="6"/>
      <c r="J3853" s="6"/>
    </row>
    <row r="3854">
      <c r="A3854" s="28">
        <v>5.60303301853E11</v>
      </c>
      <c r="B3854" s="29" t="s">
        <v>13119</v>
      </c>
      <c r="C3854" s="29" t="s">
        <v>13120</v>
      </c>
      <c r="D3854" s="28">
        <v>8.7017080627E10</v>
      </c>
      <c r="E3854" s="29" t="s">
        <v>165</v>
      </c>
      <c r="F3854" s="29" t="s">
        <v>91</v>
      </c>
      <c r="G3854" s="29" t="s">
        <v>3280</v>
      </c>
      <c r="H3854" s="51" t="s">
        <v>12533</v>
      </c>
      <c r="I3854" s="6"/>
      <c r="J3854" s="6"/>
    </row>
    <row r="3855">
      <c r="A3855" s="3">
        <v>5.60306300178E11</v>
      </c>
      <c r="B3855" s="2" t="s">
        <v>13121</v>
      </c>
      <c r="C3855" s="2" t="s">
        <v>13122</v>
      </c>
      <c r="D3855" s="3">
        <v>8.7782795836E10</v>
      </c>
      <c r="E3855" s="2" t="s">
        <v>21</v>
      </c>
      <c r="F3855" s="2" t="s">
        <v>31</v>
      </c>
      <c r="G3855" s="2" t="s">
        <v>13123</v>
      </c>
      <c r="H3855" s="4" t="s">
        <v>13124</v>
      </c>
      <c r="I3855" s="10"/>
      <c r="J3855" s="6"/>
    </row>
    <row r="3856">
      <c r="A3856" s="3">
        <v>5.60304301234E11</v>
      </c>
      <c r="B3856" s="2" t="s">
        <v>13125</v>
      </c>
      <c r="C3856" s="2" t="s">
        <v>13126</v>
      </c>
      <c r="D3856" s="3">
        <v>8.775929245E10</v>
      </c>
      <c r="E3856" s="2" t="s">
        <v>36</v>
      </c>
      <c r="F3856" s="2" t="s">
        <v>37</v>
      </c>
      <c r="G3856" s="2" t="s">
        <v>13127</v>
      </c>
      <c r="H3856" s="4" t="s">
        <v>12539</v>
      </c>
      <c r="I3856" s="10"/>
      <c r="J3856" s="10"/>
    </row>
    <row r="3857">
      <c r="A3857" s="58"/>
      <c r="B3857" s="58"/>
      <c r="C3857" s="58"/>
      <c r="D3857" s="58"/>
      <c r="E3857" s="58"/>
      <c r="F3857" s="58"/>
      <c r="G3857" s="58"/>
      <c r="H3857" s="6"/>
      <c r="I3857" s="6"/>
      <c r="J3857" s="20"/>
    </row>
    <row r="3858">
      <c r="A3858" s="62">
        <v>5.60315302381E11</v>
      </c>
      <c r="B3858" s="63" t="s">
        <v>13128</v>
      </c>
      <c r="C3858" s="63" t="s">
        <v>9444</v>
      </c>
      <c r="D3858" s="63" t="s">
        <v>9445</v>
      </c>
      <c r="E3858" s="63" t="s">
        <v>21</v>
      </c>
      <c r="F3858" s="63" t="s">
        <v>2</v>
      </c>
      <c r="G3858" s="63" t="s">
        <v>13111</v>
      </c>
      <c r="H3858" s="33"/>
      <c r="I3858" s="33"/>
      <c r="J3858" s="6"/>
    </row>
    <row r="3859">
      <c r="A3859" s="3">
        <v>5.60320300342E11</v>
      </c>
      <c r="B3859" s="2" t="s">
        <v>13129</v>
      </c>
      <c r="C3859" s="2" t="s">
        <v>13130</v>
      </c>
      <c r="D3859" s="3">
        <v>8.727792682E10</v>
      </c>
      <c r="E3859" s="2" t="s">
        <v>117</v>
      </c>
      <c r="F3859" s="2" t="s">
        <v>96</v>
      </c>
      <c r="G3859" s="2" t="s">
        <v>13131</v>
      </c>
      <c r="H3859" s="4" t="s">
        <v>12787</v>
      </c>
      <c r="I3859" s="10"/>
      <c r="J3859" s="10"/>
    </row>
    <row r="3860">
      <c r="A3860" s="28">
        <v>5.60407301412E11</v>
      </c>
      <c r="B3860" s="29" t="s">
        <v>13132</v>
      </c>
      <c r="C3860" s="29" t="s">
        <v>13133</v>
      </c>
      <c r="D3860" s="28">
        <v>8.7113826044E10</v>
      </c>
      <c r="E3860" s="29" t="s">
        <v>117</v>
      </c>
      <c r="F3860" s="29" t="s">
        <v>91</v>
      </c>
      <c r="G3860" s="29" t="s">
        <v>4461</v>
      </c>
      <c r="H3860" s="51" t="s">
        <v>12533</v>
      </c>
      <c r="I3860" s="6"/>
      <c r="J3860" s="10"/>
    </row>
    <row r="3861">
      <c r="A3861" s="28">
        <v>5.60411400343E11</v>
      </c>
      <c r="B3861" s="29" t="s">
        <v>13134</v>
      </c>
      <c r="C3861" s="29" t="s">
        <v>13134</v>
      </c>
      <c r="D3861" s="28">
        <v>8.7087069886E10</v>
      </c>
      <c r="E3861" s="29" t="s">
        <v>213</v>
      </c>
      <c r="F3861" s="29" t="s">
        <v>37</v>
      </c>
      <c r="G3861" s="29" t="s">
        <v>12650</v>
      </c>
      <c r="H3861" s="51" t="s">
        <v>13135</v>
      </c>
      <c r="I3861" s="6"/>
      <c r="J3861" s="6"/>
    </row>
    <row r="3862">
      <c r="A3862" s="58"/>
      <c r="B3862" s="58"/>
      <c r="C3862" s="58"/>
      <c r="D3862" s="58"/>
      <c r="E3862" s="58"/>
      <c r="F3862" s="58"/>
      <c r="G3862" s="58"/>
      <c r="H3862" s="6"/>
      <c r="I3862" s="6"/>
      <c r="J3862" s="6"/>
    </row>
    <row r="3863">
      <c r="A3863" s="58"/>
      <c r="B3863" s="58"/>
      <c r="C3863" s="58"/>
      <c r="D3863" s="58"/>
      <c r="E3863" s="58"/>
      <c r="F3863" s="58"/>
      <c r="G3863" s="58"/>
      <c r="H3863" s="6"/>
      <c r="I3863" s="6"/>
      <c r="J3863" s="10"/>
    </row>
    <row r="3864">
      <c r="A3864" s="28">
        <v>5.60428300479E11</v>
      </c>
      <c r="B3864" s="29" t="s">
        <v>13136</v>
      </c>
      <c r="C3864" s="29" t="s">
        <v>13137</v>
      </c>
      <c r="D3864" s="28">
        <v>8.7072167071E10</v>
      </c>
      <c r="E3864" s="29" t="s">
        <v>165</v>
      </c>
      <c r="F3864" s="29" t="s">
        <v>91</v>
      </c>
      <c r="G3864" s="29" t="s">
        <v>3280</v>
      </c>
      <c r="H3864" s="51" t="s">
        <v>12533</v>
      </c>
      <c r="I3864" s="6"/>
      <c r="J3864" s="6"/>
    </row>
    <row r="3865">
      <c r="A3865" s="58"/>
      <c r="B3865" s="58"/>
      <c r="C3865" s="58"/>
      <c r="D3865" s="58"/>
      <c r="E3865" s="58"/>
      <c r="F3865" s="58"/>
      <c r="G3865" s="58"/>
      <c r="H3865" s="6"/>
      <c r="I3865" s="6"/>
      <c r="J3865" s="10"/>
    </row>
    <row r="3866">
      <c r="A3866" s="28">
        <v>5.60429301006E11</v>
      </c>
      <c r="B3866" s="29" t="s">
        <v>13138</v>
      </c>
      <c r="C3866" s="29" t="s">
        <v>13139</v>
      </c>
      <c r="D3866" s="28">
        <f>+77071774748</f>
        <v>77071774748</v>
      </c>
      <c r="E3866" s="29" t="s">
        <v>726</v>
      </c>
      <c r="F3866" s="29" t="s">
        <v>205</v>
      </c>
      <c r="G3866" s="29" t="s">
        <v>2277</v>
      </c>
      <c r="H3866" s="51" t="s">
        <v>10237</v>
      </c>
      <c r="I3866" s="6"/>
      <c r="J3866" s="6"/>
    </row>
    <row r="3867">
      <c r="A3867" s="28">
        <v>5.60517400657E11</v>
      </c>
      <c r="B3867" s="29" t="s">
        <v>4334</v>
      </c>
      <c r="C3867" s="29" t="s">
        <v>13140</v>
      </c>
      <c r="D3867" s="28">
        <f>+77772796250</f>
        <v>77772796250</v>
      </c>
      <c r="E3867" s="29" t="s">
        <v>173</v>
      </c>
      <c r="F3867" s="29" t="s">
        <v>186</v>
      </c>
      <c r="G3867" s="29" t="s">
        <v>4350</v>
      </c>
      <c r="H3867" s="51" t="s">
        <v>10242</v>
      </c>
      <c r="I3867" s="6"/>
      <c r="J3867" s="6"/>
    </row>
    <row r="3868">
      <c r="A3868" s="28">
        <v>5.60513301627E11</v>
      </c>
      <c r="B3868" s="29" t="s">
        <v>13141</v>
      </c>
      <c r="C3868" s="29" t="s">
        <v>13141</v>
      </c>
      <c r="D3868" s="28">
        <v>8.7784108783E10</v>
      </c>
      <c r="E3868" s="29" t="s">
        <v>165</v>
      </c>
      <c r="F3868" s="29" t="s">
        <v>141</v>
      </c>
      <c r="G3868" s="29" t="s">
        <v>13142</v>
      </c>
      <c r="H3868" s="51" t="s">
        <v>10457</v>
      </c>
      <c r="I3868" s="141">
        <v>43869.0</v>
      </c>
      <c r="J3868" s="6"/>
    </row>
    <row r="3869">
      <c r="A3869" s="62">
        <v>5.60526301945E11</v>
      </c>
      <c r="B3869" s="63" t="s">
        <v>13143</v>
      </c>
      <c r="C3869" s="63" t="s">
        <v>13144</v>
      </c>
      <c r="D3869" s="62">
        <v>8.7028998857E10</v>
      </c>
      <c r="E3869" s="63" t="s">
        <v>584</v>
      </c>
      <c r="F3869" s="63" t="s">
        <v>2</v>
      </c>
      <c r="G3869" s="63" t="s">
        <v>13145</v>
      </c>
      <c r="H3869" s="33"/>
      <c r="I3869" s="33"/>
      <c r="J3869" s="6"/>
    </row>
    <row r="3870">
      <c r="A3870" s="3">
        <v>5.60617300793E11</v>
      </c>
      <c r="B3870" s="2" t="s">
        <v>13146</v>
      </c>
      <c r="C3870" s="2" t="s">
        <v>13147</v>
      </c>
      <c r="D3870" s="69" t="s">
        <v>13148</v>
      </c>
      <c r="E3870" s="2" t="s">
        <v>21</v>
      </c>
      <c r="F3870" s="2" t="s">
        <v>141</v>
      </c>
      <c r="G3870" s="2" t="s">
        <v>13149</v>
      </c>
      <c r="H3870" s="4" t="s">
        <v>13150</v>
      </c>
      <c r="I3870" s="10"/>
      <c r="J3870" s="6"/>
    </row>
    <row r="3871">
      <c r="A3871" s="28">
        <v>5.60713300567E11</v>
      </c>
      <c r="B3871" s="29" t="s">
        <v>13151</v>
      </c>
      <c r="C3871" s="29" t="s">
        <v>13152</v>
      </c>
      <c r="D3871" s="28">
        <v>8.7021591087E10</v>
      </c>
      <c r="E3871" s="29" t="s">
        <v>525</v>
      </c>
      <c r="F3871" s="29" t="s">
        <v>55</v>
      </c>
      <c r="G3871" s="29" t="s">
        <v>13153</v>
      </c>
      <c r="H3871" s="51" t="s">
        <v>769</v>
      </c>
      <c r="I3871" s="6"/>
      <c r="J3871" s="20"/>
    </row>
    <row r="3872">
      <c r="A3872" s="58"/>
      <c r="B3872" s="58"/>
      <c r="C3872" s="58"/>
      <c r="D3872" s="58"/>
      <c r="E3872" s="58"/>
      <c r="F3872" s="58"/>
      <c r="G3872" s="58"/>
      <c r="H3872" s="6"/>
      <c r="I3872" s="6"/>
      <c r="J3872" s="10"/>
    </row>
    <row r="3873">
      <c r="A3873" s="28">
        <v>5.60725301888E11</v>
      </c>
      <c r="B3873" s="29" t="s">
        <v>13154</v>
      </c>
      <c r="C3873" s="29" t="s">
        <v>13155</v>
      </c>
      <c r="D3873" s="28">
        <v>8.7071504745E10</v>
      </c>
      <c r="E3873" s="29" t="s">
        <v>302</v>
      </c>
      <c r="F3873" s="29" t="s">
        <v>37</v>
      </c>
      <c r="G3873" s="29" t="s">
        <v>13156</v>
      </c>
      <c r="H3873" s="51" t="s">
        <v>12539</v>
      </c>
      <c r="I3873" s="6"/>
      <c r="J3873" s="6"/>
    </row>
    <row r="3874">
      <c r="A3874" s="3">
        <v>5.60720302442E11</v>
      </c>
      <c r="B3874" s="2" t="s">
        <v>12645</v>
      </c>
      <c r="C3874" s="2" t="s">
        <v>13157</v>
      </c>
      <c r="D3874" s="2" t="s">
        <v>13158</v>
      </c>
      <c r="E3874" s="2" t="s">
        <v>36</v>
      </c>
      <c r="F3874" s="2" t="s">
        <v>205</v>
      </c>
      <c r="G3874" s="2" t="s">
        <v>9632</v>
      </c>
      <c r="H3874" s="4" t="s">
        <v>10009</v>
      </c>
      <c r="I3874" s="10"/>
      <c r="J3874" s="10"/>
    </row>
    <row r="3875">
      <c r="A3875" s="62">
        <v>5.60724300438E11</v>
      </c>
      <c r="B3875" s="63" t="s">
        <v>13159</v>
      </c>
      <c r="C3875" s="63" t="s">
        <v>13159</v>
      </c>
      <c r="D3875" s="62">
        <v>8.7020078082E10</v>
      </c>
      <c r="E3875" s="63" t="s">
        <v>302</v>
      </c>
      <c r="F3875" s="63" t="s">
        <v>2</v>
      </c>
      <c r="G3875" s="63" t="s">
        <v>13160</v>
      </c>
      <c r="H3875" s="33"/>
      <c r="I3875" s="33"/>
      <c r="J3875" s="10"/>
    </row>
    <row r="3876">
      <c r="A3876" s="28">
        <v>5.60801300025E11</v>
      </c>
      <c r="B3876" s="29" t="s">
        <v>13161</v>
      </c>
      <c r="C3876" s="29" t="s">
        <v>4052</v>
      </c>
      <c r="D3876" s="29" t="s">
        <v>13162</v>
      </c>
      <c r="E3876" s="29" t="s">
        <v>165</v>
      </c>
      <c r="F3876" s="29" t="s">
        <v>141</v>
      </c>
      <c r="G3876" s="29" t="s">
        <v>1529</v>
      </c>
      <c r="H3876" s="51" t="s">
        <v>1092</v>
      </c>
      <c r="I3876" s="6"/>
      <c r="J3876" s="33"/>
    </row>
    <row r="3877">
      <c r="A3877" s="28">
        <v>5.60728301359E11</v>
      </c>
      <c r="B3877" s="29" t="s">
        <v>13163</v>
      </c>
      <c r="C3877" s="29" t="s">
        <v>13163</v>
      </c>
      <c r="D3877" s="28">
        <v>8.7777347588E10</v>
      </c>
      <c r="E3877" s="29" t="s">
        <v>302</v>
      </c>
      <c r="F3877" s="29" t="s">
        <v>141</v>
      </c>
      <c r="G3877" s="29" t="s">
        <v>13164</v>
      </c>
      <c r="H3877" s="51" t="s">
        <v>12096</v>
      </c>
      <c r="I3877" s="6"/>
      <c r="J3877" s="10"/>
    </row>
    <row r="3878">
      <c r="A3878" s="3">
        <v>5.60906300912E11</v>
      </c>
      <c r="B3878" s="2" t="s">
        <v>13165</v>
      </c>
      <c r="C3878" s="2" t="s">
        <v>13166</v>
      </c>
      <c r="D3878" s="69" t="s">
        <v>13167</v>
      </c>
      <c r="E3878" s="2" t="s">
        <v>117</v>
      </c>
      <c r="F3878" s="2" t="s">
        <v>186</v>
      </c>
      <c r="G3878" s="2" t="s">
        <v>13168</v>
      </c>
      <c r="H3878" s="4" t="s">
        <v>13169</v>
      </c>
      <c r="I3878" s="10"/>
      <c r="J3878" s="6"/>
    </row>
    <row r="3879">
      <c r="A3879" s="28">
        <v>5.60824300045E11</v>
      </c>
      <c r="B3879" s="29" t="s">
        <v>13170</v>
      </c>
      <c r="C3879" s="29" t="s">
        <v>13171</v>
      </c>
      <c r="D3879" s="28">
        <v>8.7776002969E10</v>
      </c>
      <c r="E3879" s="29" t="s">
        <v>21</v>
      </c>
      <c r="F3879" s="29" t="s">
        <v>9</v>
      </c>
      <c r="G3879" s="29" t="s">
        <v>13172</v>
      </c>
      <c r="H3879" s="51" t="s">
        <v>13173</v>
      </c>
      <c r="I3879" s="6"/>
      <c r="J3879" s="6"/>
    </row>
    <row r="3880">
      <c r="A3880" s="28">
        <v>5.60816401333E11</v>
      </c>
      <c r="B3880" s="29" t="s">
        <v>13174</v>
      </c>
      <c r="C3880" s="29" t="s">
        <v>13175</v>
      </c>
      <c r="D3880" s="39" t="s">
        <v>13176</v>
      </c>
      <c r="E3880" s="29" t="s">
        <v>213</v>
      </c>
      <c r="F3880" s="29" t="s">
        <v>22</v>
      </c>
      <c r="G3880" s="29" t="s">
        <v>1099</v>
      </c>
      <c r="H3880" s="51" t="s">
        <v>1428</v>
      </c>
      <c r="I3880" s="6"/>
      <c r="J3880" s="6"/>
    </row>
    <row r="3881">
      <c r="A3881" s="28">
        <v>5.60902301522E11</v>
      </c>
      <c r="B3881" s="29" t="s">
        <v>13177</v>
      </c>
      <c r="C3881" s="29" t="s">
        <v>13177</v>
      </c>
      <c r="D3881" s="28">
        <v>8.7014570385E10</v>
      </c>
      <c r="E3881" s="29" t="s">
        <v>213</v>
      </c>
      <c r="F3881" s="29" t="s">
        <v>452</v>
      </c>
      <c r="G3881" s="29" t="s">
        <v>13178</v>
      </c>
      <c r="H3881" s="51" t="s">
        <v>5715</v>
      </c>
      <c r="I3881" s="6"/>
      <c r="J3881" s="13"/>
    </row>
    <row r="3882">
      <c r="A3882" s="3">
        <v>5.60915302244E11</v>
      </c>
      <c r="B3882" s="2" t="s">
        <v>13179</v>
      </c>
      <c r="C3882" s="2" t="s">
        <v>13180</v>
      </c>
      <c r="D3882" s="69" t="s">
        <v>13181</v>
      </c>
      <c r="E3882" s="2" t="s">
        <v>117</v>
      </c>
      <c r="F3882" s="2" t="s">
        <v>31</v>
      </c>
      <c r="G3882" s="2" t="s">
        <v>12116</v>
      </c>
      <c r="H3882" s="4" t="s">
        <v>6946</v>
      </c>
      <c r="I3882" s="10"/>
      <c r="J3882" s="6"/>
    </row>
    <row r="3883">
      <c r="A3883" s="28">
        <v>5.6091540223E11</v>
      </c>
      <c r="B3883" s="29" t="s">
        <v>13182</v>
      </c>
      <c r="C3883" s="29" t="s">
        <v>13183</v>
      </c>
      <c r="D3883" s="28">
        <v>8.7051065635E10</v>
      </c>
      <c r="E3883" s="29" t="s">
        <v>225</v>
      </c>
      <c r="F3883" s="29" t="s">
        <v>205</v>
      </c>
      <c r="G3883" s="29" t="s">
        <v>1211</v>
      </c>
      <c r="H3883" s="51" t="s">
        <v>10404</v>
      </c>
      <c r="I3883" s="6"/>
      <c r="J3883" s="6"/>
    </row>
    <row r="3884">
      <c r="A3884" s="62">
        <v>5.61020402664E11</v>
      </c>
      <c r="B3884" s="63" t="s">
        <v>13184</v>
      </c>
      <c r="C3884" s="63" t="s">
        <v>13185</v>
      </c>
      <c r="D3884" s="62">
        <v>8.7012072541E10</v>
      </c>
      <c r="E3884" s="63" t="s">
        <v>117</v>
      </c>
      <c r="F3884" s="63" t="s">
        <v>2</v>
      </c>
      <c r="G3884" s="63" t="s">
        <v>5569</v>
      </c>
      <c r="H3884" s="33"/>
      <c r="I3884" s="33"/>
      <c r="J3884" s="33"/>
    </row>
    <row r="3885">
      <c r="A3885" s="62">
        <v>5.61010403231E11</v>
      </c>
      <c r="B3885" s="63" t="s">
        <v>13186</v>
      </c>
      <c r="C3885" s="63" t="s">
        <v>13187</v>
      </c>
      <c r="D3885" s="62">
        <v>8.7777686215E10</v>
      </c>
      <c r="E3885" s="63" t="s">
        <v>674</v>
      </c>
      <c r="F3885" s="63" t="s">
        <v>2</v>
      </c>
      <c r="G3885" s="63" t="s">
        <v>6133</v>
      </c>
      <c r="H3885" s="33"/>
      <c r="I3885" s="33"/>
      <c r="J3885" s="10"/>
    </row>
    <row r="3886">
      <c r="A3886" s="3">
        <v>5.61101350717E11</v>
      </c>
      <c r="B3886" s="2" t="s">
        <v>13188</v>
      </c>
      <c r="C3886" s="2" t="s">
        <v>13189</v>
      </c>
      <c r="D3886" s="3">
        <v>8.7088216909E10</v>
      </c>
      <c r="E3886" s="2" t="s">
        <v>21</v>
      </c>
      <c r="F3886" s="2" t="s">
        <v>55</v>
      </c>
      <c r="G3886" s="2" t="s">
        <v>13190</v>
      </c>
      <c r="H3886" s="4" t="s">
        <v>769</v>
      </c>
      <c r="I3886" s="10"/>
      <c r="J3886" s="6"/>
    </row>
    <row r="3887">
      <c r="A3887" s="62">
        <v>5.61109300576E11</v>
      </c>
      <c r="B3887" s="63" t="s">
        <v>13191</v>
      </c>
      <c r="C3887" s="63" t="s">
        <v>13192</v>
      </c>
      <c r="D3887" s="68" t="str">
        <f>+77073861976 ,87073861976</f>
        <v>#ERROR!</v>
      </c>
      <c r="E3887" s="63" t="s">
        <v>674</v>
      </c>
      <c r="F3887" s="63" t="s">
        <v>2</v>
      </c>
      <c r="G3887" s="63" t="s">
        <v>5569</v>
      </c>
      <c r="H3887" s="33"/>
      <c r="I3887" s="33"/>
      <c r="J3887" s="33"/>
    </row>
    <row r="3888">
      <c r="A3888" s="3">
        <v>5.61107301008E11</v>
      </c>
      <c r="B3888" s="2" t="s">
        <v>13193</v>
      </c>
      <c r="C3888" s="2" t="s">
        <v>13194</v>
      </c>
      <c r="D3888" s="69" t="s">
        <v>13195</v>
      </c>
      <c r="E3888" s="2" t="s">
        <v>117</v>
      </c>
      <c r="F3888" s="2" t="s">
        <v>201</v>
      </c>
      <c r="G3888" s="2" t="s">
        <v>13196</v>
      </c>
      <c r="H3888" s="4" t="s">
        <v>13197</v>
      </c>
      <c r="I3888" s="10"/>
      <c r="J3888" s="13"/>
    </row>
    <row r="3889">
      <c r="A3889" s="28">
        <v>5.61210401591E11</v>
      </c>
      <c r="B3889" s="29" t="s">
        <v>13198</v>
      </c>
      <c r="C3889" s="29" t="s">
        <v>13199</v>
      </c>
      <c r="D3889" s="39" t="s">
        <v>5448</v>
      </c>
      <c r="E3889" s="29" t="s">
        <v>302</v>
      </c>
      <c r="F3889" s="29" t="s">
        <v>71</v>
      </c>
      <c r="G3889" s="29" t="s">
        <v>13200</v>
      </c>
      <c r="H3889" s="30" t="s">
        <v>1148</v>
      </c>
      <c r="I3889" s="6"/>
      <c r="J3889" s="6"/>
    </row>
    <row r="3890">
      <c r="A3890" s="62">
        <v>5.61117401405E11</v>
      </c>
      <c r="B3890" s="63" t="s">
        <v>13201</v>
      </c>
      <c r="C3890" s="63" t="s">
        <v>13202</v>
      </c>
      <c r="D3890" s="68" t="str">
        <f>+77472224567 ,87472224567</f>
        <v>#ERROR!</v>
      </c>
      <c r="E3890" s="63" t="s">
        <v>1</v>
      </c>
      <c r="F3890" s="63" t="s">
        <v>2984</v>
      </c>
      <c r="G3890" s="63" t="s">
        <v>5964</v>
      </c>
      <c r="H3890" s="33"/>
      <c r="I3890" s="33"/>
      <c r="J3890" s="10"/>
    </row>
    <row r="3891">
      <c r="A3891" s="3">
        <v>5.61202301867E11</v>
      </c>
      <c r="B3891" s="2" t="s">
        <v>13203</v>
      </c>
      <c r="C3891" s="2" t="s">
        <v>13204</v>
      </c>
      <c r="D3891" s="3">
        <v>8.70554926E10</v>
      </c>
      <c r="E3891" s="2" t="s">
        <v>200</v>
      </c>
      <c r="F3891" s="2" t="s">
        <v>141</v>
      </c>
      <c r="G3891" s="2" t="s">
        <v>4622</v>
      </c>
      <c r="H3891" s="4" t="s">
        <v>1092</v>
      </c>
      <c r="I3891" s="10"/>
      <c r="J3891" s="10"/>
    </row>
    <row r="3892">
      <c r="A3892" s="58"/>
      <c r="B3892" s="58"/>
      <c r="C3892" s="58"/>
      <c r="D3892" s="58"/>
      <c r="E3892" s="58"/>
      <c r="F3892" s="58"/>
      <c r="G3892" s="58"/>
      <c r="H3892" s="6"/>
      <c r="I3892" s="6"/>
      <c r="J3892" s="10"/>
    </row>
    <row r="3893">
      <c r="A3893" s="28">
        <v>5.61218401682E11</v>
      </c>
      <c r="B3893" s="29" t="s">
        <v>13205</v>
      </c>
      <c r="C3893" s="29" t="s">
        <v>13206</v>
      </c>
      <c r="D3893" s="28">
        <v>8.7082543754E10</v>
      </c>
      <c r="E3893" s="29" t="s">
        <v>173</v>
      </c>
      <c r="F3893" s="29" t="s">
        <v>31</v>
      </c>
      <c r="G3893" s="29" t="s">
        <v>2552</v>
      </c>
      <c r="H3893" s="51" t="s">
        <v>13207</v>
      </c>
      <c r="I3893" s="6"/>
      <c r="J3893" s="6"/>
    </row>
    <row r="3894">
      <c r="A3894" s="62">
        <v>5.70101301183E11</v>
      </c>
      <c r="B3894" s="63" t="s">
        <v>13208</v>
      </c>
      <c r="C3894" s="63" t="s">
        <v>13209</v>
      </c>
      <c r="D3894" s="62">
        <v>8.7262453582E10</v>
      </c>
      <c r="E3894" s="63" t="s">
        <v>36</v>
      </c>
      <c r="F3894" s="63" t="s">
        <v>2</v>
      </c>
      <c r="G3894" s="63" t="s">
        <v>5102</v>
      </c>
      <c r="H3894" s="33"/>
      <c r="I3894" s="33"/>
      <c r="J3894" s="6"/>
    </row>
    <row r="3895">
      <c r="A3895" s="28">
        <v>5.612284012E11</v>
      </c>
      <c r="B3895" s="29" t="s">
        <v>13210</v>
      </c>
      <c r="C3895" s="29" t="s">
        <v>13211</v>
      </c>
      <c r="D3895" s="39" t="s">
        <v>13212</v>
      </c>
      <c r="E3895" s="29" t="s">
        <v>16</v>
      </c>
      <c r="F3895" s="29" t="s">
        <v>141</v>
      </c>
      <c r="G3895" s="29" t="s">
        <v>13213</v>
      </c>
      <c r="H3895" s="107">
        <v>45425.0</v>
      </c>
      <c r="I3895" s="6"/>
      <c r="J3895" s="10"/>
    </row>
    <row r="3896">
      <c r="A3896" s="28">
        <v>5.70101313345E11</v>
      </c>
      <c r="B3896" s="29" t="s">
        <v>13214</v>
      </c>
      <c r="C3896" s="29" t="s">
        <v>13215</v>
      </c>
      <c r="D3896" s="29" t="s">
        <v>13216</v>
      </c>
      <c r="E3896" s="29" t="s">
        <v>302</v>
      </c>
      <c r="F3896" s="29" t="s">
        <v>37</v>
      </c>
      <c r="G3896" s="29" t="s">
        <v>13076</v>
      </c>
      <c r="H3896" s="51" t="s">
        <v>12609</v>
      </c>
      <c r="I3896" s="6"/>
      <c r="J3896" s="10"/>
    </row>
    <row r="3897">
      <c r="A3897" s="3">
        <v>5.61230400194E11</v>
      </c>
      <c r="B3897" s="2" t="s">
        <v>13217</v>
      </c>
      <c r="C3897" s="2" t="s">
        <v>13218</v>
      </c>
      <c r="D3897" s="3">
        <v>8.7027250985E10</v>
      </c>
      <c r="E3897" s="2" t="s">
        <v>165</v>
      </c>
      <c r="F3897" s="2" t="s">
        <v>186</v>
      </c>
      <c r="G3897" s="2" t="s">
        <v>2746</v>
      </c>
      <c r="H3897" s="4" t="s">
        <v>1197</v>
      </c>
      <c r="I3897" s="10"/>
      <c r="J3897" s="6"/>
    </row>
    <row r="3898">
      <c r="A3898" s="62">
        <v>5.70101316181E11</v>
      </c>
      <c r="B3898" s="63" t="s">
        <v>13219</v>
      </c>
      <c r="C3898" s="63" t="s">
        <v>13220</v>
      </c>
      <c r="D3898" s="62">
        <v>8.7712432067E10</v>
      </c>
      <c r="E3898" s="63" t="s">
        <v>36</v>
      </c>
      <c r="F3898" s="63" t="s">
        <v>2</v>
      </c>
      <c r="G3898" s="63" t="s">
        <v>13221</v>
      </c>
      <c r="H3898" s="33"/>
      <c r="I3898" s="33"/>
      <c r="J3898" s="6"/>
    </row>
    <row r="3899">
      <c r="A3899" s="28">
        <v>5.70106402333E11</v>
      </c>
      <c r="B3899" s="29" t="s">
        <v>13222</v>
      </c>
      <c r="C3899" s="29" t="s">
        <v>13223</v>
      </c>
      <c r="D3899" s="29" t="s">
        <v>13224</v>
      </c>
      <c r="E3899" s="29" t="s">
        <v>165</v>
      </c>
      <c r="F3899" s="29" t="s">
        <v>96</v>
      </c>
      <c r="G3899" s="29" t="s">
        <v>13069</v>
      </c>
      <c r="H3899" s="51" t="s">
        <v>12787</v>
      </c>
      <c r="I3899" s="6"/>
      <c r="J3899" s="6"/>
    </row>
    <row r="3900">
      <c r="A3900" s="3">
        <v>5.70102450738E11</v>
      </c>
      <c r="B3900" s="2" t="s">
        <v>13225</v>
      </c>
      <c r="C3900" s="2" t="s">
        <v>13226</v>
      </c>
      <c r="D3900" s="69" t="s">
        <v>13227</v>
      </c>
      <c r="E3900" s="2" t="s">
        <v>4020</v>
      </c>
      <c r="F3900" s="2" t="s">
        <v>71</v>
      </c>
      <c r="G3900" s="2" t="s">
        <v>2971</v>
      </c>
      <c r="H3900" s="65" t="s">
        <v>13228</v>
      </c>
      <c r="I3900" s="10"/>
      <c r="J3900" s="6"/>
    </row>
    <row r="3901">
      <c r="A3901" s="62">
        <v>5.70106401365E11</v>
      </c>
      <c r="B3901" s="63" t="s">
        <v>13229</v>
      </c>
      <c r="C3901" s="63" t="s">
        <v>13230</v>
      </c>
      <c r="D3901" s="62">
        <v>8.7770869526E10</v>
      </c>
      <c r="E3901" s="63" t="s">
        <v>117</v>
      </c>
      <c r="F3901" s="63" t="s">
        <v>2</v>
      </c>
      <c r="G3901" s="63" t="s">
        <v>13231</v>
      </c>
      <c r="H3901" s="33"/>
      <c r="I3901" s="33"/>
      <c r="J3901" s="10"/>
    </row>
    <row r="3902">
      <c r="A3902" s="62">
        <v>5.70110400547E11</v>
      </c>
      <c r="B3902" s="63" t="s">
        <v>13232</v>
      </c>
      <c r="C3902" s="63" t="s">
        <v>13233</v>
      </c>
      <c r="D3902" s="68" t="str">
        <f>+77011669726 ,87011669726</f>
        <v>#ERROR!</v>
      </c>
      <c r="E3902" s="63" t="s">
        <v>117</v>
      </c>
      <c r="F3902" s="63" t="s">
        <v>1868</v>
      </c>
      <c r="G3902" s="63" t="s">
        <v>12875</v>
      </c>
      <c r="H3902" s="33"/>
      <c r="I3902" s="33"/>
      <c r="J3902" s="6"/>
    </row>
    <row r="3903">
      <c r="A3903" s="28">
        <v>5.70115402667E11</v>
      </c>
      <c r="B3903" s="29" t="s">
        <v>13234</v>
      </c>
      <c r="C3903" s="29" t="s">
        <v>13235</v>
      </c>
      <c r="D3903" s="28">
        <v>8.7781059508E10</v>
      </c>
      <c r="E3903" s="29" t="s">
        <v>6097</v>
      </c>
      <c r="F3903" s="29" t="s">
        <v>91</v>
      </c>
      <c r="G3903" s="29" t="s">
        <v>2912</v>
      </c>
      <c r="H3903" s="51" t="s">
        <v>12533</v>
      </c>
      <c r="I3903" s="6"/>
      <c r="J3903" s="20"/>
    </row>
    <row r="3904">
      <c r="A3904" s="28">
        <v>5.70115302762E11</v>
      </c>
      <c r="B3904" s="29" t="s">
        <v>13236</v>
      </c>
      <c r="C3904" s="29" t="s">
        <v>13237</v>
      </c>
      <c r="D3904" s="28">
        <v>8.7757679115E10</v>
      </c>
      <c r="E3904" s="29" t="s">
        <v>165</v>
      </c>
      <c r="F3904" s="29" t="s">
        <v>205</v>
      </c>
      <c r="G3904" s="29" t="s">
        <v>1096</v>
      </c>
      <c r="H3904" s="51" t="s">
        <v>10009</v>
      </c>
      <c r="I3904" s="6"/>
      <c r="J3904" s="13"/>
    </row>
    <row r="3905">
      <c r="A3905" s="28">
        <v>5.70120401566E11</v>
      </c>
      <c r="B3905" s="29" t="s">
        <v>13238</v>
      </c>
      <c r="C3905" s="29" t="s">
        <v>13239</v>
      </c>
      <c r="D3905" s="39" t="s">
        <v>13240</v>
      </c>
      <c r="E3905" s="29" t="s">
        <v>165</v>
      </c>
      <c r="F3905" s="29" t="s">
        <v>37</v>
      </c>
      <c r="G3905" s="29" t="s">
        <v>13241</v>
      </c>
      <c r="H3905" s="51" t="s">
        <v>12609</v>
      </c>
      <c r="I3905" s="6"/>
      <c r="J3905" s="13"/>
    </row>
    <row r="3906">
      <c r="A3906" s="62">
        <v>5.70116301303E11</v>
      </c>
      <c r="B3906" s="63" t="s">
        <v>13242</v>
      </c>
      <c r="C3906" s="63" t="s">
        <v>13243</v>
      </c>
      <c r="D3906" s="62">
        <v>8.7078600009E10</v>
      </c>
      <c r="E3906" s="63" t="s">
        <v>302</v>
      </c>
      <c r="F3906" s="63" t="s">
        <v>2</v>
      </c>
      <c r="G3906" s="63" t="s">
        <v>13244</v>
      </c>
      <c r="H3906" s="33"/>
      <c r="I3906" s="33"/>
      <c r="J3906" s="10"/>
    </row>
    <row r="3907">
      <c r="A3907" s="28">
        <v>5.70202400725E11</v>
      </c>
      <c r="B3907" s="29" t="s">
        <v>13245</v>
      </c>
      <c r="C3907" s="29" t="s">
        <v>13245</v>
      </c>
      <c r="D3907" s="28">
        <v>8.7074777947E10</v>
      </c>
      <c r="E3907" s="29" t="s">
        <v>762</v>
      </c>
      <c r="F3907" s="29" t="s">
        <v>37</v>
      </c>
      <c r="G3907" s="29" t="s">
        <v>13246</v>
      </c>
      <c r="H3907" s="51" t="s">
        <v>12609</v>
      </c>
      <c r="I3907" s="6"/>
      <c r="J3907" s="13"/>
    </row>
    <row r="3908">
      <c r="A3908" s="28">
        <v>5.7013030049E11</v>
      </c>
      <c r="B3908" s="29" t="s">
        <v>13247</v>
      </c>
      <c r="C3908" s="29" t="s">
        <v>13248</v>
      </c>
      <c r="D3908" s="28">
        <v>8.701623341E10</v>
      </c>
      <c r="E3908" s="29" t="s">
        <v>674</v>
      </c>
      <c r="F3908" s="29" t="s">
        <v>273</v>
      </c>
      <c r="G3908" s="29" t="s">
        <v>274</v>
      </c>
      <c r="H3908" s="51" t="s">
        <v>9587</v>
      </c>
      <c r="I3908" s="6"/>
      <c r="J3908" s="10"/>
    </row>
    <row r="3909">
      <c r="A3909" s="28">
        <v>5.70122300457E11</v>
      </c>
      <c r="B3909" s="29" t="s">
        <v>13249</v>
      </c>
      <c r="C3909" s="29" t="s">
        <v>13250</v>
      </c>
      <c r="D3909" s="29" t="s">
        <v>13251</v>
      </c>
      <c r="E3909" s="29" t="s">
        <v>16</v>
      </c>
      <c r="F3909" s="29" t="s">
        <v>43</v>
      </c>
      <c r="G3909" s="29" t="s">
        <v>13252</v>
      </c>
      <c r="H3909" s="51" t="s">
        <v>11788</v>
      </c>
      <c r="I3909" s="6"/>
      <c r="J3909" s="6"/>
    </row>
    <row r="3910">
      <c r="A3910" s="3">
        <v>5.70213401624E11</v>
      </c>
      <c r="B3910" s="2" t="s">
        <v>13253</v>
      </c>
      <c r="C3910" s="2" t="s">
        <v>13254</v>
      </c>
      <c r="D3910" s="3">
        <v>8.7058702067E10</v>
      </c>
      <c r="E3910" s="2" t="s">
        <v>117</v>
      </c>
      <c r="F3910" s="2" t="s">
        <v>91</v>
      </c>
      <c r="G3910" s="2" t="s">
        <v>13255</v>
      </c>
      <c r="H3910" s="4" t="s">
        <v>13256</v>
      </c>
      <c r="I3910" s="10"/>
      <c r="J3910" s="6"/>
    </row>
    <row r="3911">
      <c r="A3911" s="62">
        <v>5.70208302123E11</v>
      </c>
      <c r="B3911" s="63" t="s">
        <v>7896</v>
      </c>
      <c r="C3911" s="63" t="s">
        <v>7896</v>
      </c>
      <c r="D3911" s="68" t="str">
        <f>+77477032857 ,87477032857</f>
        <v>#ERROR!</v>
      </c>
      <c r="E3911" s="63" t="s">
        <v>302</v>
      </c>
      <c r="F3911" s="63" t="s">
        <v>2</v>
      </c>
      <c r="G3911" s="63" t="s">
        <v>13257</v>
      </c>
      <c r="H3911" s="33"/>
      <c r="I3911" s="33"/>
      <c r="J3911" s="6"/>
    </row>
    <row r="3912">
      <c r="A3912" s="28">
        <v>5.70214400611E11</v>
      </c>
      <c r="B3912" s="29" t="s">
        <v>13258</v>
      </c>
      <c r="C3912" s="29" t="s">
        <v>13259</v>
      </c>
      <c r="D3912" s="39" t="s">
        <v>13260</v>
      </c>
      <c r="E3912" s="29" t="s">
        <v>213</v>
      </c>
      <c r="F3912" s="29" t="s">
        <v>452</v>
      </c>
      <c r="G3912" s="29" t="s">
        <v>1617</v>
      </c>
      <c r="H3912" s="51" t="s">
        <v>5715</v>
      </c>
      <c r="I3912" s="6"/>
      <c r="J3912" s="6"/>
    </row>
    <row r="3913">
      <c r="A3913" s="28">
        <v>5.7022330268E11</v>
      </c>
      <c r="B3913" s="29" t="s">
        <v>13261</v>
      </c>
      <c r="C3913" s="29" t="s">
        <v>13262</v>
      </c>
      <c r="D3913" s="28">
        <f>+77750471954</f>
        <v>77750471954</v>
      </c>
      <c r="E3913" s="29" t="s">
        <v>117</v>
      </c>
      <c r="F3913" s="29" t="s">
        <v>141</v>
      </c>
      <c r="G3913" s="29" t="s">
        <v>13263</v>
      </c>
      <c r="H3913" s="51" t="s">
        <v>11921</v>
      </c>
      <c r="I3913" s="6"/>
      <c r="J3913" s="6"/>
    </row>
    <row r="3914">
      <c r="A3914" s="3">
        <v>5.70225301099E11</v>
      </c>
      <c r="B3914" s="2" t="s">
        <v>13264</v>
      </c>
      <c r="C3914" s="2" t="s">
        <v>13265</v>
      </c>
      <c r="D3914" s="3">
        <v>8.7768944444E10</v>
      </c>
      <c r="E3914" s="2" t="s">
        <v>165</v>
      </c>
      <c r="F3914" s="2" t="s">
        <v>186</v>
      </c>
      <c r="G3914" s="2" t="s">
        <v>13266</v>
      </c>
      <c r="H3914" s="4" t="s">
        <v>1197</v>
      </c>
      <c r="I3914" s="10"/>
      <c r="J3914" s="10"/>
      <c r="K3914" s="27"/>
      <c r="L3914" s="27"/>
      <c r="M3914" s="27"/>
      <c r="N3914" s="27"/>
      <c r="O3914" s="27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</row>
    <row r="3915">
      <c r="A3915" s="28">
        <v>5.70310301972E11</v>
      </c>
      <c r="B3915" s="29" t="s">
        <v>13267</v>
      </c>
      <c r="C3915" s="29" t="s">
        <v>13268</v>
      </c>
      <c r="D3915" s="28">
        <v>8.7028648455E10</v>
      </c>
      <c r="E3915" s="29" t="s">
        <v>21</v>
      </c>
      <c r="F3915" s="29" t="s">
        <v>186</v>
      </c>
      <c r="G3915" s="29" t="s">
        <v>4350</v>
      </c>
      <c r="H3915" s="51" t="s">
        <v>10097</v>
      </c>
      <c r="I3915" s="6"/>
      <c r="J3915" s="14"/>
    </row>
    <row r="3916">
      <c r="A3916" s="62">
        <v>5.7031130244E11</v>
      </c>
      <c r="B3916" s="63" t="s">
        <v>13269</v>
      </c>
      <c r="C3916" s="63" t="s">
        <v>13270</v>
      </c>
      <c r="D3916" s="63" t="s">
        <v>13271</v>
      </c>
      <c r="E3916" s="63" t="s">
        <v>674</v>
      </c>
      <c r="F3916" s="63" t="s">
        <v>2</v>
      </c>
      <c r="G3916" s="63" t="s">
        <v>6522</v>
      </c>
      <c r="H3916" s="33"/>
      <c r="I3916" s="33"/>
      <c r="J3916" s="10"/>
    </row>
    <row r="3917">
      <c r="A3917" s="3">
        <v>5.7031730011E11</v>
      </c>
      <c r="B3917" s="2" t="s">
        <v>13272</v>
      </c>
      <c r="C3917" s="2" t="s">
        <v>13273</v>
      </c>
      <c r="D3917" s="3">
        <v>8.7773198434E10</v>
      </c>
      <c r="E3917" s="2" t="s">
        <v>674</v>
      </c>
      <c r="F3917" s="2" t="s">
        <v>186</v>
      </c>
      <c r="G3917" s="2" t="s">
        <v>13274</v>
      </c>
      <c r="H3917" s="4" t="s">
        <v>13275</v>
      </c>
      <c r="I3917" s="10"/>
      <c r="J3917" s="6"/>
    </row>
    <row r="3918">
      <c r="A3918" s="62">
        <v>5.70317403081E11</v>
      </c>
      <c r="B3918" s="63" t="s">
        <v>13276</v>
      </c>
      <c r="C3918" s="63" t="s">
        <v>13277</v>
      </c>
      <c r="D3918" s="62">
        <v>8.7789612777E10</v>
      </c>
      <c r="E3918" s="63" t="s">
        <v>117</v>
      </c>
      <c r="F3918" s="63" t="s">
        <v>2</v>
      </c>
      <c r="G3918" s="63" t="s">
        <v>1705</v>
      </c>
      <c r="H3918" s="33"/>
      <c r="I3918" s="33"/>
      <c r="J3918" s="10"/>
    </row>
    <row r="3919">
      <c r="A3919" s="62">
        <v>5.70316301201E11</v>
      </c>
      <c r="B3919" s="63" t="s">
        <v>13096</v>
      </c>
      <c r="C3919" s="63" t="s">
        <v>13278</v>
      </c>
      <c r="D3919" s="62">
        <f>+77772565520</f>
        <v>77772565520</v>
      </c>
      <c r="E3919" s="63" t="s">
        <v>584</v>
      </c>
      <c r="F3919" s="63" t="s">
        <v>2</v>
      </c>
      <c r="G3919" s="63" t="s">
        <v>13279</v>
      </c>
      <c r="H3919" s="33"/>
      <c r="I3919" s="33"/>
      <c r="J3919" s="10"/>
    </row>
    <row r="3920">
      <c r="A3920" s="58"/>
      <c r="B3920" s="58"/>
      <c r="C3920" s="58"/>
      <c r="D3920" s="58"/>
      <c r="E3920" s="58"/>
      <c r="F3920" s="58"/>
      <c r="G3920" s="58"/>
      <c r="H3920" s="6"/>
      <c r="I3920" s="6"/>
      <c r="J3920" s="33"/>
    </row>
    <row r="3921">
      <c r="A3921" s="62">
        <v>5.70320300929E11</v>
      </c>
      <c r="B3921" s="63" t="s">
        <v>13280</v>
      </c>
      <c r="C3921" s="63" t="s">
        <v>13281</v>
      </c>
      <c r="D3921" s="68" t="str">
        <f>+77766828880 ,87766828880</f>
        <v>#ERROR!</v>
      </c>
      <c r="E3921" s="63" t="s">
        <v>302</v>
      </c>
      <c r="F3921" s="63" t="s">
        <v>2</v>
      </c>
      <c r="G3921" s="63" t="s">
        <v>13282</v>
      </c>
      <c r="H3921" s="33"/>
      <c r="I3921" s="33"/>
      <c r="J3921" s="33"/>
    </row>
    <row r="3922">
      <c r="A3922" s="3">
        <v>5.70402301546E11</v>
      </c>
      <c r="B3922" s="2" t="s">
        <v>13283</v>
      </c>
      <c r="C3922" s="2" t="s">
        <v>13284</v>
      </c>
      <c r="D3922" s="3">
        <v>8.7023030702E10</v>
      </c>
      <c r="E3922" s="2" t="s">
        <v>302</v>
      </c>
      <c r="F3922" s="2" t="s">
        <v>37</v>
      </c>
      <c r="G3922" s="2" t="s">
        <v>13285</v>
      </c>
      <c r="H3922" s="4" t="s">
        <v>12539</v>
      </c>
      <c r="I3922" s="10"/>
      <c r="J3922" s="6"/>
    </row>
    <row r="3923">
      <c r="A3923" s="28">
        <v>5.70328400126E11</v>
      </c>
      <c r="B3923" s="29" t="s">
        <v>13286</v>
      </c>
      <c r="C3923" s="29" t="s">
        <v>13287</v>
      </c>
      <c r="D3923" s="28">
        <v>8.7780072507E10</v>
      </c>
      <c r="E3923" s="29" t="s">
        <v>117</v>
      </c>
      <c r="F3923" s="29" t="s">
        <v>31</v>
      </c>
      <c r="G3923" s="29" t="s">
        <v>1313</v>
      </c>
      <c r="H3923" s="51" t="s">
        <v>11852</v>
      </c>
      <c r="I3923" s="6"/>
      <c r="J3923" s="6"/>
    </row>
    <row r="3924">
      <c r="A3924" s="28">
        <v>5.704014011E11</v>
      </c>
      <c r="B3924" s="29" t="s">
        <v>13288</v>
      </c>
      <c r="C3924" s="29" t="s">
        <v>13289</v>
      </c>
      <c r="D3924" s="28">
        <v>8.7002492303E10</v>
      </c>
      <c r="E3924" s="29" t="s">
        <v>253</v>
      </c>
      <c r="F3924" s="29" t="s">
        <v>186</v>
      </c>
      <c r="G3924" s="29" t="s">
        <v>13290</v>
      </c>
      <c r="H3924" s="51" t="s">
        <v>10242</v>
      </c>
      <c r="I3924" s="6"/>
      <c r="J3924" s="13"/>
    </row>
    <row r="3925">
      <c r="A3925" s="28">
        <v>5.70413302009E11</v>
      </c>
      <c r="B3925" s="29" t="s">
        <v>13291</v>
      </c>
      <c r="C3925" s="29" t="s">
        <v>13292</v>
      </c>
      <c r="D3925" s="39" t="s">
        <v>13293</v>
      </c>
      <c r="E3925" s="29" t="s">
        <v>525</v>
      </c>
      <c r="F3925" s="29" t="s">
        <v>141</v>
      </c>
      <c r="G3925" s="29" t="s">
        <v>1082</v>
      </c>
      <c r="H3925" s="51" t="s">
        <v>1092</v>
      </c>
      <c r="I3925" s="6"/>
      <c r="J3925" s="10"/>
    </row>
    <row r="3926">
      <c r="A3926" s="28">
        <v>5.70410300204E11</v>
      </c>
      <c r="B3926" s="29" t="s">
        <v>13294</v>
      </c>
      <c r="C3926" s="29" t="s">
        <v>13294</v>
      </c>
      <c r="D3926" s="28">
        <v>8.7075317731E10</v>
      </c>
      <c r="E3926" s="29" t="s">
        <v>117</v>
      </c>
      <c r="F3926" s="29" t="s">
        <v>96</v>
      </c>
      <c r="G3926" s="29" t="s">
        <v>12011</v>
      </c>
      <c r="H3926" s="51" t="s">
        <v>13032</v>
      </c>
      <c r="I3926" s="6"/>
      <c r="J3926" s="33"/>
    </row>
    <row r="3927">
      <c r="A3927" s="62">
        <v>5.70413400118E11</v>
      </c>
      <c r="B3927" s="63" t="s">
        <v>13295</v>
      </c>
      <c r="C3927" s="63" t="s">
        <v>13295</v>
      </c>
      <c r="D3927" s="62">
        <v>8.7777947778E10</v>
      </c>
      <c r="E3927" s="63" t="s">
        <v>21</v>
      </c>
      <c r="F3927" s="63" t="s">
        <v>2984</v>
      </c>
      <c r="G3927" s="63" t="s">
        <v>6054</v>
      </c>
      <c r="H3927" s="33"/>
      <c r="I3927" s="33"/>
      <c r="J3927" s="6"/>
    </row>
    <row r="3928">
      <c r="A3928" s="28">
        <v>5.70418302185E11</v>
      </c>
      <c r="B3928" s="29" t="s">
        <v>13296</v>
      </c>
      <c r="C3928" s="29" t="s">
        <v>13297</v>
      </c>
      <c r="D3928" s="28">
        <v>8.7025972844E10</v>
      </c>
      <c r="E3928" s="29" t="s">
        <v>117</v>
      </c>
      <c r="F3928" s="29" t="s">
        <v>452</v>
      </c>
      <c r="G3928" s="29" t="s">
        <v>13298</v>
      </c>
      <c r="H3928" s="51" t="s">
        <v>13299</v>
      </c>
      <c r="I3928" s="6"/>
      <c r="J3928" s="13"/>
    </row>
    <row r="3929">
      <c r="A3929" s="28">
        <v>5.70415350053E11</v>
      </c>
      <c r="B3929" s="29" t="s">
        <v>13300</v>
      </c>
      <c r="C3929" s="29" t="s">
        <v>13301</v>
      </c>
      <c r="D3929" s="39" t="s">
        <v>13302</v>
      </c>
      <c r="E3929" s="29" t="s">
        <v>173</v>
      </c>
      <c r="F3929" s="29" t="s">
        <v>71</v>
      </c>
      <c r="G3929" s="29" t="s">
        <v>4315</v>
      </c>
      <c r="H3929" s="30" t="s">
        <v>1148</v>
      </c>
      <c r="I3929" s="6"/>
      <c r="J3929" s="13"/>
    </row>
    <row r="3930">
      <c r="A3930" s="3">
        <v>5.70416401261E11</v>
      </c>
      <c r="B3930" s="2" t="s">
        <v>13303</v>
      </c>
      <c r="C3930" s="2" t="s">
        <v>13304</v>
      </c>
      <c r="D3930" s="3">
        <v>8.7071010731E10</v>
      </c>
      <c r="E3930" s="2" t="s">
        <v>674</v>
      </c>
      <c r="F3930" s="2" t="s">
        <v>37</v>
      </c>
      <c r="G3930" s="2" t="s">
        <v>11231</v>
      </c>
      <c r="H3930" s="4" t="s">
        <v>12539</v>
      </c>
      <c r="I3930" s="10"/>
      <c r="J3930" s="10"/>
    </row>
    <row r="3931">
      <c r="A3931" s="28">
        <v>5.70419300055E11</v>
      </c>
      <c r="B3931" s="29" t="s">
        <v>13305</v>
      </c>
      <c r="C3931" s="29" t="s">
        <v>7069</v>
      </c>
      <c r="D3931" s="39" t="s">
        <v>13306</v>
      </c>
      <c r="E3931" s="29" t="s">
        <v>21</v>
      </c>
      <c r="F3931" s="29" t="s">
        <v>141</v>
      </c>
      <c r="G3931" s="29" t="s">
        <v>13307</v>
      </c>
      <c r="H3931" s="51" t="s">
        <v>1092</v>
      </c>
      <c r="I3931" s="6"/>
      <c r="J3931" s="6"/>
    </row>
    <row r="3932">
      <c r="A3932" s="28">
        <v>5.70502300968E11</v>
      </c>
      <c r="B3932" s="29" t="s">
        <v>13308</v>
      </c>
      <c r="C3932" s="29" t="s">
        <v>13309</v>
      </c>
      <c r="D3932" s="28">
        <v>8.7774064094E10</v>
      </c>
      <c r="E3932" s="29" t="s">
        <v>5077</v>
      </c>
      <c r="F3932" s="29" t="s">
        <v>141</v>
      </c>
      <c r="G3932" s="29" t="s">
        <v>1828</v>
      </c>
      <c r="H3932" s="51" t="s">
        <v>10457</v>
      </c>
      <c r="I3932" s="6"/>
      <c r="J3932" s="6"/>
    </row>
    <row r="3933">
      <c r="A3933" s="3">
        <v>5.70501304509E11</v>
      </c>
      <c r="B3933" s="2" t="s">
        <v>13310</v>
      </c>
      <c r="C3933" s="2" t="s">
        <v>13310</v>
      </c>
      <c r="D3933" s="3">
        <v>8.7022368777E10</v>
      </c>
      <c r="E3933" s="2" t="s">
        <v>165</v>
      </c>
      <c r="F3933" s="2" t="s">
        <v>16</v>
      </c>
      <c r="G3933" s="2" t="s">
        <v>5153</v>
      </c>
      <c r="H3933" s="10"/>
      <c r="I3933" s="10"/>
      <c r="J3933" s="6"/>
    </row>
    <row r="3934">
      <c r="A3934" s="58"/>
      <c r="B3934" s="58"/>
      <c r="C3934" s="58"/>
      <c r="D3934" s="58"/>
      <c r="E3934" s="58"/>
      <c r="F3934" s="58"/>
      <c r="G3934" s="58"/>
      <c r="H3934" s="6"/>
      <c r="I3934" s="6"/>
      <c r="J3934" s="10"/>
    </row>
    <row r="3935">
      <c r="A3935" s="3">
        <v>5.70503350286E11</v>
      </c>
      <c r="B3935" s="2" t="s">
        <v>13311</v>
      </c>
      <c r="C3935" s="2" t="s">
        <v>13312</v>
      </c>
      <c r="D3935" s="3">
        <v>8.7752826996E10</v>
      </c>
      <c r="E3935" s="2" t="s">
        <v>21</v>
      </c>
      <c r="F3935" s="2" t="s">
        <v>55</v>
      </c>
      <c r="G3935" s="2" t="s">
        <v>13313</v>
      </c>
      <c r="H3935" s="4" t="s">
        <v>769</v>
      </c>
      <c r="I3935" s="10"/>
      <c r="J3935" s="6"/>
    </row>
    <row r="3936">
      <c r="A3936" s="62">
        <v>5.70504300989E11</v>
      </c>
      <c r="B3936" s="63" t="s">
        <v>13314</v>
      </c>
      <c r="C3936" s="63" t="s">
        <v>13315</v>
      </c>
      <c r="D3936" s="68" t="str">
        <f>+7(777)9931316 ,87779931316</f>
        <v>#ERROR!</v>
      </c>
      <c r="E3936" s="63" t="s">
        <v>247</v>
      </c>
      <c r="F3936" s="63" t="s">
        <v>16</v>
      </c>
      <c r="G3936" s="63" t="s">
        <v>1196</v>
      </c>
      <c r="H3936" s="33"/>
      <c r="I3936" s="33"/>
      <c r="J3936" s="6"/>
    </row>
    <row r="3937">
      <c r="A3937" s="3">
        <v>5.70510301642E11</v>
      </c>
      <c r="B3937" s="2" t="s">
        <v>13316</v>
      </c>
      <c r="C3937" s="2" t="s">
        <v>13317</v>
      </c>
      <c r="D3937" s="3">
        <v>8.7786567951E10</v>
      </c>
      <c r="E3937" s="2" t="s">
        <v>2239</v>
      </c>
      <c r="F3937" s="2" t="s">
        <v>37</v>
      </c>
      <c r="G3937" s="2" t="s">
        <v>13246</v>
      </c>
      <c r="H3937" s="4" t="s">
        <v>13086</v>
      </c>
      <c r="I3937" s="10"/>
      <c r="J3937" s="6"/>
    </row>
    <row r="3938">
      <c r="A3938" s="28">
        <v>5.70506301195E11</v>
      </c>
      <c r="B3938" s="29" t="s">
        <v>13318</v>
      </c>
      <c r="C3938" s="29" t="s">
        <v>13318</v>
      </c>
      <c r="D3938" s="28">
        <v>8.7758034134E10</v>
      </c>
      <c r="E3938" s="29" t="s">
        <v>165</v>
      </c>
      <c r="F3938" s="29" t="s">
        <v>71</v>
      </c>
      <c r="G3938" s="29" t="s">
        <v>13319</v>
      </c>
      <c r="H3938" s="30" t="s">
        <v>10399</v>
      </c>
      <c r="I3938" s="6"/>
      <c r="J3938" s="10"/>
    </row>
    <row r="3939">
      <c r="A3939" s="28">
        <v>5.70519301334E11</v>
      </c>
      <c r="B3939" s="29" t="s">
        <v>13320</v>
      </c>
      <c r="C3939" s="29" t="s">
        <v>13321</v>
      </c>
      <c r="D3939" s="28">
        <v>8.7771409422E10</v>
      </c>
      <c r="E3939" s="29" t="s">
        <v>21</v>
      </c>
      <c r="F3939" s="29" t="s">
        <v>9</v>
      </c>
      <c r="G3939" s="29" t="s">
        <v>3290</v>
      </c>
      <c r="H3939" s="51" t="s">
        <v>1286</v>
      </c>
      <c r="I3939" s="6"/>
      <c r="J3939" s="6"/>
    </row>
    <row r="3940">
      <c r="A3940" s="3">
        <v>5.70516300052E11</v>
      </c>
      <c r="B3940" s="2" t="s">
        <v>13322</v>
      </c>
      <c r="C3940" s="2" t="s">
        <v>13323</v>
      </c>
      <c r="D3940" s="3">
        <v>8.723432066E10</v>
      </c>
      <c r="E3940" s="2" t="s">
        <v>584</v>
      </c>
      <c r="F3940" s="2" t="s">
        <v>141</v>
      </c>
      <c r="G3940" s="2" t="s">
        <v>4283</v>
      </c>
      <c r="H3940" s="4" t="s">
        <v>1092</v>
      </c>
      <c r="I3940" s="10"/>
      <c r="J3940" s="33"/>
    </row>
    <row r="3941">
      <c r="A3941" s="28">
        <v>5.70515300255E11</v>
      </c>
      <c r="B3941" s="29" t="s">
        <v>13324</v>
      </c>
      <c r="C3941" s="29" t="s">
        <v>13325</v>
      </c>
      <c r="D3941" s="29" t="s">
        <v>13326</v>
      </c>
      <c r="E3941" s="29" t="s">
        <v>117</v>
      </c>
      <c r="F3941" s="29" t="s">
        <v>96</v>
      </c>
      <c r="G3941" s="29" t="s">
        <v>13327</v>
      </c>
      <c r="H3941" s="51" t="s">
        <v>13328</v>
      </c>
      <c r="I3941" s="6"/>
      <c r="J3941" s="10"/>
    </row>
    <row r="3942">
      <c r="A3942" s="28">
        <v>5.70525300854E11</v>
      </c>
      <c r="B3942" s="29" t="s">
        <v>13329</v>
      </c>
      <c r="C3942" s="29" t="s">
        <v>13330</v>
      </c>
      <c r="D3942" s="28">
        <v>8.7113431345E10</v>
      </c>
      <c r="E3942" s="29" t="s">
        <v>117</v>
      </c>
      <c r="F3942" s="29" t="s">
        <v>91</v>
      </c>
      <c r="G3942" s="29" t="s">
        <v>13331</v>
      </c>
      <c r="H3942" s="51" t="s">
        <v>13118</v>
      </c>
      <c r="I3942" s="6"/>
      <c r="J3942" s="13"/>
    </row>
    <row r="3943">
      <c r="A3943" s="28">
        <v>5.70612301994E11</v>
      </c>
      <c r="B3943" s="29" t="s">
        <v>13332</v>
      </c>
      <c r="C3943" s="29" t="s">
        <v>13333</v>
      </c>
      <c r="D3943" s="28">
        <v>8.7718435777E10</v>
      </c>
      <c r="E3943" s="29" t="s">
        <v>21</v>
      </c>
      <c r="F3943" s="29" t="s">
        <v>201</v>
      </c>
      <c r="G3943" s="29" t="s">
        <v>9975</v>
      </c>
      <c r="H3943" s="51" t="s">
        <v>13197</v>
      </c>
      <c r="I3943" s="6"/>
      <c r="J3943" s="6"/>
    </row>
    <row r="3944">
      <c r="A3944" s="3">
        <v>5.70526401041E11</v>
      </c>
      <c r="B3944" s="2" t="s">
        <v>13334</v>
      </c>
      <c r="C3944" s="2" t="s">
        <v>13335</v>
      </c>
      <c r="D3944" s="3">
        <v>8.7786625636E10</v>
      </c>
      <c r="E3944" s="2" t="s">
        <v>762</v>
      </c>
      <c r="F3944" s="2" t="s">
        <v>186</v>
      </c>
      <c r="G3944" s="2" t="s">
        <v>1278</v>
      </c>
      <c r="H3944" s="4" t="s">
        <v>1197</v>
      </c>
      <c r="I3944" s="10"/>
      <c r="J3944" s="6"/>
    </row>
    <row r="3945">
      <c r="A3945" s="3">
        <v>5.7060530157E11</v>
      </c>
      <c r="B3945" s="2" t="s">
        <v>13336</v>
      </c>
      <c r="C3945" s="2" t="s">
        <v>13337</v>
      </c>
      <c r="D3945" s="3">
        <v>8.7012370237E10</v>
      </c>
      <c r="E3945" s="2" t="s">
        <v>302</v>
      </c>
      <c r="F3945" s="2" t="s">
        <v>37</v>
      </c>
      <c r="G3945" s="2" t="s">
        <v>13338</v>
      </c>
      <c r="H3945" s="4" t="s">
        <v>12539</v>
      </c>
      <c r="I3945" s="10"/>
      <c r="J3945" s="6"/>
    </row>
    <row r="3946">
      <c r="A3946" s="28">
        <v>5.70701300018E11</v>
      </c>
      <c r="B3946" s="29" t="s">
        <v>13339</v>
      </c>
      <c r="C3946" s="29" t="s">
        <v>13340</v>
      </c>
      <c r="D3946" s="28">
        <v>8.7024229494E10</v>
      </c>
      <c r="E3946" s="29" t="s">
        <v>165</v>
      </c>
      <c r="F3946" s="29" t="s">
        <v>71</v>
      </c>
      <c r="G3946" s="29" t="s">
        <v>13341</v>
      </c>
      <c r="H3946" s="30" t="s">
        <v>10939</v>
      </c>
      <c r="I3946" s="6"/>
      <c r="J3946" s="6"/>
    </row>
    <row r="3947">
      <c r="A3947" s="3">
        <v>5.70620350074E11</v>
      </c>
      <c r="B3947" s="2" t="s">
        <v>8331</v>
      </c>
      <c r="C3947" s="2" t="s">
        <v>13342</v>
      </c>
      <c r="D3947" s="3">
        <v>8.7775961273E10</v>
      </c>
      <c r="E3947" s="2" t="s">
        <v>21</v>
      </c>
      <c r="F3947" s="2" t="s">
        <v>55</v>
      </c>
      <c r="G3947" s="2" t="s">
        <v>13343</v>
      </c>
      <c r="H3947" s="4" t="s">
        <v>714</v>
      </c>
      <c r="I3947" s="10"/>
      <c r="J3947" s="6"/>
    </row>
    <row r="3948">
      <c r="A3948" s="28">
        <v>5.70629300463E11</v>
      </c>
      <c r="B3948" s="29" t="s">
        <v>13344</v>
      </c>
      <c r="C3948" s="29" t="s">
        <v>13345</v>
      </c>
      <c r="D3948" s="28">
        <v>8.7013109127E10</v>
      </c>
      <c r="E3948" s="29" t="s">
        <v>13346</v>
      </c>
      <c r="F3948" s="29" t="s">
        <v>205</v>
      </c>
      <c r="G3948" s="29" t="s">
        <v>13347</v>
      </c>
      <c r="H3948" s="51" t="s">
        <v>10404</v>
      </c>
      <c r="I3948" s="6"/>
      <c r="J3948" s="10"/>
    </row>
    <row r="3949">
      <c r="A3949" s="28">
        <v>5.70618450357E11</v>
      </c>
      <c r="B3949" s="29" t="s">
        <v>13348</v>
      </c>
      <c r="C3949" s="29" t="s">
        <v>13349</v>
      </c>
      <c r="D3949" s="39" t="s">
        <v>13350</v>
      </c>
      <c r="E3949" s="29" t="s">
        <v>21</v>
      </c>
      <c r="F3949" s="29" t="s">
        <v>43</v>
      </c>
      <c r="G3949" s="29" t="s">
        <v>13351</v>
      </c>
      <c r="H3949" s="51" t="s">
        <v>1272</v>
      </c>
      <c r="I3949" s="6"/>
      <c r="J3949" s="13"/>
    </row>
    <row r="3950">
      <c r="A3950" s="28">
        <v>5.7080830184E11</v>
      </c>
      <c r="B3950" s="29" t="s">
        <v>13352</v>
      </c>
      <c r="C3950" s="29" t="s">
        <v>13353</v>
      </c>
      <c r="D3950" s="28">
        <v>8.7752074624E10</v>
      </c>
      <c r="E3950" s="29" t="s">
        <v>16</v>
      </c>
      <c r="F3950" s="29" t="s">
        <v>141</v>
      </c>
      <c r="G3950" s="29" t="s">
        <v>13354</v>
      </c>
      <c r="H3950" s="51" t="s">
        <v>10847</v>
      </c>
      <c r="I3950" s="6"/>
      <c r="J3950" s="6"/>
    </row>
    <row r="3951">
      <c r="A3951" s="28">
        <v>5.7080530118E11</v>
      </c>
      <c r="B3951" s="29" t="s">
        <v>13355</v>
      </c>
      <c r="C3951" s="29" t="s">
        <v>13356</v>
      </c>
      <c r="D3951" s="28">
        <v>8.7029181057E10</v>
      </c>
      <c r="E3951" s="29" t="s">
        <v>674</v>
      </c>
      <c r="F3951" s="29" t="s">
        <v>205</v>
      </c>
      <c r="G3951" s="29" t="s">
        <v>727</v>
      </c>
      <c r="H3951" s="51" t="s">
        <v>10237</v>
      </c>
      <c r="I3951" s="6"/>
      <c r="J3951" s="20"/>
    </row>
    <row r="3952">
      <c r="A3952" s="62">
        <v>5.70817400957E11</v>
      </c>
      <c r="B3952" s="63" t="s">
        <v>13357</v>
      </c>
      <c r="C3952" s="63" t="s">
        <v>13357</v>
      </c>
      <c r="D3952" s="62">
        <v>8.7013773411E10</v>
      </c>
      <c r="E3952" s="63" t="s">
        <v>525</v>
      </c>
      <c r="F3952" s="63" t="s">
        <v>1868</v>
      </c>
      <c r="G3952" s="63" t="s">
        <v>13056</v>
      </c>
      <c r="H3952" s="33"/>
      <c r="I3952" s="33"/>
      <c r="J3952" s="6"/>
    </row>
    <row r="3953">
      <c r="A3953" s="62">
        <v>5.70822300725E11</v>
      </c>
      <c r="B3953" s="63" t="s">
        <v>8300</v>
      </c>
      <c r="C3953" s="63" t="s">
        <v>13358</v>
      </c>
      <c r="D3953" s="62">
        <v>8.7017770096E10</v>
      </c>
      <c r="E3953" s="63" t="s">
        <v>117</v>
      </c>
      <c r="F3953" s="63" t="s">
        <v>1868</v>
      </c>
      <c r="G3953" s="63" t="s">
        <v>13359</v>
      </c>
      <c r="H3953" s="33"/>
      <c r="I3953" s="33"/>
      <c r="J3953" s="13"/>
    </row>
    <row r="3954">
      <c r="A3954" s="3">
        <v>5.70820400735E11</v>
      </c>
      <c r="B3954" s="2" t="s">
        <v>13360</v>
      </c>
      <c r="C3954" s="2" t="s">
        <v>13361</v>
      </c>
      <c r="D3954" s="3">
        <v>8.7775789191E10</v>
      </c>
      <c r="E3954" s="2" t="s">
        <v>36</v>
      </c>
      <c r="F3954" s="2" t="s">
        <v>186</v>
      </c>
      <c r="G3954" s="2" t="s">
        <v>13362</v>
      </c>
      <c r="H3954" s="4" t="s">
        <v>1197</v>
      </c>
      <c r="I3954" s="10"/>
      <c r="J3954" s="6"/>
    </row>
    <row r="3955">
      <c r="A3955" s="3">
        <v>5.70821300122E11</v>
      </c>
      <c r="B3955" s="2" t="s">
        <v>13363</v>
      </c>
      <c r="C3955" s="2" t="s">
        <v>13364</v>
      </c>
      <c r="D3955" s="3">
        <v>8.7014442621E10</v>
      </c>
      <c r="E3955" s="2" t="s">
        <v>674</v>
      </c>
      <c r="F3955" s="2" t="s">
        <v>31</v>
      </c>
      <c r="G3955" s="2" t="s">
        <v>13365</v>
      </c>
      <c r="H3955" s="4" t="s">
        <v>6946</v>
      </c>
      <c r="I3955" s="10"/>
      <c r="J3955" s="10"/>
    </row>
    <row r="3956">
      <c r="A3956" s="3">
        <v>5.70915403499E11</v>
      </c>
      <c r="B3956" s="2" t="s">
        <v>13366</v>
      </c>
      <c r="C3956" s="2" t="s">
        <v>13367</v>
      </c>
      <c r="D3956" s="2" t="s">
        <v>13368</v>
      </c>
      <c r="E3956" s="2" t="s">
        <v>173</v>
      </c>
      <c r="F3956" s="2" t="s">
        <v>37</v>
      </c>
      <c r="G3956" s="2" t="s">
        <v>13369</v>
      </c>
      <c r="H3956" s="4" t="s">
        <v>13370</v>
      </c>
      <c r="I3956" s="10"/>
      <c r="J3956" s="10"/>
    </row>
    <row r="3957">
      <c r="A3957" s="3">
        <v>5.70902301099E11</v>
      </c>
      <c r="B3957" s="2" t="s">
        <v>13371</v>
      </c>
      <c r="C3957" s="2" t="s">
        <v>13372</v>
      </c>
      <c r="D3957" s="3">
        <v>8.7235321269E10</v>
      </c>
      <c r="E3957" s="2" t="s">
        <v>21</v>
      </c>
      <c r="F3957" s="2" t="s">
        <v>186</v>
      </c>
      <c r="G3957" s="2" t="s">
        <v>3352</v>
      </c>
      <c r="H3957" s="4" t="s">
        <v>1197</v>
      </c>
      <c r="I3957" s="10"/>
      <c r="J3957" s="6"/>
    </row>
    <row r="3958">
      <c r="A3958" s="28">
        <v>5.70911350472E11</v>
      </c>
      <c r="B3958" s="29" t="s">
        <v>13373</v>
      </c>
      <c r="C3958" s="29" t="s">
        <v>13374</v>
      </c>
      <c r="D3958" s="28">
        <v>8.7027543768E10</v>
      </c>
      <c r="E3958" s="29" t="s">
        <v>165</v>
      </c>
      <c r="F3958" s="29" t="s">
        <v>22</v>
      </c>
      <c r="G3958" s="29" t="s">
        <v>13375</v>
      </c>
      <c r="H3958" s="51" t="s">
        <v>11652</v>
      </c>
      <c r="I3958" s="6"/>
      <c r="J3958" s="6"/>
    </row>
    <row r="3959">
      <c r="A3959" s="28">
        <v>5.70917300647E11</v>
      </c>
      <c r="B3959" s="29" t="s">
        <v>13376</v>
      </c>
      <c r="C3959" s="29" t="s">
        <v>13377</v>
      </c>
      <c r="D3959" s="39" t="s">
        <v>13378</v>
      </c>
      <c r="E3959" s="29" t="s">
        <v>36</v>
      </c>
      <c r="F3959" s="29" t="s">
        <v>205</v>
      </c>
      <c r="G3959" s="29" t="s">
        <v>13379</v>
      </c>
      <c r="H3959" s="51" t="s">
        <v>10237</v>
      </c>
      <c r="I3959" s="6"/>
      <c r="J3959" s="6"/>
    </row>
    <row r="3960">
      <c r="A3960" s="62">
        <v>5.70823400355E11</v>
      </c>
      <c r="B3960" s="63" t="s">
        <v>13380</v>
      </c>
      <c r="C3960" s="63" t="s">
        <v>13381</v>
      </c>
      <c r="D3960" s="62">
        <v>8.7055768686E10</v>
      </c>
      <c r="E3960" s="63" t="s">
        <v>1</v>
      </c>
      <c r="F3960" s="63" t="s">
        <v>428</v>
      </c>
      <c r="G3960" s="63" t="s">
        <v>5863</v>
      </c>
      <c r="H3960" s="33"/>
      <c r="I3960" s="33"/>
      <c r="J3960" s="6"/>
    </row>
    <row r="3961">
      <c r="A3961" s="3">
        <v>5.70919301488E11</v>
      </c>
      <c r="B3961" s="2" t="s">
        <v>13382</v>
      </c>
      <c r="C3961" s="2" t="s">
        <v>13383</v>
      </c>
      <c r="D3961" s="3">
        <v>8.7471679057E10</v>
      </c>
      <c r="E3961" s="2" t="s">
        <v>21</v>
      </c>
      <c r="F3961" s="2" t="s">
        <v>31</v>
      </c>
      <c r="G3961" s="2" t="s">
        <v>13384</v>
      </c>
      <c r="H3961" s="4" t="s">
        <v>6946</v>
      </c>
      <c r="I3961" s="10"/>
      <c r="J3961" s="10"/>
    </row>
    <row r="3962">
      <c r="A3962" s="3">
        <v>5.70920302134E11</v>
      </c>
      <c r="B3962" s="2" t="s">
        <v>13385</v>
      </c>
      <c r="C3962" s="2" t="s">
        <v>13386</v>
      </c>
      <c r="D3962" s="3">
        <v>8.7771844515E10</v>
      </c>
      <c r="E3962" s="2" t="s">
        <v>21</v>
      </c>
      <c r="F3962" s="2" t="s">
        <v>91</v>
      </c>
      <c r="G3962" s="2" t="s">
        <v>13078</v>
      </c>
      <c r="H3962" s="4" t="s">
        <v>12711</v>
      </c>
      <c r="I3962" s="10"/>
      <c r="J3962" s="20"/>
    </row>
    <row r="3963">
      <c r="A3963" s="62">
        <v>5.70924402152E11</v>
      </c>
      <c r="B3963" s="63" t="s">
        <v>13387</v>
      </c>
      <c r="C3963" s="63" t="s">
        <v>13388</v>
      </c>
      <c r="D3963" s="62">
        <f>+77075682893</f>
        <v>77075682893</v>
      </c>
      <c r="E3963" s="63" t="s">
        <v>173</v>
      </c>
      <c r="F3963" s="63" t="s">
        <v>2</v>
      </c>
      <c r="G3963" s="63" t="s">
        <v>12257</v>
      </c>
      <c r="H3963" s="33"/>
      <c r="I3963" s="33"/>
      <c r="J3963" s="10"/>
    </row>
    <row r="3964">
      <c r="A3964" s="3">
        <v>5.71002401848E11</v>
      </c>
      <c r="B3964" s="2" t="s">
        <v>13389</v>
      </c>
      <c r="C3964" s="2" t="s">
        <v>13389</v>
      </c>
      <c r="D3964" s="3">
        <v>8.7783263057E10</v>
      </c>
      <c r="E3964" s="2" t="s">
        <v>6803</v>
      </c>
      <c r="F3964" s="2" t="s">
        <v>37</v>
      </c>
      <c r="G3964" s="2" t="s">
        <v>6101</v>
      </c>
      <c r="H3964" s="4" t="s">
        <v>13390</v>
      </c>
      <c r="I3964" s="10"/>
      <c r="J3964" s="6"/>
    </row>
    <row r="3965">
      <c r="A3965" s="28">
        <v>5.71002302156E11</v>
      </c>
      <c r="B3965" s="29" t="s">
        <v>13391</v>
      </c>
      <c r="C3965" s="29" t="s">
        <v>13392</v>
      </c>
      <c r="D3965" s="39" t="s">
        <v>13393</v>
      </c>
      <c r="E3965" s="29" t="s">
        <v>302</v>
      </c>
      <c r="F3965" s="29" t="s">
        <v>31</v>
      </c>
      <c r="G3965" s="29" t="s">
        <v>13394</v>
      </c>
      <c r="H3965" s="51" t="s">
        <v>13395</v>
      </c>
      <c r="I3965" s="6"/>
      <c r="J3965" s="13"/>
    </row>
    <row r="3966">
      <c r="A3966" s="28">
        <v>5.71001400903E11</v>
      </c>
      <c r="B3966" s="29" t="s">
        <v>13396</v>
      </c>
      <c r="C3966" s="29" t="s">
        <v>13397</v>
      </c>
      <c r="D3966" s="28">
        <f>+77012339720</f>
        <v>77012339720</v>
      </c>
      <c r="E3966" s="29" t="s">
        <v>173</v>
      </c>
      <c r="F3966" s="29" t="s">
        <v>71</v>
      </c>
      <c r="G3966" s="29" t="s">
        <v>2270</v>
      </c>
      <c r="H3966" s="30" t="s">
        <v>1148</v>
      </c>
      <c r="I3966" s="6"/>
      <c r="J3966" s="6"/>
    </row>
    <row r="3967">
      <c r="A3967" s="3">
        <v>5.71004450555E11</v>
      </c>
      <c r="B3967" s="2" t="s">
        <v>13398</v>
      </c>
      <c r="C3967" s="2" t="s">
        <v>13399</v>
      </c>
      <c r="D3967" s="3">
        <f>+77054630377</f>
        <v>77054630377</v>
      </c>
      <c r="E3967" s="2" t="s">
        <v>21</v>
      </c>
      <c r="F3967" s="2" t="s">
        <v>43</v>
      </c>
      <c r="G3967" s="2" t="s">
        <v>13400</v>
      </c>
      <c r="H3967" s="4" t="s">
        <v>1272</v>
      </c>
      <c r="I3967" s="10"/>
      <c r="J3967" s="10"/>
    </row>
    <row r="3968">
      <c r="A3968" s="3">
        <v>5.71004301555E11</v>
      </c>
      <c r="B3968" s="2" t="s">
        <v>13401</v>
      </c>
      <c r="C3968" s="2" t="s">
        <v>13402</v>
      </c>
      <c r="D3968" s="2" t="s">
        <v>13403</v>
      </c>
      <c r="E3968" s="2" t="s">
        <v>117</v>
      </c>
      <c r="F3968" s="2" t="s">
        <v>31</v>
      </c>
      <c r="G3968" s="2" t="s">
        <v>2542</v>
      </c>
      <c r="H3968" s="4" t="s">
        <v>13404</v>
      </c>
      <c r="I3968" s="10"/>
      <c r="J3968" s="6"/>
    </row>
    <row r="3969">
      <c r="A3969" s="28">
        <v>5.71005300433E11</v>
      </c>
      <c r="B3969" s="29" t="s">
        <v>13405</v>
      </c>
      <c r="C3969" s="29" t="s">
        <v>13406</v>
      </c>
      <c r="D3969" s="28">
        <v>8.7027900666E10</v>
      </c>
      <c r="E3969" s="29" t="s">
        <v>21</v>
      </c>
      <c r="F3969" s="29" t="s">
        <v>91</v>
      </c>
      <c r="G3969" s="29" t="s">
        <v>13407</v>
      </c>
      <c r="H3969" s="51" t="s">
        <v>12533</v>
      </c>
      <c r="I3969" s="6"/>
      <c r="J3969" s="13"/>
    </row>
    <row r="3970">
      <c r="A3970" s="28">
        <v>5.71010402403E11</v>
      </c>
      <c r="B3970" s="29" t="s">
        <v>13408</v>
      </c>
      <c r="C3970" s="29" t="s">
        <v>13409</v>
      </c>
      <c r="D3970" s="28">
        <v>8.7057677719E10</v>
      </c>
      <c r="E3970" s="29" t="s">
        <v>247</v>
      </c>
      <c r="F3970" s="29" t="s">
        <v>37</v>
      </c>
      <c r="G3970" s="29" t="s">
        <v>1181</v>
      </c>
      <c r="H3970" s="51" t="s">
        <v>13410</v>
      </c>
      <c r="I3970" s="6"/>
      <c r="J3970" s="33"/>
    </row>
    <row r="3971">
      <c r="A3971" s="3">
        <v>5.71008401553E11</v>
      </c>
      <c r="B3971" s="2" t="s">
        <v>13411</v>
      </c>
      <c r="C3971" s="2" t="s">
        <v>13412</v>
      </c>
      <c r="D3971" s="2" t="s">
        <v>13413</v>
      </c>
      <c r="E3971" s="2" t="s">
        <v>13414</v>
      </c>
      <c r="F3971" s="2" t="s">
        <v>141</v>
      </c>
      <c r="G3971" s="2" t="s">
        <v>3032</v>
      </c>
      <c r="H3971" s="4" t="s">
        <v>1092</v>
      </c>
      <c r="I3971" s="10"/>
      <c r="J3971" s="6"/>
    </row>
    <row r="3972">
      <c r="A3972" s="3">
        <v>5.71010303069E11</v>
      </c>
      <c r="B3972" s="2" t="s">
        <v>13415</v>
      </c>
      <c r="C3972" s="2" t="s">
        <v>13416</v>
      </c>
      <c r="D3972" s="3">
        <v>8.7021020567E10</v>
      </c>
      <c r="E3972" s="2" t="s">
        <v>21</v>
      </c>
      <c r="F3972" s="2" t="s">
        <v>186</v>
      </c>
      <c r="G3972" s="2" t="s">
        <v>13417</v>
      </c>
      <c r="H3972" s="4" t="s">
        <v>1197</v>
      </c>
      <c r="I3972" s="10"/>
      <c r="J3972" s="6"/>
    </row>
    <row r="3973">
      <c r="A3973" s="62">
        <v>5.71012401763E11</v>
      </c>
      <c r="B3973" s="63" t="s">
        <v>13418</v>
      </c>
      <c r="C3973" s="63" t="s">
        <v>13419</v>
      </c>
      <c r="D3973" s="62">
        <v>8.7088375684E10</v>
      </c>
      <c r="E3973" s="63" t="s">
        <v>1373</v>
      </c>
      <c r="F3973" s="63" t="s">
        <v>16</v>
      </c>
      <c r="G3973" s="63" t="s">
        <v>2458</v>
      </c>
      <c r="H3973" s="33"/>
      <c r="I3973" s="33"/>
      <c r="J3973" s="6"/>
    </row>
    <row r="3974">
      <c r="A3974" s="28">
        <v>5.71013300704E11</v>
      </c>
      <c r="B3974" s="29" t="s">
        <v>13420</v>
      </c>
      <c r="C3974" s="29" t="s">
        <v>13421</v>
      </c>
      <c r="D3974" s="28">
        <v>8.7014478257E10</v>
      </c>
      <c r="E3974" s="29" t="s">
        <v>674</v>
      </c>
      <c r="F3974" s="29" t="s">
        <v>452</v>
      </c>
      <c r="G3974" s="29" t="s">
        <v>12222</v>
      </c>
      <c r="H3974" s="51" t="s">
        <v>6001</v>
      </c>
      <c r="I3974" s="6"/>
      <c r="J3974" s="10"/>
    </row>
    <row r="3975">
      <c r="A3975" s="3">
        <v>5.71013301475E11</v>
      </c>
      <c r="B3975" s="2" t="s">
        <v>13422</v>
      </c>
      <c r="C3975" s="2" t="s">
        <v>13423</v>
      </c>
      <c r="D3975" s="3">
        <v>8.7789413206E10</v>
      </c>
      <c r="E3975" s="2" t="s">
        <v>525</v>
      </c>
      <c r="F3975" s="2" t="s">
        <v>452</v>
      </c>
      <c r="G3975" s="2" t="s">
        <v>1617</v>
      </c>
      <c r="H3975" s="4" t="s">
        <v>5715</v>
      </c>
      <c r="I3975" s="10"/>
      <c r="J3975" s="6"/>
    </row>
    <row r="3976">
      <c r="A3976" s="3">
        <v>5.71020302283E11</v>
      </c>
      <c r="B3976" s="2" t="s">
        <v>13424</v>
      </c>
      <c r="C3976" s="2" t="s">
        <v>13425</v>
      </c>
      <c r="D3976" s="3">
        <v>8.777791825E10</v>
      </c>
      <c r="E3976" s="2" t="s">
        <v>362</v>
      </c>
      <c r="F3976" s="2" t="s">
        <v>141</v>
      </c>
      <c r="G3976" s="2" t="s">
        <v>13426</v>
      </c>
      <c r="H3976" s="4" t="s">
        <v>13427</v>
      </c>
      <c r="I3976" s="10"/>
      <c r="J3976" s="10"/>
    </row>
    <row r="3977">
      <c r="A3977" s="28">
        <v>5.71109300637E11</v>
      </c>
      <c r="B3977" s="29" t="s">
        <v>13428</v>
      </c>
      <c r="C3977" s="29" t="s">
        <v>13429</v>
      </c>
      <c r="D3977" s="28">
        <v>8.7470875857E10</v>
      </c>
      <c r="E3977" s="29" t="s">
        <v>117</v>
      </c>
      <c r="F3977" s="29" t="s">
        <v>91</v>
      </c>
      <c r="G3977" s="29" t="s">
        <v>13430</v>
      </c>
      <c r="H3977" s="51" t="s">
        <v>12754</v>
      </c>
      <c r="I3977" s="6"/>
      <c r="J3977" s="10"/>
    </row>
    <row r="3978">
      <c r="A3978" s="28">
        <v>5.71025401625E11</v>
      </c>
      <c r="B3978" s="29" t="s">
        <v>13431</v>
      </c>
      <c r="C3978" s="29" t="s">
        <v>13432</v>
      </c>
      <c r="D3978" s="28">
        <v>8.7789150446E10</v>
      </c>
      <c r="E3978" s="29" t="s">
        <v>213</v>
      </c>
      <c r="F3978" s="29" t="s">
        <v>37</v>
      </c>
      <c r="G3978" s="29" t="s">
        <v>6101</v>
      </c>
      <c r="H3978" s="51" t="s">
        <v>13410</v>
      </c>
      <c r="I3978" s="6"/>
      <c r="J3978" s="6"/>
    </row>
    <row r="3979">
      <c r="A3979" s="3">
        <v>5.71120300335E11</v>
      </c>
      <c r="B3979" s="2" t="s">
        <v>13433</v>
      </c>
      <c r="C3979" s="2" t="s">
        <v>13434</v>
      </c>
      <c r="D3979" s="3">
        <v>8.7715678385E10</v>
      </c>
      <c r="E3979" s="2" t="s">
        <v>674</v>
      </c>
      <c r="F3979" s="2" t="s">
        <v>37</v>
      </c>
      <c r="G3979" s="2" t="s">
        <v>13435</v>
      </c>
      <c r="H3979" s="4" t="s">
        <v>13390</v>
      </c>
      <c r="I3979" s="10"/>
      <c r="J3979" s="10"/>
    </row>
    <row r="3980">
      <c r="A3980" s="62">
        <v>5.7111839903E11</v>
      </c>
      <c r="B3980" s="63" t="s">
        <v>13436</v>
      </c>
      <c r="C3980" s="63" t="s">
        <v>13437</v>
      </c>
      <c r="D3980" s="62">
        <v>8.7751058361E10</v>
      </c>
      <c r="E3980" s="63" t="s">
        <v>213</v>
      </c>
      <c r="F3980" s="63" t="s">
        <v>1868</v>
      </c>
      <c r="G3980" s="63" t="s">
        <v>12441</v>
      </c>
      <c r="H3980" s="33"/>
      <c r="I3980" s="33"/>
      <c r="J3980" s="20"/>
    </row>
    <row r="3981">
      <c r="A3981" s="28">
        <v>5.71115402781E11</v>
      </c>
      <c r="B3981" s="29" t="s">
        <v>13438</v>
      </c>
      <c r="C3981" s="29" t="s">
        <v>13439</v>
      </c>
      <c r="D3981" s="28">
        <f>+77081892203</f>
        <v>77081892203</v>
      </c>
      <c r="E3981" s="29" t="s">
        <v>117</v>
      </c>
      <c r="F3981" s="29" t="s">
        <v>31</v>
      </c>
      <c r="G3981" s="29" t="s">
        <v>13384</v>
      </c>
      <c r="H3981" s="51" t="s">
        <v>11239</v>
      </c>
      <c r="I3981" s="6"/>
      <c r="J3981" s="6"/>
    </row>
    <row r="3982">
      <c r="A3982" s="62">
        <v>5.71130401557E11</v>
      </c>
      <c r="B3982" s="63" t="s">
        <v>13440</v>
      </c>
      <c r="C3982" s="63" t="s">
        <v>13441</v>
      </c>
      <c r="D3982" s="62">
        <v>8.701888448E10</v>
      </c>
      <c r="E3982" s="63" t="s">
        <v>2034</v>
      </c>
      <c r="F3982" s="63" t="s">
        <v>1868</v>
      </c>
      <c r="G3982" s="63" t="s">
        <v>5543</v>
      </c>
      <c r="H3982" s="33"/>
      <c r="I3982" s="33"/>
      <c r="J3982" s="10"/>
    </row>
    <row r="3983">
      <c r="A3983" s="3">
        <v>5.71127402251E11</v>
      </c>
      <c r="B3983" s="2" t="s">
        <v>13442</v>
      </c>
      <c r="C3983" s="2" t="s">
        <v>13443</v>
      </c>
      <c r="D3983" s="69" t="s">
        <v>13444</v>
      </c>
      <c r="E3983" s="2" t="s">
        <v>21</v>
      </c>
      <c r="F3983" s="2" t="s">
        <v>141</v>
      </c>
      <c r="G3983" s="2" t="s">
        <v>13445</v>
      </c>
      <c r="H3983" s="4" t="s">
        <v>13427</v>
      </c>
      <c r="I3983" s="10"/>
      <c r="J3983" s="6"/>
    </row>
    <row r="3984">
      <c r="A3984" s="72">
        <v>5.71201302653E11</v>
      </c>
      <c r="B3984" s="73" t="s">
        <v>13446</v>
      </c>
      <c r="C3984" s="73" t="s">
        <v>13447</v>
      </c>
      <c r="D3984" s="72">
        <v>8.7071369448E10</v>
      </c>
      <c r="E3984" s="73" t="s">
        <v>584</v>
      </c>
      <c r="F3984" s="73" t="s">
        <v>96</v>
      </c>
      <c r="G3984" s="73" t="s">
        <v>2582</v>
      </c>
      <c r="H3984" s="74" t="s">
        <v>12707</v>
      </c>
      <c r="I3984" s="14"/>
      <c r="J3984" s="10"/>
    </row>
    <row r="3985">
      <c r="A3985" s="3">
        <v>5.71121400371E11</v>
      </c>
      <c r="B3985" s="2" t="s">
        <v>13448</v>
      </c>
      <c r="C3985" s="2" t="s">
        <v>13449</v>
      </c>
      <c r="D3985" s="3">
        <v>8.7235122083E10</v>
      </c>
      <c r="E3985" s="2" t="s">
        <v>21</v>
      </c>
      <c r="F3985" s="2" t="s">
        <v>186</v>
      </c>
      <c r="G3985" s="2" t="s">
        <v>13450</v>
      </c>
      <c r="H3985" s="4" t="s">
        <v>1197</v>
      </c>
      <c r="I3985" s="10"/>
      <c r="J3985" s="10"/>
    </row>
    <row r="3986">
      <c r="A3986" s="62">
        <v>5.71212300934E11</v>
      </c>
      <c r="B3986" s="63" t="s">
        <v>13451</v>
      </c>
      <c r="C3986" s="63" t="s">
        <v>13452</v>
      </c>
      <c r="D3986" s="63" t="s">
        <v>13453</v>
      </c>
      <c r="E3986" s="63" t="s">
        <v>584</v>
      </c>
      <c r="F3986" s="63" t="s">
        <v>141</v>
      </c>
      <c r="G3986" s="63" t="s">
        <v>13454</v>
      </c>
      <c r="H3986" s="89" t="s">
        <v>13455</v>
      </c>
      <c r="I3986" s="33"/>
      <c r="J3986" s="6"/>
    </row>
    <row r="3987">
      <c r="A3987" s="3">
        <v>5.71202300187E11</v>
      </c>
      <c r="B3987" s="2" t="s">
        <v>13456</v>
      </c>
      <c r="C3987" s="2" t="s">
        <v>13457</v>
      </c>
      <c r="D3987" s="3">
        <v>8.7025835186E10</v>
      </c>
      <c r="E3987" s="2" t="s">
        <v>213</v>
      </c>
      <c r="F3987" s="2" t="s">
        <v>71</v>
      </c>
      <c r="G3987" s="2" t="s">
        <v>13458</v>
      </c>
      <c r="H3987" s="65" t="s">
        <v>10399</v>
      </c>
      <c r="I3987" s="10"/>
      <c r="J3987" s="14"/>
    </row>
    <row r="3988">
      <c r="A3988" s="3">
        <v>5.80101312428E11</v>
      </c>
      <c r="B3988" s="2" t="s">
        <v>13459</v>
      </c>
      <c r="C3988" s="2" t="s">
        <v>13460</v>
      </c>
      <c r="D3988" s="69" t="s">
        <v>13461</v>
      </c>
      <c r="E3988" s="2" t="s">
        <v>213</v>
      </c>
      <c r="F3988" s="2" t="s">
        <v>71</v>
      </c>
      <c r="G3988" s="2" t="s">
        <v>13462</v>
      </c>
      <c r="H3988" s="65" t="s">
        <v>13463</v>
      </c>
      <c r="I3988" s="10"/>
      <c r="J3988" s="10"/>
    </row>
    <row r="3989">
      <c r="A3989" s="28">
        <v>5.71221400918E11</v>
      </c>
      <c r="B3989" s="29" t="s">
        <v>13464</v>
      </c>
      <c r="C3989" s="29" t="s">
        <v>13465</v>
      </c>
      <c r="D3989" s="28">
        <v>8.7015550171E10</v>
      </c>
      <c r="E3989" s="29" t="s">
        <v>1373</v>
      </c>
      <c r="F3989" s="29" t="s">
        <v>37</v>
      </c>
      <c r="G3989" s="29" t="s">
        <v>5938</v>
      </c>
      <c r="H3989" s="51" t="s">
        <v>13410</v>
      </c>
      <c r="I3989" s="6"/>
      <c r="J3989" s="10"/>
    </row>
    <row r="3990">
      <c r="A3990" s="28">
        <v>5.71225300569E11</v>
      </c>
      <c r="B3990" s="29" t="s">
        <v>13466</v>
      </c>
      <c r="C3990" s="29" t="s">
        <v>13467</v>
      </c>
      <c r="D3990" s="28">
        <v>8.727783341E10</v>
      </c>
      <c r="E3990" s="29" t="s">
        <v>21</v>
      </c>
      <c r="F3990" s="29" t="s">
        <v>96</v>
      </c>
      <c r="G3990" s="29" t="s">
        <v>11787</v>
      </c>
      <c r="H3990" s="51" t="s">
        <v>12787</v>
      </c>
      <c r="I3990" s="6"/>
      <c r="J3990" s="6"/>
    </row>
    <row r="3991">
      <c r="A3991" s="58"/>
      <c r="B3991" s="58"/>
      <c r="C3991" s="58"/>
      <c r="D3991" s="58"/>
      <c r="E3991" s="58"/>
      <c r="F3991" s="58"/>
      <c r="G3991" s="58"/>
      <c r="H3991" s="6"/>
      <c r="I3991" s="6"/>
      <c r="J3991" s="10"/>
    </row>
    <row r="3992">
      <c r="A3992" s="3">
        <v>5.80101309795E11</v>
      </c>
      <c r="B3992" s="2" t="s">
        <v>13468</v>
      </c>
      <c r="C3992" s="2" t="s">
        <v>13469</v>
      </c>
      <c r="D3992" s="3">
        <v>8.7028033727E10</v>
      </c>
      <c r="E3992" s="2" t="s">
        <v>165</v>
      </c>
      <c r="F3992" s="2" t="s">
        <v>186</v>
      </c>
      <c r="G3992" s="2" t="s">
        <v>13470</v>
      </c>
      <c r="H3992" s="4" t="s">
        <v>11117</v>
      </c>
      <c r="I3992" s="10"/>
      <c r="J3992" s="13"/>
    </row>
    <row r="3993">
      <c r="A3993" s="28">
        <v>5.71213301849E11</v>
      </c>
      <c r="B3993" s="29" t="s">
        <v>13471</v>
      </c>
      <c r="C3993" s="29" t="s">
        <v>13472</v>
      </c>
      <c r="D3993" s="28">
        <v>8.777976566E10</v>
      </c>
      <c r="E3993" s="29" t="s">
        <v>213</v>
      </c>
      <c r="F3993" s="29" t="s">
        <v>205</v>
      </c>
      <c r="G3993" s="29" t="s">
        <v>1211</v>
      </c>
      <c r="H3993" s="51" t="s">
        <v>10237</v>
      </c>
      <c r="I3993" s="6"/>
      <c r="J3993" s="10"/>
    </row>
    <row r="3994">
      <c r="A3994" s="28">
        <v>5.71216301548E11</v>
      </c>
      <c r="B3994" s="29" t="s">
        <v>13473</v>
      </c>
      <c r="C3994" s="29" t="s">
        <v>13473</v>
      </c>
      <c r="D3994" s="28">
        <f>+77009564729</f>
        <v>77009564729</v>
      </c>
      <c r="E3994" s="29" t="s">
        <v>726</v>
      </c>
      <c r="F3994" s="29" t="s">
        <v>205</v>
      </c>
      <c r="G3994" s="29" t="s">
        <v>13379</v>
      </c>
      <c r="H3994" s="51" t="s">
        <v>10404</v>
      </c>
      <c r="I3994" s="6"/>
      <c r="J3994" s="10"/>
    </row>
    <row r="3995">
      <c r="A3995" s="62">
        <v>5.71220301609E11</v>
      </c>
      <c r="B3995" s="63" t="s">
        <v>13474</v>
      </c>
      <c r="C3995" s="63" t="s">
        <v>13475</v>
      </c>
      <c r="D3995" s="62">
        <v>8.7055243044E10</v>
      </c>
      <c r="E3995" s="63" t="s">
        <v>21</v>
      </c>
      <c r="F3995" s="63" t="s">
        <v>2</v>
      </c>
      <c r="G3995" s="63" t="s">
        <v>2115</v>
      </c>
      <c r="H3995" s="33"/>
      <c r="I3995" s="33"/>
      <c r="J3995" s="10"/>
    </row>
    <row r="3996">
      <c r="A3996" s="3">
        <v>5.80101305188E11</v>
      </c>
      <c r="B3996" s="2" t="s">
        <v>13476</v>
      </c>
      <c r="C3996" s="2" t="s">
        <v>13477</v>
      </c>
      <c r="D3996" s="69" t="s">
        <v>13478</v>
      </c>
      <c r="E3996" s="2" t="s">
        <v>165</v>
      </c>
      <c r="F3996" s="2" t="s">
        <v>91</v>
      </c>
      <c r="G3996" s="2" t="s">
        <v>13479</v>
      </c>
      <c r="H3996" s="4" t="s">
        <v>12711</v>
      </c>
      <c r="I3996" s="10"/>
      <c r="J3996" s="6"/>
    </row>
    <row r="3997">
      <c r="A3997" s="3">
        <v>5.80101306453E11</v>
      </c>
      <c r="B3997" s="2" t="s">
        <v>13480</v>
      </c>
      <c r="C3997" s="2" t="s">
        <v>13481</v>
      </c>
      <c r="D3997" s="3">
        <v>8.771373257E10</v>
      </c>
      <c r="E3997" s="2" t="s">
        <v>21</v>
      </c>
      <c r="F3997" s="2" t="s">
        <v>22</v>
      </c>
      <c r="G3997" s="2" t="s">
        <v>13482</v>
      </c>
      <c r="H3997" s="4" t="s">
        <v>963</v>
      </c>
      <c r="I3997" s="10"/>
      <c r="J3997" s="6"/>
    </row>
    <row r="3998">
      <c r="A3998" s="3">
        <v>5.80103303886E11</v>
      </c>
      <c r="B3998" s="2" t="s">
        <v>13483</v>
      </c>
      <c r="C3998" s="2" t="s">
        <v>13484</v>
      </c>
      <c r="D3998" s="69" t="s">
        <v>13485</v>
      </c>
      <c r="E3998" s="2" t="s">
        <v>416</v>
      </c>
      <c r="F3998" s="2" t="s">
        <v>141</v>
      </c>
      <c r="G3998" s="2" t="s">
        <v>2480</v>
      </c>
      <c r="H3998" s="4" t="s">
        <v>13427</v>
      </c>
      <c r="I3998" s="10"/>
      <c r="J3998" s="10"/>
    </row>
    <row r="3999">
      <c r="A3999" s="28">
        <v>5.80101402922E11</v>
      </c>
      <c r="B3999" s="29" t="s">
        <v>13486</v>
      </c>
      <c r="C3999" s="29" t="s">
        <v>13487</v>
      </c>
      <c r="D3999" s="28">
        <v>8.7477030587E10</v>
      </c>
      <c r="E3999" s="29" t="s">
        <v>16</v>
      </c>
      <c r="F3999" s="29" t="s">
        <v>9</v>
      </c>
      <c r="G3999" s="29" t="s">
        <v>13488</v>
      </c>
      <c r="H3999" s="51" t="s">
        <v>1286</v>
      </c>
      <c r="I3999" s="6"/>
      <c r="J3999" s="10"/>
    </row>
    <row r="4000">
      <c r="A4000" s="28">
        <v>5.80104300887E11</v>
      </c>
      <c r="B4000" s="29" t="s">
        <v>13489</v>
      </c>
      <c r="C4000" s="29" t="s">
        <v>13490</v>
      </c>
      <c r="D4000" s="28">
        <v>8.702175232E10</v>
      </c>
      <c r="E4000" s="29" t="s">
        <v>21</v>
      </c>
      <c r="F4000" s="29" t="s">
        <v>22</v>
      </c>
      <c r="G4000" s="29" t="s">
        <v>13491</v>
      </c>
      <c r="H4000" s="51" t="s">
        <v>963</v>
      </c>
      <c r="I4000" s="6"/>
      <c r="J4000" s="6"/>
    </row>
    <row r="4001">
      <c r="A4001" s="28">
        <v>5.80106302011E11</v>
      </c>
      <c r="B4001" s="29" t="s">
        <v>13492</v>
      </c>
      <c r="C4001" s="29" t="s">
        <v>13493</v>
      </c>
      <c r="D4001" s="39" t="s">
        <v>13494</v>
      </c>
      <c r="E4001" s="29" t="s">
        <v>36</v>
      </c>
      <c r="F4001" s="29" t="s">
        <v>37</v>
      </c>
      <c r="G4001" s="29" t="s">
        <v>13495</v>
      </c>
      <c r="H4001" s="51" t="s">
        <v>13410</v>
      </c>
      <c r="I4001" s="6"/>
      <c r="J4001" s="6"/>
    </row>
    <row r="4002">
      <c r="A4002" s="62">
        <v>5.80106400983E11</v>
      </c>
      <c r="B4002" s="63" t="s">
        <v>13496</v>
      </c>
      <c r="C4002" s="63" t="s">
        <v>13497</v>
      </c>
      <c r="D4002" s="62">
        <v>8.70276489E10</v>
      </c>
      <c r="E4002" s="63" t="s">
        <v>16</v>
      </c>
      <c r="F4002" s="63" t="s">
        <v>1868</v>
      </c>
      <c r="G4002" s="63" t="s">
        <v>13498</v>
      </c>
      <c r="H4002" s="33"/>
      <c r="I4002" s="33"/>
      <c r="J4002" s="10"/>
    </row>
    <row r="4003">
      <c r="A4003" s="3">
        <v>5.80122301269E11</v>
      </c>
      <c r="B4003" s="2" t="s">
        <v>13499</v>
      </c>
      <c r="C4003" s="2" t="s">
        <v>13500</v>
      </c>
      <c r="D4003" s="3">
        <v>8.7113231324E10</v>
      </c>
      <c r="E4003" s="2" t="s">
        <v>21</v>
      </c>
      <c r="F4003" s="2" t="s">
        <v>91</v>
      </c>
      <c r="G4003" s="2" t="s">
        <v>13501</v>
      </c>
      <c r="H4003" s="4" t="s">
        <v>12711</v>
      </c>
      <c r="I4003" s="10"/>
      <c r="J4003" s="10"/>
    </row>
    <row r="4004">
      <c r="A4004" s="3">
        <v>5.80107350463E11</v>
      </c>
      <c r="B4004" s="2" t="s">
        <v>13502</v>
      </c>
      <c r="C4004" s="2" t="s">
        <v>13503</v>
      </c>
      <c r="D4004" s="3">
        <v>8.7021809156E10</v>
      </c>
      <c r="E4004" s="2" t="s">
        <v>165</v>
      </c>
      <c r="F4004" s="2" t="s">
        <v>9</v>
      </c>
      <c r="G4004" s="2" t="s">
        <v>13504</v>
      </c>
      <c r="H4004" s="4" t="s">
        <v>13505</v>
      </c>
      <c r="I4004" s="10"/>
      <c r="J4004" s="13"/>
    </row>
    <row r="4005">
      <c r="A4005" s="58"/>
      <c r="B4005" s="58"/>
      <c r="C4005" s="58"/>
      <c r="D4005" s="58"/>
      <c r="E4005" s="58"/>
      <c r="F4005" s="58"/>
      <c r="G4005" s="58"/>
      <c r="H4005" s="6"/>
      <c r="I4005" s="6"/>
      <c r="J4005" s="33"/>
    </row>
    <row r="4006">
      <c r="A4006" s="3">
        <v>5.80110402614E11</v>
      </c>
      <c r="B4006" s="2" t="s">
        <v>13506</v>
      </c>
      <c r="C4006" s="2" t="s">
        <v>13507</v>
      </c>
      <c r="D4006" s="3">
        <v>8.7476586323E10</v>
      </c>
      <c r="E4006" s="2" t="s">
        <v>165</v>
      </c>
      <c r="F4006" s="2" t="s">
        <v>37</v>
      </c>
      <c r="G4006" s="2" t="s">
        <v>6721</v>
      </c>
      <c r="H4006" s="4" t="s">
        <v>13390</v>
      </c>
      <c r="I4006" s="10"/>
      <c r="J4006" s="6"/>
    </row>
    <row r="4007">
      <c r="A4007" s="28">
        <v>5.80130450079E11</v>
      </c>
      <c r="B4007" s="29" t="s">
        <v>13508</v>
      </c>
      <c r="C4007" s="29" t="s">
        <v>13509</v>
      </c>
      <c r="D4007" s="28">
        <v>8.7758191619E10</v>
      </c>
      <c r="E4007" s="29" t="s">
        <v>302</v>
      </c>
      <c r="F4007" s="29" t="s">
        <v>22</v>
      </c>
      <c r="G4007" s="29" t="s">
        <v>1132</v>
      </c>
      <c r="H4007" s="51" t="s">
        <v>13510</v>
      </c>
      <c r="I4007" s="6"/>
      <c r="J4007" s="6"/>
    </row>
    <row r="4008">
      <c r="A4008" s="28">
        <v>5.80205350169E11</v>
      </c>
      <c r="B4008" s="29" t="s">
        <v>13511</v>
      </c>
      <c r="C4008" s="29" t="s">
        <v>13512</v>
      </c>
      <c r="D4008" s="29" t="s">
        <v>13513</v>
      </c>
      <c r="E4008" s="29" t="s">
        <v>21</v>
      </c>
      <c r="F4008" s="29" t="s">
        <v>55</v>
      </c>
      <c r="G4008" s="29" t="s">
        <v>12835</v>
      </c>
      <c r="H4008" s="51" t="s">
        <v>13514</v>
      </c>
      <c r="I4008" s="6"/>
      <c r="J4008" s="10"/>
    </row>
    <row r="4009">
      <c r="A4009" s="62">
        <v>5.80215301938E11</v>
      </c>
      <c r="B4009" s="63" t="s">
        <v>13515</v>
      </c>
      <c r="C4009" s="63" t="s">
        <v>13516</v>
      </c>
      <c r="D4009" s="68" t="str">
        <f>+77774441122 ,87774441122</f>
        <v>#ERROR!</v>
      </c>
      <c r="E4009" s="63" t="s">
        <v>674</v>
      </c>
      <c r="F4009" s="63" t="s">
        <v>2</v>
      </c>
      <c r="G4009" s="63" t="s">
        <v>6133</v>
      </c>
      <c r="H4009" s="33"/>
      <c r="I4009" s="33"/>
      <c r="J4009" s="6"/>
    </row>
    <row r="4010">
      <c r="A4010" s="3">
        <v>5.80201303363E11</v>
      </c>
      <c r="B4010" s="2" t="s">
        <v>13517</v>
      </c>
      <c r="C4010" s="2" t="s">
        <v>13518</v>
      </c>
      <c r="D4010" s="69" t="s">
        <v>13519</v>
      </c>
      <c r="E4010" s="2" t="s">
        <v>165</v>
      </c>
      <c r="F4010" s="2" t="s">
        <v>186</v>
      </c>
      <c r="G4010" s="2" t="s">
        <v>13520</v>
      </c>
      <c r="H4010" s="4" t="s">
        <v>1197</v>
      </c>
      <c r="I4010" s="10"/>
      <c r="J4010" s="10"/>
    </row>
    <row r="4011">
      <c r="A4011" s="28">
        <v>5.8021940222E11</v>
      </c>
      <c r="B4011" s="29" t="s">
        <v>13521</v>
      </c>
      <c r="C4011" s="29" t="s">
        <v>13522</v>
      </c>
      <c r="D4011" s="28">
        <v>8.7775267064E10</v>
      </c>
      <c r="E4011" s="29" t="s">
        <v>674</v>
      </c>
      <c r="F4011" s="29" t="s">
        <v>141</v>
      </c>
      <c r="G4011" s="29" t="s">
        <v>13523</v>
      </c>
      <c r="H4011" s="51" t="s">
        <v>13524</v>
      </c>
      <c r="I4011" s="6"/>
      <c r="J4011" s="6"/>
    </row>
    <row r="4012">
      <c r="A4012" s="28">
        <v>5.80220300332E11</v>
      </c>
      <c r="B4012" s="29" t="s">
        <v>13525</v>
      </c>
      <c r="C4012" s="29" t="s">
        <v>13526</v>
      </c>
      <c r="D4012" s="28">
        <v>8.7786361E10</v>
      </c>
      <c r="E4012" s="29" t="s">
        <v>225</v>
      </c>
      <c r="F4012" s="29" t="s">
        <v>9</v>
      </c>
      <c r="G4012" s="29" t="s">
        <v>4389</v>
      </c>
      <c r="H4012" s="51" t="s">
        <v>1286</v>
      </c>
      <c r="I4012" s="6"/>
      <c r="J4012" s="6"/>
    </row>
    <row r="4013">
      <c r="A4013" s="28">
        <v>5.8030730084E11</v>
      </c>
      <c r="B4013" s="29" t="s">
        <v>13527</v>
      </c>
      <c r="C4013" s="29" t="s">
        <v>13528</v>
      </c>
      <c r="D4013" s="39" t="s">
        <v>13529</v>
      </c>
      <c r="E4013" s="29" t="s">
        <v>584</v>
      </c>
      <c r="F4013" s="29" t="s">
        <v>96</v>
      </c>
      <c r="G4013" s="29" t="s">
        <v>13530</v>
      </c>
      <c r="H4013" s="51" t="s">
        <v>12787</v>
      </c>
      <c r="I4013" s="6"/>
      <c r="J4013" s="6"/>
    </row>
    <row r="4014">
      <c r="A4014" s="28">
        <v>5.80226401092E11</v>
      </c>
      <c r="B4014" s="29" t="s">
        <v>13531</v>
      </c>
      <c r="C4014" s="29" t="s">
        <v>13532</v>
      </c>
      <c r="D4014" s="29" t="s">
        <v>13533</v>
      </c>
      <c r="E4014" s="29" t="s">
        <v>213</v>
      </c>
      <c r="F4014" s="29" t="s">
        <v>205</v>
      </c>
      <c r="G4014" s="29" t="s">
        <v>1211</v>
      </c>
      <c r="H4014" s="51" t="s">
        <v>10237</v>
      </c>
      <c r="I4014" s="6"/>
      <c r="J4014" s="6"/>
    </row>
    <row r="4015">
      <c r="A4015" s="62">
        <v>5.80301303505E11</v>
      </c>
      <c r="B4015" s="63" t="s">
        <v>13534</v>
      </c>
      <c r="C4015" s="63" t="s">
        <v>13535</v>
      </c>
      <c r="D4015" s="62">
        <v>8.7028414121E10</v>
      </c>
      <c r="E4015" s="63" t="s">
        <v>2239</v>
      </c>
      <c r="F4015" s="63" t="s">
        <v>2</v>
      </c>
      <c r="G4015" s="63" t="s">
        <v>12199</v>
      </c>
      <c r="H4015" s="33"/>
      <c r="I4015" s="33"/>
      <c r="J4015" s="6"/>
    </row>
    <row r="4016">
      <c r="A4016" s="28">
        <v>5.80301300055E11</v>
      </c>
      <c r="B4016" s="29" t="s">
        <v>13536</v>
      </c>
      <c r="C4016" s="29" t="s">
        <v>13537</v>
      </c>
      <c r="D4016" s="29" t="s">
        <v>13538</v>
      </c>
      <c r="E4016" s="29" t="s">
        <v>165</v>
      </c>
      <c r="F4016" s="29" t="s">
        <v>16</v>
      </c>
      <c r="G4016" s="29" t="s">
        <v>4369</v>
      </c>
      <c r="H4016" s="51" t="s">
        <v>13539</v>
      </c>
      <c r="I4016" s="6"/>
      <c r="J4016" s="10"/>
    </row>
    <row r="4017">
      <c r="A4017" s="28">
        <v>5.80324400116E11</v>
      </c>
      <c r="B4017" s="29" t="s">
        <v>13540</v>
      </c>
      <c r="C4017" s="29" t="s">
        <v>13541</v>
      </c>
      <c r="D4017" s="39" t="s">
        <v>13542</v>
      </c>
      <c r="E4017" s="29" t="s">
        <v>165</v>
      </c>
      <c r="F4017" s="29" t="s">
        <v>205</v>
      </c>
      <c r="G4017" s="29" t="s">
        <v>5169</v>
      </c>
      <c r="H4017" s="51" t="s">
        <v>10237</v>
      </c>
      <c r="I4017" s="6"/>
      <c r="J4017" s="6"/>
    </row>
    <row r="4018">
      <c r="A4018" s="3">
        <v>5.80316302767E11</v>
      </c>
      <c r="B4018" s="2" t="s">
        <v>13543</v>
      </c>
      <c r="C4018" s="2" t="s">
        <v>13544</v>
      </c>
      <c r="D4018" s="69" t="s">
        <v>13545</v>
      </c>
      <c r="E4018" s="2" t="s">
        <v>213</v>
      </c>
      <c r="F4018" s="2" t="s">
        <v>9</v>
      </c>
      <c r="G4018" s="2" t="s">
        <v>13546</v>
      </c>
      <c r="H4018" s="4" t="s">
        <v>12393</v>
      </c>
      <c r="I4018" s="10"/>
      <c r="J4018" s="6"/>
    </row>
    <row r="4019">
      <c r="A4019" s="28">
        <v>5.80316400579E11</v>
      </c>
      <c r="B4019" s="29" t="s">
        <v>12274</v>
      </c>
      <c r="C4019" s="29" t="s">
        <v>13547</v>
      </c>
      <c r="D4019" s="28">
        <v>8.7789242024E10</v>
      </c>
      <c r="E4019" s="29" t="s">
        <v>302</v>
      </c>
      <c r="F4019" s="29" t="s">
        <v>141</v>
      </c>
      <c r="G4019" s="29" t="s">
        <v>13548</v>
      </c>
      <c r="H4019" s="51" t="s">
        <v>13524</v>
      </c>
      <c r="I4019" s="6"/>
      <c r="J4019" s="6"/>
    </row>
    <row r="4020">
      <c r="A4020" s="28">
        <v>5.80323301876E11</v>
      </c>
      <c r="B4020" s="29" t="s">
        <v>13549</v>
      </c>
      <c r="C4020" s="29" t="s">
        <v>13550</v>
      </c>
      <c r="D4020" s="28">
        <v>8.7051454884E10</v>
      </c>
      <c r="E4020" s="29" t="s">
        <v>165</v>
      </c>
      <c r="F4020" s="29" t="s">
        <v>91</v>
      </c>
      <c r="G4020" s="29" t="s">
        <v>13551</v>
      </c>
      <c r="H4020" s="51" t="s">
        <v>12533</v>
      </c>
      <c r="I4020" s="6"/>
      <c r="J4020" s="10"/>
    </row>
    <row r="4021">
      <c r="A4021" s="3">
        <v>5.80312401446E11</v>
      </c>
      <c r="B4021" s="2" t="s">
        <v>13552</v>
      </c>
      <c r="C4021" s="2" t="s">
        <v>13553</v>
      </c>
      <c r="D4021" s="2" t="s">
        <v>13554</v>
      </c>
      <c r="E4021" s="2" t="s">
        <v>165</v>
      </c>
      <c r="F4021" s="2" t="s">
        <v>91</v>
      </c>
      <c r="G4021" s="2" t="s">
        <v>13479</v>
      </c>
      <c r="H4021" s="4" t="s">
        <v>12711</v>
      </c>
      <c r="I4021" s="10"/>
      <c r="J4021" s="6"/>
    </row>
    <row r="4022">
      <c r="A4022" s="3">
        <v>5.80320301097E11</v>
      </c>
      <c r="B4022" s="2" t="s">
        <v>13555</v>
      </c>
      <c r="C4022" s="2" t="s">
        <v>13556</v>
      </c>
      <c r="D4022" s="69" t="s">
        <v>13557</v>
      </c>
      <c r="E4022" s="2" t="s">
        <v>21</v>
      </c>
      <c r="F4022" s="2" t="s">
        <v>31</v>
      </c>
      <c r="G4022" s="2" t="s">
        <v>13558</v>
      </c>
      <c r="H4022" s="4" t="s">
        <v>6946</v>
      </c>
      <c r="I4022" s="10"/>
      <c r="J4022" s="20"/>
    </row>
    <row r="4023">
      <c r="A4023" s="28">
        <v>5.80324400275E11</v>
      </c>
      <c r="B4023" s="29" t="s">
        <v>13559</v>
      </c>
      <c r="C4023" s="29" t="s">
        <v>13560</v>
      </c>
      <c r="D4023" s="28">
        <v>8.7713705501E10</v>
      </c>
      <c r="E4023" s="29" t="s">
        <v>1</v>
      </c>
      <c r="F4023" s="29" t="s">
        <v>9</v>
      </c>
      <c r="G4023" s="29" t="s">
        <v>1584</v>
      </c>
      <c r="H4023" s="51" t="s">
        <v>13561</v>
      </c>
      <c r="I4023" s="6"/>
      <c r="J4023" s="6"/>
    </row>
    <row r="4024">
      <c r="A4024" s="28">
        <v>5.80410300583E11</v>
      </c>
      <c r="B4024" s="29" t="s">
        <v>13562</v>
      </c>
      <c r="C4024" s="29" t="s">
        <v>13563</v>
      </c>
      <c r="D4024" s="39" t="s">
        <v>13564</v>
      </c>
      <c r="E4024" s="29" t="s">
        <v>117</v>
      </c>
      <c r="F4024" s="29" t="s">
        <v>96</v>
      </c>
      <c r="G4024" s="29" t="s">
        <v>4310</v>
      </c>
      <c r="H4024" s="51" t="s">
        <v>13565</v>
      </c>
      <c r="I4024" s="6"/>
      <c r="J4024" s="20"/>
    </row>
    <row r="4025">
      <c r="A4025" s="3">
        <v>5.80328350138E11</v>
      </c>
      <c r="B4025" s="2" t="s">
        <v>13566</v>
      </c>
      <c r="C4025" s="2" t="s">
        <v>13567</v>
      </c>
      <c r="D4025" s="69" t="s">
        <v>13568</v>
      </c>
      <c r="E4025" s="2" t="s">
        <v>21</v>
      </c>
      <c r="F4025" s="2" t="s">
        <v>22</v>
      </c>
      <c r="G4025" s="2" t="s">
        <v>13569</v>
      </c>
      <c r="H4025" s="4" t="s">
        <v>963</v>
      </c>
      <c r="I4025" s="10"/>
      <c r="J4025" s="10"/>
    </row>
    <row r="4026">
      <c r="A4026" s="62">
        <v>5.80407300202E11</v>
      </c>
      <c r="B4026" s="63" t="s">
        <v>13570</v>
      </c>
      <c r="C4026" s="63" t="s">
        <v>13571</v>
      </c>
      <c r="D4026" s="62">
        <v>8.7018988689E10</v>
      </c>
      <c r="E4026" s="63" t="s">
        <v>117</v>
      </c>
      <c r="F4026" s="63" t="s">
        <v>2</v>
      </c>
      <c r="G4026" s="63" t="s">
        <v>11832</v>
      </c>
      <c r="H4026" s="33"/>
      <c r="I4026" s="33"/>
      <c r="J4026" s="6"/>
    </row>
    <row r="4027">
      <c r="A4027" s="3">
        <v>5.80330400634E11</v>
      </c>
      <c r="B4027" s="2" t="s">
        <v>13572</v>
      </c>
      <c r="C4027" s="2" t="s">
        <v>13573</v>
      </c>
      <c r="D4027" s="2" t="s">
        <v>13574</v>
      </c>
      <c r="E4027" s="2" t="s">
        <v>1373</v>
      </c>
      <c r="F4027" s="2" t="s">
        <v>186</v>
      </c>
      <c r="G4027" s="2" t="s">
        <v>1278</v>
      </c>
      <c r="H4027" s="4" t="s">
        <v>1197</v>
      </c>
      <c r="I4027" s="10"/>
      <c r="J4027" s="13"/>
    </row>
    <row r="4028">
      <c r="A4028" s="72">
        <v>5.8041930154E11</v>
      </c>
      <c r="B4028" s="73" t="s">
        <v>13575</v>
      </c>
      <c r="C4028" s="73" t="s">
        <v>7022</v>
      </c>
      <c r="D4028" s="109" t="s">
        <v>13576</v>
      </c>
      <c r="E4028" s="73" t="s">
        <v>302</v>
      </c>
      <c r="F4028" s="73" t="s">
        <v>37</v>
      </c>
      <c r="G4028" s="73" t="s">
        <v>13577</v>
      </c>
      <c r="H4028" s="74" t="s">
        <v>13578</v>
      </c>
      <c r="I4028" s="14"/>
      <c r="J4028" s="10"/>
    </row>
    <row r="4029">
      <c r="A4029" s="62">
        <v>5.80416402221E11</v>
      </c>
      <c r="B4029" s="63" t="s">
        <v>13579</v>
      </c>
      <c r="C4029" s="63" t="s">
        <v>13580</v>
      </c>
      <c r="D4029" s="62">
        <f>+77028800012</f>
        <v>77028800012</v>
      </c>
      <c r="E4029" s="63" t="s">
        <v>165</v>
      </c>
      <c r="F4029" s="63" t="s">
        <v>2</v>
      </c>
      <c r="G4029" s="63" t="s">
        <v>13581</v>
      </c>
      <c r="H4029" s="33"/>
      <c r="I4029" s="33"/>
      <c r="J4029" s="33"/>
    </row>
    <row r="4030">
      <c r="A4030" s="62">
        <v>5.80414302541E11</v>
      </c>
      <c r="B4030" s="63" t="s">
        <v>13582</v>
      </c>
      <c r="C4030" s="63" t="s">
        <v>13583</v>
      </c>
      <c r="D4030" s="62">
        <v>8.729243516E10</v>
      </c>
      <c r="E4030" s="63" t="s">
        <v>2136</v>
      </c>
      <c r="F4030" s="63" t="s">
        <v>1868</v>
      </c>
      <c r="G4030" s="63" t="s">
        <v>12441</v>
      </c>
      <c r="H4030" s="33"/>
      <c r="I4030" s="33"/>
      <c r="J4030" s="6"/>
    </row>
    <row r="4031">
      <c r="A4031" s="58"/>
      <c r="B4031" s="58"/>
      <c r="C4031" s="58"/>
      <c r="D4031" s="58"/>
      <c r="E4031" s="58"/>
      <c r="F4031" s="58"/>
      <c r="G4031" s="58"/>
      <c r="H4031" s="6"/>
      <c r="I4031" s="6"/>
      <c r="J4031" s="33"/>
    </row>
    <row r="4032">
      <c r="A4032" s="62">
        <v>5.80531300214E11</v>
      </c>
      <c r="B4032" s="63" t="s">
        <v>13584</v>
      </c>
      <c r="C4032" s="63" t="s">
        <v>13584</v>
      </c>
      <c r="D4032" s="68" t="str">
        <f>+77073540078 ,87073540078</f>
        <v>#ERROR!</v>
      </c>
      <c r="E4032" s="63" t="s">
        <v>21</v>
      </c>
      <c r="F4032" s="63" t="s">
        <v>2984</v>
      </c>
      <c r="G4032" s="63" t="s">
        <v>6328</v>
      </c>
      <c r="H4032" s="33"/>
      <c r="I4032" s="33"/>
      <c r="J4032" s="6"/>
    </row>
    <row r="4033">
      <c r="A4033" s="28">
        <v>5.80427301831E11</v>
      </c>
      <c r="B4033" s="29" t="s">
        <v>13585</v>
      </c>
      <c r="C4033" s="29" t="s">
        <v>13586</v>
      </c>
      <c r="D4033" s="29" t="s">
        <v>13587</v>
      </c>
      <c r="E4033" s="29" t="s">
        <v>2034</v>
      </c>
      <c r="F4033" s="29" t="s">
        <v>205</v>
      </c>
      <c r="G4033" s="29" t="s">
        <v>802</v>
      </c>
      <c r="H4033" s="51" t="s">
        <v>10237</v>
      </c>
      <c r="I4033" s="6"/>
      <c r="J4033" s="10"/>
    </row>
    <row r="4034">
      <c r="A4034" s="58"/>
      <c r="B4034" s="58"/>
      <c r="C4034" s="58"/>
      <c r="D4034" s="58"/>
      <c r="E4034" s="58"/>
      <c r="F4034" s="58"/>
      <c r="G4034" s="58"/>
      <c r="H4034" s="6"/>
      <c r="I4034" s="6"/>
      <c r="J4034" s="6"/>
    </row>
    <row r="4035">
      <c r="A4035" s="28">
        <v>5.80522301441E11</v>
      </c>
      <c r="B4035" s="29" t="s">
        <v>13588</v>
      </c>
      <c r="C4035" s="29" t="s">
        <v>13589</v>
      </c>
      <c r="D4035" s="28">
        <v>8.775139003E10</v>
      </c>
      <c r="E4035" s="29" t="s">
        <v>117</v>
      </c>
      <c r="F4035" s="29" t="s">
        <v>186</v>
      </c>
      <c r="G4035" s="29" t="s">
        <v>13590</v>
      </c>
      <c r="H4035" s="51" t="s">
        <v>10242</v>
      </c>
      <c r="I4035" s="6"/>
      <c r="J4035" s="10"/>
    </row>
    <row r="4036">
      <c r="A4036" s="28">
        <v>5.80530301396E11</v>
      </c>
      <c r="B4036" s="29" t="s">
        <v>13591</v>
      </c>
      <c r="C4036" s="29" t="s">
        <v>13592</v>
      </c>
      <c r="D4036" s="28">
        <v>8.7775862285E10</v>
      </c>
      <c r="E4036" s="29" t="s">
        <v>366</v>
      </c>
      <c r="F4036" s="29" t="s">
        <v>91</v>
      </c>
      <c r="G4036" s="29" t="s">
        <v>5120</v>
      </c>
      <c r="H4036" s="51" t="s">
        <v>12533</v>
      </c>
      <c r="I4036" s="6"/>
      <c r="J4036" s="10"/>
    </row>
    <row r="4037">
      <c r="A4037" s="3">
        <v>5.80425350571E11</v>
      </c>
      <c r="B4037" s="2" t="s">
        <v>13593</v>
      </c>
      <c r="C4037" s="2" t="s">
        <v>13594</v>
      </c>
      <c r="D4037" s="3">
        <v>8.7753032142E10</v>
      </c>
      <c r="E4037" s="2" t="s">
        <v>165</v>
      </c>
      <c r="F4037" s="2" t="s">
        <v>9</v>
      </c>
      <c r="G4037" s="2" t="s">
        <v>1648</v>
      </c>
      <c r="H4037" s="4" t="s">
        <v>13505</v>
      </c>
      <c r="I4037" s="10"/>
      <c r="J4037" s="10"/>
    </row>
    <row r="4038">
      <c r="A4038" s="62">
        <v>5.80511301273E11</v>
      </c>
      <c r="B4038" s="63" t="s">
        <v>13595</v>
      </c>
      <c r="C4038" s="63" t="s">
        <v>13595</v>
      </c>
      <c r="D4038" s="62">
        <v>8.7077808825E10</v>
      </c>
      <c r="E4038" s="63" t="s">
        <v>36</v>
      </c>
      <c r="F4038" s="63" t="s">
        <v>2</v>
      </c>
      <c r="G4038" s="63" t="s">
        <v>12024</v>
      </c>
      <c r="H4038" s="33"/>
      <c r="I4038" s="33"/>
      <c r="J4038" s="33"/>
    </row>
    <row r="4039">
      <c r="A4039" s="28">
        <v>5.8051340207E11</v>
      </c>
      <c r="B4039" s="29" t="s">
        <v>13596</v>
      </c>
      <c r="C4039" s="29" t="s">
        <v>13597</v>
      </c>
      <c r="D4039" s="28">
        <v>8.7024979311E10</v>
      </c>
      <c r="E4039" s="29" t="s">
        <v>165</v>
      </c>
      <c r="F4039" s="29" t="s">
        <v>37</v>
      </c>
      <c r="G4039" s="29" t="s">
        <v>13598</v>
      </c>
      <c r="H4039" s="51" t="s">
        <v>13410</v>
      </c>
      <c r="I4039" s="6"/>
      <c r="J4039" s="33"/>
    </row>
    <row r="4040">
      <c r="A4040" s="3">
        <v>5.80517301008E11</v>
      </c>
      <c r="B4040" s="2" t="s">
        <v>13599</v>
      </c>
      <c r="C4040" s="2" t="s">
        <v>13600</v>
      </c>
      <c r="D4040" s="3">
        <v>8.7777065177E10</v>
      </c>
      <c r="E4040" s="2" t="s">
        <v>21</v>
      </c>
      <c r="F4040" s="2" t="s">
        <v>186</v>
      </c>
      <c r="G4040" s="2" t="s">
        <v>1278</v>
      </c>
      <c r="H4040" s="4" t="s">
        <v>1197</v>
      </c>
      <c r="I4040" s="10"/>
      <c r="J4040" s="6"/>
    </row>
    <row r="4041">
      <c r="A4041" s="90">
        <v>5.80601350355E11</v>
      </c>
      <c r="B4041" s="91" t="s">
        <v>13601</v>
      </c>
      <c r="C4041" s="91" t="s">
        <v>13602</v>
      </c>
      <c r="D4041" s="90">
        <v>8.705320773E10</v>
      </c>
      <c r="E4041" s="91" t="s">
        <v>21</v>
      </c>
      <c r="F4041" s="91" t="s">
        <v>55</v>
      </c>
      <c r="G4041" s="91" t="s">
        <v>13603</v>
      </c>
      <c r="H4041" s="93" t="s">
        <v>714</v>
      </c>
      <c r="I4041" s="19"/>
      <c r="J4041" s="15"/>
    </row>
    <row r="4042">
      <c r="A4042" s="3">
        <v>5.8062040149E11</v>
      </c>
      <c r="B4042" s="2" t="s">
        <v>13604</v>
      </c>
      <c r="C4042" s="2" t="s">
        <v>13605</v>
      </c>
      <c r="D4042" s="3">
        <v>8.7779920777E10</v>
      </c>
      <c r="E4042" s="2" t="s">
        <v>36</v>
      </c>
      <c r="F4042" s="2" t="s">
        <v>186</v>
      </c>
      <c r="G4042" s="2" t="s">
        <v>13606</v>
      </c>
      <c r="H4042" s="4" t="s">
        <v>11117</v>
      </c>
      <c r="I4042" s="10"/>
      <c r="J4042" s="6"/>
    </row>
    <row r="4043">
      <c r="A4043" s="3">
        <v>5.80607300722E11</v>
      </c>
      <c r="B4043" s="2" t="s">
        <v>13607</v>
      </c>
      <c r="C4043" s="2" t="s">
        <v>13608</v>
      </c>
      <c r="D4043" s="2" t="s">
        <v>13609</v>
      </c>
      <c r="E4043" s="2" t="s">
        <v>21</v>
      </c>
      <c r="F4043" s="2" t="s">
        <v>55</v>
      </c>
      <c r="G4043" s="2" t="s">
        <v>3242</v>
      </c>
      <c r="H4043" s="4" t="s">
        <v>13610</v>
      </c>
      <c r="I4043" s="10"/>
      <c r="J4043" s="6"/>
    </row>
    <row r="4044">
      <c r="A4044" s="3">
        <v>5.80621300401E11</v>
      </c>
      <c r="B4044" s="2" t="s">
        <v>13611</v>
      </c>
      <c r="C4044" s="2" t="s">
        <v>13612</v>
      </c>
      <c r="D4044" s="3">
        <v>8.7475416025E10</v>
      </c>
      <c r="E4044" s="2" t="s">
        <v>117</v>
      </c>
      <c r="F4044" s="2" t="s">
        <v>31</v>
      </c>
      <c r="G4044" s="2" t="s">
        <v>13613</v>
      </c>
      <c r="H4044" s="4" t="s">
        <v>6946</v>
      </c>
      <c r="I4044" s="10"/>
      <c r="J4044" s="10"/>
    </row>
    <row r="4045">
      <c r="A4045" s="3">
        <v>5.80705301075E11</v>
      </c>
      <c r="B4045" s="2" t="s">
        <v>13614</v>
      </c>
      <c r="C4045" s="2" t="s">
        <v>13615</v>
      </c>
      <c r="D4045" s="3">
        <v>8.7154353069E10</v>
      </c>
      <c r="E4045" s="2" t="s">
        <v>993</v>
      </c>
      <c r="F4045" s="2" t="s">
        <v>55</v>
      </c>
      <c r="G4045" s="2" t="s">
        <v>13616</v>
      </c>
      <c r="H4045" s="4" t="s">
        <v>1293</v>
      </c>
      <c r="I4045" s="10"/>
      <c r="J4045" s="10"/>
    </row>
    <row r="4046">
      <c r="A4046" s="28">
        <v>5.80705400791E11</v>
      </c>
      <c r="B4046" s="29" t="s">
        <v>13617</v>
      </c>
      <c r="C4046" s="29" t="s">
        <v>13618</v>
      </c>
      <c r="D4046" s="39" t="s">
        <v>13619</v>
      </c>
      <c r="E4046" s="29" t="s">
        <v>13620</v>
      </c>
      <c r="F4046" s="29" t="s">
        <v>201</v>
      </c>
      <c r="G4046" s="29" t="s">
        <v>13621</v>
      </c>
      <c r="H4046" s="51" t="s">
        <v>13622</v>
      </c>
      <c r="I4046" s="6"/>
      <c r="J4046" s="33"/>
    </row>
    <row r="4047">
      <c r="A4047" s="28">
        <v>5.80804301983E11</v>
      </c>
      <c r="B4047" s="29" t="s">
        <v>13623</v>
      </c>
      <c r="C4047" s="29" t="s">
        <v>13624</v>
      </c>
      <c r="D4047" s="39" t="s">
        <v>13625</v>
      </c>
      <c r="E4047" s="29" t="s">
        <v>13626</v>
      </c>
      <c r="F4047" s="29" t="s">
        <v>37</v>
      </c>
      <c r="G4047" s="29" t="s">
        <v>13627</v>
      </c>
      <c r="H4047" s="51" t="s">
        <v>13410</v>
      </c>
      <c r="I4047" s="6"/>
      <c r="J4047" s="10"/>
    </row>
    <row r="4048">
      <c r="A4048" s="28">
        <v>5.80710302491E11</v>
      </c>
      <c r="B4048" s="29" t="s">
        <v>13628</v>
      </c>
      <c r="C4048" s="29" t="s">
        <v>13629</v>
      </c>
      <c r="D4048" s="28">
        <v>8.7053318704E10</v>
      </c>
      <c r="E4048" s="29" t="s">
        <v>525</v>
      </c>
      <c r="F4048" s="29" t="s">
        <v>43</v>
      </c>
      <c r="G4048" s="29" t="s">
        <v>13630</v>
      </c>
      <c r="H4048" s="51" t="s">
        <v>13631</v>
      </c>
      <c r="I4048" s="57" t="s">
        <v>148</v>
      </c>
      <c r="J4048" s="6"/>
    </row>
    <row r="4049">
      <c r="A4049" s="28">
        <v>5.80731401038E11</v>
      </c>
      <c r="B4049" s="29" t="s">
        <v>13632</v>
      </c>
      <c r="C4049" s="29" t="s">
        <v>13633</v>
      </c>
      <c r="D4049" s="28">
        <v>8.7762780088E10</v>
      </c>
      <c r="E4049" s="29" t="s">
        <v>21</v>
      </c>
      <c r="F4049" s="29" t="s">
        <v>31</v>
      </c>
      <c r="G4049" s="29" t="s">
        <v>4632</v>
      </c>
      <c r="H4049" s="51" t="s">
        <v>11239</v>
      </c>
      <c r="I4049" s="6"/>
      <c r="J4049" s="13"/>
    </row>
    <row r="4050">
      <c r="A4050" s="3">
        <v>5.8080830013E11</v>
      </c>
      <c r="B4050" s="2" t="s">
        <v>13634</v>
      </c>
      <c r="C4050" s="2" t="s">
        <v>13635</v>
      </c>
      <c r="D4050" s="3">
        <f>+77775140288</f>
        <v>77775140288</v>
      </c>
      <c r="E4050" s="2" t="s">
        <v>302</v>
      </c>
      <c r="F4050" s="2" t="s">
        <v>37</v>
      </c>
      <c r="G4050" s="2" t="s">
        <v>6761</v>
      </c>
      <c r="H4050" s="4" t="s">
        <v>13370</v>
      </c>
      <c r="I4050" s="10"/>
      <c r="J4050" s="6"/>
    </row>
    <row r="4051">
      <c r="A4051" s="3">
        <v>5.80808450262E11</v>
      </c>
      <c r="B4051" s="2" t="s">
        <v>13636</v>
      </c>
      <c r="C4051" s="2" t="s">
        <v>13637</v>
      </c>
      <c r="D4051" s="3">
        <v>8.7782760038E10</v>
      </c>
      <c r="E4051" s="2" t="s">
        <v>165</v>
      </c>
      <c r="F4051" s="2" t="s">
        <v>71</v>
      </c>
      <c r="G4051" s="2" t="s">
        <v>1053</v>
      </c>
      <c r="H4051" s="65" t="s">
        <v>10258</v>
      </c>
      <c r="I4051" s="10"/>
      <c r="J4051" s="6"/>
    </row>
    <row r="4052">
      <c r="A4052" s="28">
        <v>5.80708300692E11</v>
      </c>
      <c r="B4052" s="29" t="s">
        <v>13638</v>
      </c>
      <c r="C4052" s="29" t="s">
        <v>13639</v>
      </c>
      <c r="D4052" s="39" t="s">
        <v>13640</v>
      </c>
      <c r="E4052" s="29" t="s">
        <v>674</v>
      </c>
      <c r="F4052" s="29" t="s">
        <v>186</v>
      </c>
      <c r="G4052" s="29" t="s">
        <v>13641</v>
      </c>
      <c r="H4052" s="51" t="s">
        <v>10242</v>
      </c>
      <c r="I4052" s="6"/>
      <c r="J4052" s="6"/>
    </row>
    <row r="4053">
      <c r="A4053" s="28">
        <v>5.80708301284E11</v>
      </c>
      <c r="B4053" s="29" t="s">
        <v>13642</v>
      </c>
      <c r="C4053" s="29" t="s">
        <v>13643</v>
      </c>
      <c r="D4053" s="39" t="s">
        <v>13644</v>
      </c>
      <c r="E4053" s="29" t="s">
        <v>21</v>
      </c>
      <c r="F4053" s="29" t="s">
        <v>31</v>
      </c>
      <c r="G4053" s="29" t="s">
        <v>13645</v>
      </c>
      <c r="H4053" s="51" t="s">
        <v>11239</v>
      </c>
      <c r="I4053" s="6"/>
      <c r="J4053" s="10"/>
    </row>
    <row r="4054">
      <c r="A4054" s="28">
        <v>5.80728301997E11</v>
      </c>
      <c r="B4054" s="29" t="s">
        <v>13646</v>
      </c>
      <c r="C4054" s="29" t="s">
        <v>13647</v>
      </c>
      <c r="D4054" s="28">
        <v>8.7058744515E10</v>
      </c>
      <c r="E4054" s="29" t="s">
        <v>117</v>
      </c>
      <c r="F4054" s="29" t="s">
        <v>37</v>
      </c>
      <c r="G4054" s="29" t="s">
        <v>5968</v>
      </c>
      <c r="H4054" s="51" t="s">
        <v>13410</v>
      </c>
      <c r="I4054" s="6"/>
      <c r="J4054" s="6"/>
    </row>
    <row r="4055">
      <c r="A4055" s="3">
        <v>5.8082530044E11</v>
      </c>
      <c r="B4055" s="2" t="s">
        <v>13648</v>
      </c>
      <c r="C4055" s="2" t="s">
        <v>13649</v>
      </c>
      <c r="D4055" s="3">
        <v>8.7777580088E10</v>
      </c>
      <c r="E4055" s="2" t="s">
        <v>165</v>
      </c>
      <c r="F4055" s="2" t="s">
        <v>186</v>
      </c>
      <c r="G4055" s="2" t="s">
        <v>2873</v>
      </c>
      <c r="H4055" s="4" t="s">
        <v>1197</v>
      </c>
      <c r="I4055" s="10"/>
      <c r="J4055" s="33"/>
    </row>
    <row r="4056">
      <c r="A4056" s="3">
        <v>5.80810302188E11</v>
      </c>
      <c r="B4056" s="2" t="s">
        <v>13650</v>
      </c>
      <c r="C4056" s="2" t="s">
        <v>13651</v>
      </c>
      <c r="D4056" s="3">
        <v>8.7755371077E10</v>
      </c>
      <c r="E4056" s="2" t="s">
        <v>9301</v>
      </c>
      <c r="F4056" s="2" t="s">
        <v>9</v>
      </c>
      <c r="G4056" s="2" t="s">
        <v>2704</v>
      </c>
      <c r="H4056" s="4" t="s">
        <v>13505</v>
      </c>
      <c r="I4056" s="10"/>
      <c r="J4056" s="6"/>
    </row>
    <row r="4057">
      <c r="A4057" s="3">
        <v>5.80815301444E11</v>
      </c>
      <c r="B4057" s="2" t="s">
        <v>13652</v>
      </c>
      <c r="C4057" s="2" t="s">
        <v>13653</v>
      </c>
      <c r="D4057" s="69" t="s">
        <v>13654</v>
      </c>
      <c r="E4057" s="2" t="s">
        <v>21</v>
      </c>
      <c r="F4057" s="2" t="s">
        <v>37</v>
      </c>
      <c r="G4057" s="2" t="s">
        <v>5938</v>
      </c>
      <c r="H4057" s="4" t="s">
        <v>13390</v>
      </c>
      <c r="I4057" s="10"/>
      <c r="J4057" s="6"/>
    </row>
    <row r="4058">
      <c r="A4058" s="28">
        <v>5.80820400886E11</v>
      </c>
      <c r="B4058" s="29" t="s">
        <v>13655</v>
      </c>
      <c r="C4058" s="29" t="s">
        <v>13656</v>
      </c>
      <c r="D4058" s="28">
        <v>8.701608758E10</v>
      </c>
      <c r="E4058" s="29" t="s">
        <v>302</v>
      </c>
      <c r="F4058" s="29" t="s">
        <v>31</v>
      </c>
      <c r="G4058" s="29" t="s">
        <v>13657</v>
      </c>
      <c r="H4058" s="51" t="s">
        <v>13658</v>
      </c>
      <c r="I4058" s="6"/>
      <c r="J4058" s="10"/>
    </row>
    <row r="4059">
      <c r="A4059" s="28">
        <v>5.80823300638E11</v>
      </c>
      <c r="B4059" s="29" t="s">
        <v>13659</v>
      </c>
      <c r="C4059" s="29" t="s">
        <v>13660</v>
      </c>
      <c r="D4059" s="39" t="s">
        <v>13661</v>
      </c>
      <c r="E4059" s="29" t="s">
        <v>165</v>
      </c>
      <c r="F4059" s="29" t="s">
        <v>96</v>
      </c>
      <c r="G4059" s="29" t="s">
        <v>13662</v>
      </c>
      <c r="H4059" s="51" t="s">
        <v>12787</v>
      </c>
      <c r="I4059" s="6"/>
      <c r="J4059" s="13"/>
    </row>
    <row r="4060">
      <c r="A4060" s="28">
        <v>5.80812300182E11</v>
      </c>
      <c r="B4060" s="29" t="s">
        <v>13663</v>
      </c>
      <c r="C4060" s="29" t="s">
        <v>13664</v>
      </c>
      <c r="D4060" s="28">
        <v>8.7014543249E10</v>
      </c>
      <c r="E4060" s="29" t="s">
        <v>21</v>
      </c>
      <c r="F4060" s="29" t="s">
        <v>43</v>
      </c>
      <c r="G4060" s="116" t="s">
        <v>13665</v>
      </c>
      <c r="H4060" s="51" t="s">
        <v>1272</v>
      </c>
      <c r="I4060" s="57" t="s">
        <v>7229</v>
      </c>
      <c r="J4060" s="13"/>
    </row>
    <row r="4061">
      <c r="A4061" s="28">
        <v>5.80820300522E11</v>
      </c>
      <c r="B4061" s="29" t="s">
        <v>13666</v>
      </c>
      <c r="C4061" s="29" t="s">
        <v>13667</v>
      </c>
      <c r="D4061" s="28">
        <v>8.7052676151E10</v>
      </c>
      <c r="E4061" s="29" t="s">
        <v>117</v>
      </c>
      <c r="F4061" s="29" t="s">
        <v>91</v>
      </c>
      <c r="G4061" s="29" t="s">
        <v>13668</v>
      </c>
      <c r="H4061" s="51" t="s">
        <v>12533</v>
      </c>
      <c r="I4061" s="6"/>
      <c r="J4061" s="10"/>
    </row>
    <row r="4062">
      <c r="A4062" s="72">
        <v>5.80828402043E11</v>
      </c>
      <c r="B4062" s="73" t="s">
        <v>3436</v>
      </c>
      <c r="C4062" s="73" t="s">
        <v>13669</v>
      </c>
      <c r="D4062" s="72">
        <f>+77785854623</f>
        <v>77785854623</v>
      </c>
      <c r="E4062" s="73" t="s">
        <v>1335</v>
      </c>
      <c r="F4062" s="73" t="s">
        <v>96</v>
      </c>
      <c r="G4062" s="73" t="s">
        <v>12445</v>
      </c>
      <c r="H4062" s="74" t="s">
        <v>12707</v>
      </c>
      <c r="I4062" s="14"/>
      <c r="J4062" s="10"/>
    </row>
    <row r="4063">
      <c r="A4063" s="28">
        <v>5.80911400652E11</v>
      </c>
      <c r="B4063" s="29" t="s">
        <v>13670</v>
      </c>
      <c r="C4063" s="29" t="s">
        <v>13671</v>
      </c>
      <c r="D4063" s="39" t="s">
        <v>13672</v>
      </c>
      <c r="E4063" s="29" t="s">
        <v>117</v>
      </c>
      <c r="F4063" s="29" t="s">
        <v>91</v>
      </c>
      <c r="G4063" s="29" t="s">
        <v>1138</v>
      </c>
      <c r="H4063" s="51" t="s">
        <v>12533</v>
      </c>
      <c r="I4063" s="6"/>
      <c r="J4063" s="6"/>
    </row>
    <row r="4064">
      <c r="A4064" s="3">
        <v>5.80904301795E11</v>
      </c>
      <c r="B4064" s="2" t="s">
        <v>13673</v>
      </c>
      <c r="C4064" s="2" t="s">
        <v>13674</v>
      </c>
      <c r="D4064" s="69" t="s">
        <v>13675</v>
      </c>
      <c r="E4064" s="2" t="s">
        <v>21</v>
      </c>
      <c r="F4064" s="2" t="s">
        <v>31</v>
      </c>
      <c r="G4064" s="2" t="s">
        <v>13073</v>
      </c>
      <c r="H4064" s="4" t="s">
        <v>6946</v>
      </c>
      <c r="I4064" s="10"/>
      <c r="J4064" s="6"/>
    </row>
    <row r="4065">
      <c r="A4065" s="28">
        <v>5.80904401751E11</v>
      </c>
      <c r="B4065" s="29" t="s">
        <v>13676</v>
      </c>
      <c r="C4065" s="29" t="s">
        <v>13677</v>
      </c>
      <c r="D4065" s="28">
        <v>8.7759162346E10</v>
      </c>
      <c r="E4065" s="29" t="s">
        <v>117</v>
      </c>
      <c r="F4065" s="29" t="s">
        <v>452</v>
      </c>
      <c r="G4065" s="29" t="s">
        <v>13678</v>
      </c>
      <c r="H4065" s="51" t="s">
        <v>9196</v>
      </c>
      <c r="I4065" s="6"/>
      <c r="J4065" s="10"/>
    </row>
    <row r="4066">
      <c r="A4066" s="28">
        <v>5.80906401881E11</v>
      </c>
      <c r="B4066" s="29" t="s">
        <v>13679</v>
      </c>
      <c r="C4066" s="29" t="s">
        <v>13680</v>
      </c>
      <c r="D4066" s="28">
        <v>8.7053818817E10</v>
      </c>
      <c r="E4066" s="29" t="s">
        <v>2949</v>
      </c>
      <c r="F4066" s="29" t="s">
        <v>201</v>
      </c>
      <c r="G4066" s="29" t="s">
        <v>13681</v>
      </c>
      <c r="H4066" s="51" t="s">
        <v>13682</v>
      </c>
      <c r="I4066" s="6"/>
      <c r="J4066" s="6"/>
    </row>
    <row r="4067">
      <c r="A4067" s="28">
        <v>5.80907301612E11</v>
      </c>
      <c r="B4067" s="29" t="s">
        <v>13683</v>
      </c>
      <c r="C4067" s="29" t="s">
        <v>13684</v>
      </c>
      <c r="D4067" s="39" t="s">
        <v>13685</v>
      </c>
      <c r="E4067" s="29" t="s">
        <v>165</v>
      </c>
      <c r="F4067" s="29" t="s">
        <v>37</v>
      </c>
      <c r="G4067" s="29" t="s">
        <v>6857</v>
      </c>
      <c r="H4067" s="51" t="s">
        <v>13410</v>
      </c>
      <c r="I4067" s="6"/>
      <c r="J4067" s="6"/>
    </row>
    <row r="4068">
      <c r="A4068" s="62">
        <v>5.80911301882E11</v>
      </c>
      <c r="B4068" s="63" t="s">
        <v>13686</v>
      </c>
      <c r="C4068" s="63" t="s">
        <v>13687</v>
      </c>
      <c r="D4068" s="62">
        <v>8.7235321344E10</v>
      </c>
      <c r="E4068" s="63" t="s">
        <v>21</v>
      </c>
      <c r="F4068" s="63" t="s">
        <v>16</v>
      </c>
      <c r="G4068" s="63" t="s">
        <v>4350</v>
      </c>
      <c r="H4068" s="33"/>
      <c r="I4068" s="33"/>
      <c r="J4068" s="10"/>
    </row>
    <row r="4069">
      <c r="A4069" s="62">
        <v>5.8091140164E11</v>
      </c>
      <c r="B4069" s="63" t="s">
        <v>13688</v>
      </c>
      <c r="C4069" s="63" t="s">
        <v>13689</v>
      </c>
      <c r="D4069" s="62">
        <v>8.7776024338E10</v>
      </c>
      <c r="E4069" s="63" t="s">
        <v>302</v>
      </c>
      <c r="F4069" s="63" t="s">
        <v>2</v>
      </c>
      <c r="G4069" s="63" t="s">
        <v>12478</v>
      </c>
      <c r="H4069" s="33"/>
      <c r="I4069" s="33"/>
      <c r="J4069" s="10"/>
    </row>
    <row r="4070">
      <c r="A4070" s="28">
        <v>5.80915400981E11</v>
      </c>
      <c r="B4070" s="29" t="s">
        <v>13690</v>
      </c>
      <c r="C4070" s="29" t="s">
        <v>13691</v>
      </c>
      <c r="D4070" s="39" t="s">
        <v>13692</v>
      </c>
      <c r="E4070" s="29" t="s">
        <v>16</v>
      </c>
      <c r="F4070" s="29" t="s">
        <v>96</v>
      </c>
      <c r="G4070" s="29" t="s">
        <v>13693</v>
      </c>
      <c r="H4070" s="51" t="s">
        <v>12787</v>
      </c>
      <c r="I4070" s="6"/>
      <c r="J4070" s="10"/>
    </row>
    <row r="4071">
      <c r="A4071" s="28">
        <v>5.80925301155E11</v>
      </c>
      <c r="B4071" s="29" t="s">
        <v>13694</v>
      </c>
      <c r="C4071" s="29" t="s">
        <v>13695</v>
      </c>
      <c r="D4071" s="28">
        <v>8.777245508E10</v>
      </c>
      <c r="E4071" s="29" t="s">
        <v>21</v>
      </c>
      <c r="F4071" s="29" t="s">
        <v>43</v>
      </c>
      <c r="G4071" s="29" t="s">
        <v>13696</v>
      </c>
      <c r="H4071" s="51" t="s">
        <v>1272</v>
      </c>
      <c r="I4071" s="57" t="s">
        <v>4378</v>
      </c>
      <c r="J4071" s="10"/>
    </row>
    <row r="4072">
      <c r="A4072" s="3">
        <v>5.80925301511E11</v>
      </c>
      <c r="B4072" s="2" t="s">
        <v>13697</v>
      </c>
      <c r="C4072" s="2" t="s">
        <v>13698</v>
      </c>
      <c r="D4072" s="3">
        <v>8.7758270729E10</v>
      </c>
      <c r="E4072" s="2" t="s">
        <v>36</v>
      </c>
      <c r="F4072" s="2" t="s">
        <v>43</v>
      </c>
      <c r="G4072" s="2" t="s">
        <v>2314</v>
      </c>
      <c r="H4072" s="4" t="s">
        <v>11788</v>
      </c>
      <c r="I4072" s="83" t="s">
        <v>4378</v>
      </c>
      <c r="J4072" s="6"/>
    </row>
    <row r="4073">
      <c r="A4073" s="3">
        <v>5.80927301146E11</v>
      </c>
      <c r="B4073" s="2" t="s">
        <v>13699</v>
      </c>
      <c r="C4073" s="2" t="s">
        <v>13700</v>
      </c>
      <c r="D4073" s="69" t="s">
        <v>13701</v>
      </c>
      <c r="E4073" s="2" t="s">
        <v>117</v>
      </c>
      <c r="F4073" s="2" t="s">
        <v>31</v>
      </c>
      <c r="G4073" s="2" t="s">
        <v>12116</v>
      </c>
      <c r="H4073" s="4" t="s">
        <v>6946</v>
      </c>
      <c r="I4073" s="10"/>
      <c r="J4073" s="13"/>
    </row>
    <row r="4074">
      <c r="A4074" s="28">
        <v>5.80925402388E11</v>
      </c>
      <c r="B4074" s="29" t="s">
        <v>13702</v>
      </c>
      <c r="C4074" s="29" t="s">
        <v>13703</v>
      </c>
      <c r="D4074" s="29" t="s">
        <v>13704</v>
      </c>
      <c r="E4074" s="29" t="s">
        <v>2034</v>
      </c>
      <c r="F4074" s="29" t="s">
        <v>37</v>
      </c>
      <c r="G4074" s="29" t="s">
        <v>6089</v>
      </c>
      <c r="H4074" s="51" t="s">
        <v>13410</v>
      </c>
      <c r="I4074" s="6"/>
      <c r="J4074" s="10"/>
    </row>
    <row r="4075">
      <c r="A4075" s="28">
        <v>5.80930301529E11</v>
      </c>
      <c r="B4075" s="29" t="s">
        <v>13705</v>
      </c>
      <c r="C4075" s="29" t="s">
        <v>13706</v>
      </c>
      <c r="D4075" s="28">
        <v>7.77970177E9</v>
      </c>
      <c r="E4075" s="29" t="s">
        <v>349</v>
      </c>
      <c r="F4075" s="29" t="s">
        <v>91</v>
      </c>
      <c r="G4075" s="29" t="s">
        <v>1834</v>
      </c>
      <c r="H4075" s="51" t="s">
        <v>12533</v>
      </c>
      <c r="I4075" s="6"/>
      <c r="J4075" s="13"/>
    </row>
    <row r="4076">
      <c r="A4076" s="3">
        <v>5.80928300361E11</v>
      </c>
      <c r="B4076" s="2" t="s">
        <v>13707</v>
      </c>
      <c r="C4076" s="2" t="s">
        <v>13708</v>
      </c>
      <c r="D4076" s="3">
        <v>8.7014633525E10</v>
      </c>
      <c r="E4076" s="2" t="s">
        <v>213</v>
      </c>
      <c r="F4076" s="2" t="s">
        <v>71</v>
      </c>
      <c r="G4076" s="2" t="s">
        <v>13709</v>
      </c>
      <c r="H4076" s="65" t="s">
        <v>10399</v>
      </c>
      <c r="I4076" s="10"/>
      <c r="J4076" s="10"/>
    </row>
    <row r="4077">
      <c r="A4077" s="3">
        <v>5.81010401764E11</v>
      </c>
      <c r="B4077" s="2" t="s">
        <v>13710</v>
      </c>
      <c r="C4077" s="2" t="s">
        <v>13711</v>
      </c>
      <c r="D4077" s="3">
        <v>8.702929446E10</v>
      </c>
      <c r="E4077" s="2" t="s">
        <v>165</v>
      </c>
      <c r="F4077" s="2" t="s">
        <v>31</v>
      </c>
      <c r="G4077" s="2" t="s">
        <v>4632</v>
      </c>
      <c r="H4077" s="4" t="s">
        <v>6946</v>
      </c>
      <c r="I4077" s="10"/>
      <c r="J4077" s="10"/>
    </row>
    <row r="4078">
      <c r="A4078" s="58"/>
      <c r="B4078" s="58"/>
      <c r="C4078" s="58"/>
      <c r="D4078" s="58"/>
      <c r="E4078" s="58"/>
      <c r="F4078" s="58"/>
      <c r="G4078" s="58"/>
      <c r="H4078" s="6"/>
      <c r="I4078" s="6"/>
      <c r="J4078" s="6"/>
    </row>
    <row r="4079">
      <c r="A4079" s="62">
        <v>5.81028401594E11</v>
      </c>
      <c r="B4079" s="63" t="s">
        <v>13712</v>
      </c>
      <c r="C4079" s="63" t="s">
        <v>13713</v>
      </c>
      <c r="D4079" s="68" t="str">
        <f>+77766551990 ,87766551990</f>
        <v>#ERROR!</v>
      </c>
      <c r="E4079" s="63" t="s">
        <v>21</v>
      </c>
      <c r="F4079" s="63" t="s">
        <v>2</v>
      </c>
      <c r="G4079" s="63" t="s">
        <v>7430</v>
      </c>
      <c r="H4079" s="33"/>
      <c r="I4079" s="33"/>
      <c r="J4079" s="6"/>
    </row>
    <row r="4080">
      <c r="A4080" s="62">
        <v>5.81102302706E11</v>
      </c>
      <c r="B4080" s="63" t="s">
        <v>13714</v>
      </c>
      <c r="C4080" s="63" t="s">
        <v>13715</v>
      </c>
      <c r="D4080" s="63" t="s">
        <v>13716</v>
      </c>
      <c r="E4080" s="63" t="s">
        <v>1373</v>
      </c>
      <c r="F4080" s="63" t="s">
        <v>1868</v>
      </c>
      <c r="G4080" s="63" t="s">
        <v>5543</v>
      </c>
      <c r="H4080" s="33"/>
      <c r="I4080" s="33"/>
      <c r="J4080" s="10"/>
    </row>
    <row r="4081">
      <c r="A4081" s="62">
        <v>5.81106300701E11</v>
      </c>
      <c r="B4081" s="63" t="s">
        <v>13717</v>
      </c>
      <c r="C4081" s="63" t="s">
        <v>13718</v>
      </c>
      <c r="D4081" s="68" t="str">
        <f>+77014593658 ,87014593658</f>
        <v>#ERROR!</v>
      </c>
      <c r="E4081" s="63" t="s">
        <v>16</v>
      </c>
      <c r="F4081" s="63" t="s">
        <v>2</v>
      </c>
      <c r="G4081" s="63" t="s">
        <v>13719</v>
      </c>
      <c r="H4081" s="33"/>
      <c r="I4081" s="33"/>
      <c r="J4081" s="10"/>
    </row>
    <row r="4082">
      <c r="A4082" s="62">
        <v>5.8092940063E11</v>
      </c>
      <c r="B4082" s="63" t="s">
        <v>13720</v>
      </c>
      <c r="C4082" s="63" t="s">
        <v>13721</v>
      </c>
      <c r="D4082" s="62">
        <v>8.7058145462E10</v>
      </c>
      <c r="E4082" s="63" t="s">
        <v>165</v>
      </c>
      <c r="F4082" s="63" t="s">
        <v>2</v>
      </c>
      <c r="G4082" s="63" t="s">
        <v>2458</v>
      </c>
      <c r="H4082" s="33"/>
      <c r="I4082" s="33"/>
      <c r="J4082" s="10"/>
    </row>
    <row r="4083">
      <c r="A4083" s="58"/>
      <c r="B4083" s="58"/>
      <c r="C4083" s="58"/>
      <c r="D4083" s="58"/>
      <c r="E4083" s="58"/>
      <c r="F4083" s="58"/>
      <c r="G4083" s="58"/>
      <c r="H4083" s="6"/>
      <c r="I4083" s="6"/>
      <c r="J4083" s="20"/>
    </row>
    <row r="4084">
      <c r="A4084" s="28">
        <v>5.81012350201E11</v>
      </c>
      <c r="B4084" s="29" t="s">
        <v>13722</v>
      </c>
      <c r="C4084" s="29" t="s">
        <v>13723</v>
      </c>
      <c r="D4084" s="28">
        <v>8.701431092E10</v>
      </c>
      <c r="E4084" s="29" t="s">
        <v>225</v>
      </c>
      <c r="F4084" s="29" t="s">
        <v>60</v>
      </c>
      <c r="G4084" s="29" t="s">
        <v>2993</v>
      </c>
      <c r="H4084" s="51" t="s">
        <v>10180</v>
      </c>
      <c r="I4084" s="6"/>
      <c r="J4084" s="6"/>
    </row>
    <row r="4085">
      <c r="A4085" s="58"/>
      <c r="B4085" s="58"/>
      <c r="C4085" s="58"/>
      <c r="D4085" s="58"/>
      <c r="E4085" s="58"/>
      <c r="F4085" s="58"/>
      <c r="G4085" s="58"/>
      <c r="H4085" s="6"/>
      <c r="I4085" s="6"/>
      <c r="J4085" s="20"/>
    </row>
    <row r="4086">
      <c r="A4086" s="58"/>
      <c r="B4086" s="58"/>
      <c r="C4086" s="58"/>
      <c r="D4086" s="58"/>
      <c r="E4086" s="58"/>
      <c r="F4086" s="58"/>
      <c r="G4086" s="58"/>
      <c r="H4086" s="6"/>
      <c r="I4086" s="6"/>
      <c r="J4086" s="6"/>
    </row>
    <row r="4087">
      <c r="A4087" s="28">
        <v>5.81101303194E11</v>
      </c>
      <c r="B4087" s="29" t="s">
        <v>13724</v>
      </c>
      <c r="C4087" s="29" t="s">
        <v>13725</v>
      </c>
      <c r="D4087" s="28">
        <v>8.7772777706E10</v>
      </c>
      <c r="E4087" s="29" t="s">
        <v>213</v>
      </c>
      <c r="F4087" s="29" t="s">
        <v>141</v>
      </c>
      <c r="G4087" s="29" t="s">
        <v>12646</v>
      </c>
      <c r="H4087" s="51" t="s">
        <v>13524</v>
      </c>
      <c r="I4087" s="6"/>
      <c r="J4087" s="6"/>
      <c r="K4087" s="16"/>
      <c r="L4087" s="16"/>
      <c r="M4087" s="16"/>
      <c r="N4087" s="16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16"/>
    </row>
    <row r="4088">
      <c r="A4088" s="3">
        <v>5.81111300957E11</v>
      </c>
      <c r="B4088" s="2" t="s">
        <v>13726</v>
      </c>
      <c r="C4088" s="2" t="s">
        <v>13727</v>
      </c>
      <c r="D4088" s="69" t="s">
        <v>13728</v>
      </c>
      <c r="E4088" s="2" t="s">
        <v>117</v>
      </c>
      <c r="F4088" s="2" t="s">
        <v>186</v>
      </c>
      <c r="G4088" s="2" t="s">
        <v>13729</v>
      </c>
      <c r="H4088" s="4" t="s">
        <v>13730</v>
      </c>
      <c r="I4088" s="10"/>
      <c r="J4088" s="20"/>
    </row>
    <row r="4089">
      <c r="A4089" s="28">
        <v>5.81115302717E11</v>
      </c>
      <c r="B4089" s="29" t="s">
        <v>13731</v>
      </c>
      <c r="C4089" s="29" t="s">
        <v>13732</v>
      </c>
      <c r="D4089" s="28">
        <v>8.7013964227E10</v>
      </c>
      <c r="E4089" s="29" t="s">
        <v>674</v>
      </c>
      <c r="F4089" s="29" t="s">
        <v>452</v>
      </c>
      <c r="G4089" s="29" t="s">
        <v>12222</v>
      </c>
      <c r="H4089" s="51" t="s">
        <v>5715</v>
      </c>
      <c r="I4089" s="6"/>
      <c r="J4089" s="20"/>
    </row>
    <row r="4090">
      <c r="A4090" s="62">
        <v>5.81115300057E11</v>
      </c>
      <c r="B4090" s="63" t="s">
        <v>13733</v>
      </c>
      <c r="C4090" s="63" t="s">
        <v>13734</v>
      </c>
      <c r="D4090" s="62">
        <v>8.7789561257E10</v>
      </c>
      <c r="E4090" s="63" t="s">
        <v>117</v>
      </c>
      <c r="F4090" s="63" t="s">
        <v>2</v>
      </c>
      <c r="G4090" s="63" t="s">
        <v>5569</v>
      </c>
      <c r="H4090" s="33"/>
      <c r="I4090" s="33"/>
      <c r="J4090" s="13"/>
    </row>
    <row r="4091">
      <c r="A4091" s="28">
        <v>5.81121300892E11</v>
      </c>
      <c r="B4091" s="29" t="s">
        <v>13735</v>
      </c>
      <c r="C4091" s="29" t="s">
        <v>13736</v>
      </c>
      <c r="D4091" s="28">
        <v>8.701385883E10</v>
      </c>
      <c r="E4091" s="29" t="s">
        <v>165</v>
      </c>
      <c r="F4091" s="29" t="s">
        <v>37</v>
      </c>
      <c r="G4091" s="29" t="s">
        <v>13737</v>
      </c>
      <c r="H4091" s="51" t="s">
        <v>13410</v>
      </c>
      <c r="I4091" s="6"/>
      <c r="J4091" s="6"/>
    </row>
    <row r="4092">
      <c r="A4092" s="3">
        <v>5.81119301532E11</v>
      </c>
      <c r="B4092" s="2" t="s">
        <v>13738</v>
      </c>
      <c r="C4092" s="2" t="s">
        <v>13739</v>
      </c>
      <c r="D4092" s="2" t="s">
        <v>13740</v>
      </c>
      <c r="E4092" s="2" t="s">
        <v>173</v>
      </c>
      <c r="F4092" s="2" t="s">
        <v>205</v>
      </c>
      <c r="G4092" s="2" t="s">
        <v>7524</v>
      </c>
      <c r="H4092" s="4" t="s">
        <v>10009</v>
      </c>
      <c r="I4092" s="10"/>
      <c r="J4092" s="6"/>
    </row>
    <row r="4093">
      <c r="A4093" s="28">
        <v>5.81116350188E11</v>
      </c>
      <c r="B4093" s="29" t="s">
        <v>13741</v>
      </c>
      <c r="C4093" s="29" t="s">
        <v>13742</v>
      </c>
      <c r="D4093" s="29" t="s">
        <v>13743</v>
      </c>
      <c r="E4093" s="29" t="s">
        <v>117</v>
      </c>
      <c r="F4093" s="29" t="s">
        <v>71</v>
      </c>
      <c r="G4093" s="29" t="s">
        <v>5833</v>
      </c>
      <c r="H4093" s="30" t="s">
        <v>1148</v>
      </c>
      <c r="I4093" s="6"/>
      <c r="J4093" s="6"/>
    </row>
    <row r="4094">
      <c r="A4094" s="3">
        <v>5.81118401761E11</v>
      </c>
      <c r="B4094" s="2" t="s">
        <v>13744</v>
      </c>
      <c r="C4094" s="2" t="s">
        <v>13745</v>
      </c>
      <c r="D4094" s="69" t="s">
        <v>13746</v>
      </c>
      <c r="E4094" s="2" t="s">
        <v>1</v>
      </c>
      <c r="F4094" s="2" t="s">
        <v>273</v>
      </c>
      <c r="G4094" s="2" t="s">
        <v>5830</v>
      </c>
      <c r="H4094" s="4" t="s">
        <v>13747</v>
      </c>
      <c r="I4094" s="10"/>
      <c r="J4094" s="10"/>
    </row>
    <row r="4095">
      <c r="A4095" s="58"/>
      <c r="B4095" s="58"/>
      <c r="C4095" s="58"/>
      <c r="D4095" s="58"/>
      <c r="E4095" s="58"/>
      <c r="F4095" s="58"/>
      <c r="G4095" s="58"/>
      <c r="H4095" s="6"/>
      <c r="I4095" s="6"/>
      <c r="J4095" s="10"/>
    </row>
    <row r="4096">
      <c r="A4096" s="28">
        <v>5.81127301269E11</v>
      </c>
      <c r="B4096" s="29" t="s">
        <v>13748</v>
      </c>
      <c r="C4096" s="29" t="s">
        <v>13749</v>
      </c>
      <c r="D4096" s="39" t="s">
        <v>13750</v>
      </c>
      <c r="E4096" s="29" t="s">
        <v>674</v>
      </c>
      <c r="F4096" s="29" t="s">
        <v>201</v>
      </c>
      <c r="G4096" s="29" t="s">
        <v>3404</v>
      </c>
      <c r="H4096" s="51" t="s">
        <v>13197</v>
      </c>
      <c r="I4096" s="6"/>
      <c r="J4096" s="6"/>
    </row>
    <row r="4097">
      <c r="A4097" s="3">
        <v>5.81127349015E11</v>
      </c>
      <c r="B4097" s="2" t="s">
        <v>13751</v>
      </c>
      <c r="C4097" s="2" t="s">
        <v>13752</v>
      </c>
      <c r="D4097" s="3">
        <v>8.7775642288E10</v>
      </c>
      <c r="E4097" s="2" t="s">
        <v>165</v>
      </c>
      <c r="F4097" s="2" t="s">
        <v>91</v>
      </c>
      <c r="G4097" s="2" t="s">
        <v>13753</v>
      </c>
      <c r="H4097" s="4" t="s">
        <v>12533</v>
      </c>
      <c r="I4097" s="10"/>
      <c r="J4097" s="6"/>
    </row>
    <row r="4098">
      <c r="A4098" s="28">
        <v>5.81201350219E11</v>
      </c>
      <c r="B4098" s="29" t="s">
        <v>13754</v>
      </c>
      <c r="C4098" s="29" t="s">
        <v>13755</v>
      </c>
      <c r="D4098" s="29" t="s">
        <v>13756</v>
      </c>
      <c r="E4098" s="29" t="s">
        <v>1206</v>
      </c>
      <c r="F4098" s="29" t="s">
        <v>71</v>
      </c>
      <c r="G4098" s="29" t="s">
        <v>13757</v>
      </c>
      <c r="H4098" s="30" t="s">
        <v>1148</v>
      </c>
      <c r="I4098" s="6"/>
      <c r="J4098" s="10"/>
    </row>
    <row r="4099">
      <c r="A4099" s="3">
        <v>5.81207301025E11</v>
      </c>
      <c r="B4099" s="2" t="s">
        <v>13758</v>
      </c>
      <c r="C4099" s="2" t="s">
        <v>13759</v>
      </c>
      <c r="D4099" s="3">
        <v>8.7019497077E10</v>
      </c>
      <c r="E4099" s="2" t="s">
        <v>165</v>
      </c>
      <c r="F4099" s="2" t="s">
        <v>141</v>
      </c>
      <c r="G4099" s="2" t="s">
        <v>1504</v>
      </c>
      <c r="H4099" s="4" t="s">
        <v>13427</v>
      </c>
      <c r="I4099" s="10"/>
      <c r="J4099" s="13"/>
    </row>
    <row r="4100">
      <c r="A4100" s="28">
        <v>5.81210301696E11</v>
      </c>
      <c r="B4100" s="29" t="s">
        <v>13760</v>
      </c>
      <c r="C4100" s="29" t="s">
        <v>13761</v>
      </c>
      <c r="D4100" s="28">
        <v>8.7763106531E10</v>
      </c>
      <c r="E4100" s="29" t="s">
        <v>13762</v>
      </c>
      <c r="F4100" s="29" t="s">
        <v>37</v>
      </c>
      <c r="G4100" s="29" t="s">
        <v>12520</v>
      </c>
      <c r="H4100" s="51" t="s">
        <v>13763</v>
      </c>
      <c r="I4100" s="6"/>
      <c r="J4100" s="13"/>
    </row>
    <row r="4101">
      <c r="A4101" s="28">
        <v>5.81220300711E11</v>
      </c>
      <c r="B4101" s="29" t="s">
        <v>13764</v>
      </c>
      <c r="C4101" s="29" t="s">
        <v>13765</v>
      </c>
      <c r="D4101" s="28">
        <v>8.7055943036E10</v>
      </c>
      <c r="E4101" s="29" t="s">
        <v>302</v>
      </c>
      <c r="F4101" s="29" t="s">
        <v>9</v>
      </c>
      <c r="G4101" s="29" t="s">
        <v>13766</v>
      </c>
      <c r="H4101" s="51" t="s">
        <v>11113</v>
      </c>
      <c r="I4101" s="6"/>
      <c r="J4101" s="6"/>
    </row>
    <row r="4102">
      <c r="A4102" s="3">
        <v>5.81220301125E11</v>
      </c>
      <c r="B4102" s="2" t="s">
        <v>13767</v>
      </c>
      <c r="C4102" s="2" t="s">
        <v>13768</v>
      </c>
      <c r="D4102" s="3">
        <v>8.7277824065E10</v>
      </c>
      <c r="E4102" s="2" t="s">
        <v>21</v>
      </c>
      <c r="F4102" s="2" t="s">
        <v>96</v>
      </c>
      <c r="G4102" s="2" t="s">
        <v>11787</v>
      </c>
      <c r="H4102" s="4" t="s">
        <v>13769</v>
      </c>
      <c r="I4102" s="10"/>
      <c r="J4102" s="6"/>
    </row>
    <row r="4103">
      <c r="A4103" s="3">
        <v>5.81129300569E11</v>
      </c>
      <c r="B4103" s="2" t="s">
        <v>13770</v>
      </c>
      <c r="C4103" s="2" t="s">
        <v>13771</v>
      </c>
      <c r="D4103" s="3">
        <v>8.7714532405E10</v>
      </c>
      <c r="E4103" s="2" t="s">
        <v>117</v>
      </c>
      <c r="F4103" s="2" t="s">
        <v>31</v>
      </c>
      <c r="G4103" s="2" t="s">
        <v>12116</v>
      </c>
      <c r="H4103" s="4" t="s">
        <v>6946</v>
      </c>
      <c r="I4103" s="10"/>
      <c r="J4103" s="13"/>
    </row>
    <row r="4104">
      <c r="A4104" s="3">
        <v>5.81129301715E11</v>
      </c>
      <c r="B4104" s="2" t="s">
        <v>13772</v>
      </c>
      <c r="C4104" s="2" t="s">
        <v>13773</v>
      </c>
      <c r="D4104" s="3">
        <v>8.7223724125E10</v>
      </c>
      <c r="E4104" s="2" t="s">
        <v>165</v>
      </c>
      <c r="F4104" s="2" t="s">
        <v>186</v>
      </c>
      <c r="G4104" s="2" t="s">
        <v>12718</v>
      </c>
      <c r="H4104" s="4" t="s">
        <v>13774</v>
      </c>
      <c r="I4104" s="10"/>
      <c r="J4104" s="20"/>
    </row>
    <row r="4105">
      <c r="A4105" s="62">
        <v>5.81202300057E11</v>
      </c>
      <c r="B4105" s="63" t="s">
        <v>13775</v>
      </c>
      <c r="C4105" s="63" t="s">
        <v>13776</v>
      </c>
      <c r="D4105" s="62">
        <v>8.7772841088E10</v>
      </c>
      <c r="E4105" s="63" t="s">
        <v>525</v>
      </c>
      <c r="F4105" s="63" t="s">
        <v>16</v>
      </c>
      <c r="G4105" s="63" t="s">
        <v>1196</v>
      </c>
      <c r="H4105" s="33"/>
      <c r="I4105" s="33"/>
      <c r="J4105" s="10"/>
    </row>
    <row r="4106">
      <c r="A4106" s="58"/>
      <c r="B4106" s="58"/>
      <c r="C4106" s="58"/>
      <c r="D4106" s="58"/>
      <c r="E4106" s="58"/>
      <c r="F4106" s="58"/>
      <c r="G4106" s="58"/>
      <c r="H4106" s="6"/>
      <c r="I4106" s="6"/>
      <c r="J4106" s="6"/>
    </row>
    <row r="4107">
      <c r="A4107" s="3">
        <v>5.81225301509E11</v>
      </c>
      <c r="B4107" s="2" t="s">
        <v>13777</v>
      </c>
      <c r="C4107" s="2" t="s">
        <v>13777</v>
      </c>
      <c r="D4107" s="3">
        <v>8.7215428655E10</v>
      </c>
      <c r="E4107" s="2" t="s">
        <v>21</v>
      </c>
      <c r="F4107" s="2" t="s">
        <v>71</v>
      </c>
      <c r="G4107" s="2" t="s">
        <v>13778</v>
      </c>
      <c r="H4107" s="142" t="s">
        <v>10399</v>
      </c>
      <c r="I4107" s="10"/>
      <c r="J4107" s="6"/>
    </row>
    <row r="4108">
      <c r="A4108" s="3">
        <v>5.812284016E11</v>
      </c>
      <c r="B4108" s="2" t="s">
        <v>13779</v>
      </c>
      <c r="C4108" s="2" t="s">
        <v>13780</v>
      </c>
      <c r="D4108" s="3">
        <v>8.7154222132E10</v>
      </c>
      <c r="E4108" s="2" t="s">
        <v>225</v>
      </c>
      <c r="F4108" s="2" t="s">
        <v>55</v>
      </c>
      <c r="G4108" s="2" t="s">
        <v>13781</v>
      </c>
      <c r="H4108" s="4" t="s">
        <v>1293</v>
      </c>
      <c r="I4108" s="10"/>
      <c r="J4108" s="33"/>
    </row>
    <row r="4109">
      <c r="A4109" s="28">
        <v>5.81231401082E11</v>
      </c>
      <c r="B4109" s="29" t="s">
        <v>13782</v>
      </c>
      <c r="C4109" s="29" t="s">
        <v>13783</v>
      </c>
      <c r="D4109" s="39" t="s">
        <v>13784</v>
      </c>
      <c r="E4109" s="29" t="s">
        <v>302</v>
      </c>
      <c r="F4109" s="29" t="s">
        <v>96</v>
      </c>
      <c r="G4109" s="29" t="s">
        <v>13785</v>
      </c>
      <c r="H4109" s="51" t="s">
        <v>12787</v>
      </c>
      <c r="I4109" s="6"/>
      <c r="J4109" s="10"/>
    </row>
    <row r="4110">
      <c r="A4110" s="28">
        <v>5.90101312093E11</v>
      </c>
      <c r="B4110" s="29" t="s">
        <v>13786</v>
      </c>
      <c r="C4110" s="29" t="s">
        <v>13787</v>
      </c>
      <c r="D4110" s="28">
        <v>8.7752701617E10</v>
      </c>
      <c r="E4110" s="29" t="s">
        <v>165</v>
      </c>
      <c r="F4110" s="29" t="s">
        <v>43</v>
      </c>
      <c r="G4110" s="29" t="s">
        <v>13788</v>
      </c>
      <c r="H4110" s="51" t="s">
        <v>13789</v>
      </c>
      <c r="I4110" s="6"/>
      <c r="J4110" s="6"/>
    </row>
    <row r="4111">
      <c r="A4111" s="28">
        <v>5.90105301486E11</v>
      </c>
      <c r="B4111" s="29" t="s">
        <v>13790</v>
      </c>
      <c r="C4111" s="29" t="s">
        <v>13791</v>
      </c>
      <c r="D4111" s="28">
        <v>8.778956371E10</v>
      </c>
      <c r="E4111" s="29" t="s">
        <v>165</v>
      </c>
      <c r="F4111" s="29" t="s">
        <v>71</v>
      </c>
      <c r="G4111" s="29" t="s">
        <v>13792</v>
      </c>
      <c r="H4111" s="30" t="s">
        <v>13793</v>
      </c>
      <c r="I4111" s="6"/>
      <c r="J4111" s="13"/>
    </row>
    <row r="4112">
      <c r="A4112" s="28">
        <v>5.90101313973E11</v>
      </c>
      <c r="B4112" s="29" t="s">
        <v>13794</v>
      </c>
      <c r="C4112" s="29" t="s">
        <v>13795</v>
      </c>
      <c r="D4112" s="28">
        <v>8.705810695E10</v>
      </c>
      <c r="E4112" s="29" t="s">
        <v>165</v>
      </c>
      <c r="F4112" s="29" t="s">
        <v>91</v>
      </c>
      <c r="G4112" s="29" t="s">
        <v>4276</v>
      </c>
      <c r="H4112" s="51" t="s">
        <v>12533</v>
      </c>
      <c r="I4112" s="6"/>
      <c r="J4112" s="6"/>
    </row>
    <row r="4113">
      <c r="A4113" s="28">
        <v>5.90101406124E11</v>
      </c>
      <c r="B4113" s="29" t="s">
        <v>13796</v>
      </c>
      <c r="C4113" s="29" t="s">
        <v>13797</v>
      </c>
      <c r="D4113" s="28">
        <v>8.7778647724E10</v>
      </c>
      <c r="E4113" s="29" t="s">
        <v>213</v>
      </c>
      <c r="F4113" s="29" t="s">
        <v>60</v>
      </c>
      <c r="G4113" s="29" t="s">
        <v>12031</v>
      </c>
      <c r="H4113" s="51" t="s">
        <v>10180</v>
      </c>
      <c r="I4113" s="6"/>
      <c r="J4113" s="6"/>
    </row>
    <row r="4114">
      <c r="A4114" s="62">
        <v>5.90106302509E11</v>
      </c>
      <c r="B4114" s="63" t="s">
        <v>13798</v>
      </c>
      <c r="C4114" s="63" t="s">
        <v>13799</v>
      </c>
      <c r="D4114" s="68" t="str">
        <f>+77012204650 ,87012204650</f>
        <v>#ERROR!</v>
      </c>
      <c r="E4114" s="63" t="s">
        <v>6097</v>
      </c>
      <c r="F4114" s="63" t="s">
        <v>2984</v>
      </c>
      <c r="G4114" s="63" t="s">
        <v>5954</v>
      </c>
      <c r="H4114" s="33"/>
      <c r="I4114" s="33"/>
      <c r="J4114" s="10"/>
    </row>
    <row r="4115">
      <c r="A4115" s="3">
        <v>5.90105350573E11</v>
      </c>
      <c r="B4115" s="2" t="s">
        <v>13800</v>
      </c>
      <c r="C4115" s="2" t="s">
        <v>13801</v>
      </c>
      <c r="D4115" s="3">
        <v>8.7143520606E10</v>
      </c>
      <c r="E4115" s="2" t="s">
        <v>21</v>
      </c>
      <c r="F4115" s="2" t="s">
        <v>43</v>
      </c>
      <c r="G4115" s="2" t="s">
        <v>13802</v>
      </c>
      <c r="H4115" s="4" t="s">
        <v>11788</v>
      </c>
      <c r="I4115" s="33" t="s">
        <v>13803</v>
      </c>
      <c r="J4115" s="6"/>
    </row>
    <row r="4116">
      <c r="A4116" s="58"/>
      <c r="B4116" s="58"/>
      <c r="C4116" s="58"/>
      <c r="D4116" s="58"/>
      <c r="E4116" s="58"/>
      <c r="F4116" s="58"/>
      <c r="G4116" s="58"/>
      <c r="H4116" s="6"/>
      <c r="I4116" s="6"/>
      <c r="J4116" s="6"/>
    </row>
    <row r="4117">
      <c r="A4117" s="62">
        <v>5.90107300607E11</v>
      </c>
      <c r="B4117" s="63" t="s">
        <v>13804</v>
      </c>
      <c r="C4117" s="63" t="s">
        <v>13805</v>
      </c>
      <c r="D4117" s="62">
        <v>8.7027472004E10</v>
      </c>
      <c r="E4117" s="63" t="s">
        <v>117</v>
      </c>
      <c r="F4117" s="63" t="s">
        <v>16</v>
      </c>
      <c r="G4117" s="63" t="s">
        <v>13806</v>
      </c>
      <c r="H4117" s="33"/>
      <c r="I4117" s="33"/>
      <c r="J4117" s="6"/>
    </row>
    <row r="4118">
      <c r="A4118" s="3">
        <v>5.90107301158E11</v>
      </c>
      <c r="B4118" s="2" t="s">
        <v>13807</v>
      </c>
      <c r="C4118" s="2" t="s">
        <v>13808</v>
      </c>
      <c r="D4118" s="3">
        <v>8.7776524379E10</v>
      </c>
      <c r="E4118" s="2" t="s">
        <v>21</v>
      </c>
      <c r="F4118" s="2" t="s">
        <v>71</v>
      </c>
      <c r="G4118" s="2" t="s">
        <v>13809</v>
      </c>
      <c r="H4118" s="65" t="s">
        <v>10399</v>
      </c>
      <c r="I4118" s="10"/>
      <c r="J4118" s="6"/>
    </row>
    <row r="4119">
      <c r="A4119" s="28">
        <v>5.90112301751E11</v>
      </c>
      <c r="B4119" s="29" t="s">
        <v>13810</v>
      </c>
      <c r="C4119" s="29" t="s">
        <v>13810</v>
      </c>
      <c r="D4119" s="28">
        <v>8.7011020659E10</v>
      </c>
      <c r="E4119" s="29" t="s">
        <v>117</v>
      </c>
      <c r="F4119" s="29" t="s">
        <v>452</v>
      </c>
      <c r="G4119" s="29" t="s">
        <v>13298</v>
      </c>
      <c r="H4119" s="51" t="s">
        <v>5715</v>
      </c>
      <c r="I4119" s="6"/>
      <c r="J4119" s="33"/>
    </row>
    <row r="4120">
      <c r="A4120" s="62">
        <v>5.90112401778E11</v>
      </c>
      <c r="B4120" s="63" t="s">
        <v>13811</v>
      </c>
      <c r="C4120" s="63" t="s">
        <v>13812</v>
      </c>
      <c r="D4120" s="63" t="s">
        <v>13813</v>
      </c>
      <c r="E4120" s="63" t="s">
        <v>70</v>
      </c>
      <c r="F4120" s="63" t="s">
        <v>1868</v>
      </c>
      <c r="G4120" s="63" t="s">
        <v>12294</v>
      </c>
      <c r="H4120" s="33"/>
      <c r="I4120" s="33"/>
      <c r="J4120" s="20"/>
    </row>
    <row r="4121">
      <c r="A4121" s="3">
        <v>5.90115300155E11</v>
      </c>
      <c r="B4121" s="2" t="s">
        <v>13814</v>
      </c>
      <c r="C4121" s="2" t="s">
        <v>13815</v>
      </c>
      <c r="D4121" s="3">
        <v>8.7710144745E10</v>
      </c>
      <c r="E4121" s="2" t="s">
        <v>165</v>
      </c>
      <c r="F4121" s="2" t="s">
        <v>16</v>
      </c>
      <c r="G4121" s="2" t="s">
        <v>13816</v>
      </c>
      <c r="H4121" s="4" t="s">
        <v>13817</v>
      </c>
      <c r="I4121" s="10"/>
      <c r="J4121" s="6"/>
    </row>
    <row r="4122">
      <c r="A4122" s="3">
        <v>5.90120403551E11</v>
      </c>
      <c r="B4122" s="2" t="s">
        <v>13818</v>
      </c>
      <c r="C4122" s="2" t="s">
        <v>13819</v>
      </c>
      <c r="D4122" s="3">
        <v>8.7771146695E10</v>
      </c>
      <c r="E4122" s="2" t="s">
        <v>165</v>
      </c>
      <c r="F4122" s="2" t="s">
        <v>186</v>
      </c>
      <c r="G4122" s="2" t="s">
        <v>1196</v>
      </c>
      <c r="H4122" s="4" t="s">
        <v>13820</v>
      </c>
      <c r="I4122" s="10"/>
      <c r="J4122" s="10"/>
    </row>
    <row r="4123">
      <c r="A4123" s="62">
        <v>5.90121302213E11</v>
      </c>
      <c r="B4123" s="63" t="s">
        <v>13821</v>
      </c>
      <c r="C4123" s="63" t="s">
        <v>13822</v>
      </c>
      <c r="D4123" s="62">
        <v>8.7057337616E10</v>
      </c>
      <c r="E4123" s="63" t="s">
        <v>674</v>
      </c>
      <c r="F4123" s="63" t="s">
        <v>2</v>
      </c>
      <c r="G4123" s="63" t="s">
        <v>13823</v>
      </c>
      <c r="H4123" s="33"/>
      <c r="I4123" s="33"/>
      <c r="J4123" s="6"/>
    </row>
    <row r="4124">
      <c r="A4124" s="28">
        <v>5.90306350437E11</v>
      </c>
      <c r="B4124" s="29" t="s">
        <v>13824</v>
      </c>
      <c r="C4124" s="29" t="s">
        <v>13825</v>
      </c>
      <c r="D4124" s="28">
        <v>8.7056088878E10</v>
      </c>
      <c r="E4124" s="29" t="s">
        <v>165</v>
      </c>
      <c r="F4124" s="29" t="s">
        <v>9</v>
      </c>
      <c r="G4124" s="29" t="s">
        <v>8752</v>
      </c>
      <c r="H4124" s="51" t="s">
        <v>1286</v>
      </c>
      <c r="I4124" s="6"/>
      <c r="J4124" s="10"/>
    </row>
    <row r="4125">
      <c r="A4125" s="3">
        <v>5.9021530266E11</v>
      </c>
      <c r="B4125" s="2" t="s">
        <v>13826</v>
      </c>
      <c r="C4125" s="2" t="s">
        <v>13827</v>
      </c>
      <c r="D4125" s="3">
        <v>8.7234421465E10</v>
      </c>
      <c r="E4125" s="2" t="s">
        <v>117</v>
      </c>
      <c r="F4125" s="2" t="s">
        <v>141</v>
      </c>
      <c r="G4125" s="2" t="s">
        <v>3579</v>
      </c>
      <c r="H4125" s="4" t="s">
        <v>13828</v>
      </c>
      <c r="I4125" s="10"/>
      <c r="J4125" s="20"/>
    </row>
    <row r="4126">
      <c r="A4126" s="28">
        <v>5.90217300992E11</v>
      </c>
      <c r="B4126" s="29" t="s">
        <v>13829</v>
      </c>
      <c r="C4126" s="29" t="s">
        <v>13830</v>
      </c>
      <c r="D4126" s="39" t="s">
        <v>13831</v>
      </c>
      <c r="E4126" s="29" t="s">
        <v>13832</v>
      </c>
      <c r="F4126" s="29" t="s">
        <v>452</v>
      </c>
      <c r="G4126" s="29" t="s">
        <v>13833</v>
      </c>
      <c r="H4126" s="51" t="s">
        <v>5715</v>
      </c>
      <c r="I4126" s="6"/>
      <c r="J4126" s="6"/>
    </row>
    <row r="4127">
      <c r="A4127" s="3">
        <v>5.9022030317E11</v>
      </c>
      <c r="B4127" s="2" t="s">
        <v>13834</v>
      </c>
      <c r="C4127" s="2" t="s">
        <v>7250</v>
      </c>
      <c r="D4127" s="2" t="s">
        <v>7251</v>
      </c>
      <c r="E4127" s="2" t="s">
        <v>21</v>
      </c>
      <c r="F4127" s="2" t="s">
        <v>16</v>
      </c>
      <c r="G4127" s="2" t="s">
        <v>9327</v>
      </c>
      <c r="H4127" s="4" t="s">
        <v>13835</v>
      </c>
      <c r="I4127" s="10"/>
      <c r="J4127" s="6"/>
    </row>
    <row r="4128">
      <c r="A4128" s="58"/>
      <c r="B4128" s="58"/>
      <c r="C4128" s="58"/>
      <c r="D4128" s="58"/>
      <c r="E4128" s="58"/>
      <c r="F4128" s="58"/>
      <c r="G4128" s="58"/>
      <c r="H4128" s="6"/>
      <c r="I4128" s="6"/>
      <c r="J4128" s="10"/>
    </row>
    <row r="4129">
      <c r="A4129" s="3">
        <v>5.90224399038E11</v>
      </c>
      <c r="B4129" s="2" t="s">
        <v>13836</v>
      </c>
      <c r="C4129" s="2" t="s">
        <v>13837</v>
      </c>
      <c r="D4129" s="3">
        <v>8.7715970777E10</v>
      </c>
      <c r="E4129" s="2" t="s">
        <v>117</v>
      </c>
      <c r="F4129" s="2" t="s">
        <v>91</v>
      </c>
      <c r="G4129" s="2" t="s">
        <v>4496</v>
      </c>
      <c r="H4129" s="4" t="s">
        <v>12533</v>
      </c>
      <c r="I4129" s="10"/>
      <c r="J4129" s="13"/>
    </row>
    <row r="4130">
      <c r="A4130" s="3">
        <v>5.90227401377E11</v>
      </c>
      <c r="B4130" s="2" t="s">
        <v>13838</v>
      </c>
      <c r="C4130" s="2" t="s">
        <v>13839</v>
      </c>
      <c r="D4130" s="69" t="s">
        <v>13840</v>
      </c>
      <c r="E4130" s="2" t="s">
        <v>200</v>
      </c>
      <c r="F4130" s="2" t="s">
        <v>186</v>
      </c>
      <c r="G4130" s="2" t="s">
        <v>13841</v>
      </c>
      <c r="H4130" s="4" t="s">
        <v>13820</v>
      </c>
      <c r="I4130" s="10"/>
      <c r="J4130" s="14"/>
    </row>
    <row r="4131">
      <c r="A4131" s="62">
        <v>5.90306300837E11</v>
      </c>
      <c r="B4131" s="63" t="s">
        <v>13842</v>
      </c>
      <c r="C4131" s="63" t="s">
        <v>13843</v>
      </c>
      <c r="D4131" s="62">
        <v>8.7014555477E10</v>
      </c>
      <c r="E4131" s="63" t="s">
        <v>21</v>
      </c>
      <c r="F4131" s="63" t="s">
        <v>2984</v>
      </c>
      <c r="G4131" s="63" t="s">
        <v>6054</v>
      </c>
      <c r="H4131" s="128">
        <v>4.0</v>
      </c>
      <c r="I4131" s="33"/>
      <c r="J4131" s="6"/>
    </row>
    <row r="4132">
      <c r="A4132" s="28">
        <v>5.90209301818E11</v>
      </c>
      <c r="B4132" s="29" t="s">
        <v>13844</v>
      </c>
      <c r="C4132" s="29" t="s">
        <v>13845</v>
      </c>
      <c r="D4132" s="28">
        <v>8.7076511117E10</v>
      </c>
      <c r="E4132" s="29" t="s">
        <v>117</v>
      </c>
      <c r="F4132" s="29" t="s">
        <v>141</v>
      </c>
      <c r="G4132" s="29" t="s">
        <v>1091</v>
      </c>
      <c r="H4132" s="51" t="s">
        <v>13846</v>
      </c>
      <c r="I4132" s="6"/>
      <c r="J4132" s="10"/>
    </row>
    <row r="4133">
      <c r="A4133" s="28">
        <v>5.90214401316E11</v>
      </c>
      <c r="B4133" s="29" t="s">
        <v>13847</v>
      </c>
      <c r="C4133" s="29" t="s">
        <v>13848</v>
      </c>
      <c r="D4133" s="28">
        <v>8.7770252533E10</v>
      </c>
      <c r="E4133" s="29" t="s">
        <v>12940</v>
      </c>
      <c r="F4133" s="29" t="s">
        <v>31</v>
      </c>
      <c r="G4133" s="29" t="s">
        <v>13849</v>
      </c>
      <c r="H4133" s="51" t="s">
        <v>11852</v>
      </c>
      <c r="I4133" s="6"/>
      <c r="J4133" s="10"/>
    </row>
    <row r="4134">
      <c r="A4134" s="62">
        <v>5.90220300814E11</v>
      </c>
      <c r="B4134" s="63" t="s">
        <v>13850</v>
      </c>
      <c r="C4134" s="63" t="s">
        <v>13851</v>
      </c>
      <c r="D4134" s="62">
        <v>8.7072731348E10</v>
      </c>
      <c r="E4134" s="63" t="s">
        <v>117</v>
      </c>
      <c r="F4134" s="63" t="s">
        <v>16</v>
      </c>
      <c r="G4134" s="63" t="s">
        <v>13852</v>
      </c>
      <c r="H4134" s="33"/>
      <c r="I4134" s="33"/>
      <c r="J4134" s="13"/>
    </row>
    <row r="4135">
      <c r="A4135" s="28">
        <v>5.90301301035E11</v>
      </c>
      <c r="B4135" s="29" t="s">
        <v>13853</v>
      </c>
      <c r="C4135" s="29" t="s">
        <v>13854</v>
      </c>
      <c r="D4135" s="28">
        <v>8.7057400427E10</v>
      </c>
      <c r="E4135" s="29" t="s">
        <v>117</v>
      </c>
      <c r="F4135" s="29" t="s">
        <v>31</v>
      </c>
      <c r="G4135" s="29" t="s">
        <v>13855</v>
      </c>
      <c r="H4135" s="51" t="s">
        <v>6946</v>
      </c>
      <c r="I4135" s="6"/>
      <c r="J4135" s="6"/>
    </row>
    <row r="4136">
      <c r="A4136" s="28">
        <v>5.90305350134E11</v>
      </c>
      <c r="B4136" s="29" t="s">
        <v>13856</v>
      </c>
      <c r="C4136" s="29" t="s">
        <v>13857</v>
      </c>
      <c r="D4136" s="39" t="s">
        <v>13858</v>
      </c>
      <c r="E4136" s="29" t="s">
        <v>36</v>
      </c>
      <c r="F4136" s="29" t="s">
        <v>9</v>
      </c>
      <c r="G4136" s="29" t="s">
        <v>1640</v>
      </c>
      <c r="H4136" s="51" t="s">
        <v>11113</v>
      </c>
      <c r="I4136" s="6"/>
      <c r="J4136" s="6"/>
    </row>
    <row r="4137">
      <c r="A4137" s="28">
        <v>5.90308301688E11</v>
      </c>
      <c r="B4137" s="29" t="s">
        <v>13859</v>
      </c>
      <c r="C4137" s="29" t="s">
        <v>13860</v>
      </c>
      <c r="D4137" s="28">
        <v>8.7753662159E10</v>
      </c>
      <c r="E4137" s="29" t="s">
        <v>16</v>
      </c>
      <c r="F4137" s="29" t="s">
        <v>452</v>
      </c>
      <c r="G4137" s="29" t="s">
        <v>13861</v>
      </c>
      <c r="H4137" s="51" t="s">
        <v>5715</v>
      </c>
      <c r="I4137" s="6"/>
      <c r="J4137" s="10"/>
    </row>
    <row r="4138">
      <c r="A4138" s="28">
        <v>5.90309401233E11</v>
      </c>
      <c r="B4138" s="29" t="s">
        <v>13862</v>
      </c>
      <c r="C4138" s="29" t="s">
        <v>13863</v>
      </c>
      <c r="D4138" s="39" t="s">
        <v>13864</v>
      </c>
      <c r="E4138" s="29" t="s">
        <v>117</v>
      </c>
      <c r="F4138" s="29" t="s">
        <v>31</v>
      </c>
      <c r="G4138" s="29" t="s">
        <v>13865</v>
      </c>
      <c r="H4138" s="51" t="s">
        <v>11852</v>
      </c>
      <c r="I4138" s="6"/>
      <c r="J4138" s="6"/>
    </row>
    <row r="4139">
      <c r="A4139" s="62">
        <v>5.90501305868E11</v>
      </c>
      <c r="B4139" s="63" t="s">
        <v>13866</v>
      </c>
      <c r="C4139" s="63" t="s">
        <v>13867</v>
      </c>
      <c r="D4139" s="62">
        <v>8.7012803534E10</v>
      </c>
      <c r="E4139" s="63" t="s">
        <v>762</v>
      </c>
      <c r="F4139" s="63" t="s">
        <v>1868</v>
      </c>
      <c r="G4139" s="63" t="s">
        <v>13868</v>
      </c>
      <c r="H4139" s="33"/>
      <c r="I4139" s="33"/>
      <c r="J4139" s="6"/>
    </row>
    <row r="4140">
      <c r="A4140" s="62">
        <v>5.9031730137E11</v>
      </c>
      <c r="B4140" s="63" t="s">
        <v>13869</v>
      </c>
      <c r="C4140" s="63" t="s">
        <v>13870</v>
      </c>
      <c r="D4140" s="62">
        <v>8.7051741695E10</v>
      </c>
      <c r="E4140" s="63" t="s">
        <v>117</v>
      </c>
      <c r="F4140" s="63" t="s">
        <v>2</v>
      </c>
      <c r="G4140" s="63" t="s">
        <v>3007</v>
      </c>
      <c r="H4140" s="33"/>
      <c r="I4140" s="33"/>
      <c r="J4140" s="20"/>
    </row>
    <row r="4141">
      <c r="A4141" s="28">
        <v>5.90327402696E11</v>
      </c>
      <c r="B4141" s="29" t="s">
        <v>13871</v>
      </c>
      <c r="C4141" s="29" t="s">
        <v>13872</v>
      </c>
      <c r="D4141" s="28">
        <v>8.7057267867E10</v>
      </c>
      <c r="E4141" s="29" t="s">
        <v>117</v>
      </c>
      <c r="F4141" s="29" t="s">
        <v>31</v>
      </c>
      <c r="G4141" s="29" t="s">
        <v>13873</v>
      </c>
      <c r="H4141" s="51" t="s">
        <v>13874</v>
      </c>
      <c r="I4141" s="6"/>
      <c r="J4141" s="6"/>
    </row>
    <row r="4142">
      <c r="A4142" s="28">
        <v>5.90412450678E11</v>
      </c>
      <c r="B4142" s="29" t="s">
        <v>13875</v>
      </c>
      <c r="C4142" s="29" t="s">
        <v>13876</v>
      </c>
      <c r="D4142" s="29" t="s">
        <v>13877</v>
      </c>
      <c r="E4142" s="29" t="s">
        <v>117</v>
      </c>
      <c r="F4142" s="29" t="s">
        <v>71</v>
      </c>
      <c r="G4142" s="29" t="s">
        <v>9765</v>
      </c>
      <c r="H4142" s="30" t="s">
        <v>13878</v>
      </c>
      <c r="I4142" s="6"/>
      <c r="J4142" s="6"/>
    </row>
    <row r="4143">
      <c r="A4143" s="3">
        <v>5.90413301768E11</v>
      </c>
      <c r="B4143" s="2" t="s">
        <v>13879</v>
      </c>
      <c r="C4143" s="2" t="s">
        <v>13880</v>
      </c>
      <c r="D4143" s="2" t="s">
        <v>13881</v>
      </c>
      <c r="E4143" s="2" t="s">
        <v>117</v>
      </c>
      <c r="F4143" s="2" t="s">
        <v>31</v>
      </c>
      <c r="G4143" s="2" t="s">
        <v>13882</v>
      </c>
      <c r="H4143" s="4" t="s">
        <v>11814</v>
      </c>
      <c r="I4143" s="10"/>
      <c r="J4143" s="10"/>
    </row>
    <row r="4144">
      <c r="A4144" s="62">
        <v>5.90418402096E11</v>
      </c>
      <c r="B4144" s="63" t="s">
        <v>13883</v>
      </c>
      <c r="C4144" s="63" t="s">
        <v>13884</v>
      </c>
      <c r="D4144" s="62">
        <v>8.7059148585E10</v>
      </c>
      <c r="E4144" s="63" t="s">
        <v>225</v>
      </c>
      <c r="F4144" s="63" t="s">
        <v>2</v>
      </c>
      <c r="G4144" s="63" t="s">
        <v>6514</v>
      </c>
      <c r="H4144" s="33"/>
      <c r="I4144" s="33"/>
      <c r="J4144" s="13"/>
    </row>
    <row r="4145">
      <c r="A4145" s="28">
        <v>5.9041930096E11</v>
      </c>
      <c r="B4145" s="29" t="s">
        <v>13885</v>
      </c>
      <c r="C4145" s="29" t="s">
        <v>13886</v>
      </c>
      <c r="D4145" s="39" t="s">
        <v>13887</v>
      </c>
      <c r="E4145" s="29" t="s">
        <v>213</v>
      </c>
      <c r="F4145" s="29" t="s">
        <v>37</v>
      </c>
      <c r="G4145" s="29" t="s">
        <v>5938</v>
      </c>
      <c r="H4145" s="51" t="s">
        <v>13410</v>
      </c>
      <c r="I4145" s="6"/>
      <c r="J4145" s="6"/>
    </row>
    <row r="4146">
      <c r="A4146" s="28">
        <v>5.90426401498E11</v>
      </c>
      <c r="B4146" s="29" t="s">
        <v>13888</v>
      </c>
      <c r="C4146" s="29" t="s">
        <v>13889</v>
      </c>
      <c r="D4146" s="28">
        <v>8.778657628E10</v>
      </c>
      <c r="E4146" s="29" t="s">
        <v>225</v>
      </c>
      <c r="F4146" s="29" t="s">
        <v>205</v>
      </c>
      <c r="G4146" s="29" t="s">
        <v>5169</v>
      </c>
      <c r="H4146" s="51" t="s">
        <v>10237</v>
      </c>
      <c r="I4146" s="6"/>
      <c r="J4146" s="6"/>
    </row>
    <row r="4147">
      <c r="A4147" s="28">
        <v>5.90504302364E11</v>
      </c>
      <c r="B4147" s="29" t="s">
        <v>13890</v>
      </c>
      <c r="C4147" s="29" t="s">
        <v>13891</v>
      </c>
      <c r="D4147" s="28">
        <v>8.7052704515E10</v>
      </c>
      <c r="E4147" s="29" t="s">
        <v>302</v>
      </c>
      <c r="F4147" s="29" t="s">
        <v>37</v>
      </c>
      <c r="G4147" s="29" t="s">
        <v>13737</v>
      </c>
      <c r="H4147" s="51" t="s">
        <v>13410</v>
      </c>
      <c r="I4147" s="6"/>
      <c r="J4147" s="6"/>
    </row>
    <row r="4148">
      <c r="A4148" s="28">
        <v>5.9031430242E11</v>
      </c>
      <c r="B4148" s="29" t="s">
        <v>13892</v>
      </c>
      <c r="C4148" s="29" t="s">
        <v>13893</v>
      </c>
      <c r="D4148" s="28">
        <v>8.7023189444E10</v>
      </c>
      <c r="E4148" s="29" t="s">
        <v>117</v>
      </c>
      <c r="F4148" s="29" t="s">
        <v>31</v>
      </c>
      <c r="G4148" s="29" t="s">
        <v>3472</v>
      </c>
      <c r="H4148" s="51" t="s">
        <v>11239</v>
      </c>
      <c r="I4148" s="6"/>
      <c r="J4148" s="6"/>
    </row>
    <row r="4149">
      <c r="A4149" s="3">
        <v>5.90326301292E11</v>
      </c>
      <c r="B4149" s="2" t="s">
        <v>13894</v>
      </c>
      <c r="C4149" s="2" t="s">
        <v>13895</v>
      </c>
      <c r="D4149" s="3">
        <v>8.7234421971E10</v>
      </c>
      <c r="E4149" s="2" t="s">
        <v>117</v>
      </c>
      <c r="F4149" s="2" t="s">
        <v>141</v>
      </c>
      <c r="G4149" s="2" t="s">
        <v>1752</v>
      </c>
      <c r="H4149" s="4" t="s">
        <v>13828</v>
      </c>
      <c r="I4149" s="10"/>
      <c r="J4149" s="6"/>
    </row>
    <row r="4150">
      <c r="A4150" s="62">
        <v>5.90427300617E11</v>
      </c>
      <c r="B4150" s="63" t="s">
        <v>13896</v>
      </c>
      <c r="C4150" s="63" t="s">
        <v>13896</v>
      </c>
      <c r="D4150" s="68" t="str">
        <f>+77017353194 ,87017353194</f>
        <v>#ERROR!</v>
      </c>
      <c r="E4150" s="63" t="s">
        <v>584</v>
      </c>
      <c r="F4150" s="63" t="s">
        <v>2</v>
      </c>
      <c r="G4150" s="63" t="s">
        <v>6514</v>
      </c>
      <c r="H4150" s="33"/>
      <c r="I4150" s="33"/>
      <c r="J4150" s="13"/>
    </row>
    <row r="4151">
      <c r="A4151" s="62">
        <v>5.90517301387E11</v>
      </c>
      <c r="B4151" s="63" t="s">
        <v>13897</v>
      </c>
      <c r="C4151" s="63" t="s">
        <v>13898</v>
      </c>
      <c r="D4151" s="62">
        <v>8.7029994154E10</v>
      </c>
      <c r="E4151" s="63" t="s">
        <v>674</v>
      </c>
      <c r="F4151" s="63" t="s">
        <v>1868</v>
      </c>
      <c r="G4151" s="63" t="s">
        <v>5543</v>
      </c>
      <c r="H4151" s="33"/>
      <c r="I4151" s="33"/>
      <c r="J4151" s="6"/>
    </row>
    <row r="4152">
      <c r="A4152" s="62">
        <v>5.90509300424E11</v>
      </c>
      <c r="B4152" s="63" t="s">
        <v>13899</v>
      </c>
      <c r="C4152" s="63" t="s">
        <v>13900</v>
      </c>
      <c r="D4152" s="68" t="str">
        <f>+7(707)1051003 ,87071051003</f>
        <v>#ERROR!</v>
      </c>
      <c r="E4152" s="63" t="s">
        <v>272</v>
      </c>
      <c r="F4152" s="63" t="s">
        <v>2984</v>
      </c>
      <c r="G4152" s="63" t="s">
        <v>5964</v>
      </c>
      <c r="H4152" s="33"/>
      <c r="I4152" s="33"/>
      <c r="J4152" s="10"/>
    </row>
    <row r="4153">
      <c r="A4153" s="28">
        <v>5.90518301977E11</v>
      </c>
      <c r="B4153" s="29" t="s">
        <v>13901</v>
      </c>
      <c r="C4153" s="29" t="s">
        <v>13902</v>
      </c>
      <c r="D4153" s="28">
        <v>8.7714047272E10</v>
      </c>
      <c r="E4153" s="29" t="s">
        <v>674</v>
      </c>
      <c r="F4153" s="29" t="s">
        <v>16</v>
      </c>
      <c r="G4153" s="29" t="s">
        <v>1898</v>
      </c>
      <c r="H4153" s="51" t="s">
        <v>13032</v>
      </c>
      <c r="I4153" s="6"/>
      <c r="J4153" s="10"/>
    </row>
    <row r="4154">
      <c r="A4154" s="3">
        <v>5.90601302916E11</v>
      </c>
      <c r="B4154" s="2" t="s">
        <v>13903</v>
      </c>
      <c r="C4154" s="2" t="s">
        <v>13904</v>
      </c>
      <c r="D4154" s="3">
        <v>8.7717181886E10</v>
      </c>
      <c r="E4154" s="2" t="s">
        <v>13905</v>
      </c>
      <c r="F4154" s="2" t="s">
        <v>31</v>
      </c>
      <c r="G4154" s="2" t="s">
        <v>1176</v>
      </c>
      <c r="H4154" s="4" t="s">
        <v>6946</v>
      </c>
      <c r="I4154" s="10"/>
      <c r="J4154" s="13"/>
    </row>
    <row r="4155">
      <c r="A4155" s="62">
        <v>5.90531401111E11</v>
      </c>
      <c r="B4155" s="63" t="s">
        <v>13906</v>
      </c>
      <c r="C4155" s="63" t="s">
        <v>7759</v>
      </c>
      <c r="D4155" s="62">
        <v>8.7262546672E10</v>
      </c>
      <c r="E4155" s="63" t="s">
        <v>6004</v>
      </c>
      <c r="F4155" s="63" t="s">
        <v>2</v>
      </c>
      <c r="G4155" s="63" t="s">
        <v>6514</v>
      </c>
      <c r="H4155" s="33"/>
      <c r="I4155" s="33"/>
      <c r="J4155" s="13"/>
    </row>
    <row r="4156">
      <c r="A4156" s="58"/>
      <c r="B4156" s="58"/>
      <c r="C4156" s="58"/>
      <c r="D4156" s="58"/>
      <c r="E4156" s="58"/>
      <c r="F4156" s="58"/>
      <c r="G4156" s="58"/>
      <c r="H4156" s="6"/>
      <c r="I4156" s="6"/>
      <c r="J4156" s="6"/>
    </row>
    <row r="4157">
      <c r="A4157" s="3">
        <v>5.90609401363E11</v>
      </c>
      <c r="B4157" s="2" t="s">
        <v>13907</v>
      </c>
      <c r="C4157" s="2" t="s">
        <v>13908</v>
      </c>
      <c r="D4157" s="3">
        <v>8.7088128077E10</v>
      </c>
      <c r="E4157" s="2" t="s">
        <v>625</v>
      </c>
      <c r="F4157" s="2" t="s">
        <v>452</v>
      </c>
      <c r="G4157" s="2" t="s">
        <v>13909</v>
      </c>
      <c r="H4157" s="4" t="s">
        <v>9126</v>
      </c>
      <c r="I4157" s="10"/>
      <c r="J4157" s="10"/>
    </row>
    <row r="4158">
      <c r="A4158" s="28">
        <v>5.90607301316E11</v>
      </c>
      <c r="B4158" s="29" t="s">
        <v>13910</v>
      </c>
      <c r="C4158" s="29" t="s">
        <v>13911</v>
      </c>
      <c r="D4158" s="29" t="s">
        <v>13912</v>
      </c>
      <c r="E4158" s="29" t="s">
        <v>21</v>
      </c>
      <c r="F4158" s="29" t="s">
        <v>22</v>
      </c>
      <c r="G4158" s="29" t="s">
        <v>13913</v>
      </c>
      <c r="H4158" s="51" t="s">
        <v>963</v>
      </c>
      <c r="I4158" s="6"/>
      <c r="J4158" s="6"/>
    </row>
    <row r="4159">
      <c r="A4159" s="3">
        <v>5.90609301406E11</v>
      </c>
      <c r="B4159" s="2" t="s">
        <v>13914</v>
      </c>
      <c r="C4159" s="2" t="s">
        <v>13914</v>
      </c>
      <c r="D4159" s="69" t="s">
        <v>13915</v>
      </c>
      <c r="E4159" s="2" t="s">
        <v>416</v>
      </c>
      <c r="F4159" s="2" t="s">
        <v>141</v>
      </c>
      <c r="G4159" s="2" t="s">
        <v>13916</v>
      </c>
      <c r="H4159" s="4" t="s">
        <v>13828</v>
      </c>
      <c r="I4159" s="10"/>
      <c r="J4159" s="10"/>
    </row>
    <row r="4160">
      <c r="A4160" s="72">
        <v>5.90608400181E11</v>
      </c>
      <c r="B4160" s="73" t="s">
        <v>13917</v>
      </c>
      <c r="C4160" s="73" t="s">
        <v>13918</v>
      </c>
      <c r="D4160" s="72">
        <v>8.7751986848E10</v>
      </c>
      <c r="E4160" s="73" t="s">
        <v>1335</v>
      </c>
      <c r="F4160" s="73" t="s">
        <v>141</v>
      </c>
      <c r="G4160" s="73" t="s">
        <v>1529</v>
      </c>
      <c r="H4160" s="74" t="s">
        <v>13919</v>
      </c>
      <c r="I4160" s="14"/>
      <c r="J4160" s="6"/>
    </row>
    <row r="4161">
      <c r="A4161" s="62">
        <v>5.90610302618E11</v>
      </c>
      <c r="B4161" s="63" t="s">
        <v>13920</v>
      </c>
      <c r="C4161" s="63" t="s">
        <v>13921</v>
      </c>
      <c r="D4161" s="62">
        <v>8.7716233057E10</v>
      </c>
      <c r="E4161" s="63" t="s">
        <v>302</v>
      </c>
      <c r="F4161" s="63" t="s">
        <v>16</v>
      </c>
      <c r="G4161" s="63" t="s">
        <v>11527</v>
      </c>
      <c r="H4161" s="33"/>
      <c r="I4161" s="33"/>
      <c r="J4161" s="33"/>
    </row>
    <row r="4162">
      <c r="A4162" s="28">
        <v>5.90713400261E11</v>
      </c>
      <c r="B4162" s="29" t="s">
        <v>13922</v>
      </c>
      <c r="C4162" s="29" t="s">
        <v>13923</v>
      </c>
      <c r="D4162" s="28">
        <v>8.7777777777E10</v>
      </c>
      <c r="E4162" s="29" t="s">
        <v>12819</v>
      </c>
      <c r="F4162" s="29" t="s">
        <v>16</v>
      </c>
      <c r="G4162" s="29" t="s">
        <v>13924</v>
      </c>
      <c r="H4162" s="51" t="s">
        <v>13118</v>
      </c>
      <c r="I4162" s="6"/>
      <c r="J4162" s="6"/>
    </row>
    <row r="4163">
      <c r="A4163" s="28">
        <v>5.90611401512E11</v>
      </c>
      <c r="B4163" s="29" t="s">
        <v>13925</v>
      </c>
      <c r="C4163" s="29" t="s">
        <v>13926</v>
      </c>
      <c r="D4163" s="39" t="s">
        <v>13927</v>
      </c>
      <c r="E4163" s="29" t="s">
        <v>247</v>
      </c>
      <c r="F4163" s="29" t="s">
        <v>31</v>
      </c>
      <c r="G4163" s="29" t="s">
        <v>12208</v>
      </c>
      <c r="H4163" s="51" t="s">
        <v>11239</v>
      </c>
      <c r="I4163" s="6"/>
      <c r="J4163" s="10"/>
      <c r="K4163" s="27"/>
      <c r="L4163" s="27"/>
      <c r="M4163" s="27"/>
      <c r="N4163" s="27"/>
      <c r="O4163" s="27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</row>
    <row r="4164">
      <c r="A4164" s="28">
        <v>5.9061430177E11</v>
      </c>
      <c r="B4164" s="29" t="s">
        <v>5468</v>
      </c>
      <c r="C4164" s="29" t="s">
        <v>13928</v>
      </c>
      <c r="D4164" s="28">
        <v>8.7775657266E10</v>
      </c>
      <c r="E4164" s="29" t="s">
        <v>165</v>
      </c>
      <c r="F4164" s="29" t="s">
        <v>91</v>
      </c>
      <c r="G4164" s="29" t="s">
        <v>13929</v>
      </c>
      <c r="H4164" s="51" t="s">
        <v>12533</v>
      </c>
      <c r="I4164" s="6"/>
      <c r="J4164" s="6"/>
    </row>
    <row r="4165">
      <c r="A4165" s="3">
        <v>5.90617301767E11</v>
      </c>
      <c r="B4165" s="2" t="s">
        <v>13930</v>
      </c>
      <c r="C4165" s="2" t="s">
        <v>13931</v>
      </c>
      <c r="D4165" s="3">
        <v>8.7772456843E10</v>
      </c>
      <c r="E4165" s="2" t="s">
        <v>36</v>
      </c>
      <c r="F4165" s="2" t="s">
        <v>96</v>
      </c>
      <c r="G4165" s="2" t="s">
        <v>13932</v>
      </c>
      <c r="H4165" s="4" t="s">
        <v>13933</v>
      </c>
      <c r="I4165" s="10"/>
      <c r="J4165" s="6"/>
    </row>
    <row r="4166">
      <c r="A4166" s="3">
        <v>5.90706400808E11</v>
      </c>
      <c r="B4166" s="2" t="s">
        <v>13934</v>
      </c>
      <c r="C4166" s="2" t="s">
        <v>13935</v>
      </c>
      <c r="D4166" s="69" t="s">
        <v>13936</v>
      </c>
      <c r="E4166" s="2" t="s">
        <v>173</v>
      </c>
      <c r="F4166" s="2" t="s">
        <v>96</v>
      </c>
      <c r="G4166" s="2" t="s">
        <v>13937</v>
      </c>
      <c r="H4166" s="4" t="s">
        <v>12707</v>
      </c>
      <c r="I4166" s="10"/>
      <c r="J4166" s="10"/>
    </row>
    <row r="4167">
      <c r="A4167" s="62">
        <v>5.90712302246E11</v>
      </c>
      <c r="B4167" s="63" t="s">
        <v>13938</v>
      </c>
      <c r="C4167" s="63" t="s">
        <v>13939</v>
      </c>
      <c r="D4167" s="68" t="str">
        <f>+77023189390 ,87023189390</f>
        <v>#ERROR!</v>
      </c>
      <c r="E4167" s="63" t="s">
        <v>117</v>
      </c>
      <c r="F4167" s="63" t="s">
        <v>2</v>
      </c>
      <c r="G4167" s="63" t="s">
        <v>13940</v>
      </c>
      <c r="H4167" s="33"/>
      <c r="I4167" s="33"/>
      <c r="J4167" s="33"/>
    </row>
    <row r="4168">
      <c r="A4168" s="3">
        <v>5.90622401959E11</v>
      </c>
      <c r="B4168" s="2" t="s">
        <v>13941</v>
      </c>
      <c r="C4168" s="2" t="s">
        <v>13942</v>
      </c>
      <c r="D4168" s="69" t="s">
        <v>13943</v>
      </c>
      <c r="E4168" s="2" t="s">
        <v>165</v>
      </c>
      <c r="F4168" s="2" t="s">
        <v>186</v>
      </c>
      <c r="G4168" s="2" t="s">
        <v>1196</v>
      </c>
      <c r="H4168" s="4" t="s">
        <v>13820</v>
      </c>
      <c r="I4168" s="10"/>
      <c r="J4168" s="13"/>
    </row>
    <row r="4169">
      <c r="A4169" s="58"/>
      <c r="B4169" s="58"/>
      <c r="C4169" s="58"/>
      <c r="D4169" s="58"/>
      <c r="E4169" s="58"/>
      <c r="F4169" s="58"/>
      <c r="G4169" s="58"/>
      <c r="H4169" s="6"/>
      <c r="I4169" s="6"/>
      <c r="J4169" s="10"/>
    </row>
    <row r="4170">
      <c r="A4170" s="28">
        <v>5.90708400938E11</v>
      </c>
      <c r="B4170" s="29" t="s">
        <v>13944</v>
      </c>
      <c r="C4170" s="29" t="s">
        <v>13945</v>
      </c>
      <c r="D4170" s="28">
        <v>8.7756442217E10</v>
      </c>
      <c r="E4170" s="29" t="s">
        <v>225</v>
      </c>
      <c r="F4170" s="29" t="s">
        <v>37</v>
      </c>
      <c r="G4170" s="29" t="s">
        <v>3444</v>
      </c>
      <c r="H4170" s="51" t="s">
        <v>13410</v>
      </c>
      <c r="I4170" s="6"/>
      <c r="J4170" s="6"/>
    </row>
    <row r="4171">
      <c r="A4171" s="28">
        <v>5.90724401319E11</v>
      </c>
      <c r="B4171" s="29" t="s">
        <v>13946</v>
      </c>
      <c r="C4171" s="29" t="s">
        <v>13947</v>
      </c>
      <c r="D4171" s="28">
        <v>8.7024777229E10</v>
      </c>
      <c r="E4171" s="29" t="s">
        <v>165</v>
      </c>
      <c r="F4171" s="29" t="s">
        <v>37</v>
      </c>
      <c r="G4171" s="29" t="s">
        <v>13948</v>
      </c>
      <c r="H4171" s="6"/>
      <c r="I4171" s="6"/>
      <c r="J4171" s="6"/>
    </row>
    <row r="4172">
      <c r="A4172" s="3">
        <v>5.90717350025E11</v>
      </c>
      <c r="B4172" s="2" t="s">
        <v>13949</v>
      </c>
      <c r="C4172" s="2" t="s">
        <v>13950</v>
      </c>
      <c r="D4172" s="3">
        <v>8.7787364036E10</v>
      </c>
      <c r="E4172" s="2" t="s">
        <v>36</v>
      </c>
      <c r="F4172" s="2" t="s">
        <v>9</v>
      </c>
      <c r="G4172" s="2" t="s">
        <v>833</v>
      </c>
      <c r="H4172" s="4" t="s">
        <v>13505</v>
      </c>
      <c r="I4172" s="10"/>
      <c r="J4172" s="6"/>
    </row>
    <row r="4173">
      <c r="A4173" s="3">
        <v>5.90724300324E11</v>
      </c>
      <c r="B4173" s="2" t="s">
        <v>13951</v>
      </c>
      <c r="C4173" s="2" t="s">
        <v>13952</v>
      </c>
      <c r="D4173" s="3">
        <v>8.7059022197E10</v>
      </c>
      <c r="E4173" s="2" t="s">
        <v>674</v>
      </c>
      <c r="F4173" s="2" t="s">
        <v>205</v>
      </c>
      <c r="G4173" s="2" t="s">
        <v>1634</v>
      </c>
      <c r="H4173" s="4" t="s">
        <v>13953</v>
      </c>
      <c r="I4173" s="10"/>
      <c r="J4173" s="10"/>
    </row>
    <row r="4174">
      <c r="A4174" s="28">
        <v>5.90722350042E11</v>
      </c>
      <c r="B4174" s="29" t="s">
        <v>13954</v>
      </c>
      <c r="C4174" s="29" t="s">
        <v>13955</v>
      </c>
      <c r="D4174" s="28">
        <v>8.7089557567E10</v>
      </c>
      <c r="E4174" s="29" t="s">
        <v>117</v>
      </c>
      <c r="F4174" s="29" t="s">
        <v>60</v>
      </c>
      <c r="G4174" s="29" t="s">
        <v>2993</v>
      </c>
      <c r="H4174" s="51" t="s">
        <v>13956</v>
      </c>
      <c r="I4174" s="6"/>
      <c r="J4174" s="10"/>
    </row>
    <row r="4175">
      <c r="A4175" s="62">
        <v>5.90724401973E11</v>
      </c>
      <c r="B4175" s="63" t="s">
        <v>13957</v>
      </c>
      <c r="C4175" s="63" t="s">
        <v>13958</v>
      </c>
      <c r="D4175" s="62">
        <v>8.7754857485E10</v>
      </c>
      <c r="E4175" s="63" t="s">
        <v>674</v>
      </c>
      <c r="F4175" s="63" t="s">
        <v>2</v>
      </c>
      <c r="G4175" s="63" t="s">
        <v>11869</v>
      </c>
      <c r="H4175" s="33"/>
      <c r="I4175" s="33"/>
      <c r="J4175" s="6"/>
    </row>
    <row r="4176">
      <c r="A4176" s="62">
        <v>5.90729300538E11</v>
      </c>
      <c r="B4176" s="63" t="s">
        <v>13959</v>
      </c>
      <c r="C4176" s="63" t="s">
        <v>13960</v>
      </c>
      <c r="D4176" s="62">
        <v>8.7013505668E10</v>
      </c>
      <c r="E4176" s="63" t="s">
        <v>253</v>
      </c>
      <c r="F4176" s="63" t="s">
        <v>1868</v>
      </c>
      <c r="G4176" s="63" t="s">
        <v>5543</v>
      </c>
      <c r="H4176" s="33"/>
      <c r="I4176" s="33"/>
      <c r="J4176" s="10"/>
    </row>
    <row r="4177">
      <c r="A4177" s="3">
        <v>5.90731300263E11</v>
      </c>
      <c r="B4177" s="2" t="s">
        <v>13961</v>
      </c>
      <c r="C4177" s="2" t="s">
        <v>13962</v>
      </c>
      <c r="D4177" s="3">
        <v>8.7056360088E10</v>
      </c>
      <c r="E4177" s="2" t="s">
        <v>21</v>
      </c>
      <c r="F4177" s="2" t="s">
        <v>43</v>
      </c>
      <c r="G4177" s="2" t="s">
        <v>13963</v>
      </c>
      <c r="H4177" s="4" t="s">
        <v>11788</v>
      </c>
      <c r="I4177" s="83" t="s">
        <v>4378</v>
      </c>
      <c r="J4177" s="6"/>
    </row>
    <row r="4178">
      <c r="A4178" s="28">
        <v>5.90804350543E11</v>
      </c>
      <c r="B4178" s="29" t="s">
        <v>13964</v>
      </c>
      <c r="C4178" s="29" t="s">
        <v>13965</v>
      </c>
      <c r="D4178" s="39" t="s">
        <v>13966</v>
      </c>
      <c r="E4178" s="29" t="s">
        <v>173</v>
      </c>
      <c r="F4178" s="29" t="s">
        <v>55</v>
      </c>
      <c r="G4178" s="29" t="s">
        <v>2957</v>
      </c>
      <c r="H4178" s="51" t="s">
        <v>1814</v>
      </c>
      <c r="I4178" s="6"/>
      <c r="J4178" s="14"/>
    </row>
    <row r="4179">
      <c r="A4179" s="3">
        <v>5.90803402495E11</v>
      </c>
      <c r="B4179" s="2" t="s">
        <v>13967</v>
      </c>
      <c r="C4179" s="2" t="s">
        <v>13968</v>
      </c>
      <c r="D4179" s="3">
        <v>8.7758278351E10</v>
      </c>
      <c r="E4179" s="2" t="s">
        <v>21</v>
      </c>
      <c r="F4179" s="2" t="s">
        <v>186</v>
      </c>
      <c r="G4179" s="2" t="s">
        <v>1278</v>
      </c>
      <c r="H4179" s="4" t="s">
        <v>13730</v>
      </c>
      <c r="I4179" s="10"/>
      <c r="J4179" s="6"/>
    </row>
    <row r="4180">
      <c r="A4180" s="62">
        <v>5.90740000015E11</v>
      </c>
      <c r="B4180" s="63" t="s">
        <v>13969</v>
      </c>
      <c r="C4180" s="63" t="s">
        <v>13970</v>
      </c>
      <c r="D4180" s="62">
        <v>8.7277926358E10</v>
      </c>
      <c r="E4180" s="63" t="s">
        <v>5527</v>
      </c>
      <c r="F4180" s="63" t="s">
        <v>96</v>
      </c>
      <c r="G4180" s="63" t="s">
        <v>13971</v>
      </c>
      <c r="H4180" s="33"/>
      <c r="I4180" s="33"/>
      <c r="J4180" s="10"/>
    </row>
    <row r="4181">
      <c r="A4181" s="62">
        <v>5.90804401393E11</v>
      </c>
      <c r="B4181" s="63" t="s">
        <v>13972</v>
      </c>
      <c r="C4181" s="63" t="s">
        <v>13973</v>
      </c>
      <c r="D4181" s="62">
        <v>8.8474564649E10</v>
      </c>
      <c r="E4181" s="63" t="s">
        <v>21</v>
      </c>
      <c r="F4181" s="63" t="s">
        <v>2</v>
      </c>
      <c r="G4181" s="63" t="s">
        <v>13160</v>
      </c>
      <c r="H4181" s="33"/>
      <c r="I4181" s="33"/>
      <c r="J4181" s="6"/>
    </row>
    <row r="4182">
      <c r="A4182" s="28">
        <v>5.90818300791E11</v>
      </c>
      <c r="B4182" s="29" t="s">
        <v>13974</v>
      </c>
      <c r="C4182" s="29" t="s">
        <v>13975</v>
      </c>
      <c r="D4182" s="39" t="s">
        <v>13976</v>
      </c>
      <c r="E4182" s="29" t="s">
        <v>117</v>
      </c>
      <c r="F4182" s="29" t="s">
        <v>452</v>
      </c>
      <c r="G4182" s="29" t="s">
        <v>1332</v>
      </c>
      <c r="H4182" s="51" t="s">
        <v>9196</v>
      </c>
      <c r="I4182" s="6"/>
      <c r="J4182" s="13"/>
    </row>
    <row r="4183">
      <c r="A4183" s="28">
        <v>5.90810402413E11</v>
      </c>
      <c r="B4183" s="29" t="s">
        <v>13977</v>
      </c>
      <c r="C4183" s="29" t="s">
        <v>13978</v>
      </c>
      <c r="D4183" s="28">
        <v>8.7051465487E10</v>
      </c>
      <c r="E4183" s="29" t="s">
        <v>225</v>
      </c>
      <c r="F4183" s="29" t="s">
        <v>37</v>
      </c>
      <c r="G4183" s="29" t="s">
        <v>3444</v>
      </c>
      <c r="H4183" s="51" t="s">
        <v>13370</v>
      </c>
      <c r="I4183" s="6"/>
      <c r="J4183" s="6"/>
      <c r="K4183" s="16"/>
      <c r="L4183" s="16"/>
      <c r="M4183" s="16"/>
      <c r="N4183" s="16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16"/>
    </row>
    <row r="4184">
      <c r="A4184" s="62">
        <v>5.90807402685E11</v>
      </c>
      <c r="B4184" s="63" t="s">
        <v>13979</v>
      </c>
      <c r="C4184" s="63" t="s">
        <v>13980</v>
      </c>
      <c r="D4184" s="68" t="str">
        <f>+7(777)997-59-97 ,87779975997</f>
        <v>#ERROR!</v>
      </c>
      <c r="E4184" s="63" t="s">
        <v>21</v>
      </c>
      <c r="F4184" s="63" t="s">
        <v>16</v>
      </c>
      <c r="G4184" s="63" t="s">
        <v>13841</v>
      </c>
      <c r="H4184" s="33"/>
      <c r="I4184" s="33"/>
      <c r="J4184" s="33"/>
    </row>
    <row r="4185">
      <c r="A4185" s="28">
        <v>5.90814302032E11</v>
      </c>
      <c r="B4185" s="29" t="s">
        <v>13981</v>
      </c>
      <c r="C4185" s="29" t="s">
        <v>13982</v>
      </c>
      <c r="D4185" s="28">
        <v>8.7772267662E10</v>
      </c>
      <c r="E4185" s="29" t="s">
        <v>165</v>
      </c>
      <c r="F4185" s="29" t="s">
        <v>91</v>
      </c>
      <c r="G4185" s="29" t="s">
        <v>13983</v>
      </c>
      <c r="H4185" s="51" t="s">
        <v>12533</v>
      </c>
      <c r="I4185" s="6"/>
      <c r="J4185" s="6"/>
    </row>
    <row r="4186">
      <c r="A4186" s="28">
        <v>5.90821300143E11</v>
      </c>
      <c r="B4186" s="29" t="s">
        <v>13984</v>
      </c>
      <c r="C4186" s="29" t="s">
        <v>13985</v>
      </c>
      <c r="D4186" s="28">
        <v>8.7022263664E10</v>
      </c>
      <c r="E4186" s="29" t="s">
        <v>2034</v>
      </c>
      <c r="F4186" s="29" t="s">
        <v>201</v>
      </c>
      <c r="G4186" s="29" t="s">
        <v>202</v>
      </c>
      <c r="H4186" s="51" t="s">
        <v>13986</v>
      </c>
      <c r="I4186" s="6"/>
      <c r="J4186" s="10"/>
    </row>
    <row r="4187">
      <c r="A4187" s="3">
        <v>5.9081930115E11</v>
      </c>
      <c r="B4187" s="2" t="s">
        <v>13987</v>
      </c>
      <c r="C4187" s="2" t="s">
        <v>13988</v>
      </c>
      <c r="D4187" s="3">
        <v>8.7123320025E10</v>
      </c>
      <c r="E4187" s="2" t="s">
        <v>117</v>
      </c>
      <c r="F4187" s="2" t="s">
        <v>16</v>
      </c>
      <c r="G4187" s="2" t="s">
        <v>13989</v>
      </c>
      <c r="H4187" s="4" t="s">
        <v>6001</v>
      </c>
      <c r="I4187" s="10"/>
      <c r="J4187" s="6"/>
    </row>
    <row r="4188">
      <c r="A4188" s="3">
        <v>5.90822300931E11</v>
      </c>
      <c r="B4188" s="2" t="s">
        <v>13990</v>
      </c>
      <c r="C4188" s="2" t="s">
        <v>13991</v>
      </c>
      <c r="D4188" s="3">
        <v>8.7058032541E10</v>
      </c>
      <c r="E4188" s="2" t="s">
        <v>165</v>
      </c>
      <c r="F4188" s="2" t="s">
        <v>91</v>
      </c>
      <c r="G4188" s="2" t="s">
        <v>5042</v>
      </c>
      <c r="H4188" s="4" t="s">
        <v>12533</v>
      </c>
      <c r="I4188" s="10"/>
      <c r="J4188" s="6"/>
    </row>
    <row r="4189">
      <c r="A4189" s="3">
        <v>5.90911300747E11</v>
      </c>
      <c r="B4189" s="2" t="s">
        <v>13992</v>
      </c>
      <c r="C4189" s="2" t="s">
        <v>13993</v>
      </c>
      <c r="D4189" s="3">
        <v>8.7714832397E10</v>
      </c>
      <c r="E4189" s="2" t="s">
        <v>117</v>
      </c>
      <c r="F4189" s="2" t="s">
        <v>91</v>
      </c>
      <c r="G4189" s="2" t="s">
        <v>13994</v>
      </c>
      <c r="H4189" s="4" t="s">
        <v>13817</v>
      </c>
      <c r="I4189" s="10"/>
      <c r="J4189" s="6"/>
    </row>
    <row r="4190">
      <c r="A4190" s="3">
        <v>5.90830450056E11</v>
      </c>
      <c r="B4190" s="2" t="s">
        <v>13995</v>
      </c>
      <c r="C4190" s="2" t="s">
        <v>13996</v>
      </c>
      <c r="D4190" s="2" t="s">
        <v>13997</v>
      </c>
      <c r="E4190" s="2" t="s">
        <v>247</v>
      </c>
      <c r="F4190" s="2" t="s">
        <v>43</v>
      </c>
      <c r="G4190" s="2" t="s">
        <v>13998</v>
      </c>
      <c r="H4190" s="4" t="s">
        <v>1272</v>
      </c>
      <c r="I4190" s="10"/>
      <c r="J4190" s="10"/>
    </row>
    <row r="4191">
      <c r="A4191" s="28">
        <v>5.90901303271E11</v>
      </c>
      <c r="B4191" s="29" t="s">
        <v>13999</v>
      </c>
      <c r="C4191" s="29" t="s">
        <v>14000</v>
      </c>
      <c r="D4191" s="28">
        <v>8.7024891242E10</v>
      </c>
      <c r="E4191" s="29" t="s">
        <v>21</v>
      </c>
      <c r="F4191" s="29" t="s">
        <v>31</v>
      </c>
      <c r="G4191" s="29" t="s">
        <v>14001</v>
      </c>
      <c r="H4191" s="51" t="s">
        <v>11852</v>
      </c>
      <c r="I4191" s="6"/>
      <c r="J4191" s="6"/>
    </row>
    <row r="4192">
      <c r="A4192" s="28">
        <v>5.90902350137E11</v>
      </c>
      <c r="B4192" s="29" t="s">
        <v>14002</v>
      </c>
      <c r="C4192" s="29" t="s">
        <v>14003</v>
      </c>
      <c r="D4192" s="28">
        <v>8.7073919056E10</v>
      </c>
      <c r="E4192" s="29" t="s">
        <v>213</v>
      </c>
      <c r="F4192" s="29" t="s">
        <v>9</v>
      </c>
      <c r="G4192" s="29" t="s">
        <v>14004</v>
      </c>
      <c r="H4192" s="51" t="s">
        <v>1286</v>
      </c>
      <c r="I4192" s="6"/>
      <c r="J4192" s="10"/>
    </row>
    <row r="4193">
      <c r="A4193" s="72">
        <v>5.90918301951E11</v>
      </c>
      <c r="B4193" s="73" t="s">
        <v>14005</v>
      </c>
      <c r="C4193" s="73" t="s">
        <v>14006</v>
      </c>
      <c r="D4193" s="109" t="s">
        <v>14007</v>
      </c>
      <c r="E4193" s="73" t="s">
        <v>584</v>
      </c>
      <c r="F4193" s="73" t="s">
        <v>96</v>
      </c>
      <c r="G4193" s="73" t="s">
        <v>13932</v>
      </c>
      <c r="H4193" s="74" t="s">
        <v>14008</v>
      </c>
      <c r="I4193" s="14"/>
      <c r="J4193" s="10"/>
    </row>
    <row r="4194">
      <c r="A4194" s="58"/>
      <c r="B4194" s="58"/>
      <c r="C4194" s="58"/>
      <c r="D4194" s="58"/>
      <c r="E4194" s="58"/>
      <c r="F4194" s="58"/>
      <c r="G4194" s="58"/>
      <c r="H4194" s="6"/>
      <c r="I4194" s="6"/>
      <c r="J4194" s="6"/>
    </row>
    <row r="4195">
      <c r="A4195" s="28">
        <v>5.90915300352E11</v>
      </c>
      <c r="B4195" s="29" t="s">
        <v>14009</v>
      </c>
      <c r="C4195" s="29" t="s">
        <v>14010</v>
      </c>
      <c r="D4195" s="39" t="s">
        <v>14011</v>
      </c>
      <c r="E4195" s="29" t="s">
        <v>117</v>
      </c>
      <c r="F4195" s="29" t="s">
        <v>186</v>
      </c>
      <c r="G4195" s="29" t="s">
        <v>14012</v>
      </c>
      <c r="H4195" s="51" t="s">
        <v>14013</v>
      </c>
      <c r="I4195" s="6"/>
      <c r="J4195" s="6"/>
    </row>
    <row r="4196">
      <c r="A4196" s="28">
        <v>5.90923302075E11</v>
      </c>
      <c r="B4196" s="29" t="s">
        <v>14014</v>
      </c>
      <c r="C4196" s="29" t="s">
        <v>14015</v>
      </c>
      <c r="D4196" s="28">
        <v>8.7764417473E10</v>
      </c>
      <c r="E4196" s="29" t="s">
        <v>225</v>
      </c>
      <c r="F4196" s="29" t="s">
        <v>37</v>
      </c>
      <c r="G4196" s="29" t="s">
        <v>1181</v>
      </c>
      <c r="H4196" s="51" t="s">
        <v>13410</v>
      </c>
      <c r="I4196" s="6"/>
      <c r="J4196" s="6"/>
    </row>
    <row r="4197">
      <c r="A4197" s="28">
        <v>5.90920350138E11</v>
      </c>
      <c r="B4197" s="29" t="s">
        <v>14016</v>
      </c>
      <c r="C4197" s="29" t="s">
        <v>14017</v>
      </c>
      <c r="D4197" s="28">
        <v>8.716365825E10</v>
      </c>
      <c r="E4197" s="29" t="s">
        <v>13832</v>
      </c>
      <c r="F4197" s="29" t="s">
        <v>22</v>
      </c>
      <c r="G4197" s="29" t="s">
        <v>1253</v>
      </c>
      <c r="H4197" s="51" t="s">
        <v>963</v>
      </c>
      <c r="I4197" s="6"/>
      <c r="J4197" s="6"/>
    </row>
    <row r="4198">
      <c r="A4198" s="28">
        <v>5.90922450185E11</v>
      </c>
      <c r="B4198" s="29" t="s">
        <v>14018</v>
      </c>
      <c r="C4198" s="29" t="s">
        <v>14019</v>
      </c>
      <c r="D4198" s="28">
        <v>8.775668182E10</v>
      </c>
      <c r="E4198" s="29" t="s">
        <v>165</v>
      </c>
      <c r="F4198" s="29" t="s">
        <v>71</v>
      </c>
      <c r="G4198" s="29" t="s">
        <v>14020</v>
      </c>
      <c r="H4198" s="30" t="s">
        <v>14021</v>
      </c>
      <c r="I4198" s="6"/>
      <c r="J4198" s="33"/>
    </row>
    <row r="4199">
      <c r="A4199" s="28">
        <v>5.90922300826E11</v>
      </c>
      <c r="B4199" s="29" t="s">
        <v>14022</v>
      </c>
      <c r="C4199" s="29" t="s">
        <v>14023</v>
      </c>
      <c r="D4199" s="39" t="s">
        <v>14024</v>
      </c>
      <c r="E4199" s="29" t="s">
        <v>165</v>
      </c>
      <c r="F4199" s="29" t="s">
        <v>201</v>
      </c>
      <c r="G4199" s="29" t="s">
        <v>14025</v>
      </c>
      <c r="H4199" s="51" t="s">
        <v>13986</v>
      </c>
      <c r="I4199" s="6"/>
      <c r="J4199" s="13"/>
    </row>
    <row r="4200">
      <c r="A4200" s="28">
        <v>5.91010403623E11</v>
      </c>
      <c r="B4200" s="29" t="s">
        <v>14026</v>
      </c>
      <c r="C4200" s="29" t="s">
        <v>14027</v>
      </c>
      <c r="D4200" s="28">
        <v>8.7771777242E10</v>
      </c>
      <c r="E4200" s="29" t="s">
        <v>379</v>
      </c>
      <c r="F4200" s="29" t="s">
        <v>141</v>
      </c>
      <c r="G4200" s="29" t="s">
        <v>2538</v>
      </c>
      <c r="H4200" s="51" t="s">
        <v>14028</v>
      </c>
      <c r="I4200" s="6"/>
      <c r="J4200" s="10"/>
    </row>
    <row r="4201">
      <c r="A4201" s="62">
        <v>5.9092540065E11</v>
      </c>
      <c r="B4201" s="63" t="s">
        <v>14029</v>
      </c>
      <c r="C4201" s="63" t="s">
        <v>14030</v>
      </c>
      <c r="D4201" s="68" t="str">
        <f>+77770888182 ,87770888182</f>
        <v>#ERROR!</v>
      </c>
      <c r="E4201" s="63" t="s">
        <v>117</v>
      </c>
      <c r="F4201" s="63" t="s">
        <v>2984</v>
      </c>
      <c r="G4201" s="63" t="s">
        <v>6054</v>
      </c>
      <c r="H4201" s="33"/>
      <c r="I4201" s="33"/>
      <c r="J4201" s="6"/>
    </row>
    <row r="4202">
      <c r="A4202" s="3">
        <v>5.90925401173E11</v>
      </c>
      <c r="B4202" s="2" t="s">
        <v>14031</v>
      </c>
      <c r="C4202" s="2" t="s">
        <v>14032</v>
      </c>
      <c r="D4202" s="69" t="s">
        <v>14033</v>
      </c>
      <c r="E4202" s="2" t="s">
        <v>165</v>
      </c>
      <c r="F4202" s="2" t="s">
        <v>186</v>
      </c>
      <c r="G4202" s="2" t="s">
        <v>14034</v>
      </c>
      <c r="H4202" s="4" t="s">
        <v>13820</v>
      </c>
      <c r="I4202" s="10"/>
      <c r="J4202" s="6"/>
    </row>
    <row r="4203">
      <c r="A4203" s="3">
        <v>5.9100830074E11</v>
      </c>
      <c r="B4203" s="2" t="s">
        <v>14035</v>
      </c>
      <c r="C4203" s="2" t="s">
        <v>14036</v>
      </c>
      <c r="D4203" s="3">
        <v>8.775464768E10</v>
      </c>
      <c r="E4203" s="2" t="s">
        <v>674</v>
      </c>
      <c r="F4203" s="2" t="s">
        <v>205</v>
      </c>
      <c r="G4203" s="2" t="s">
        <v>802</v>
      </c>
      <c r="H4203" s="4" t="s">
        <v>10009</v>
      </c>
      <c r="I4203" s="10"/>
      <c r="J4203" s="6"/>
    </row>
    <row r="4204">
      <c r="A4204" s="62">
        <v>5.9101330204E11</v>
      </c>
      <c r="B4204" s="63" t="s">
        <v>14037</v>
      </c>
      <c r="C4204" s="63" t="s">
        <v>14038</v>
      </c>
      <c r="D4204" s="62">
        <v>8.7028441059E10</v>
      </c>
      <c r="E4204" s="63" t="s">
        <v>117</v>
      </c>
      <c r="F4204" s="63" t="s">
        <v>1868</v>
      </c>
      <c r="G4204" s="63" t="s">
        <v>14039</v>
      </c>
      <c r="H4204" s="33"/>
      <c r="I4204" s="33"/>
      <c r="J4204" s="10"/>
    </row>
    <row r="4205">
      <c r="A4205" s="28">
        <v>5.91001302997E11</v>
      </c>
      <c r="B4205" s="29" t="s">
        <v>14040</v>
      </c>
      <c r="C4205" s="29" t="s">
        <v>14041</v>
      </c>
      <c r="D4205" s="29" t="s">
        <v>14042</v>
      </c>
      <c r="E4205" s="29" t="s">
        <v>117</v>
      </c>
      <c r="F4205" s="29" t="s">
        <v>186</v>
      </c>
      <c r="G4205" s="29" t="s">
        <v>12297</v>
      </c>
      <c r="H4205" s="51" t="s">
        <v>14043</v>
      </c>
      <c r="I4205" s="6"/>
      <c r="J4205" s="6"/>
    </row>
    <row r="4206">
      <c r="A4206" s="3">
        <v>5.91001350223E11</v>
      </c>
      <c r="B4206" s="2" t="s">
        <v>14044</v>
      </c>
      <c r="C4206" s="2" t="s">
        <v>14045</v>
      </c>
      <c r="D4206" s="3">
        <v>8.7021337562E10</v>
      </c>
      <c r="E4206" s="2" t="s">
        <v>213</v>
      </c>
      <c r="F4206" s="2" t="s">
        <v>71</v>
      </c>
      <c r="G4206" s="2" t="s">
        <v>1800</v>
      </c>
      <c r="H4206" s="65" t="s">
        <v>14046</v>
      </c>
      <c r="I4206" s="10"/>
      <c r="J4206" s="6"/>
    </row>
    <row r="4207">
      <c r="A4207" s="3">
        <v>5.91006301381E11</v>
      </c>
      <c r="B4207" s="2" t="s">
        <v>14047</v>
      </c>
      <c r="C4207" s="2" t="s">
        <v>14048</v>
      </c>
      <c r="D4207" s="69" t="s">
        <v>14049</v>
      </c>
      <c r="E4207" s="2" t="s">
        <v>165</v>
      </c>
      <c r="F4207" s="2" t="s">
        <v>186</v>
      </c>
      <c r="G4207" s="2" t="s">
        <v>13290</v>
      </c>
      <c r="H4207" s="4" t="s">
        <v>13820</v>
      </c>
      <c r="I4207" s="10"/>
      <c r="J4207" s="6"/>
    </row>
    <row r="4208">
      <c r="A4208" s="3">
        <v>5.910143018E11</v>
      </c>
      <c r="B4208" s="2" t="s">
        <v>14050</v>
      </c>
      <c r="C4208" s="2" t="s">
        <v>14051</v>
      </c>
      <c r="D4208" s="69" t="s">
        <v>14052</v>
      </c>
      <c r="E4208" s="2" t="s">
        <v>117</v>
      </c>
      <c r="F4208" s="2" t="s">
        <v>31</v>
      </c>
      <c r="G4208" s="2" t="s">
        <v>14053</v>
      </c>
      <c r="H4208" s="4" t="s">
        <v>6946</v>
      </c>
      <c r="I4208" s="10"/>
      <c r="J4208" s="6"/>
    </row>
    <row r="4209">
      <c r="A4209" s="28">
        <v>5.91018350187E11</v>
      </c>
      <c r="B4209" s="29" t="s">
        <v>14054</v>
      </c>
      <c r="C4209" s="29" t="s">
        <v>14055</v>
      </c>
      <c r="D4209" s="28">
        <f>+77772405924</f>
        <v>77772405924</v>
      </c>
      <c r="E4209" s="29" t="s">
        <v>21</v>
      </c>
      <c r="F4209" s="29" t="s">
        <v>43</v>
      </c>
      <c r="G4209" s="29" t="s">
        <v>14056</v>
      </c>
      <c r="H4209" s="51" t="s">
        <v>1272</v>
      </c>
      <c r="I4209" s="57" t="s">
        <v>14057</v>
      </c>
      <c r="J4209" s="10"/>
    </row>
    <row r="4210">
      <c r="A4210" s="3">
        <v>5.9101730145E11</v>
      </c>
      <c r="B4210" s="2" t="s">
        <v>14058</v>
      </c>
      <c r="C4210" s="2" t="s">
        <v>14059</v>
      </c>
      <c r="D4210" s="2" t="s">
        <v>14060</v>
      </c>
      <c r="E4210" s="2" t="s">
        <v>117</v>
      </c>
      <c r="F4210" s="2" t="s">
        <v>186</v>
      </c>
      <c r="G4210" s="2" t="s">
        <v>14061</v>
      </c>
      <c r="H4210" s="4" t="s">
        <v>14062</v>
      </c>
      <c r="I4210" s="10"/>
      <c r="J4210" s="33"/>
    </row>
    <row r="4211">
      <c r="A4211" s="28">
        <v>5.91102401885E11</v>
      </c>
      <c r="B4211" s="29" t="s">
        <v>14063</v>
      </c>
      <c r="C4211" s="29" t="s">
        <v>14064</v>
      </c>
      <c r="D4211" s="28">
        <v>8.7777951831E10</v>
      </c>
      <c r="E4211" s="29" t="s">
        <v>674</v>
      </c>
      <c r="F4211" s="29" t="s">
        <v>16</v>
      </c>
      <c r="G4211" s="29" t="s">
        <v>2480</v>
      </c>
      <c r="H4211" s="51" t="s">
        <v>13828</v>
      </c>
      <c r="I4211" s="6"/>
      <c r="J4211" s="6"/>
    </row>
    <row r="4212">
      <c r="A4212" s="28">
        <v>5.91024400348E11</v>
      </c>
      <c r="B4212" s="29" t="s">
        <v>14065</v>
      </c>
      <c r="C4212" s="29" t="s">
        <v>14066</v>
      </c>
      <c r="D4212" s="28">
        <v>8.7716546598E10</v>
      </c>
      <c r="E4212" s="29" t="s">
        <v>117</v>
      </c>
      <c r="F4212" s="29" t="s">
        <v>60</v>
      </c>
      <c r="G4212" s="29" t="s">
        <v>14067</v>
      </c>
      <c r="H4212" s="51" t="s">
        <v>14068</v>
      </c>
      <c r="I4212" s="6"/>
      <c r="J4212" s="20"/>
    </row>
    <row r="4213">
      <c r="A4213" s="3">
        <v>5.91025300357E11</v>
      </c>
      <c r="B4213" s="2" t="s">
        <v>14069</v>
      </c>
      <c r="C4213" s="2" t="s">
        <v>14070</v>
      </c>
      <c r="D4213" s="2" t="s">
        <v>14071</v>
      </c>
      <c r="E4213" s="2" t="s">
        <v>302</v>
      </c>
      <c r="F4213" s="2" t="s">
        <v>96</v>
      </c>
      <c r="G4213" s="2" t="s">
        <v>14072</v>
      </c>
      <c r="H4213" s="4" t="s">
        <v>13933</v>
      </c>
      <c r="I4213" s="10"/>
      <c r="J4213" s="6"/>
    </row>
    <row r="4214">
      <c r="A4214" s="3">
        <v>5.91101401999E11</v>
      </c>
      <c r="B4214" s="2" t="s">
        <v>14073</v>
      </c>
      <c r="C4214" s="2" t="s">
        <v>14074</v>
      </c>
      <c r="D4214" s="2" t="s">
        <v>14075</v>
      </c>
      <c r="E4214" s="2" t="s">
        <v>4020</v>
      </c>
      <c r="F4214" s="2" t="s">
        <v>452</v>
      </c>
      <c r="G4214" s="2" t="s">
        <v>1617</v>
      </c>
      <c r="H4214" s="4" t="s">
        <v>6001</v>
      </c>
      <c r="I4214" s="10"/>
      <c r="J4214" s="6"/>
    </row>
    <row r="4215">
      <c r="A4215" s="28">
        <v>5.91106301988E11</v>
      </c>
      <c r="B4215" s="29" t="s">
        <v>14076</v>
      </c>
      <c r="C4215" s="29" t="s">
        <v>14077</v>
      </c>
      <c r="D4215" s="28">
        <v>8.7059821462E10</v>
      </c>
      <c r="E4215" s="29" t="s">
        <v>1206</v>
      </c>
      <c r="F4215" s="29" t="s">
        <v>141</v>
      </c>
      <c r="G4215" s="29" t="s">
        <v>14078</v>
      </c>
      <c r="H4215" s="51" t="s">
        <v>14079</v>
      </c>
      <c r="I4215" s="6"/>
      <c r="J4215" s="10"/>
    </row>
    <row r="4216">
      <c r="A4216" s="28">
        <v>5.91107300174E11</v>
      </c>
      <c r="B4216" s="29" t="s">
        <v>14080</v>
      </c>
      <c r="C4216" s="29" t="s">
        <v>14081</v>
      </c>
      <c r="D4216" s="28">
        <v>8.7772278014E10</v>
      </c>
      <c r="E4216" s="29" t="s">
        <v>165</v>
      </c>
      <c r="F4216" s="29" t="s">
        <v>96</v>
      </c>
      <c r="G4216" s="29" t="s">
        <v>14082</v>
      </c>
      <c r="H4216" s="51" t="s">
        <v>14083</v>
      </c>
      <c r="I4216" s="6"/>
      <c r="J4216" s="6"/>
    </row>
    <row r="4217">
      <c r="A4217" s="28">
        <v>5.91117350234E11</v>
      </c>
      <c r="B4217" s="29" t="s">
        <v>14084</v>
      </c>
      <c r="C4217" s="29" t="s">
        <v>14085</v>
      </c>
      <c r="D4217" s="39" t="s">
        <v>14086</v>
      </c>
      <c r="E4217" s="29" t="s">
        <v>213</v>
      </c>
      <c r="F4217" s="29" t="s">
        <v>60</v>
      </c>
      <c r="G4217" s="29" t="s">
        <v>1041</v>
      </c>
      <c r="H4217" s="51" t="s">
        <v>10769</v>
      </c>
      <c r="I4217" s="6"/>
      <c r="J4217" s="6"/>
    </row>
    <row r="4218">
      <c r="A4218" s="3">
        <v>5.91107303525E11</v>
      </c>
      <c r="B4218" s="2" t="s">
        <v>14087</v>
      </c>
      <c r="C4218" s="2" t="s">
        <v>14088</v>
      </c>
      <c r="D4218" s="3">
        <f>+77771706889</f>
        <v>77771706889</v>
      </c>
      <c r="E4218" s="2" t="s">
        <v>525</v>
      </c>
      <c r="F4218" s="2" t="s">
        <v>91</v>
      </c>
      <c r="G4218" s="2" t="s">
        <v>14089</v>
      </c>
      <c r="H4218" s="4" t="s">
        <v>12711</v>
      </c>
      <c r="I4218" s="10"/>
      <c r="J4218" s="20"/>
    </row>
    <row r="4219">
      <c r="A4219" s="28">
        <v>5.9111240175E11</v>
      </c>
      <c r="B4219" s="29" t="s">
        <v>14090</v>
      </c>
      <c r="C4219" s="29" t="s">
        <v>14091</v>
      </c>
      <c r="D4219" s="143" t="str">
        <f>+77056909761 ,87056909761</f>
        <v>#ERROR!</v>
      </c>
      <c r="E4219" s="29" t="s">
        <v>165</v>
      </c>
      <c r="F4219" s="29" t="s">
        <v>37</v>
      </c>
      <c r="G4219" s="29" t="s">
        <v>14092</v>
      </c>
      <c r="H4219" s="51" t="s">
        <v>14093</v>
      </c>
      <c r="I4219" s="6"/>
      <c r="J4219" s="6"/>
    </row>
    <row r="4220">
      <c r="A4220" s="3">
        <v>5.91117300664E11</v>
      </c>
      <c r="B4220" s="2" t="s">
        <v>14094</v>
      </c>
      <c r="C4220" s="2" t="s">
        <v>14095</v>
      </c>
      <c r="D4220" s="3">
        <v>8.7775671413E10</v>
      </c>
      <c r="E4220" s="2" t="s">
        <v>117</v>
      </c>
      <c r="F4220" s="2" t="s">
        <v>91</v>
      </c>
      <c r="G4220" s="2" t="s">
        <v>1339</v>
      </c>
      <c r="H4220" s="4" t="s">
        <v>13817</v>
      </c>
      <c r="I4220" s="10"/>
      <c r="J4220" s="13"/>
    </row>
    <row r="4221">
      <c r="A4221" s="28">
        <v>5.91110401714E11</v>
      </c>
      <c r="B4221" s="29" t="s">
        <v>14096</v>
      </c>
      <c r="C4221" s="29" t="s">
        <v>14097</v>
      </c>
      <c r="D4221" s="28">
        <v>8.7757672092E10</v>
      </c>
      <c r="E4221" s="29" t="s">
        <v>165</v>
      </c>
      <c r="F4221" s="29" t="s">
        <v>43</v>
      </c>
      <c r="G4221" s="29" t="s">
        <v>1589</v>
      </c>
      <c r="H4221" s="51" t="s">
        <v>1272</v>
      </c>
      <c r="I4221" s="57" t="s">
        <v>7229</v>
      </c>
      <c r="J4221" s="10"/>
    </row>
    <row r="4222">
      <c r="A4222" s="28">
        <v>5.9111540211E11</v>
      </c>
      <c r="B4222" s="29" t="s">
        <v>14098</v>
      </c>
      <c r="C4222" s="29" t="s">
        <v>14099</v>
      </c>
      <c r="D4222" s="28">
        <v>8.7058884044E10</v>
      </c>
      <c r="E4222" s="29" t="s">
        <v>213</v>
      </c>
      <c r="F4222" s="29" t="s">
        <v>205</v>
      </c>
      <c r="G4222" s="29" t="s">
        <v>1211</v>
      </c>
      <c r="H4222" s="51" t="s">
        <v>14100</v>
      </c>
      <c r="I4222" s="6"/>
      <c r="J4222" s="10"/>
    </row>
    <row r="4223">
      <c r="A4223" s="3">
        <v>5.91201302607E11</v>
      </c>
      <c r="B4223" s="2" t="s">
        <v>14101</v>
      </c>
      <c r="C4223" s="2" t="s">
        <v>14102</v>
      </c>
      <c r="D4223" s="69" t="s">
        <v>14103</v>
      </c>
      <c r="E4223" s="2" t="s">
        <v>117</v>
      </c>
      <c r="F4223" s="2" t="s">
        <v>31</v>
      </c>
      <c r="G4223" s="2" t="s">
        <v>13882</v>
      </c>
      <c r="H4223" s="4" t="s">
        <v>11814</v>
      </c>
      <c r="I4223" s="10"/>
      <c r="J4223" s="6"/>
    </row>
    <row r="4224">
      <c r="A4224" s="3">
        <v>5.91121402381E11</v>
      </c>
      <c r="B4224" s="2" t="s">
        <v>14104</v>
      </c>
      <c r="C4224" s="2" t="s">
        <v>14105</v>
      </c>
      <c r="D4224" s="69" t="s">
        <v>14106</v>
      </c>
      <c r="E4224" s="2" t="s">
        <v>36</v>
      </c>
      <c r="F4224" s="2" t="s">
        <v>31</v>
      </c>
      <c r="G4224" s="2" t="s">
        <v>3561</v>
      </c>
      <c r="H4224" s="4" t="s">
        <v>14107</v>
      </c>
      <c r="I4224" s="10"/>
      <c r="J4224" s="20"/>
    </row>
    <row r="4225">
      <c r="A4225" s="28">
        <v>5.9112440047E11</v>
      </c>
      <c r="B4225" s="29" t="s">
        <v>14108</v>
      </c>
      <c r="C4225" s="29" t="s">
        <v>14108</v>
      </c>
      <c r="D4225" s="28">
        <v>8.7052713232E10</v>
      </c>
      <c r="E4225" s="29" t="s">
        <v>165</v>
      </c>
      <c r="F4225" s="29" t="s">
        <v>37</v>
      </c>
      <c r="G4225" s="29" t="s">
        <v>1181</v>
      </c>
      <c r="H4225" s="51" t="s">
        <v>14109</v>
      </c>
      <c r="I4225" s="6"/>
      <c r="J4225" s="10"/>
    </row>
    <row r="4226">
      <c r="A4226" s="28">
        <v>5.91126401777E11</v>
      </c>
      <c r="B4226" s="29" t="s">
        <v>14110</v>
      </c>
      <c r="C4226" s="29" t="s">
        <v>14111</v>
      </c>
      <c r="D4226" s="39" t="s">
        <v>14112</v>
      </c>
      <c r="E4226" s="29" t="s">
        <v>16</v>
      </c>
      <c r="F4226" s="29" t="s">
        <v>96</v>
      </c>
      <c r="G4226" s="29" t="s">
        <v>14113</v>
      </c>
      <c r="H4226" s="51" t="s">
        <v>14114</v>
      </c>
      <c r="I4226" s="6"/>
      <c r="J4226" s="20"/>
    </row>
    <row r="4227">
      <c r="A4227" s="3">
        <v>5.91127301964E11</v>
      </c>
      <c r="B4227" s="2" t="s">
        <v>5303</v>
      </c>
      <c r="C4227" s="2" t="s">
        <v>14115</v>
      </c>
      <c r="D4227" s="3">
        <v>8.7778041739E10</v>
      </c>
      <c r="E4227" s="2" t="s">
        <v>21</v>
      </c>
      <c r="F4227" s="2" t="s">
        <v>31</v>
      </c>
      <c r="G4227" s="2" t="s">
        <v>14116</v>
      </c>
      <c r="H4227" s="4" t="s">
        <v>14117</v>
      </c>
      <c r="I4227" s="10"/>
      <c r="J4227" s="10"/>
    </row>
    <row r="4228">
      <c r="A4228" s="3">
        <v>5.9112330029E11</v>
      </c>
      <c r="B4228" s="2" t="s">
        <v>14118</v>
      </c>
      <c r="C4228" s="2" t="s">
        <v>14119</v>
      </c>
      <c r="D4228" s="3">
        <v>8.7772872778E10</v>
      </c>
      <c r="E4228" s="2" t="s">
        <v>117</v>
      </c>
      <c r="F4228" s="2" t="s">
        <v>31</v>
      </c>
      <c r="G4228" s="2" t="s">
        <v>3472</v>
      </c>
      <c r="H4228" s="4" t="s">
        <v>14120</v>
      </c>
      <c r="I4228" s="10"/>
      <c r="J4228" s="10"/>
    </row>
    <row r="4229">
      <c r="A4229" s="3">
        <v>5.91125400179E11</v>
      </c>
      <c r="B4229" s="2" t="s">
        <v>14121</v>
      </c>
      <c r="C4229" s="2" t="s">
        <v>14122</v>
      </c>
      <c r="D4229" s="3">
        <v>8.7052381809E10</v>
      </c>
      <c r="E4229" s="2" t="s">
        <v>21</v>
      </c>
      <c r="F4229" s="2" t="s">
        <v>186</v>
      </c>
      <c r="G4229" s="2" t="s">
        <v>14123</v>
      </c>
      <c r="H4229" s="4" t="s">
        <v>13820</v>
      </c>
      <c r="I4229" s="10"/>
      <c r="J4229" s="10"/>
    </row>
    <row r="4230">
      <c r="A4230" s="28">
        <v>5.91129300947E11</v>
      </c>
      <c r="B4230" s="29" t="s">
        <v>12433</v>
      </c>
      <c r="C4230" s="29" t="s">
        <v>14124</v>
      </c>
      <c r="D4230" s="28">
        <v>8.7055722636E10</v>
      </c>
      <c r="E4230" s="29" t="s">
        <v>213</v>
      </c>
      <c r="F4230" s="29" t="s">
        <v>201</v>
      </c>
      <c r="G4230" s="29" t="s">
        <v>14125</v>
      </c>
      <c r="H4230" s="51" t="s">
        <v>13197</v>
      </c>
      <c r="I4230" s="6"/>
      <c r="J4230" s="33"/>
    </row>
    <row r="4231">
      <c r="A4231" s="28">
        <v>5.91213300715E11</v>
      </c>
      <c r="B4231" s="29" t="s">
        <v>14126</v>
      </c>
      <c r="C4231" s="29" t="s">
        <v>14127</v>
      </c>
      <c r="D4231" s="28">
        <v>8.7475175183E10</v>
      </c>
      <c r="E4231" s="29" t="s">
        <v>165</v>
      </c>
      <c r="F4231" s="29" t="s">
        <v>186</v>
      </c>
      <c r="G4231" s="29" t="s">
        <v>4717</v>
      </c>
      <c r="H4231" s="51" t="s">
        <v>14043</v>
      </c>
      <c r="I4231" s="6"/>
      <c r="J4231" s="6"/>
    </row>
    <row r="4232">
      <c r="A4232" s="28">
        <v>5.91211401134E11</v>
      </c>
      <c r="B4232" s="29" t="s">
        <v>14128</v>
      </c>
      <c r="C4232" s="29" t="s">
        <v>14129</v>
      </c>
      <c r="D4232" s="28">
        <v>8.7072893995E10</v>
      </c>
      <c r="E4232" s="29" t="s">
        <v>36</v>
      </c>
      <c r="F4232" s="29" t="s">
        <v>71</v>
      </c>
      <c r="G4232" s="29" t="s">
        <v>14130</v>
      </c>
      <c r="H4232" s="30" t="s">
        <v>1148</v>
      </c>
      <c r="I4232" s="6"/>
      <c r="J4232" s="6"/>
    </row>
    <row r="4233">
      <c r="A4233" s="28">
        <v>5.91213400444E11</v>
      </c>
      <c r="B4233" s="29" t="s">
        <v>14131</v>
      </c>
      <c r="C4233" s="29" t="s">
        <v>14132</v>
      </c>
      <c r="D4233" s="29" t="s">
        <v>14133</v>
      </c>
      <c r="E4233" s="29" t="s">
        <v>173</v>
      </c>
      <c r="F4233" s="29" t="s">
        <v>43</v>
      </c>
      <c r="G4233" s="29" t="s">
        <v>12601</v>
      </c>
      <c r="H4233" s="51" t="s">
        <v>1272</v>
      </c>
      <c r="I4233" s="6"/>
      <c r="J4233" s="6"/>
    </row>
    <row r="4234">
      <c r="A4234" s="3">
        <v>5.91215300786E11</v>
      </c>
      <c r="B4234" s="2" t="s">
        <v>14134</v>
      </c>
      <c r="C4234" s="2" t="s">
        <v>14135</v>
      </c>
      <c r="D4234" s="3">
        <v>8.7026586722E10</v>
      </c>
      <c r="E4234" s="2" t="s">
        <v>21</v>
      </c>
      <c r="F4234" s="2" t="s">
        <v>31</v>
      </c>
      <c r="G4234" s="2" t="s">
        <v>14136</v>
      </c>
      <c r="H4234" s="4" t="s">
        <v>14117</v>
      </c>
      <c r="I4234" s="10"/>
      <c r="J4234" s="10"/>
    </row>
    <row r="4235">
      <c r="A4235" s="62">
        <v>5.91215302287E11</v>
      </c>
      <c r="B4235" s="63" t="s">
        <v>14137</v>
      </c>
      <c r="C4235" s="63" t="s">
        <v>14138</v>
      </c>
      <c r="D4235" s="62">
        <v>8.7021513027E10</v>
      </c>
      <c r="E4235" s="63" t="s">
        <v>117</v>
      </c>
      <c r="F4235" s="63" t="s">
        <v>2</v>
      </c>
      <c r="G4235" s="63" t="s">
        <v>3007</v>
      </c>
      <c r="H4235" s="33"/>
      <c r="I4235" s="33"/>
      <c r="J4235" s="13"/>
    </row>
    <row r="4236">
      <c r="A4236" s="3">
        <v>5.91222300853E11</v>
      </c>
      <c r="B4236" s="2" t="s">
        <v>14139</v>
      </c>
      <c r="C4236" s="2" t="s">
        <v>14139</v>
      </c>
      <c r="D4236" s="3">
        <v>8.7789697759E10</v>
      </c>
      <c r="E4236" s="2" t="s">
        <v>165</v>
      </c>
      <c r="F4236" s="2" t="s">
        <v>141</v>
      </c>
      <c r="G4236" s="2" t="s">
        <v>1752</v>
      </c>
      <c r="H4236" s="4" t="s">
        <v>14140</v>
      </c>
      <c r="I4236" s="10"/>
      <c r="J4236" s="10"/>
    </row>
    <row r="4237">
      <c r="A4237" s="62">
        <v>5.91223301555E11</v>
      </c>
      <c r="B4237" s="63" t="s">
        <v>14141</v>
      </c>
      <c r="C4237" s="63" t="s">
        <v>14141</v>
      </c>
      <c r="D4237" s="62">
        <v>8.701363509E10</v>
      </c>
      <c r="E4237" s="63" t="s">
        <v>225</v>
      </c>
      <c r="F4237" s="63" t="s">
        <v>1868</v>
      </c>
      <c r="G4237" s="63" t="s">
        <v>14142</v>
      </c>
      <c r="H4237" s="33"/>
      <c r="I4237" s="33"/>
      <c r="J4237" s="33"/>
    </row>
    <row r="4238">
      <c r="A4238" s="28">
        <v>5.91225350102E11</v>
      </c>
      <c r="B4238" s="29" t="s">
        <v>14143</v>
      </c>
      <c r="C4238" s="29" t="s">
        <v>14144</v>
      </c>
      <c r="D4238" s="39" t="s">
        <v>14145</v>
      </c>
      <c r="E4238" s="29" t="s">
        <v>362</v>
      </c>
      <c r="F4238" s="29" t="s">
        <v>55</v>
      </c>
      <c r="G4238" s="29" t="s">
        <v>14146</v>
      </c>
      <c r="H4238" s="51" t="s">
        <v>14147</v>
      </c>
      <c r="I4238" s="6"/>
      <c r="J4238" s="6"/>
    </row>
    <row r="4239">
      <c r="A4239" s="3">
        <v>5.912293009E11</v>
      </c>
      <c r="B4239" s="2" t="s">
        <v>14148</v>
      </c>
      <c r="C4239" s="2" t="s">
        <v>14149</v>
      </c>
      <c r="D4239" s="69" t="s">
        <v>14150</v>
      </c>
      <c r="E4239" s="2" t="s">
        <v>1373</v>
      </c>
      <c r="F4239" s="2" t="s">
        <v>31</v>
      </c>
      <c r="G4239" s="2" t="s">
        <v>2723</v>
      </c>
      <c r="H4239" s="4" t="s">
        <v>14117</v>
      </c>
      <c r="I4239" s="10"/>
      <c r="J4239" s="14"/>
    </row>
    <row r="4240">
      <c r="A4240" s="62">
        <v>5.91240000021E11</v>
      </c>
      <c r="B4240" s="63" t="s">
        <v>14151</v>
      </c>
      <c r="C4240" s="63" t="s">
        <v>14152</v>
      </c>
      <c r="D4240" s="62">
        <v>8.7153520591E10</v>
      </c>
      <c r="E4240" s="63" t="s">
        <v>6369</v>
      </c>
      <c r="F4240" s="63" t="s">
        <v>55</v>
      </c>
      <c r="G4240" s="63" t="s">
        <v>14153</v>
      </c>
      <c r="H4240" s="33"/>
      <c r="I4240" s="33"/>
      <c r="J4240" s="6"/>
    </row>
    <row r="4241">
      <c r="A4241" s="28">
        <v>5.91240000033E11</v>
      </c>
      <c r="B4241" s="29" t="s">
        <v>14154</v>
      </c>
      <c r="C4241" s="29" t="s">
        <v>14155</v>
      </c>
      <c r="D4241" s="28">
        <v>8.7164122539E10</v>
      </c>
      <c r="E4241" s="29" t="s">
        <v>6369</v>
      </c>
      <c r="F4241" s="29" t="s">
        <v>22</v>
      </c>
      <c r="G4241" s="29" t="s">
        <v>14156</v>
      </c>
      <c r="H4241" s="51" t="s">
        <v>963</v>
      </c>
      <c r="I4241" s="6"/>
      <c r="J4241" s="6"/>
    </row>
    <row r="4242">
      <c r="A4242" s="28">
        <v>6.00101308367E11</v>
      </c>
      <c r="B4242" s="29" t="s">
        <v>14157</v>
      </c>
      <c r="C4242" s="29" t="s">
        <v>14157</v>
      </c>
      <c r="D4242" s="28">
        <v>8.7022149305E10</v>
      </c>
      <c r="E4242" s="29" t="s">
        <v>117</v>
      </c>
      <c r="F4242" s="29" t="s">
        <v>31</v>
      </c>
      <c r="G4242" s="29" t="s">
        <v>14158</v>
      </c>
      <c r="H4242" s="51" t="s">
        <v>14159</v>
      </c>
      <c r="I4242" s="6"/>
      <c r="J4242" s="13"/>
    </row>
    <row r="4243">
      <c r="A4243" s="28">
        <v>5.91240000045E11</v>
      </c>
      <c r="B4243" s="29" t="s">
        <v>14160</v>
      </c>
      <c r="C4243" s="29" t="s">
        <v>14161</v>
      </c>
      <c r="D4243" s="29" t="s">
        <v>14162</v>
      </c>
      <c r="E4243" s="29" t="s">
        <v>6369</v>
      </c>
      <c r="F4243" s="29" t="s">
        <v>22</v>
      </c>
      <c r="G4243" s="29" t="s">
        <v>14163</v>
      </c>
      <c r="H4243" s="51" t="s">
        <v>14164</v>
      </c>
      <c r="I4243" s="6"/>
      <c r="J4243" s="10"/>
    </row>
    <row r="4244">
      <c r="A4244" s="58"/>
      <c r="B4244" s="58"/>
      <c r="C4244" s="58"/>
      <c r="D4244" s="58"/>
      <c r="E4244" s="58"/>
      <c r="F4244" s="58"/>
      <c r="G4244" s="58"/>
      <c r="H4244" s="6"/>
      <c r="I4244" s="6"/>
      <c r="J4244" s="6"/>
    </row>
    <row r="4245">
      <c r="A4245" s="28">
        <v>6.00101320821E11</v>
      </c>
      <c r="B4245" s="29" t="s">
        <v>14165</v>
      </c>
      <c r="C4245" s="29" t="s">
        <v>14166</v>
      </c>
      <c r="D4245" s="28">
        <v>8.777425996E10</v>
      </c>
      <c r="E4245" s="29" t="s">
        <v>2065</v>
      </c>
      <c r="F4245" s="29" t="s">
        <v>37</v>
      </c>
      <c r="G4245" s="29" t="s">
        <v>5938</v>
      </c>
      <c r="H4245" s="51" t="s">
        <v>13410</v>
      </c>
      <c r="I4245" s="6"/>
      <c r="J4245" s="10"/>
    </row>
    <row r="4246">
      <c r="A4246" s="3">
        <v>6.00101321872E11</v>
      </c>
      <c r="B4246" s="2" t="s">
        <v>9005</v>
      </c>
      <c r="C4246" s="2" t="s">
        <v>14167</v>
      </c>
      <c r="D4246" s="2" t="s">
        <v>14168</v>
      </c>
      <c r="E4246" s="2" t="s">
        <v>165</v>
      </c>
      <c r="F4246" s="2" t="s">
        <v>91</v>
      </c>
      <c r="G4246" s="2" t="s">
        <v>4817</v>
      </c>
      <c r="H4246" s="4" t="s">
        <v>12711</v>
      </c>
      <c r="I4246" s="10"/>
      <c r="J4246" s="10"/>
    </row>
    <row r="4247">
      <c r="A4247" s="62">
        <v>6.00105302984E11</v>
      </c>
      <c r="B4247" s="63" t="s">
        <v>14169</v>
      </c>
      <c r="C4247" s="63" t="s">
        <v>14170</v>
      </c>
      <c r="D4247" s="62">
        <f>+77089262460</f>
        <v>77089262460</v>
      </c>
      <c r="E4247" s="63" t="s">
        <v>36</v>
      </c>
      <c r="F4247" s="63" t="s">
        <v>1868</v>
      </c>
      <c r="G4247" s="63" t="s">
        <v>14171</v>
      </c>
      <c r="H4247" s="33"/>
      <c r="I4247" s="33"/>
      <c r="J4247" s="20"/>
    </row>
    <row r="4248">
      <c r="A4248" s="28">
        <v>6.00102301923E11</v>
      </c>
      <c r="B4248" s="29" t="s">
        <v>14172</v>
      </c>
      <c r="C4248" s="29" t="s">
        <v>14173</v>
      </c>
      <c r="D4248" s="28">
        <v>8.7778626002E10</v>
      </c>
      <c r="E4248" s="29" t="s">
        <v>117</v>
      </c>
      <c r="F4248" s="29" t="s">
        <v>91</v>
      </c>
      <c r="G4248" s="29" t="s">
        <v>14174</v>
      </c>
      <c r="H4248" s="51" t="s">
        <v>13118</v>
      </c>
      <c r="I4248" s="6"/>
      <c r="J4248" s="6"/>
    </row>
    <row r="4249">
      <c r="A4249" s="62">
        <v>6.00102302757E11</v>
      </c>
      <c r="B4249" s="63" t="s">
        <v>14175</v>
      </c>
      <c r="C4249" s="63" t="s">
        <v>14175</v>
      </c>
      <c r="D4249" s="62">
        <v>8.775680707E10</v>
      </c>
      <c r="E4249" s="63" t="s">
        <v>21</v>
      </c>
      <c r="F4249" s="63" t="s">
        <v>2</v>
      </c>
      <c r="G4249" s="63" t="s">
        <v>14176</v>
      </c>
      <c r="H4249" s="33"/>
      <c r="I4249" s="33"/>
      <c r="J4249" s="6"/>
    </row>
    <row r="4250">
      <c r="A4250" s="3">
        <v>6.00103403125E11</v>
      </c>
      <c r="B4250" s="2" t="s">
        <v>14177</v>
      </c>
      <c r="C4250" s="2" t="s">
        <v>14177</v>
      </c>
      <c r="D4250" s="3">
        <v>8.71331216E10</v>
      </c>
      <c r="E4250" s="2" t="s">
        <v>3333</v>
      </c>
      <c r="F4250" s="2" t="s">
        <v>201</v>
      </c>
      <c r="G4250" s="2" t="s">
        <v>214</v>
      </c>
      <c r="H4250" s="4" t="s">
        <v>13197</v>
      </c>
      <c r="I4250" s="10"/>
      <c r="J4250" s="10"/>
    </row>
    <row r="4251">
      <c r="A4251" s="62">
        <v>6.00108301192E11</v>
      </c>
      <c r="B4251" s="63" t="s">
        <v>14178</v>
      </c>
      <c r="C4251" s="63" t="s">
        <v>14179</v>
      </c>
      <c r="D4251" s="62">
        <v>8.7788011435E10</v>
      </c>
      <c r="E4251" s="63" t="s">
        <v>213</v>
      </c>
      <c r="F4251" s="63" t="s">
        <v>2</v>
      </c>
      <c r="G4251" s="63" t="s">
        <v>5928</v>
      </c>
      <c r="H4251" s="33"/>
      <c r="I4251" s="33"/>
      <c r="J4251" s="6"/>
    </row>
    <row r="4252">
      <c r="A4252" s="28">
        <v>6.00114400041E11</v>
      </c>
      <c r="B4252" s="29" t="s">
        <v>13184</v>
      </c>
      <c r="C4252" s="29" t="s">
        <v>14180</v>
      </c>
      <c r="D4252" s="28">
        <v>8.70718925E10</v>
      </c>
      <c r="E4252" s="29" t="s">
        <v>302</v>
      </c>
      <c r="F4252" s="29" t="s">
        <v>31</v>
      </c>
      <c r="G4252" s="29" t="s">
        <v>2447</v>
      </c>
      <c r="H4252" s="51" t="s">
        <v>14181</v>
      </c>
      <c r="I4252" s="6"/>
      <c r="J4252" s="13"/>
    </row>
    <row r="4253">
      <c r="A4253" s="3">
        <v>6.00110301864E11</v>
      </c>
      <c r="B4253" s="2" t="s">
        <v>14182</v>
      </c>
      <c r="C4253" s="2" t="s">
        <v>14183</v>
      </c>
      <c r="D4253" s="3">
        <v>8.7133131812E10</v>
      </c>
      <c r="E4253" s="2" t="s">
        <v>10693</v>
      </c>
      <c r="F4253" s="2" t="s">
        <v>201</v>
      </c>
      <c r="G4253" s="2" t="s">
        <v>214</v>
      </c>
      <c r="H4253" s="4" t="s">
        <v>13197</v>
      </c>
      <c r="I4253" s="10"/>
      <c r="J4253" s="6"/>
    </row>
    <row r="4254">
      <c r="A4254" s="28">
        <v>6.00107301233E11</v>
      </c>
      <c r="B4254" s="29" t="s">
        <v>5083</v>
      </c>
      <c r="C4254" s="29" t="s">
        <v>14184</v>
      </c>
      <c r="D4254" s="28">
        <v>8.7776577878E10</v>
      </c>
      <c r="E4254" s="29" t="s">
        <v>165</v>
      </c>
      <c r="F4254" s="29" t="s">
        <v>186</v>
      </c>
      <c r="G4254" s="29" t="s">
        <v>13729</v>
      </c>
      <c r="H4254" s="51" t="s">
        <v>14043</v>
      </c>
      <c r="I4254" s="6"/>
      <c r="J4254" s="20"/>
    </row>
    <row r="4255">
      <c r="A4255" s="28">
        <v>6.00111301413E11</v>
      </c>
      <c r="B4255" s="29" t="s">
        <v>14185</v>
      </c>
      <c r="C4255" s="29" t="s">
        <v>14186</v>
      </c>
      <c r="D4255" s="39" t="s">
        <v>14187</v>
      </c>
      <c r="E4255" s="29" t="s">
        <v>165</v>
      </c>
      <c r="F4255" s="29" t="s">
        <v>9</v>
      </c>
      <c r="G4255" s="29" t="s">
        <v>14188</v>
      </c>
      <c r="H4255" s="51" t="s">
        <v>11250</v>
      </c>
      <c r="I4255" s="6"/>
      <c r="J4255" s="20"/>
    </row>
    <row r="4256">
      <c r="A4256" s="28">
        <v>6.00114300927E11</v>
      </c>
      <c r="B4256" s="29" t="s">
        <v>14189</v>
      </c>
      <c r="C4256" s="29" t="s">
        <v>14190</v>
      </c>
      <c r="D4256" s="28">
        <v>8.7753009199E10</v>
      </c>
      <c r="E4256" s="29" t="s">
        <v>213</v>
      </c>
      <c r="F4256" s="29" t="s">
        <v>91</v>
      </c>
      <c r="G4256" s="29" t="s">
        <v>1495</v>
      </c>
      <c r="H4256" s="51" t="s">
        <v>13118</v>
      </c>
      <c r="I4256" s="6"/>
      <c r="J4256" s="6"/>
    </row>
    <row r="4257">
      <c r="A4257" s="62">
        <v>6.00115303987E11</v>
      </c>
      <c r="B4257" s="63" t="s">
        <v>14191</v>
      </c>
      <c r="C4257" s="63" t="s">
        <v>14192</v>
      </c>
      <c r="D4257" s="68" t="str">
        <f>+77019292926 ,87019292926</f>
        <v>#ERROR!</v>
      </c>
      <c r="E4257" s="63" t="s">
        <v>442</v>
      </c>
      <c r="F4257" s="63" t="s">
        <v>2</v>
      </c>
      <c r="G4257" s="63" t="s">
        <v>12199</v>
      </c>
      <c r="H4257" s="33"/>
      <c r="I4257" s="33"/>
      <c r="J4257" s="33"/>
    </row>
    <row r="4258">
      <c r="A4258" s="62">
        <v>6.00120303151E11</v>
      </c>
      <c r="B4258" s="63" t="s">
        <v>14193</v>
      </c>
      <c r="C4258" s="63" t="s">
        <v>14194</v>
      </c>
      <c r="D4258" s="62">
        <v>8.7058450084E10</v>
      </c>
      <c r="E4258" s="63" t="s">
        <v>14195</v>
      </c>
      <c r="F4258" s="63" t="s">
        <v>2</v>
      </c>
      <c r="G4258" s="63" t="s">
        <v>12199</v>
      </c>
      <c r="H4258" s="33"/>
      <c r="I4258" s="33"/>
      <c r="J4258" s="10"/>
    </row>
    <row r="4259">
      <c r="A4259" s="28">
        <v>6.0011630224E11</v>
      </c>
      <c r="B4259" s="29" t="s">
        <v>14196</v>
      </c>
      <c r="C4259" s="29" t="s">
        <v>14197</v>
      </c>
      <c r="D4259" s="28">
        <v>8.7021843271E10</v>
      </c>
      <c r="E4259" s="29" t="s">
        <v>15</v>
      </c>
      <c r="F4259" s="29" t="s">
        <v>37</v>
      </c>
      <c r="G4259" s="29" t="s">
        <v>14198</v>
      </c>
      <c r="H4259" s="51" t="s">
        <v>13410</v>
      </c>
      <c r="I4259" s="6"/>
      <c r="J4259" s="33"/>
    </row>
    <row r="4260">
      <c r="A4260" s="3">
        <v>6.00115450668E11</v>
      </c>
      <c r="B4260" s="2" t="s">
        <v>14199</v>
      </c>
      <c r="C4260" s="2" t="s">
        <v>14200</v>
      </c>
      <c r="D4260" s="3">
        <v>8.7054474341E10</v>
      </c>
      <c r="E4260" s="2" t="s">
        <v>14201</v>
      </c>
      <c r="F4260" s="2" t="s">
        <v>55</v>
      </c>
      <c r="G4260" s="2" t="s">
        <v>14202</v>
      </c>
      <c r="H4260" s="4" t="s">
        <v>1293</v>
      </c>
      <c r="I4260" s="10"/>
      <c r="J4260" s="13"/>
    </row>
    <row r="4261">
      <c r="A4261" s="3">
        <v>6.00120350292E11</v>
      </c>
      <c r="B4261" s="2" t="s">
        <v>14203</v>
      </c>
      <c r="C4261" s="2" t="s">
        <v>14204</v>
      </c>
      <c r="D4261" s="3">
        <v>8.7475931819E10</v>
      </c>
      <c r="E4261" s="2" t="s">
        <v>117</v>
      </c>
      <c r="F4261" s="2" t="s">
        <v>71</v>
      </c>
      <c r="G4261" s="2" t="s">
        <v>2173</v>
      </c>
      <c r="H4261" s="65" t="s">
        <v>10399</v>
      </c>
      <c r="I4261" s="10"/>
      <c r="J4261" s="6"/>
    </row>
    <row r="4262">
      <c r="A4262" s="3">
        <v>6.00126350364E11</v>
      </c>
      <c r="B4262" s="2" t="s">
        <v>14205</v>
      </c>
      <c r="C4262" s="2" t="s">
        <v>14206</v>
      </c>
      <c r="D4262" s="2" t="s">
        <v>14207</v>
      </c>
      <c r="E4262" s="2" t="s">
        <v>21</v>
      </c>
      <c r="F4262" s="2" t="s">
        <v>43</v>
      </c>
      <c r="G4262" s="2" t="s">
        <v>1605</v>
      </c>
      <c r="H4262" s="4" t="s">
        <v>1272</v>
      </c>
      <c r="I4262" s="83" t="s">
        <v>14208</v>
      </c>
      <c r="J4262" s="6"/>
    </row>
    <row r="4263">
      <c r="A4263" s="3">
        <v>6.00130301477E11</v>
      </c>
      <c r="B4263" s="2" t="s">
        <v>14209</v>
      </c>
      <c r="C4263" s="2" t="s">
        <v>14210</v>
      </c>
      <c r="D4263" s="3">
        <v>8.7057797697E10</v>
      </c>
      <c r="E4263" s="2" t="s">
        <v>674</v>
      </c>
      <c r="F4263" s="2" t="s">
        <v>141</v>
      </c>
      <c r="G4263" s="2" t="s">
        <v>14211</v>
      </c>
      <c r="H4263" s="4" t="s">
        <v>14212</v>
      </c>
      <c r="I4263" s="10"/>
      <c r="J4263" s="10"/>
    </row>
    <row r="4264">
      <c r="A4264" s="28">
        <v>6.00201304665E11</v>
      </c>
      <c r="B4264" s="29" t="s">
        <v>14213</v>
      </c>
      <c r="C4264" s="29" t="s">
        <v>14214</v>
      </c>
      <c r="D4264" s="28">
        <v>8.7023589704E10</v>
      </c>
      <c r="E4264" s="29" t="s">
        <v>362</v>
      </c>
      <c r="F4264" s="29" t="s">
        <v>141</v>
      </c>
      <c r="G4264" s="29" t="s">
        <v>1529</v>
      </c>
      <c r="H4264" s="51" t="s">
        <v>13919</v>
      </c>
      <c r="I4264" s="6"/>
      <c r="J4264" s="13"/>
    </row>
    <row r="4265">
      <c r="A4265" s="3">
        <v>6.00207301297E11</v>
      </c>
      <c r="B4265" s="2" t="s">
        <v>14215</v>
      </c>
      <c r="C4265" s="2" t="s">
        <v>14215</v>
      </c>
      <c r="D4265" s="69" t="s">
        <v>14216</v>
      </c>
      <c r="E4265" s="2" t="s">
        <v>21</v>
      </c>
      <c r="F4265" s="2" t="s">
        <v>71</v>
      </c>
      <c r="G4265" s="2" t="s">
        <v>5050</v>
      </c>
      <c r="H4265" s="65" t="s">
        <v>14217</v>
      </c>
      <c r="I4265" s="10"/>
      <c r="J4265" s="13"/>
    </row>
    <row r="4266">
      <c r="A4266" s="58"/>
      <c r="B4266" s="58"/>
      <c r="C4266" s="58"/>
      <c r="D4266" s="58"/>
      <c r="E4266" s="58"/>
      <c r="F4266" s="58"/>
      <c r="G4266" s="58"/>
      <c r="H4266" s="6"/>
      <c r="I4266" s="6"/>
      <c r="J4266" s="10"/>
    </row>
    <row r="4267">
      <c r="A4267" s="62">
        <v>6.0020630054E11</v>
      </c>
      <c r="B4267" s="63" t="s">
        <v>14218</v>
      </c>
      <c r="C4267" s="63" t="s">
        <v>14219</v>
      </c>
      <c r="D4267" s="68" t="str">
        <f>+77074481654 ,87074481654</f>
        <v>#ERROR!</v>
      </c>
      <c r="E4267" s="63" t="s">
        <v>674</v>
      </c>
      <c r="F4267" s="63" t="s">
        <v>2</v>
      </c>
      <c r="G4267" s="63" t="s">
        <v>14220</v>
      </c>
      <c r="H4267" s="33"/>
      <c r="I4267" s="33"/>
      <c r="J4267" s="10"/>
    </row>
    <row r="4268">
      <c r="A4268" s="3">
        <v>6.00201303082E11</v>
      </c>
      <c r="B4268" s="2" t="s">
        <v>14221</v>
      </c>
      <c r="C4268" s="2" t="s">
        <v>14222</v>
      </c>
      <c r="D4268" s="3">
        <v>8.7014033989E10</v>
      </c>
      <c r="E4268" s="2" t="s">
        <v>165</v>
      </c>
      <c r="F4268" s="2" t="s">
        <v>273</v>
      </c>
      <c r="G4268" s="2" t="s">
        <v>274</v>
      </c>
      <c r="H4268" s="4" t="s">
        <v>8851</v>
      </c>
      <c r="I4268" s="10"/>
      <c r="J4268" s="6"/>
    </row>
    <row r="4269">
      <c r="A4269" s="62">
        <v>6.00218402826E11</v>
      </c>
      <c r="B4269" s="63" t="s">
        <v>14223</v>
      </c>
      <c r="C4269" s="63" t="s">
        <v>14223</v>
      </c>
      <c r="D4269" s="62">
        <v>8.7775399496E10</v>
      </c>
      <c r="E4269" s="63" t="s">
        <v>36</v>
      </c>
      <c r="F4269" s="63" t="s">
        <v>2</v>
      </c>
      <c r="G4269" s="63" t="s">
        <v>6133</v>
      </c>
      <c r="H4269" s="33"/>
      <c r="I4269" s="33"/>
      <c r="J4269" s="6"/>
    </row>
    <row r="4270">
      <c r="A4270" s="28">
        <v>6.00209300894E11</v>
      </c>
      <c r="B4270" s="29" t="s">
        <v>14224</v>
      </c>
      <c r="C4270" s="29" t="s">
        <v>14225</v>
      </c>
      <c r="D4270" s="39" t="s">
        <v>14226</v>
      </c>
      <c r="E4270" s="29" t="s">
        <v>21</v>
      </c>
      <c r="F4270" s="29" t="s">
        <v>71</v>
      </c>
      <c r="G4270" s="29" t="s">
        <v>14227</v>
      </c>
      <c r="H4270" s="30" t="s">
        <v>14228</v>
      </c>
      <c r="I4270" s="6"/>
      <c r="J4270" s="6"/>
    </row>
    <row r="4271">
      <c r="A4271" s="28">
        <v>6.0022530097E11</v>
      </c>
      <c r="B4271" s="29" t="s">
        <v>14229</v>
      </c>
      <c r="C4271" s="29" t="s">
        <v>14230</v>
      </c>
      <c r="D4271" s="28">
        <v>8.7772504899E10</v>
      </c>
      <c r="E4271" s="29" t="s">
        <v>117</v>
      </c>
      <c r="F4271" s="29" t="s">
        <v>31</v>
      </c>
      <c r="G4271" s="29" t="s">
        <v>14231</v>
      </c>
      <c r="H4271" s="51" t="s">
        <v>14232</v>
      </c>
      <c r="I4271" s="6"/>
      <c r="J4271" s="6"/>
    </row>
    <row r="4272">
      <c r="A4272" s="28">
        <v>6.00221300304E11</v>
      </c>
      <c r="B4272" s="29" t="s">
        <v>14233</v>
      </c>
      <c r="C4272" s="29" t="s">
        <v>14234</v>
      </c>
      <c r="D4272" s="28">
        <v>8.7785828663E10</v>
      </c>
      <c r="E4272" s="29" t="s">
        <v>674</v>
      </c>
      <c r="F4272" s="29" t="s">
        <v>71</v>
      </c>
      <c r="G4272" s="29" t="s">
        <v>2083</v>
      </c>
      <c r="H4272" s="30" t="s">
        <v>10258</v>
      </c>
      <c r="I4272" s="6"/>
      <c r="J4272" s="10"/>
    </row>
    <row r="4273">
      <c r="A4273" s="28">
        <v>6.00224302089E11</v>
      </c>
      <c r="B4273" s="29" t="s">
        <v>14235</v>
      </c>
      <c r="C4273" s="29" t="s">
        <v>14236</v>
      </c>
      <c r="D4273" s="28">
        <v>8.7558342438E10</v>
      </c>
      <c r="E4273" s="29" t="s">
        <v>1379</v>
      </c>
      <c r="F4273" s="29" t="s">
        <v>205</v>
      </c>
      <c r="G4273" s="29" t="s">
        <v>5169</v>
      </c>
      <c r="H4273" s="51" t="s">
        <v>10404</v>
      </c>
      <c r="I4273" s="6"/>
      <c r="J4273" s="6"/>
    </row>
    <row r="4274">
      <c r="A4274" s="62">
        <v>6.0030540182E11</v>
      </c>
      <c r="B4274" s="63" t="s">
        <v>14237</v>
      </c>
      <c r="C4274" s="63" t="s">
        <v>14238</v>
      </c>
      <c r="D4274" s="62">
        <v>8.7057813313E10</v>
      </c>
      <c r="E4274" s="63" t="s">
        <v>349</v>
      </c>
      <c r="F4274" s="63" t="s">
        <v>428</v>
      </c>
      <c r="G4274" s="63" t="s">
        <v>5906</v>
      </c>
      <c r="H4274" s="33"/>
      <c r="I4274" s="33"/>
      <c r="J4274" s="13"/>
    </row>
    <row r="4275">
      <c r="A4275" s="3">
        <v>6.00302302935E11</v>
      </c>
      <c r="B4275" s="2" t="s">
        <v>14239</v>
      </c>
      <c r="C4275" s="2" t="s">
        <v>14240</v>
      </c>
      <c r="D4275" s="3">
        <v>8.7056391159E10</v>
      </c>
      <c r="E4275" s="2" t="s">
        <v>165</v>
      </c>
      <c r="F4275" s="2" t="s">
        <v>141</v>
      </c>
      <c r="G4275" s="2" t="s">
        <v>14241</v>
      </c>
      <c r="H4275" s="4" t="s">
        <v>13427</v>
      </c>
      <c r="I4275" s="10"/>
      <c r="J4275" s="6"/>
    </row>
    <row r="4276">
      <c r="A4276" s="28">
        <v>6.00304403029E11</v>
      </c>
      <c r="B4276" s="29" t="s">
        <v>14242</v>
      </c>
      <c r="C4276" s="29" t="s">
        <v>14243</v>
      </c>
      <c r="D4276" s="28">
        <v>8.705272641E10</v>
      </c>
      <c r="E4276" s="29" t="s">
        <v>21</v>
      </c>
      <c r="F4276" s="29" t="s">
        <v>37</v>
      </c>
      <c r="G4276" s="29" t="s">
        <v>5938</v>
      </c>
      <c r="H4276" s="51" t="s">
        <v>13763</v>
      </c>
      <c r="I4276" s="6"/>
      <c r="J4276" s="10"/>
    </row>
    <row r="4277">
      <c r="A4277" s="62">
        <v>6.00228300223E11</v>
      </c>
      <c r="B4277" s="63" t="s">
        <v>14244</v>
      </c>
      <c r="C4277" s="63" t="s">
        <v>14245</v>
      </c>
      <c r="D4277" s="62">
        <v>8.701722321E10</v>
      </c>
      <c r="E4277" s="63" t="s">
        <v>117</v>
      </c>
      <c r="F4277" s="63" t="s">
        <v>2</v>
      </c>
      <c r="G4277" s="63" t="s">
        <v>1988</v>
      </c>
      <c r="H4277" s="33"/>
      <c r="I4277" s="33"/>
      <c r="J4277" s="6"/>
    </row>
    <row r="4278">
      <c r="A4278" s="3">
        <v>6.00228300987E11</v>
      </c>
      <c r="B4278" s="2" t="s">
        <v>14246</v>
      </c>
      <c r="C4278" s="2" t="s">
        <v>14247</v>
      </c>
      <c r="D4278" s="3">
        <v>8.7144050247E10</v>
      </c>
      <c r="E4278" s="2" t="s">
        <v>165</v>
      </c>
      <c r="F4278" s="2" t="s">
        <v>43</v>
      </c>
      <c r="G4278" s="2" t="s">
        <v>14248</v>
      </c>
      <c r="H4278" s="4" t="s">
        <v>11788</v>
      </c>
      <c r="I4278" s="10"/>
      <c r="J4278" s="6"/>
    </row>
    <row r="4279">
      <c r="A4279" s="3">
        <v>6.00310350314E11</v>
      </c>
      <c r="B4279" s="2" t="s">
        <v>14249</v>
      </c>
      <c r="C4279" s="2" t="s">
        <v>14250</v>
      </c>
      <c r="D4279" s="69" t="s">
        <v>14251</v>
      </c>
      <c r="E4279" s="2" t="s">
        <v>213</v>
      </c>
      <c r="F4279" s="2" t="s">
        <v>71</v>
      </c>
      <c r="G4279" s="2" t="s">
        <v>2248</v>
      </c>
      <c r="H4279" s="65" t="s">
        <v>10258</v>
      </c>
      <c r="I4279" s="10"/>
      <c r="J4279" s="10"/>
    </row>
    <row r="4280">
      <c r="A4280" s="3">
        <v>6.00308302482E11</v>
      </c>
      <c r="B4280" s="2" t="s">
        <v>14252</v>
      </c>
      <c r="C4280" s="2" t="s">
        <v>14253</v>
      </c>
      <c r="D4280" s="69" t="s">
        <v>14254</v>
      </c>
      <c r="E4280" s="2" t="s">
        <v>674</v>
      </c>
      <c r="F4280" s="2" t="s">
        <v>452</v>
      </c>
      <c r="G4280" s="2" t="s">
        <v>4830</v>
      </c>
      <c r="H4280" s="4" t="s">
        <v>6001</v>
      </c>
      <c r="I4280" s="10"/>
      <c r="J4280" s="6"/>
    </row>
    <row r="4281">
      <c r="A4281" s="28">
        <v>6.00309401951E11</v>
      </c>
      <c r="B4281" s="29" t="s">
        <v>14255</v>
      </c>
      <c r="C4281" s="29" t="s">
        <v>14256</v>
      </c>
      <c r="D4281" s="29" t="s">
        <v>14257</v>
      </c>
      <c r="E4281" s="29" t="s">
        <v>117</v>
      </c>
      <c r="F4281" s="29" t="s">
        <v>91</v>
      </c>
      <c r="G4281" s="29" t="s">
        <v>1339</v>
      </c>
      <c r="H4281" s="51" t="s">
        <v>12533</v>
      </c>
      <c r="I4281" s="6"/>
      <c r="J4281" s="6"/>
    </row>
    <row r="4282">
      <c r="A4282" s="28">
        <v>6.00312301466E11</v>
      </c>
      <c r="B4282" s="29" t="s">
        <v>14258</v>
      </c>
      <c r="C4282" s="29" t="s">
        <v>14259</v>
      </c>
      <c r="D4282" s="28">
        <v>8.7054616333E10</v>
      </c>
      <c r="E4282" s="29" t="s">
        <v>584</v>
      </c>
      <c r="F4282" s="29" t="s">
        <v>186</v>
      </c>
      <c r="G4282" s="29" t="s">
        <v>1278</v>
      </c>
      <c r="H4282" s="51" t="s">
        <v>14043</v>
      </c>
      <c r="I4282" s="6"/>
      <c r="J4282" s="33"/>
    </row>
    <row r="4283">
      <c r="A4283" s="28">
        <v>6.0031140106E11</v>
      </c>
      <c r="B4283" s="29" t="s">
        <v>14260</v>
      </c>
      <c r="C4283" s="29" t="s">
        <v>14261</v>
      </c>
      <c r="D4283" s="39" t="s">
        <v>14262</v>
      </c>
      <c r="E4283" s="29" t="s">
        <v>1</v>
      </c>
      <c r="F4283" s="29" t="s">
        <v>31</v>
      </c>
      <c r="G4283" s="29" t="s">
        <v>14263</v>
      </c>
      <c r="H4283" s="51" t="s">
        <v>14117</v>
      </c>
      <c r="I4283" s="6"/>
      <c r="J4283" s="6"/>
    </row>
    <row r="4284">
      <c r="A4284" s="62">
        <v>6.00312302622E11</v>
      </c>
      <c r="B4284" s="63" t="s">
        <v>14264</v>
      </c>
      <c r="C4284" s="63" t="s">
        <v>14265</v>
      </c>
      <c r="D4284" s="62">
        <v>8.7779777641E10</v>
      </c>
      <c r="E4284" s="63" t="s">
        <v>225</v>
      </c>
      <c r="F4284" s="63" t="s">
        <v>2</v>
      </c>
      <c r="G4284" s="63" t="s">
        <v>6514</v>
      </c>
      <c r="H4284" s="33"/>
      <c r="I4284" s="33"/>
      <c r="J4284" s="6"/>
    </row>
    <row r="4285">
      <c r="A4285" s="58"/>
      <c r="B4285" s="58"/>
      <c r="C4285" s="58"/>
      <c r="D4285" s="58"/>
      <c r="E4285" s="58"/>
      <c r="F4285" s="58"/>
      <c r="G4285" s="58"/>
      <c r="H4285" s="6"/>
      <c r="I4285" s="6"/>
      <c r="J4285" s="10"/>
    </row>
    <row r="4286">
      <c r="A4286" s="28">
        <v>6.00314401116E11</v>
      </c>
      <c r="B4286" s="29" t="s">
        <v>14266</v>
      </c>
      <c r="C4286" s="29" t="s">
        <v>14267</v>
      </c>
      <c r="D4286" s="28">
        <v>8.7776713521E10</v>
      </c>
      <c r="E4286" s="29" t="s">
        <v>165</v>
      </c>
      <c r="F4286" s="29" t="s">
        <v>91</v>
      </c>
      <c r="G4286" s="29" t="s">
        <v>13816</v>
      </c>
      <c r="H4286" s="51" t="s">
        <v>13118</v>
      </c>
      <c r="I4286" s="6"/>
      <c r="J4286" s="10"/>
    </row>
    <row r="4287">
      <c r="A4287" s="28">
        <v>6.00319402716E11</v>
      </c>
      <c r="B4287" s="29" t="s">
        <v>14268</v>
      </c>
      <c r="C4287" s="29" t="s">
        <v>14268</v>
      </c>
      <c r="D4287" s="28">
        <v>8.7026969735E10</v>
      </c>
      <c r="E4287" s="29" t="s">
        <v>173</v>
      </c>
      <c r="F4287" s="29" t="s">
        <v>37</v>
      </c>
      <c r="G4287" s="29" t="s">
        <v>12424</v>
      </c>
      <c r="H4287" s="51" t="s">
        <v>13410</v>
      </c>
      <c r="I4287" s="6"/>
      <c r="J4287" s="6"/>
    </row>
    <row r="4288">
      <c r="A4288" s="28">
        <v>6.00318302615E11</v>
      </c>
      <c r="B4288" s="29" t="s">
        <v>14269</v>
      </c>
      <c r="C4288" s="29" t="s">
        <v>14270</v>
      </c>
      <c r="D4288" s="28">
        <v>8.7759879749E10</v>
      </c>
      <c r="E4288" s="29" t="s">
        <v>165</v>
      </c>
      <c r="F4288" s="29" t="s">
        <v>186</v>
      </c>
      <c r="G4288" s="29" t="s">
        <v>14271</v>
      </c>
      <c r="H4288" s="51" t="s">
        <v>14043</v>
      </c>
      <c r="I4288" s="6"/>
      <c r="J4288" s="10"/>
    </row>
    <row r="4289">
      <c r="A4289" s="3">
        <v>6.00401303931E11</v>
      </c>
      <c r="B4289" s="2" t="s">
        <v>14272</v>
      </c>
      <c r="C4289" s="2" t="s">
        <v>14273</v>
      </c>
      <c r="D4289" s="3">
        <v>8.7765222215E10</v>
      </c>
      <c r="E4289" s="2" t="s">
        <v>165</v>
      </c>
      <c r="F4289" s="2" t="s">
        <v>141</v>
      </c>
      <c r="G4289" s="2" t="s">
        <v>14274</v>
      </c>
      <c r="H4289" s="4" t="s">
        <v>13828</v>
      </c>
      <c r="I4289" s="10"/>
      <c r="J4289" s="6"/>
    </row>
    <row r="4290">
      <c r="A4290" s="28">
        <v>6.00331402117E11</v>
      </c>
      <c r="B4290" s="29" t="s">
        <v>14275</v>
      </c>
      <c r="C4290" s="29" t="s">
        <v>14276</v>
      </c>
      <c r="D4290" s="28">
        <f>+7776777770</f>
        <v>7776777770</v>
      </c>
      <c r="E4290" s="29" t="s">
        <v>117</v>
      </c>
      <c r="F4290" s="29" t="s">
        <v>91</v>
      </c>
      <c r="G4290" s="29" t="s">
        <v>5242</v>
      </c>
      <c r="H4290" s="51" t="s">
        <v>13118</v>
      </c>
      <c r="I4290" s="6"/>
      <c r="J4290" s="6"/>
    </row>
    <row r="4291">
      <c r="A4291" s="3">
        <v>6.0032630168E11</v>
      </c>
      <c r="B4291" s="2" t="s">
        <v>14277</v>
      </c>
      <c r="C4291" s="2" t="s">
        <v>14278</v>
      </c>
      <c r="D4291" s="3">
        <v>8.7054482199E10</v>
      </c>
      <c r="E4291" s="2" t="s">
        <v>584</v>
      </c>
      <c r="F4291" s="2" t="s">
        <v>141</v>
      </c>
      <c r="G4291" s="2" t="s">
        <v>1504</v>
      </c>
      <c r="H4291" s="4" t="s">
        <v>14279</v>
      </c>
      <c r="I4291" s="10"/>
      <c r="J4291" s="6"/>
    </row>
    <row r="4292">
      <c r="A4292" s="62">
        <v>6.00406301635E11</v>
      </c>
      <c r="B4292" s="63" t="s">
        <v>14280</v>
      </c>
      <c r="C4292" s="63" t="s">
        <v>14281</v>
      </c>
      <c r="D4292" s="62">
        <v>8.778343524E10</v>
      </c>
      <c r="E4292" s="63" t="s">
        <v>21</v>
      </c>
      <c r="F4292" s="63" t="s">
        <v>2</v>
      </c>
      <c r="G4292" s="63" t="s">
        <v>12487</v>
      </c>
      <c r="H4292" s="33"/>
      <c r="I4292" s="33"/>
      <c r="J4292" s="13"/>
    </row>
    <row r="4293">
      <c r="A4293" s="3">
        <v>6.00405301352E11</v>
      </c>
      <c r="B4293" s="2" t="s">
        <v>14282</v>
      </c>
      <c r="C4293" s="2" t="s">
        <v>14283</v>
      </c>
      <c r="D4293" s="3">
        <v>8.7051965212E10</v>
      </c>
      <c r="E4293" s="2" t="s">
        <v>21</v>
      </c>
      <c r="F4293" s="2" t="s">
        <v>43</v>
      </c>
      <c r="G4293" s="2" t="s">
        <v>14284</v>
      </c>
      <c r="H4293" s="4" t="s">
        <v>1272</v>
      </c>
      <c r="I4293" s="83" t="s">
        <v>7229</v>
      </c>
      <c r="J4293" s="10"/>
    </row>
    <row r="4294">
      <c r="A4294" s="62">
        <v>6.00412302983E11</v>
      </c>
      <c r="B4294" s="63" t="s">
        <v>14285</v>
      </c>
      <c r="C4294" s="63" t="s">
        <v>14286</v>
      </c>
      <c r="D4294" s="62">
        <v>8.7754905496E10</v>
      </c>
      <c r="E4294" s="63" t="s">
        <v>36</v>
      </c>
      <c r="F4294" s="63" t="s">
        <v>2</v>
      </c>
      <c r="G4294" s="63" t="s">
        <v>13257</v>
      </c>
      <c r="H4294" s="33"/>
      <c r="I4294" s="33"/>
      <c r="J4294" s="33"/>
    </row>
    <row r="4295">
      <c r="A4295" s="28">
        <v>6.00410403005E11</v>
      </c>
      <c r="B4295" s="29" t="s">
        <v>14287</v>
      </c>
      <c r="C4295" s="29" t="s">
        <v>14288</v>
      </c>
      <c r="D4295" s="28">
        <v>8.7059880723E10</v>
      </c>
      <c r="E4295" s="29" t="s">
        <v>1335</v>
      </c>
      <c r="F4295" s="29" t="s">
        <v>91</v>
      </c>
      <c r="G4295" s="29" t="s">
        <v>3134</v>
      </c>
      <c r="H4295" s="51" t="s">
        <v>13118</v>
      </c>
      <c r="I4295" s="6"/>
      <c r="J4295" s="20"/>
    </row>
    <row r="4296">
      <c r="A4296" s="28">
        <v>6.00416350083E11</v>
      </c>
      <c r="B4296" s="29" t="s">
        <v>14289</v>
      </c>
      <c r="C4296" s="29" t="s">
        <v>14290</v>
      </c>
      <c r="D4296" s="28">
        <v>8.7775703399E10</v>
      </c>
      <c r="E4296" s="29" t="s">
        <v>674</v>
      </c>
      <c r="F4296" s="29" t="s">
        <v>60</v>
      </c>
      <c r="G4296" s="29" t="s">
        <v>14291</v>
      </c>
      <c r="H4296" s="51" t="s">
        <v>5935</v>
      </c>
      <c r="I4296" s="6"/>
      <c r="J4296" s="6"/>
    </row>
    <row r="4297">
      <c r="A4297" s="3">
        <v>6.00424350314E11</v>
      </c>
      <c r="B4297" s="2" t="s">
        <v>14292</v>
      </c>
      <c r="C4297" s="2" t="s">
        <v>14293</v>
      </c>
      <c r="D4297" s="3">
        <f>+77750843580</f>
        <v>77750843580</v>
      </c>
      <c r="E4297" s="2" t="s">
        <v>165</v>
      </c>
      <c r="F4297" s="2" t="s">
        <v>71</v>
      </c>
      <c r="G4297" s="2" t="s">
        <v>13757</v>
      </c>
      <c r="H4297" s="65" t="s">
        <v>10258</v>
      </c>
      <c r="I4297" s="10"/>
      <c r="J4297" s="10"/>
    </row>
    <row r="4298">
      <c r="A4298" s="62">
        <v>6.0042240226E11</v>
      </c>
      <c r="B4298" s="63" t="s">
        <v>14294</v>
      </c>
      <c r="C4298" s="63" t="s">
        <v>14295</v>
      </c>
      <c r="D4298" s="62">
        <v>8.7472346094E10</v>
      </c>
      <c r="E4298" s="63" t="s">
        <v>14296</v>
      </c>
      <c r="F4298" s="63" t="s">
        <v>16</v>
      </c>
      <c r="G4298" s="63" t="s">
        <v>14297</v>
      </c>
      <c r="H4298" s="33"/>
      <c r="I4298" s="33"/>
      <c r="J4298" s="33"/>
    </row>
    <row r="4299">
      <c r="A4299" s="28">
        <v>6.00426300775E11</v>
      </c>
      <c r="B4299" s="29" t="s">
        <v>14298</v>
      </c>
      <c r="C4299" s="29" t="s">
        <v>14299</v>
      </c>
      <c r="D4299" s="28">
        <v>8.7764000981E10</v>
      </c>
      <c r="E4299" s="29" t="s">
        <v>165</v>
      </c>
      <c r="F4299" s="29" t="s">
        <v>201</v>
      </c>
      <c r="G4299" s="29" t="s">
        <v>14300</v>
      </c>
      <c r="H4299" s="51" t="s">
        <v>13986</v>
      </c>
      <c r="I4299" s="6"/>
      <c r="J4299" s="20"/>
    </row>
    <row r="4300">
      <c r="A4300" s="3">
        <v>6.00425302835E11</v>
      </c>
      <c r="B4300" s="2" t="s">
        <v>14301</v>
      </c>
      <c r="C4300" s="2" t="s">
        <v>14302</v>
      </c>
      <c r="D4300" s="3">
        <v>8.7056327873E10</v>
      </c>
      <c r="E4300" s="2" t="s">
        <v>674</v>
      </c>
      <c r="F4300" s="2" t="s">
        <v>452</v>
      </c>
      <c r="G4300" s="2" t="s">
        <v>3334</v>
      </c>
      <c r="H4300" s="4" t="s">
        <v>9126</v>
      </c>
      <c r="I4300" s="10"/>
      <c r="J4300" s="6"/>
    </row>
    <row r="4301">
      <c r="A4301" s="3">
        <v>6.00508302003E11</v>
      </c>
      <c r="B4301" s="2" t="s">
        <v>14303</v>
      </c>
      <c r="C4301" s="2" t="s">
        <v>14303</v>
      </c>
      <c r="D4301" s="3">
        <v>8.7001232211E10</v>
      </c>
      <c r="E4301" s="2" t="s">
        <v>362</v>
      </c>
      <c r="F4301" s="2" t="s">
        <v>96</v>
      </c>
      <c r="G4301" s="2" t="s">
        <v>14304</v>
      </c>
      <c r="H4301" s="4" t="s">
        <v>13933</v>
      </c>
      <c r="I4301" s="10"/>
      <c r="J4301" s="6"/>
    </row>
    <row r="4302">
      <c r="A4302" s="28">
        <v>6.00505300348E11</v>
      </c>
      <c r="B4302" s="29" t="s">
        <v>14305</v>
      </c>
      <c r="C4302" s="29" t="s">
        <v>14305</v>
      </c>
      <c r="D4302" s="28">
        <v>8.7778626002E10</v>
      </c>
      <c r="E4302" s="29" t="s">
        <v>21</v>
      </c>
      <c r="F4302" s="29" t="s">
        <v>91</v>
      </c>
      <c r="G4302" s="29" t="s">
        <v>14174</v>
      </c>
      <c r="H4302" s="51" t="s">
        <v>12711</v>
      </c>
      <c r="I4302" s="6"/>
      <c r="J4302" s="20"/>
    </row>
    <row r="4303">
      <c r="A4303" s="3">
        <v>6.00520450322E11</v>
      </c>
      <c r="B4303" s="2" t="s">
        <v>14306</v>
      </c>
      <c r="C4303" s="2" t="s">
        <v>14307</v>
      </c>
      <c r="D4303" s="3">
        <v>8.7143921133E10</v>
      </c>
      <c r="E4303" s="2" t="s">
        <v>14308</v>
      </c>
      <c r="F4303" s="2" t="s">
        <v>43</v>
      </c>
      <c r="G4303" s="2" t="s">
        <v>1795</v>
      </c>
      <c r="H4303" s="4" t="s">
        <v>11788</v>
      </c>
      <c r="I4303" s="10"/>
      <c r="J4303" s="10"/>
      <c r="K4303" s="27"/>
      <c r="L4303" s="27"/>
      <c r="M4303" s="27"/>
      <c r="N4303" s="27"/>
      <c r="O4303" s="27"/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</row>
    <row r="4304">
      <c r="A4304" s="58"/>
      <c r="B4304" s="58"/>
      <c r="C4304" s="58"/>
      <c r="D4304" s="58"/>
      <c r="E4304" s="58"/>
      <c r="F4304" s="58"/>
      <c r="G4304" s="58"/>
      <c r="H4304" s="6"/>
      <c r="I4304" s="6"/>
      <c r="J4304" s="10"/>
    </row>
    <row r="4305">
      <c r="A4305" s="28">
        <v>6.00521300602E11</v>
      </c>
      <c r="B4305" s="29" t="s">
        <v>9256</v>
      </c>
      <c r="C4305" s="29" t="s">
        <v>14309</v>
      </c>
      <c r="D4305" s="28">
        <v>8.7773948081E10</v>
      </c>
      <c r="E4305" s="29" t="s">
        <v>117</v>
      </c>
      <c r="F4305" s="29" t="s">
        <v>31</v>
      </c>
      <c r="G4305" s="29" t="s">
        <v>5023</v>
      </c>
      <c r="H4305" s="51" t="s">
        <v>14310</v>
      </c>
      <c r="I4305" s="6"/>
      <c r="J4305" s="6"/>
    </row>
    <row r="4306">
      <c r="A4306" s="3">
        <v>6.00509403688E11</v>
      </c>
      <c r="B4306" s="2" t="s">
        <v>14311</v>
      </c>
      <c r="C4306" s="2" t="s">
        <v>14312</v>
      </c>
      <c r="D4306" s="3">
        <v>8.7021827769E10</v>
      </c>
      <c r="E4306" s="2" t="s">
        <v>21</v>
      </c>
      <c r="F4306" s="2" t="s">
        <v>96</v>
      </c>
      <c r="G4306" s="2" t="s">
        <v>14313</v>
      </c>
      <c r="H4306" s="4" t="s">
        <v>12707</v>
      </c>
      <c r="I4306" s="10"/>
      <c r="J4306" s="6"/>
    </row>
    <row r="4307">
      <c r="A4307" s="28">
        <v>6.0051530305E11</v>
      </c>
      <c r="B4307" s="29" t="s">
        <v>14314</v>
      </c>
      <c r="C4307" s="29" t="s">
        <v>14315</v>
      </c>
      <c r="D4307" s="29" t="s">
        <v>14316</v>
      </c>
      <c r="E4307" s="29" t="s">
        <v>349</v>
      </c>
      <c r="F4307" s="29" t="s">
        <v>37</v>
      </c>
      <c r="G4307" s="29" t="s">
        <v>14317</v>
      </c>
      <c r="H4307" s="51" t="s">
        <v>13410</v>
      </c>
      <c r="I4307" s="6"/>
      <c r="J4307" s="10"/>
    </row>
    <row r="4308">
      <c r="A4308" s="58"/>
      <c r="B4308" s="58"/>
      <c r="C4308" s="58"/>
      <c r="D4308" s="58"/>
      <c r="E4308" s="58"/>
      <c r="F4308" s="58"/>
      <c r="G4308" s="58"/>
      <c r="H4308" s="6"/>
      <c r="I4308" s="6"/>
      <c r="J4308" s="10"/>
      <c r="K4308" s="27"/>
      <c r="L4308" s="27"/>
      <c r="M4308" s="27"/>
      <c r="N4308" s="27"/>
      <c r="O4308" s="27"/>
      <c r="P4308" s="27"/>
      <c r="Q4308" s="27"/>
      <c r="R4308" s="27"/>
      <c r="S4308" s="27"/>
      <c r="T4308" s="27"/>
      <c r="U4308" s="27"/>
      <c r="V4308" s="27"/>
      <c r="W4308" s="27"/>
      <c r="X4308" s="27"/>
      <c r="Y4308" s="27"/>
      <c r="Z4308" s="27"/>
    </row>
    <row r="4309">
      <c r="A4309" s="62">
        <v>6.00525300743E11</v>
      </c>
      <c r="B4309" s="63" t="s">
        <v>14318</v>
      </c>
      <c r="C4309" s="63" t="s">
        <v>14319</v>
      </c>
      <c r="D4309" s="63" t="s">
        <v>14320</v>
      </c>
      <c r="E4309" s="63" t="s">
        <v>21</v>
      </c>
      <c r="F4309" s="63" t="s">
        <v>2</v>
      </c>
      <c r="G4309" s="63" t="s">
        <v>14321</v>
      </c>
      <c r="H4309" s="33"/>
      <c r="I4309" s="33"/>
      <c r="J4309" s="6"/>
    </row>
    <row r="4310">
      <c r="A4310" s="28">
        <v>6.00524301964E11</v>
      </c>
      <c r="B4310" s="29" t="s">
        <v>14322</v>
      </c>
      <c r="C4310" s="29" t="s">
        <v>14323</v>
      </c>
      <c r="D4310" s="28">
        <v>8.7016156321E10</v>
      </c>
      <c r="E4310" s="29" t="s">
        <v>302</v>
      </c>
      <c r="F4310" s="29" t="s">
        <v>37</v>
      </c>
      <c r="G4310" s="29" t="s">
        <v>14324</v>
      </c>
      <c r="H4310" s="51" t="s">
        <v>13410</v>
      </c>
      <c r="I4310" s="6"/>
      <c r="J4310" s="10"/>
    </row>
    <row r="4311">
      <c r="A4311" s="28">
        <v>6.00524302149E11</v>
      </c>
      <c r="B4311" s="29" t="s">
        <v>14325</v>
      </c>
      <c r="C4311" s="29" t="s">
        <v>14325</v>
      </c>
      <c r="D4311" s="28">
        <v>8.7752422631E10</v>
      </c>
      <c r="E4311" s="29" t="s">
        <v>117</v>
      </c>
      <c r="F4311" s="29" t="s">
        <v>141</v>
      </c>
      <c r="G4311" s="29" t="s">
        <v>14326</v>
      </c>
      <c r="H4311" s="51" t="s">
        <v>14327</v>
      </c>
      <c r="I4311" s="6"/>
      <c r="J4311" s="10"/>
    </row>
    <row r="4312">
      <c r="A4312" s="3">
        <v>6.00522450363E11</v>
      </c>
      <c r="B4312" s="2" t="s">
        <v>14328</v>
      </c>
      <c r="C4312" s="2" t="s">
        <v>14329</v>
      </c>
      <c r="D4312" s="69" t="s">
        <v>14330</v>
      </c>
      <c r="E4312" s="2" t="s">
        <v>225</v>
      </c>
      <c r="F4312" s="2" t="s">
        <v>71</v>
      </c>
      <c r="G4312" s="2" t="s">
        <v>4740</v>
      </c>
      <c r="H4312" s="65" t="s">
        <v>10399</v>
      </c>
      <c r="I4312" s="10"/>
      <c r="J4312" s="10"/>
    </row>
    <row r="4313">
      <c r="A4313" s="58"/>
      <c r="B4313" s="58"/>
      <c r="C4313" s="58"/>
      <c r="D4313" s="58"/>
      <c r="E4313" s="58"/>
      <c r="F4313" s="58"/>
      <c r="G4313" s="58"/>
      <c r="H4313" s="6"/>
      <c r="I4313" s="6"/>
      <c r="J4313" s="33"/>
    </row>
    <row r="4314">
      <c r="A4314" s="28">
        <v>6.00525301692E11</v>
      </c>
      <c r="B4314" s="29" t="s">
        <v>14331</v>
      </c>
      <c r="C4314" s="29" t="s">
        <v>14332</v>
      </c>
      <c r="D4314" s="39" t="s">
        <v>14333</v>
      </c>
      <c r="E4314" s="29" t="s">
        <v>225</v>
      </c>
      <c r="F4314" s="29" t="s">
        <v>37</v>
      </c>
      <c r="G4314" s="29" t="s">
        <v>6101</v>
      </c>
      <c r="H4314" s="51" t="s">
        <v>13410</v>
      </c>
      <c r="I4314" s="6"/>
      <c r="J4314" s="13"/>
    </row>
    <row r="4315">
      <c r="A4315" s="3">
        <v>6.00525302422E11</v>
      </c>
      <c r="B4315" s="2" t="s">
        <v>14334</v>
      </c>
      <c r="C4315" s="2" t="s">
        <v>14335</v>
      </c>
      <c r="D4315" s="69" t="s">
        <v>14336</v>
      </c>
      <c r="E4315" s="2" t="s">
        <v>21</v>
      </c>
      <c r="F4315" s="2" t="s">
        <v>186</v>
      </c>
      <c r="G4315" s="2" t="s">
        <v>14337</v>
      </c>
      <c r="H4315" s="4" t="s">
        <v>14043</v>
      </c>
      <c r="I4315" s="10"/>
      <c r="J4315" s="10"/>
    </row>
    <row r="4316">
      <c r="A4316" s="3">
        <v>6.00703301065E11</v>
      </c>
      <c r="B4316" s="2" t="s">
        <v>14338</v>
      </c>
      <c r="C4316" s="2" t="s">
        <v>14339</v>
      </c>
      <c r="D4316" s="3">
        <v>8.7026611961E10</v>
      </c>
      <c r="E4316" s="2" t="s">
        <v>165</v>
      </c>
      <c r="F4316" s="2" t="s">
        <v>452</v>
      </c>
      <c r="G4316" s="2" t="s">
        <v>14340</v>
      </c>
      <c r="H4316" s="4" t="s">
        <v>6001</v>
      </c>
      <c r="I4316" s="10"/>
      <c r="J4316" s="10"/>
    </row>
    <row r="4317">
      <c r="A4317" s="3">
        <v>6.00530300334E11</v>
      </c>
      <c r="B4317" s="2" t="s">
        <v>14341</v>
      </c>
      <c r="C4317" s="2" t="s">
        <v>14342</v>
      </c>
      <c r="D4317" s="3">
        <v>8.7756039505E10</v>
      </c>
      <c r="E4317" s="2" t="s">
        <v>21</v>
      </c>
      <c r="F4317" s="2" t="s">
        <v>55</v>
      </c>
      <c r="G4317" s="2" t="s">
        <v>7461</v>
      </c>
      <c r="H4317" s="4" t="s">
        <v>1293</v>
      </c>
      <c r="I4317" s="10"/>
      <c r="J4317" s="10"/>
    </row>
    <row r="4318">
      <c r="A4318" s="28">
        <v>6.00602300632E11</v>
      </c>
      <c r="B4318" s="29" t="s">
        <v>14343</v>
      </c>
      <c r="C4318" s="29" t="s">
        <v>14344</v>
      </c>
      <c r="D4318" s="39" t="s">
        <v>14345</v>
      </c>
      <c r="E4318" s="29" t="s">
        <v>21</v>
      </c>
      <c r="F4318" s="29" t="s">
        <v>71</v>
      </c>
      <c r="G4318" s="29" t="s">
        <v>13014</v>
      </c>
      <c r="H4318" s="30" t="s">
        <v>1148</v>
      </c>
      <c r="I4318" s="6"/>
      <c r="J4318" s="33"/>
    </row>
    <row r="4319">
      <c r="A4319" s="28">
        <v>6.00608300784E11</v>
      </c>
      <c r="B4319" s="29" t="s">
        <v>14346</v>
      </c>
      <c r="C4319" s="29" t="s">
        <v>14347</v>
      </c>
      <c r="D4319" s="28">
        <v>7.779871783E9</v>
      </c>
      <c r="E4319" s="29" t="s">
        <v>165</v>
      </c>
      <c r="F4319" s="29" t="s">
        <v>186</v>
      </c>
      <c r="G4319" s="29" t="s">
        <v>12823</v>
      </c>
      <c r="H4319" s="51" t="s">
        <v>13820</v>
      </c>
      <c r="I4319" s="6"/>
      <c r="J4319" s="13"/>
    </row>
    <row r="4320">
      <c r="A4320" s="3">
        <v>6.0062130014E11</v>
      </c>
      <c r="B4320" s="2" t="s">
        <v>14348</v>
      </c>
      <c r="C4320" s="2" t="s">
        <v>14349</v>
      </c>
      <c r="D4320" s="3">
        <v>8.7051586774E10</v>
      </c>
      <c r="E4320" s="2" t="s">
        <v>674</v>
      </c>
      <c r="F4320" s="2" t="s">
        <v>60</v>
      </c>
      <c r="G4320" s="2" t="s">
        <v>61</v>
      </c>
      <c r="H4320" s="4" t="s">
        <v>10769</v>
      </c>
      <c r="I4320" s="10"/>
      <c r="J4320" s="6"/>
    </row>
    <row r="4321">
      <c r="A4321" s="28">
        <v>6.00624302262E11</v>
      </c>
      <c r="B4321" s="29" t="s">
        <v>14350</v>
      </c>
      <c r="C4321" s="29" t="s">
        <v>14351</v>
      </c>
      <c r="D4321" s="28">
        <v>8.7756754364E10</v>
      </c>
      <c r="E4321" s="29" t="s">
        <v>674</v>
      </c>
      <c r="F4321" s="29" t="s">
        <v>186</v>
      </c>
      <c r="G4321" s="29" t="s">
        <v>14352</v>
      </c>
      <c r="H4321" s="51" t="s">
        <v>14013</v>
      </c>
      <c r="I4321" s="6"/>
      <c r="J4321" s="6"/>
    </row>
    <row r="4322">
      <c r="A4322" s="28">
        <v>6.00629400299E11</v>
      </c>
      <c r="B4322" s="29" t="s">
        <v>14353</v>
      </c>
      <c r="C4322" s="29" t="s">
        <v>14354</v>
      </c>
      <c r="D4322" s="29" t="s">
        <v>14355</v>
      </c>
      <c r="E4322" s="29" t="s">
        <v>15</v>
      </c>
      <c r="F4322" s="29" t="s">
        <v>71</v>
      </c>
      <c r="G4322" s="29" t="s">
        <v>14356</v>
      </c>
      <c r="H4322" s="30" t="s">
        <v>1148</v>
      </c>
      <c r="I4322" s="6"/>
      <c r="J4322" s="33"/>
    </row>
    <row r="4323">
      <c r="A4323" s="28">
        <v>6.00529301496E11</v>
      </c>
      <c r="B4323" s="29" t="s">
        <v>14357</v>
      </c>
      <c r="C4323" s="29" t="s">
        <v>14358</v>
      </c>
      <c r="D4323" s="28">
        <v>8.7475253305E10</v>
      </c>
      <c r="E4323" s="29" t="s">
        <v>165</v>
      </c>
      <c r="F4323" s="29" t="s">
        <v>96</v>
      </c>
      <c r="G4323" s="29" t="s">
        <v>1898</v>
      </c>
      <c r="H4323" s="51" t="s">
        <v>13032</v>
      </c>
      <c r="I4323" s="6"/>
      <c r="J4323" s="6"/>
    </row>
    <row r="4324">
      <c r="A4324" s="28">
        <v>6.00529400305E11</v>
      </c>
      <c r="B4324" s="29" t="s">
        <v>4791</v>
      </c>
      <c r="C4324" s="29" t="s">
        <v>14359</v>
      </c>
      <c r="D4324" s="39" t="s">
        <v>10036</v>
      </c>
      <c r="E4324" s="29" t="s">
        <v>21</v>
      </c>
      <c r="F4324" s="29" t="s">
        <v>91</v>
      </c>
      <c r="G4324" s="29" t="s">
        <v>1834</v>
      </c>
      <c r="H4324" s="51" t="s">
        <v>12533</v>
      </c>
      <c r="I4324" s="6"/>
      <c r="J4324" s="6"/>
    </row>
    <row r="4325">
      <c r="A4325" s="28">
        <v>6.00610301258E11</v>
      </c>
      <c r="B4325" s="29" t="s">
        <v>14360</v>
      </c>
      <c r="C4325" s="29" t="s">
        <v>14361</v>
      </c>
      <c r="D4325" s="28">
        <v>8.7075580397E10</v>
      </c>
      <c r="E4325" s="29" t="s">
        <v>117</v>
      </c>
      <c r="F4325" s="29" t="s">
        <v>91</v>
      </c>
      <c r="G4325" s="29" t="s">
        <v>4817</v>
      </c>
      <c r="H4325" s="51" t="s">
        <v>12754</v>
      </c>
      <c r="I4325" s="6"/>
      <c r="J4325" s="6"/>
    </row>
    <row r="4326">
      <c r="A4326" s="3">
        <v>6.00612400702E11</v>
      </c>
      <c r="B4326" s="2" t="s">
        <v>14362</v>
      </c>
      <c r="C4326" s="2" t="s">
        <v>14363</v>
      </c>
      <c r="D4326" s="2" t="s">
        <v>14364</v>
      </c>
      <c r="E4326" s="2" t="s">
        <v>213</v>
      </c>
      <c r="F4326" s="2" t="s">
        <v>201</v>
      </c>
      <c r="G4326" s="2" t="s">
        <v>1759</v>
      </c>
      <c r="H4326" s="4" t="s">
        <v>13682</v>
      </c>
      <c r="I4326" s="10"/>
      <c r="J4326" s="20"/>
    </row>
    <row r="4327">
      <c r="A4327" s="28">
        <v>6.00616400576E11</v>
      </c>
      <c r="B4327" s="29" t="s">
        <v>14365</v>
      </c>
      <c r="C4327" s="29" t="s">
        <v>14366</v>
      </c>
      <c r="D4327" s="28">
        <v>8.7778077991E10</v>
      </c>
      <c r="E4327" s="29" t="s">
        <v>14367</v>
      </c>
      <c r="F4327" s="29" t="s">
        <v>91</v>
      </c>
      <c r="G4327" s="29" t="s">
        <v>1834</v>
      </c>
      <c r="H4327" s="51" t="s">
        <v>12533</v>
      </c>
      <c r="I4327" s="6"/>
      <c r="J4327" s="6"/>
    </row>
    <row r="4328">
      <c r="A4328" s="28">
        <v>6.0070140037E11</v>
      </c>
      <c r="B4328" s="29" t="s">
        <v>14368</v>
      </c>
      <c r="C4328" s="29" t="s">
        <v>14369</v>
      </c>
      <c r="D4328" s="39" t="s">
        <v>14370</v>
      </c>
      <c r="E4328" s="29" t="s">
        <v>674</v>
      </c>
      <c r="F4328" s="29" t="s">
        <v>141</v>
      </c>
      <c r="G4328" s="29" t="s">
        <v>2480</v>
      </c>
      <c r="H4328" s="51" t="s">
        <v>14371</v>
      </c>
      <c r="I4328" s="6"/>
      <c r="J4328" s="6"/>
    </row>
    <row r="4329">
      <c r="A4329" s="28">
        <v>6.00706350604E11</v>
      </c>
      <c r="B4329" s="29" t="s">
        <v>14372</v>
      </c>
      <c r="C4329" s="29" t="s">
        <v>14373</v>
      </c>
      <c r="D4329" s="28">
        <v>8.7058668531E10</v>
      </c>
      <c r="E4329" s="29" t="s">
        <v>36</v>
      </c>
      <c r="F4329" s="29" t="s">
        <v>9</v>
      </c>
      <c r="G4329" s="29" t="s">
        <v>1188</v>
      </c>
      <c r="H4329" s="51" t="s">
        <v>13505</v>
      </c>
      <c r="I4329" s="6"/>
      <c r="J4329" s="10"/>
    </row>
    <row r="4330">
      <c r="A4330" s="28">
        <v>6.0070330151E11</v>
      </c>
      <c r="B4330" s="29" t="s">
        <v>14374</v>
      </c>
      <c r="C4330" s="29" t="s">
        <v>14375</v>
      </c>
      <c r="D4330" s="28">
        <v>8.7475473213E10</v>
      </c>
      <c r="E4330" s="29" t="s">
        <v>36</v>
      </c>
      <c r="F4330" s="29" t="s">
        <v>96</v>
      </c>
      <c r="G4330" s="29" t="s">
        <v>14376</v>
      </c>
      <c r="H4330" s="51" t="s">
        <v>13032</v>
      </c>
      <c r="I4330" s="6"/>
      <c r="J4330" s="10"/>
    </row>
    <row r="4331">
      <c r="A4331" s="3">
        <v>6.00717401781E11</v>
      </c>
      <c r="B4331" s="2" t="s">
        <v>14377</v>
      </c>
      <c r="C4331" s="2" t="s">
        <v>14378</v>
      </c>
      <c r="D4331" s="69" t="s">
        <v>14379</v>
      </c>
      <c r="E4331" s="2" t="s">
        <v>165</v>
      </c>
      <c r="F4331" s="2" t="s">
        <v>91</v>
      </c>
      <c r="G4331" s="2" t="s">
        <v>14380</v>
      </c>
      <c r="H4331" s="4" t="s">
        <v>12711</v>
      </c>
      <c r="I4331" s="10"/>
      <c r="J4331" s="10"/>
    </row>
    <row r="4332">
      <c r="A4332" s="62">
        <v>6.00712402306E11</v>
      </c>
      <c r="B4332" s="63" t="s">
        <v>14381</v>
      </c>
      <c r="C4332" s="63" t="s">
        <v>14382</v>
      </c>
      <c r="D4332" s="62">
        <v>8.7081913969E10</v>
      </c>
      <c r="E4332" s="63" t="s">
        <v>117</v>
      </c>
      <c r="F4332" s="63" t="s">
        <v>2</v>
      </c>
      <c r="G4332" s="63" t="s">
        <v>5569</v>
      </c>
      <c r="H4332" s="33"/>
      <c r="I4332" s="33"/>
      <c r="J4332" s="6"/>
    </row>
    <row r="4333">
      <c r="A4333" s="3">
        <v>6.008094026E11</v>
      </c>
      <c r="B4333" s="2" t="s">
        <v>14383</v>
      </c>
      <c r="C4333" s="2" t="s">
        <v>14384</v>
      </c>
      <c r="D4333" s="69" t="s">
        <v>14385</v>
      </c>
      <c r="E4333" s="2" t="s">
        <v>2533</v>
      </c>
      <c r="F4333" s="2" t="s">
        <v>452</v>
      </c>
      <c r="G4333" s="2" t="s">
        <v>1617</v>
      </c>
      <c r="H4333" s="4" t="s">
        <v>6001</v>
      </c>
      <c r="I4333" s="10"/>
      <c r="J4333" s="10"/>
    </row>
    <row r="4334">
      <c r="A4334" s="62">
        <v>6.00721300223E11</v>
      </c>
      <c r="B4334" s="63" t="s">
        <v>14386</v>
      </c>
      <c r="C4334" s="63" t="s">
        <v>14387</v>
      </c>
      <c r="D4334" s="68" t="str">
        <f>+77756716643 ,87756716643</f>
        <v>#ERROR!</v>
      </c>
      <c r="E4334" s="63" t="s">
        <v>674</v>
      </c>
      <c r="F4334" s="63" t="s">
        <v>2</v>
      </c>
      <c r="G4334" s="63" t="s">
        <v>6133</v>
      </c>
      <c r="H4334" s="33"/>
      <c r="I4334" s="33"/>
      <c r="J4334" s="13"/>
    </row>
    <row r="4335">
      <c r="A4335" s="28">
        <v>6.00721301172E11</v>
      </c>
      <c r="B4335" s="29" t="s">
        <v>14388</v>
      </c>
      <c r="C4335" s="29" t="s">
        <v>14389</v>
      </c>
      <c r="D4335" s="28">
        <v>8.7014576104E10</v>
      </c>
      <c r="E4335" s="29" t="s">
        <v>117</v>
      </c>
      <c r="F4335" s="29" t="s">
        <v>452</v>
      </c>
      <c r="G4335" s="29" t="s">
        <v>12051</v>
      </c>
      <c r="H4335" s="51" t="s">
        <v>9196</v>
      </c>
      <c r="I4335" s="6"/>
      <c r="J4335" s="6"/>
    </row>
    <row r="4336">
      <c r="A4336" s="28">
        <v>6.00729300405E11</v>
      </c>
      <c r="B4336" s="29" t="s">
        <v>14390</v>
      </c>
      <c r="C4336" s="29" t="s">
        <v>14390</v>
      </c>
      <c r="D4336" s="28">
        <v>8.771851007E10</v>
      </c>
      <c r="E4336" s="29" t="s">
        <v>117</v>
      </c>
      <c r="F4336" s="29" t="s">
        <v>31</v>
      </c>
      <c r="G4336" s="29" t="s">
        <v>14263</v>
      </c>
      <c r="H4336" s="51" t="s">
        <v>14310</v>
      </c>
      <c r="I4336" s="6"/>
      <c r="J4336" s="10"/>
    </row>
    <row r="4337">
      <c r="A4337" s="28">
        <v>6.00808301581E11</v>
      </c>
      <c r="B4337" s="29" t="s">
        <v>14391</v>
      </c>
      <c r="C4337" s="29" t="s">
        <v>14392</v>
      </c>
      <c r="D4337" s="39" t="s">
        <v>14393</v>
      </c>
      <c r="E4337" s="29" t="s">
        <v>2768</v>
      </c>
      <c r="F4337" s="29" t="s">
        <v>91</v>
      </c>
      <c r="G4337" s="29" t="s">
        <v>2243</v>
      </c>
      <c r="H4337" s="51" t="s">
        <v>13118</v>
      </c>
      <c r="I4337" s="6"/>
      <c r="J4337" s="10"/>
    </row>
    <row r="4338">
      <c r="A4338" s="3">
        <v>6.0082730019E11</v>
      </c>
      <c r="B4338" s="2" t="s">
        <v>14394</v>
      </c>
      <c r="C4338" s="2" t="s">
        <v>14394</v>
      </c>
      <c r="D4338" s="3">
        <v>8.7772252234E10</v>
      </c>
      <c r="E4338" s="2" t="s">
        <v>21</v>
      </c>
      <c r="F4338" s="2" t="s">
        <v>16</v>
      </c>
      <c r="G4338" s="2" t="s">
        <v>2170</v>
      </c>
      <c r="H4338" s="4" t="s">
        <v>13933</v>
      </c>
      <c r="I4338" s="10"/>
      <c r="J4338" s="6"/>
    </row>
    <row r="4339">
      <c r="A4339" s="3">
        <v>6.00816301436E11</v>
      </c>
      <c r="B4339" s="2" t="s">
        <v>14395</v>
      </c>
      <c r="C4339" s="2" t="s">
        <v>14396</v>
      </c>
      <c r="D4339" s="69" t="s">
        <v>14397</v>
      </c>
      <c r="E4339" s="2" t="s">
        <v>165</v>
      </c>
      <c r="F4339" s="2" t="s">
        <v>16</v>
      </c>
      <c r="G4339" s="2" t="s">
        <v>14398</v>
      </c>
      <c r="H4339" s="65" t="s">
        <v>10258</v>
      </c>
      <c r="I4339" s="10"/>
      <c r="J4339" s="10"/>
    </row>
    <row r="4340">
      <c r="A4340" s="28">
        <v>6.00819301155E11</v>
      </c>
      <c r="B4340" s="29" t="s">
        <v>14399</v>
      </c>
      <c r="C4340" s="29" t="s">
        <v>14400</v>
      </c>
      <c r="D4340" s="28">
        <v>8.7762033296E10</v>
      </c>
      <c r="E4340" s="29" t="s">
        <v>213</v>
      </c>
      <c r="F4340" s="29" t="s">
        <v>205</v>
      </c>
      <c r="G4340" s="29" t="s">
        <v>14401</v>
      </c>
      <c r="H4340" s="51" t="s">
        <v>14402</v>
      </c>
      <c r="I4340" s="6"/>
      <c r="J4340" s="10"/>
    </row>
    <row r="4341">
      <c r="A4341" s="62">
        <v>6.00826300521E11</v>
      </c>
      <c r="B4341" s="63" t="s">
        <v>14403</v>
      </c>
      <c r="C4341" s="63" t="s">
        <v>14404</v>
      </c>
      <c r="D4341" s="68" t="str">
        <f>+77014289330 ,87014289330</f>
        <v>#ERROR!</v>
      </c>
      <c r="E4341" s="63" t="s">
        <v>117</v>
      </c>
      <c r="F4341" s="63" t="s">
        <v>2</v>
      </c>
      <c r="G4341" s="63" t="s">
        <v>12316</v>
      </c>
      <c r="H4341" s="33"/>
      <c r="I4341" s="33"/>
      <c r="J4341" s="6"/>
    </row>
    <row r="4342">
      <c r="A4342" s="3">
        <v>6.00828302539E11</v>
      </c>
      <c r="B4342" s="2" t="s">
        <v>14405</v>
      </c>
      <c r="C4342" s="2" t="s">
        <v>14406</v>
      </c>
      <c r="D4342" s="3">
        <v>8.7718405042E10</v>
      </c>
      <c r="E4342" s="2" t="s">
        <v>165</v>
      </c>
      <c r="F4342" s="2" t="s">
        <v>186</v>
      </c>
      <c r="G4342" s="2" t="s">
        <v>14407</v>
      </c>
      <c r="H4342" s="4" t="s">
        <v>13820</v>
      </c>
      <c r="I4342" s="10"/>
      <c r="J4342" s="10"/>
    </row>
    <row r="4343">
      <c r="A4343" s="62">
        <v>6.00905402751E11</v>
      </c>
      <c r="B4343" s="63" t="s">
        <v>14408</v>
      </c>
      <c r="C4343" s="63" t="s">
        <v>14409</v>
      </c>
      <c r="D4343" s="68" t="str">
        <f>+7 701 5156625 ,87015156625 ,87772741596</f>
        <v>#ERROR!</v>
      </c>
      <c r="E4343" s="63" t="s">
        <v>117</v>
      </c>
      <c r="F4343" s="63" t="s">
        <v>2</v>
      </c>
      <c r="G4343" s="63" t="s">
        <v>13145</v>
      </c>
      <c r="H4343" s="33"/>
      <c r="I4343" s="33"/>
      <c r="J4343" s="10"/>
    </row>
    <row r="4344">
      <c r="A4344" s="3">
        <v>6.00905302646E11</v>
      </c>
      <c r="B4344" s="2" t="s">
        <v>14410</v>
      </c>
      <c r="C4344" s="2" t="s">
        <v>14411</v>
      </c>
      <c r="D4344" s="3">
        <v>8.7223035049E10</v>
      </c>
      <c r="E4344" s="2" t="s">
        <v>213</v>
      </c>
      <c r="F4344" s="2" t="s">
        <v>186</v>
      </c>
      <c r="G4344" s="2" t="s">
        <v>13417</v>
      </c>
      <c r="H4344" s="4" t="s">
        <v>14043</v>
      </c>
      <c r="I4344" s="10"/>
      <c r="J4344" s="6"/>
    </row>
    <row r="4345">
      <c r="A4345" s="62">
        <v>6.00909300245E11</v>
      </c>
      <c r="B4345" s="63" t="s">
        <v>14412</v>
      </c>
      <c r="C4345" s="63" t="s">
        <v>14413</v>
      </c>
      <c r="D4345" s="62">
        <f>+77013009291</f>
        <v>77013009291</v>
      </c>
      <c r="E4345" s="63" t="s">
        <v>362</v>
      </c>
      <c r="F4345" s="63" t="s">
        <v>16</v>
      </c>
      <c r="G4345" s="63" t="s">
        <v>6259</v>
      </c>
      <c r="H4345" s="33"/>
      <c r="I4345" s="33"/>
      <c r="J4345" s="10"/>
    </row>
    <row r="4346">
      <c r="A4346" s="28">
        <v>6.00926302145E11</v>
      </c>
      <c r="B4346" s="29" t="s">
        <v>14414</v>
      </c>
      <c r="C4346" s="29" t="s">
        <v>14415</v>
      </c>
      <c r="D4346" s="28">
        <v>8.7753899887E10</v>
      </c>
      <c r="E4346" s="29" t="s">
        <v>674</v>
      </c>
      <c r="F4346" s="29" t="s">
        <v>452</v>
      </c>
      <c r="G4346" s="29" t="s">
        <v>14416</v>
      </c>
      <c r="H4346" s="51" t="s">
        <v>9196</v>
      </c>
      <c r="I4346" s="6"/>
      <c r="J4346" s="6"/>
    </row>
    <row r="4347">
      <c r="A4347" s="3">
        <v>6.00910400435E11</v>
      </c>
      <c r="B4347" s="2" t="s">
        <v>14417</v>
      </c>
      <c r="C4347" s="2" t="s">
        <v>14418</v>
      </c>
      <c r="D4347" s="69" t="s">
        <v>14419</v>
      </c>
      <c r="E4347" s="2" t="s">
        <v>117</v>
      </c>
      <c r="F4347" s="2" t="s">
        <v>31</v>
      </c>
      <c r="G4347" s="2" t="s">
        <v>14420</v>
      </c>
      <c r="H4347" s="4" t="s">
        <v>14117</v>
      </c>
      <c r="I4347" s="10"/>
      <c r="J4347" s="10"/>
    </row>
    <row r="4348">
      <c r="A4348" s="62">
        <v>6.00917300645E11</v>
      </c>
      <c r="B4348" s="63" t="s">
        <v>14421</v>
      </c>
      <c r="C4348" s="63" t="s">
        <v>14422</v>
      </c>
      <c r="D4348" s="63" t="s">
        <v>14423</v>
      </c>
      <c r="E4348" s="63" t="s">
        <v>117</v>
      </c>
      <c r="F4348" s="63" t="s">
        <v>1868</v>
      </c>
      <c r="G4348" s="63" t="s">
        <v>14424</v>
      </c>
      <c r="H4348" s="33"/>
      <c r="I4348" s="33"/>
      <c r="J4348" s="6"/>
    </row>
    <row r="4349">
      <c r="A4349" s="3">
        <v>6.00910300944E11</v>
      </c>
      <c r="B4349" s="2" t="s">
        <v>14425</v>
      </c>
      <c r="C4349" s="2" t="s">
        <v>14426</v>
      </c>
      <c r="D4349" s="3">
        <v>8.7234622343E10</v>
      </c>
      <c r="E4349" s="2" t="s">
        <v>165</v>
      </c>
      <c r="F4349" s="2" t="s">
        <v>186</v>
      </c>
      <c r="G4349" s="2" t="s">
        <v>12297</v>
      </c>
      <c r="H4349" s="4" t="s">
        <v>13820</v>
      </c>
      <c r="I4349" s="10"/>
      <c r="J4349" s="10"/>
    </row>
    <row r="4350">
      <c r="A4350" s="28">
        <v>6.00910301675E11</v>
      </c>
      <c r="B4350" s="29" t="s">
        <v>14427</v>
      </c>
      <c r="C4350" s="29" t="s">
        <v>14428</v>
      </c>
      <c r="D4350" s="39" t="s">
        <v>14429</v>
      </c>
      <c r="E4350" s="29" t="s">
        <v>362</v>
      </c>
      <c r="F4350" s="29" t="s">
        <v>141</v>
      </c>
      <c r="G4350" s="29" t="s">
        <v>1828</v>
      </c>
      <c r="H4350" s="51" t="s">
        <v>14327</v>
      </c>
      <c r="I4350" s="6"/>
      <c r="J4350" s="6"/>
    </row>
    <row r="4351">
      <c r="A4351" s="28">
        <v>6.00912401781E11</v>
      </c>
      <c r="B4351" s="29" t="s">
        <v>14430</v>
      </c>
      <c r="C4351" s="29" t="s">
        <v>14431</v>
      </c>
      <c r="D4351" s="28">
        <v>8.702845025E10</v>
      </c>
      <c r="E4351" s="29" t="s">
        <v>253</v>
      </c>
      <c r="F4351" s="29" t="s">
        <v>96</v>
      </c>
      <c r="G4351" s="29" t="s">
        <v>14432</v>
      </c>
      <c r="H4351" s="51" t="s">
        <v>12787</v>
      </c>
      <c r="I4351" s="6"/>
      <c r="J4351" s="6"/>
    </row>
    <row r="4352">
      <c r="A4352" s="3">
        <v>6.00922301036E11</v>
      </c>
      <c r="B4352" s="2" t="s">
        <v>14433</v>
      </c>
      <c r="C4352" s="2" t="s">
        <v>14434</v>
      </c>
      <c r="D4352" s="3">
        <v>8.7759245036E10</v>
      </c>
      <c r="E4352" s="2" t="s">
        <v>117</v>
      </c>
      <c r="F4352" s="2" t="s">
        <v>141</v>
      </c>
      <c r="G4352" s="2" t="s">
        <v>14435</v>
      </c>
      <c r="H4352" s="4" t="s">
        <v>14140</v>
      </c>
      <c r="I4352" s="10"/>
      <c r="J4352" s="6"/>
    </row>
    <row r="4353">
      <c r="A4353" s="58"/>
      <c r="B4353" s="58"/>
      <c r="C4353" s="58"/>
      <c r="D4353" s="58"/>
      <c r="E4353" s="58"/>
      <c r="F4353" s="58"/>
      <c r="G4353" s="58"/>
      <c r="H4353" s="6"/>
      <c r="I4353" s="6"/>
      <c r="J4353" s="10"/>
    </row>
    <row r="4354">
      <c r="A4354" s="28">
        <v>6.0092940021E11</v>
      </c>
      <c r="B4354" s="29" t="s">
        <v>14436</v>
      </c>
      <c r="C4354" s="29" t="s">
        <v>14437</v>
      </c>
      <c r="D4354" s="28">
        <v>8.707199715E10</v>
      </c>
      <c r="E4354" s="29" t="s">
        <v>117</v>
      </c>
      <c r="F4354" s="29" t="s">
        <v>71</v>
      </c>
      <c r="G4354" s="29" t="s">
        <v>14438</v>
      </c>
      <c r="H4354" s="30" t="s">
        <v>14439</v>
      </c>
      <c r="I4354" s="6"/>
      <c r="J4354" s="10"/>
    </row>
    <row r="4355">
      <c r="A4355" s="28">
        <v>6.01001300945E11</v>
      </c>
      <c r="B4355" s="29" t="s">
        <v>14440</v>
      </c>
      <c r="C4355" s="29" t="s">
        <v>10196</v>
      </c>
      <c r="D4355" s="28">
        <v>8.7473215399E10</v>
      </c>
      <c r="E4355" s="29" t="s">
        <v>302</v>
      </c>
      <c r="F4355" s="29" t="s">
        <v>96</v>
      </c>
      <c r="G4355" s="29" t="s">
        <v>11787</v>
      </c>
      <c r="H4355" s="51" t="s">
        <v>14441</v>
      </c>
      <c r="I4355" s="6"/>
      <c r="J4355" s="33"/>
    </row>
    <row r="4356">
      <c r="A4356" s="3">
        <v>6.01012301745E11</v>
      </c>
      <c r="B4356" s="2" t="s">
        <v>14442</v>
      </c>
      <c r="C4356" s="2" t="s">
        <v>14443</v>
      </c>
      <c r="D4356" s="3">
        <v>8.7134522936E10</v>
      </c>
      <c r="E4356" s="2" t="s">
        <v>1206</v>
      </c>
      <c r="F4356" s="2" t="s">
        <v>201</v>
      </c>
      <c r="G4356" s="2" t="s">
        <v>3152</v>
      </c>
      <c r="H4356" s="4" t="s">
        <v>13197</v>
      </c>
      <c r="I4356" s="10"/>
      <c r="J4356" s="6"/>
    </row>
    <row r="4357">
      <c r="A4357" s="28">
        <v>6.01010450075E11</v>
      </c>
      <c r="B4357" s="29" t="s">
        <v>14444</v>
      </c>
      <c r="C4357" s="29" t="s">
        <v>9808</v>
      </c>
      <c r="D4357" s="28">
        <v>8.7712765586E10</v>
      </c>
      <c r="E4357" s="29" t="s">
        <v>2034</v>
      </c>
      <c r="F4357" s="29" t="s">
        <v>9</v>
      </c>
      <c r="G4357" s="29" t="s">
        <v>1536</v>
      </c>
      <c r="H4357" s="51" t="s">
        <v>13505</v>
      </c>
      <c r="I4357" s="6"/>
      <c r="J4357" s="6"/>
    </row>
    <row r="4358">
      <c r="A4358" s="28">
        <v>6.01013301215E11</v>
      </c>
      <c r="B4358" s="29" t="s">
        <v>14445</v>
      </c>
      <c r="C4358" s="29" t="s">
        <v>14446</v>
      </c>
      <c r="D4358" s="28">
        <v>8.705387616E10</v>
      </c>
      <c r="E4358" s="29" t="s">
        <v>165</v>
      </c>
      <c r="F4358" s="29" t="s">
        <v>91</v>
      </c>
      <c r="G4358" s="29" t="s">
        <v>5457</v>
      </c>
      <c r="H4358" s="51" t="s">
        <v>14447</v>
      </c>
      <c r="I4358" s="6"/>
      <c r="J4358" s="10"/>
    </row>
    <row r="4359">
      <c r="A4359" s="3">
        <v>6.01003401584E11</v>
      </c>
      <c r="B4359" s="2" t="s">
        <v>14448</v>
      </c>
      <c r="C4359" s="2" t="s">
        <v>14449</v>
      </c>
      <c r="D4359" s="69" t="s">
        <v>14450</v>
      </c>
      <c r="E4359" s="2" t="s">
        <v>2034</v>
      </c>
      <c r="F4359" s="2" t="s">
        <v>31</v>
      </c>
      <c r="G4359" s="2" t="s">
        <v>12208</v>
      </c>
      <c r="H4359" s="4" t="s">
        <v>14117</v>
      </c>
      <c r="I4359" s="10"/>
      <c r="J4359" s="6"/>
    </row>
    <row r="4360">
      <c r="A4360" s="62">
        <v>6.01023302238E11</v>
      </c>
      <c r="B4360" s="63" t="s">
        <v>14451</v>
      </c>
      <c r="C4360" s="63" t="s">
        <v>14452</v>
      </c>
      <c r="D4360" s="62">
        <v>8.7786804232E10</v>
      </c>
      <c r="E4360" s="63" t="s">
        <v>117</v>
      </c>
      <c r="F4360" s="63" t="s">
        <v>2</v>
      </c>
      <c r="G4360" s="63" t="s">
        <v>3360</v>
      </c>
      <c r="H4360" s="33"/>
      <c r="I4360" s="33"/>
      <c r="J4360" s="6"/>
    </row>
    <row r="4361">
      <c r="A4361" s="28">
        <v>6.01017301881E11</v>
      </c>
      <c r="B4361" s="29" t="s">
        <v>14453</v>
      </c>
      <c r="C4361" s="29" t="s">
        <v>14454</v>
      </c>
      <c r="D4361" s="39" t="s">
        <v>14455</v>
      </c>
      <c r="E4361" s="29" t="s">
        <v>302</v>
      </c>
      <c r="F4361" s="29" t="s">
        <v>37</v>
      </c>
      <c r="G4361" s="29" t="s">
        <v>14456</v>
      </c>
      <c r="H4361" s="51" t="s">
        <v>14457</v>
      </c>
      <c r="I4361" s="6"/>
      <c r="J4361" s="6"/>
    </row>
    <row r="4362">
      <c r="A4362" s="3">
        <v>6.01022301581E11</v>
      </c>
      <c r="B4362" s="2" t="s">
        <v>14458</v>
      </c>
      <c r="C4362" s="2" t="s">
        <v>14459</v>
      </c>
      <c r="D4362" s="3">
        <v>8.7053897989E10</v>
      </c>
      <c r="E4362" s="2" t="s">
        <v>165</v>
      </c>
      <c r="F4362" s="2" t="s">
        <v>91</v>
      </c>
      <c r="G4362" s="2" t="s">
        <v>5361</v>
      </c>
      <c r="H4362" s="4" t="s">
        <v>14460</v>
      </c>
      <c r="I4362" s="10"/>
      <c r="J4362" s="20"/>
    </row>
    <row r="4363">
      <c r="A4363" s="28">
        <v>6.01024301196E11</v>
      </c>
      <c r="B4363" s="29" t="s">
        <v>14461</v>
      </c>
      <c r="C4363" s="29" t="s">
        <v>14461</v>
      </c>
      <c r="D4363" s="28">
        <v>8.7056881353E10</v>
      </c>
      <c r="E4363" s="29" t="s">
        <v>173</v>
      </c>
      <c r="F4363" s="29" t="s">
        <v>37</v>
      </c>
      <c r="G4363" s="29" t="s">
        <v>6852</v>
      </c>
      <c r="H4363" s="51" t="s">
        <v>14457</v>
      </c>
      <c r="I4363" s="6"/>
      <c r="J4363" s="6"/>
    </row>
    <row r="4364">
      <c r="A4364" s="28">
        <v>6.01107350581E11</v>
      </c>
      <c r="B4364" s="29" t="s">
        <v>14462</v>
      </c>
      <c r="C4364" s="29" t="s">
        <v>14463</v>
      </c>
      <c r="D4364" s="28">
        <v>8.7021003725E10</v>
      </c>
      <c r="E4364" s="29" t="s">
        <v>225</v>
      </c>
      <c r="F4364" s="29" t="s">
        <v>22</v>
      </c>
      <c r="G4364" s="29" t="s">
        <v>14464</v>
      </c>
      <c r="H4364" s="51" t="s">
        <v>11652</v>
      </c>
      <c r="I4364" s="6"/>
      <c r="J4364" s="6"/>
    </row>
    <row r="4365">
      <c r="A4365" s="28">
        <v>6.01025301092E11</v>
      </c>
      <c r="B4365" s="29" t="s">
        <v>14465</v>
      </c>
      <c r="C4365" s="29" t="s">
        <v>14466</v>
      </c>
      <c r="D4365" s="28">
        <v>8.7113495101E10</v>
      </c>
      <c r="E4365" s="29" t="s">
        <v>21</v>
      </c>
      <c r="F4365" s="29" t="s">
        <v>91</v>
      </c>
      <c r="G4365" s="29" t="s">
        <v>14174</v>
      </c>
      <c r="H4365" s="51" t="s">
        <v>14467</v>
      </c>
      <c r="I4365" s="6"/>
      <c r="J4365" s="20"/>
    </row>
    <row r="4366">
      <c r="A4366" s="3">
        <v>6.01105300495E11</v>
      </c>
      <c r="B4366" s="2" t="s">
        <v>14468</v>
      </c>
      <c r="C4366" s="2" t="s">
        <v>7239</v>
      </c>
      <c r="D4366" s="2" t="s">
        <v>7240</v>
      </c>
      <c r="E4366" s="2" t="s">
        <v>21</v>
      </c>
      <c r="F4366" s="2" t="s">
        <v>141</v>
      </c>
      <c r="G4366" s="2" t="s">
        <v>14469</v>
      </c>
      <c r="H4366" s="4" t="s">
        <v>13828</v>
      </c>
      <c r="I4366" s="10"/>
      <c r="J4366" s="10"/>
    </row>
    <row r="4367">
      <c r="A4367" s="62">
        <v>6.01027300868E11</v>
      </c>
      <c r="B4367" s="63" t="s">
        <v>14470</v>
      </c>
      <c r="C4367" s="63" t="s">
        <v>14471</v>
      </c>
      <c r="D4367" s="68" t="str">
        <f>+7(702) 358-29-27</f>
        <v>#ERROR!</v>
      </c>
      <c r="E4367" s="63" t="s">
        <v>173</v>
      </c>
      <c r="F4367" s="63" t="s">
        <v>1868</v>
      </c>
      <c r="G4367" s="63" t="s">
        <v>14472</v>
      </c>
      <c r="H4367" s="33"/>
      <c r="I4367" s="33"/>
      <c r="J4367" s="6"/>
    </row>
    <row r="4368">
      <c r="A4368" s="3">
        <v>6.01106300331E11</v>
      </c>
      <c r="B4368" s="2" t="s">
        <v>14473</v>
      </c>
      <c r="C4368" s="2" t="s">
        <v>14474</v>
      </c>
      <c r="D4368" s="69" t="s">
        <v>14475</v>
      </c>
      <c r="E4368" s="2" t="s">
        <v>225</v>
      </c>
      <c r="F4368" s="2" t="s">
        <v>55</v>
      </c>
      <c r="G4368" s="2" t="s">
        <v>13781</v>
      </c>
      <c r="H4368" s="4" t="s">
        <v>1962</v>
      </c>
      <c r="I4368" s="10"/>
      <c r="J4368" s="14"/>
    </row>
    <row r="4369">
      <c r="A4369" s="62">
        <v>6.01106301062E11</v>
      </c>
      <c r="B4369" s="63" t="s">
        <v>14476</v>
      </c>
      <c r="C4369" s="63" t="s">
        <v>14477</v>
      </c>
      <c r="D4369" s="62">
        <v>8.7235324521E10</v>
      </c>
      <c r="E4369" s="63" t="s">
        <v>21</v>
      </c>
      <c r="F4369" s="63" t="s">
        <v>16</v>
      </c>
      <c r="G4369" s="63" t="s">
        <v>14478</v>
      </c>
      <c r="H4369" s="33"/>
      <c r="I4369" s="33"/>
      <c r="J4369" s="33"/>
    </row>
    <row r="4370">
      <c r="A4370" s="3">
        <v>6.01106350299E11</v>
      </c>
      <c r="B4370" s="2" t="s">
        <v>14479</v>
      </c>
      <c r="C4370" s="2" t="s">
        <v>14480</v>
      </c>
      <c r="D4370" s="3">
        <v>8.7164221457E10</v>
      </c>
      <c r="E4370" s="2" t="s">
        <v>21</v>
      </c>
      <c r="F4370" s="2" t="s">
        <v>22</v>
      </c>
      <c r="G4370" s="2" t="s">
        <v>14481</v>
      </c>
      <c r="H4370" s="4" t="s">
        <v>12038</v>
      </c>
      <c r="I4370" s="10"/>
      <c r="J4370" s="33"/>
    </row>
    <row r="4371">
      <c r="A4371" s="62">
        <v>6.01114301908E11</v>
      </c>
      <c r="B4371" s="63" t="s">
        <v>14482</v>
      </c>
      <c r="C4371" s="63" t="s">
        <v>14482</v>
      </c>
      <c r="D4371" s="62">
        <v>8.7478979677E10</v>
      </c>
      <c r="E4371" s="63" t="s">
        <v>302</v>
      </c>
      <c r="F4371" s="63" t="s">
        <v>2</v>
      </c>
      <c r="G4371" s="63" t="s">
        <v>14483</v>
      </c>
      <c r="H4371" s="33"/>
      <c r="I4371" s="33"/>
      <c r="J4371" s="6"/>
    </row>
    <row r="4372">
      <c r="A4372" s="28">
        <v>6.01116400491E11</v>
      </c>
      <c r="B4372" s="29" t="s">
        <v>14484</v>
      </c>
      <c r="C4372" s="29" t="s">
        <v>14485</v>
      </c>
      <c r="D4372" s="39" t="s">
        <v>14486</v>
      </c>
      <c r="E4372" s="29" t="s">
        <v>117</v>
      </c>
      <c r="F4372" s="29" t="s">
        <v>186</v>
      </c>
      <c r="G4372" s="29" t="s">
        <v>1196</v>
      </c>
      <c r="H4372" s="51" t="s">
        <v>14043</v>
      </c>
      <c r="I4372" s="6"/>
      <c r="J4372" s="6"/>
    </row>
    <row r="4373">
      <c r="A4373" s="28">
        <v>6.01120302235E11</v>
      </c>
      <c r="B4373" s="29" t="s">
        <v>14487</v>
      </c>
      <c r="C4373" s="29" t="s">
        <v>14488</v>
      </c>
      <c r="D4373" s="39" t="s">
        <v>14489</v>
      </c>
      <c r="E4373" s="29" t="s">
        <v>165</v>
      </c>
      <c r="F4373" s="29" t="s">
        <v>37</v>
      </c>
      <c r="G4373" s="29" t="s">
        <v>14490</v>
      </c>
      <c r="H4373" s="51" t="s">
        <v>14457</v>
      </c>
      <c r="I4373" s="6"/>
      <c r="J4373" s="13"/>
    </row>
    <row r="4374">
      <c r="A4374" s="28">
        <v>6.01120350582E11</v>
      </c>
      <c r="B4374" s="29" t="s">
        <v>14491</v>
      </c>
      <c r="C4374" s="29" t="s">
        <v>14492</v>
      </c>
      <c r="D4374" s="28">
        <v>8.7471985182E10</v>
      </c>
      <c r="E4374" s="29" t="s">
        <v>21</v>
      </c>
      <c r="F4374" s="29" t="s">
        <v>22</v>
      </c>
      <c r="G4374" s="29" t="s">
        <v>14493</v>
      </c>
      <c r="H4374" s="51" t="s">
        <v>12019</v>
      </c>
      <c r="I4374" s="6"/>
      <c r="J4374" s="6"/>
    </row>
    <row r="4375">
      <c r="A4375" s="62">
        <v>6.01118301315E11</v>
      </c>
      <c r="B4375" s="63" t="s">
        <v>14494</v>
      </c>
      <c r="C4375" s="63" t="s">
        <v>14495</v>
      </c>
      <c r="D4375" s="68" t="str">
        <f>+7(701)707-6292</f>
        <v>#ERROR!</v>
      </c>
      <c r="E4375" s="63" t="s">
        <v>225</v>
      </c>
      <c r="F4375" s="63" t="s">
        <v>2</v>
      </c>
      <c r="G4375" s="63" t="s">
        <v>14496</v>
      </c>
      <c r="H4375" s="33"/>
      <c r="I4375" s="33"/>
      <c r="J4375" s="6"/>
    </row>
    <row r="4376">
      <c r="A4376" s="28">
        <v>6.01118301395E11</v>
      </c>
      <c r="B4376" s="29" t="s">
        <v>14497</v>
      </c>
      <c r="C4376" s="29" t="s">
        <v>14498</v>
      </c>
      <c r="D4376" s="28">
        <v>8.7052924303E10</v>
      </c>
      <c r="E4376" s="29" t="s">
        <v>165</v>
      </c>
      <c r="F4376" s="29" t="s">
        <v>37</v>
      </c>
      <c r="G4376" s="29" t="s">
        <v>6280</v>
      </c>
      <c r="H4376" s="51" t="s">
        <v>14457</v>
      </c>
      <c r="I4376" s="6"/>
      <c r="J4376" s="6"/>
    </row>
    <row r="4377">
      <c r="A4377" s="28">
        <v>6.01130301251E11</v>
      </c>
      <c r="B4377" s="29" t="s">
        <v>14499</v>
      </c>
      <c r="C4377" s="29" t="s">
        <v>14500</v>
      </c>
      <c r="D4377" s="28">
        <v>8.7715721496E10</v>
      </c>
      <c r="E4377" s="29" t="s">
        <v>302</v>
      </c>
      <c r="F4377" s="29" t="s">
        <v>96</v>
      </c>
      <c r="G4377" s="29" t="s">
        <v>14501</v>
      </c>
      <c r="H4377" s="51" t="s">
        <v>14441</v>
      </c>
      <c r="I4377" s="6"/>
      <c r="J4377" s="10"/>
    </row>
    <row r="4378">
      <c r="A4378" s="28">
        <v>6.0120130009E11</v>
      </c>
      <c r="B4378" s="29" t="s">
        <v>14502</v>
      </c>
      <c r="C4378" s="29" t="s">
        <v>14503</v>
      </c>
      <c r="D4378" s="28">
        <v>8.7073580033E10</v>
      </c>
      <c r="E4378" s="29" t="s">
        <v>36</v>
      </c>
      <c r="F4378" s="29" t="s">
        <v>96</v>
      </c>
      <c r="G4378" s="29" t="s">
        <v>14504</v>
      </c>
      <c r="H4378" s="51" t="s">
        <v>14441</v>
      </c>
      <c r="I4378" s="6"/>
      <c r="J4378" s="6"/>
    </row>
    <row r="4379">
      <c r="A4379" s="62">
        <v>6.01124300508E11</v>
      </c>
      <c r="B4379" s="63" t="s">
        <v>14505</v>
      </c>
      <c r="C4379" s="63" t="s">
        <v>14506</v>
      </c>
      <c r="D4379" s="62">
        <v>8.702437365E10</v>
      </c>
      <c r="E4379" s="63" t="s">
        <v>165</v>
      </c>
      <c r="F4379" s="63" t="s">
        <v>2</v>
      </c>
      <c r="G4379" s="63" t="s">
        <v>14507</v>
      </c>
      <c r="H4379" s="33"/>
      <c r="I4379" s="33"/>
      <c r="J4379" s="10"/>
    </row>
    <row r="4380">
      <c r="A4380" s="62">
        <v>6.01128301687E11</v>
      </c>
      <c r="B4380" s="63" t="s">
        <v>14508</v>
      </c>
      <c r="C4380" s="63" t="s">
        <v>14509</v>
      </c>
      <c r="D4380" s="68" t="str">
        <f>+77263521172 ,87263521172</f>
        <v>#ERROR!</v>
      </c>
      <c r="E4380" s="63" t="s">
        <v>16</v>
      </c>
      <c r="F4380" s="63" t="s">
        <v>2</v>
      </c>
      <c r="G4380" s="63" t="s">
        <v>14510</v>
      </c>
      <c r="H4380" s="33"/>
      <c r="I4380" s="33"/>
      <c r="J4380" s="6"/>
    </row>
    <row r="4381">
      <c r="A4381" s="3">
        <v>6.01210302234E11</v>
      </c>
      <c r="B4381" s="2" t="s">
        <v>14511</v>
      </c>
      <c r="C4381" s="2" t="s">
        <v>14512</v>
      </c>
      <c r="D4381" s="3">
        <f>+77014477613</f>
        <v>77014477613</v>
      </c>
      <c r="E4381" s="2" t="s">
        <v>21</v>
      </c>
      <c r="F4381" s="2" t="s">
        <v>186</v>
      </c>
      <c r="G4381" s="2" t="s">
        <v>1257</v>
      </c>
      <c r="H4381" s="4" t="s">
        <v>13730</v>
      </c>
      <c r="I4381" s="10"/>
      <c r="J4381" s="10"/>
    </row>
    <row r="4382">
      <c r="A4382" s="28">
        <v>6.01202401833E11</v>
      </c>
      <c r="B4382" s="29" t="s">
        <v>14513</v>
      </c>
      <c r="C4382" s="29" t="s">
        <v>14514</v>
      </c>
      <c r="D4382" s="39" t="s">
        <v>14515</v>
      </c>
      <c r="E4382" s="29" t="s">
        <v>1335</v>
      </c>
      <c r="F4382" s="29" t="s">
        <v>9</v>
      </c>
      <c r="G4382" s="29" t="s">
        <v>4902</v>
      </c>
      <c r="H4382" s="51" t="s">
        <v>1286</v>
      </c>
      <c r="I4382" s="6"/>
      <c r="J4382" s="6"/>
    </row>
    <row r="4383">
      <c r="A4383" s="3">
        <v>6.0120840213E11</v>
      </c>
      <c r="B4383" s="2" t="s">
        <v>14516</v>
      </c>
      <c r="C4383" s="2" t="s">
        <v>14517</v>
      </c>
      <c r="D4383" s="3">
        <v>8.7029046478E10</v>
      </c>
      <c r="E4383" s="2" t="s">
        <v>117</v>
      </c>
      <c r="F4383" s="2" t="s">
        <v>31</v>
      </c>
      <c r="G4383" s="2" t="s">
        <v>14518</v>
      </c>
      <c r="H4383" s="4" t="s">
        <v>14117</v>
      </c>
      <c r="I4383" s="10"/>
      <c r="J4383" s="13"/>
    </row>
    <row r="4384">
      <c r="A4384" s="3">
        <v>6.01202450366E11</v>
      </c>
      <c r="B4384" s="2" t="s">
        <v>14519</v>
      </c>
      <c r="C4384" s="2" t="s">
        <v>14520</v>
      </c>
      <c r="D4384" s="69" t="s">
        <v>14521</v>
      </c>
      <c r="E4384" s="2" t="s">
        <v>525</v>
      </c>
      <c r="F4384" s="2" t="s">
        <v>71</v>
      </c>
      <c r="G4384" s="2" t="s">
        <v>72</v>
      </c>
      <c r="H4384" s="65" t="s">
        <v>10399</v>
      </c>
      <c r="I4384" s="10"/>
      <c r="J4384" s="6"/>
    </row>
    <row r="4385">
      <c r="A4385" s="3">
        <v>6.01213400845E11</v>
      </c>
      <c r="B4385" s="2" t="s">
        <v>14522</v>
      </c>
      <c r="C4385" s="2" t="s">
        <v>14523</v>
      </c>
      <c r="D4385" s="69" t="s">
        <v>1210</v>
      </c>
      <c r="E4385" s="2" t="s">
        <v>225</v>
      </c>
      <c r="F4385" s="2" t="s">
        <v>205</v>
      </c>
      <c r="G4385" s="2" t="s">
        <v>1211</v>
      </c>
      <c r="H4385" s="4" t="s">
        <v>14524</v>
      </c>
      <c r="I4385" s="10"/>
      <c r="J4385" s="20"/>
    </row>
    <row r="4386">
      <c r="A4386" s="3">
        <v>6.01226301283E11</v>
      </c>
      <c r="B4386" s="2" t="s">
        <v>14525</v>
      </c>
      <c r="C4386" s="2" t="s">
        <v>14525</v>
      </c>
      <c r="D4386" s="3">
        <v>8.7015230966E10</v>
      </c>
      <c r="E4386" s="2" t="s">
        <v>117</v>
      </c>
      <c r="F4386" s="2" t="s">
        <v>22</v>
      </c>
      <c r="G4386" s="2" t="s">
        <v>1132</v>
      </c>
      <c r="H4386" s="4" t="s">
        <v>12019</v>
      </c>
      <c r="I4386" s="10"/>
      <c r="J4386" s="10"/>
    </row>
    <row r="4387">
      <c r="A4387" s="3">
        <v>6.01220300103E11</v>
      </c>
      <c r="B4387" s="2" t="s">
        <v>14526</v>
      </c>
      <c r="C4387" s="2" t="s">
        <v>14527</v>
      </c>
      <c r="D4387" s="3">
        <v>8.7234021E10</v>
      </c>
      <c r="E4387" s="2" t="s">
        <v>117</v>
      </c>
      <c r="F4387" s="2" t="s">
        <v>141</v>
      </c>
      <c r="G4387" s="2" t="s">
        <v>1529</v>
      </c>
      <c r="H4387" s="4" t="s">
        <v>13828</v>
      </c>
      <c r="I4387" s="10"/>
      <c r="J4387" s="20"/>
    </row>
    <row r="4388">
      <c r="A4388" s="3">
        <v>6.01220300887E11</v>
      </c>
      <c r="B4388" s="2" t="s">
        <v>14528</v>
      </c>
      <c r="C4388" s="2" t="s">
        <v>14528</v>
      </c>
      <c r="D4388" s="3">
        <v>8.7776723485E10</v>
      </c>
      <c r="E4388" s="2" t="s">
        <v>117</v>
      </c>
      <c r="F4388" s="2" t="s">
        <v>141</v>
      </c>
      <c r="G4388" s="2" t="s">
        <v>12180</v>
      </c>
      <c r="H4388" s="4" t="s">
        <v>13427</v>
      </c>
      <c r="I4388" s="10"/>
      <c r="J4388" s="10"/>
    </row>
    <row r="4389">
      <c r="A4389" s="62">
        <v>6.01225301505E11</v>
      </c>
      <c r="B4389" s="63" t="s">
        <v>14529</v>
      </c>
      <c r="C4389" s="63" t="s">
        <v>14529</v>
      </c>
      <c r="D4389" s="68" t="str">
        <f>+77027515042 ,87027515042</f>
        <v>#ERROR!</v>
      </c>
      <c r="E4389" s="63" t="s">
        <v>21</v>
      </c>
      <c r="F4389" s="63" t="s">
        <v>2</v>
      </c>
      <c r="G4389" s="63" t="s">
        <v>11869</v>
      </c>
      <c r="H4389" s="33"/>
      <c r="I4389" s="33"/>
      <c r="J4389" s="10"/>
    </row>
    <row r="4390">
      <c r="A4390" s="3">
        <v>6.01225350286E11</v>
      </c>
      <c r="B4390" s="2" t="s">
        <v>14530</v>
      </c>
      <c r="C4390" s="2" t="s">
        <v>14531</v>
      </c>
      <c r="D4390" s="3">
        <v>8.7053040268E10</v>
      </c>
      <c r="E4390" s="2" t="s">
        <v>165</v>
      </c>
      <c r="F4390" s="2" t="s">
        <v>9</v>
      </c>
      <c r="G4390" s="2" t="s">
        <v>1675</v>
      </c>
      <c r="H4390" s="4" t="s">
        <v>13505</v>
      </c>
      <c r="I4390" s="10"/>
      <c r="J4390" s="6"/>
    </row>
    <row r="4391">
      <c r="A4391" s="3">
        <v>6.10101309189E11</v>
      </c>
      <c r="B4391" s="2" t="s">
        <v>14532</v>
      </c>
      <c r="C4391" s="2" t="s">
        <v>14533</v>
      </c>
      <c r="D4391" s="3">
        <v>8.7164891768E10</v>
      </c>
      <c r="E4391" s="2" t="s">
        <v>21</v>
      </c>
      <c r="F4391" s="2" t="s">
        <v>16</v>
      </c>
      <c r="G4391" s="2" t="s">
        <v>14534</v>
      </c>
      <c r="H4391" s="4" t="s">
        <v>12236</v>
      </c>
      <c r="I4391" s="10"/>
      <c r="J4391" s="20"/>
    </row>
    <row r="4392">
      <c r="A4392" s="62">
        <v>6.01229300569E11</v>
      </c>
      <c r="B4392" s="63" t="s">
        <v>14535</v>
      </c>
      <c r="C4392" s="63" t="s">
        <v>14536</v>
      </c>
      <c r="D4392" s="62">
        <v>8.7055597925E10</v>
      </c>
      <c r="E4392" s="63" t="s">
        <v>302</v>
      </c>
      <c r="F4392" s="63" t="s">
        <v>2</v>
      </c>
      <c r="G4392" s="63" t="s">
        <v>11832</v>
      </c>
      <c r="H4392" s="33"/>
      <c r="I4392" s="33"/>
      <c r="J4392" s="10"/>
    </row>
    <row r="4393">
      <c r="A4393" s="28">
        <v>6.01231400635E11</v>
      </c>
      <c r="B4393" s="29" t="s">
        <v>14537</v>
      </c>
      <c r="C4393" s="29" t="s">
        <v>14538</v>
      </c>
      <c r="D4393" s="28">
        <v>8.7718650021E10</v>
      </c>
      <c r="E4393" s="29" t="s">
        <v>165</v>
      </c>
      <c r="F4393" s="29" t="s">
        <v>16</v>
      </c>
      <c r="G4393" s="29" t="s">
        <v>14539</v>
      </c>
      <c r="H4393" s="51" t="s">
        <v>12754</v>
      </c>
      <c r="I4393" s="6"/>
      <c r="J4393" s="10"/>
    </row>
    <row r="4394">
      <c r="A4394" s="28">
        <v>6.10101305057E11</v>
      </c>
      <c r="B4394" s="29" t="s">
        <v>14540</v>
      </c>
      <c r="C4394" s="29" t="s">
        <v>14541</v>
      </c>
      <c r="D4394" s="39" t="s">
        <v>14542</v>
      </c>
      <c r="E4394" s="29" t="s">
        <v>117</v>
      </c>
      <c r="F4394" s="29" t="s">
        <v>96</v>
      </c>
      <c r="G4394" s="29" t="s">
        <v>11787</v>
      </c>
      <c r="H4394" s="51" t="s">
        <v>14441</v>
      </c>
      <c r="I4394" s="6"/>
      <c r="J4394" s="6"/>
    </row>
    <row r="4395">
      <c r="A4395" s="72">
        <v>6.10101354124E11</v>
      </c>
      <c r="B4395" s="73" t="s">
        <v>14543</v>
      </c>
      <c r="C4395" s="73" t="s">
        <v>14544</v>
      </c>
      <c r="D4395" s="72">
        <v>8.7779677574E10</v>
      </c>
      <c r="E4395" s="73" t="s">
        <v>165</v>
      </c>
      <c r="F4395" s="73" t="s">
        <v>9</v>
      </c>
      <c r="G4395" s="73" t="s">
        <v>14545</v>
      </c>
      <c r="H4395" s="74" t="s">
        <v>1286</v>
      </c>
      <c r="I4395" s="14"/>
      <c r="J4395" s="6"/>
    </row>
    <row r="4396">
      <c r="A4396" s="3">
        <v>6.10104303542E11</v>
      </c>
      <c r="B4396" s="2" t="s">
        <v>14546</v>
      </c>
      <c r="C4396" s="2" t="s">
        <v>14547</v>
      </c>
      <c r="D4396" s="69" t="s">
        <v>14548</v>
      </c>
      <c r="E4396" s="2" t="s">
        <v>10521</v>
      </c>
      <c r="F4396" s="2" t="s">
        <v>31</v>
      </c>
      <c r="G4396" s="2" t="s">
        <v>13059</v>
      </c>
      <c r="H4396" s="4" t="s">
        <v>14117</v>
      </c>
      <c r="I4396" s="10"/>
      <c r="J4396" s="6"/>
    </row>
    <row r="4397">
      <c r="A4397" s="3">
        <v>6.10101404243E11</v>
      </c>
      <c r="B4397" s="2" t="s">
        <v>14549</v>
      </c>
      <c r="C4397" s="2" t="s">
        <v>14550</v>
      </c>
      <c r="D4397" s="69" t="s">
        <v>14551</v>
      </c>
      <c r="E4397" s="2" t="s">
        <v>117</v>
      </c>
      <c r="F4397" s="2" t="s">
        <v>31</v>
      </c>
      <c r="G4397" s="2" t="s">
        <v>3472</v>
      </c>
      <c r="H4397" s="4" t="s">
        <v>14120</v>
      </c>
      <c r="I4397" s="10"/>
      <c r="J4397" s="10"/>
    </row>
    <row r="4398">
      <c r="A4398" s="62">
        <v>6.10102350971E11</v>
      </c>
      <c r="B4398" s="63" t="s">
        <v>14552</v>
      </c>
      <c r="C4398" s="63" t="s">
        <v>14553</v>
      </c>
      <c r="D4398" s="68" t="str">
        <f>+7 (702) 372 3743 ,87023723743</f>
        <v>#ERROR!</v>
      </c>
      <c r="E4398" s="63" t="s">
        <v>525</v>
      </c>
      <c r="F4398" s="63" t="s">
        <v>428</v>
      </c>
      <c r="G4398" s="63" t="s">
        <v>3751</v>
      </c>
      <c r="H4398" s="33"/>
      <c r="I4398" s="33"/>
      <c r="J4398" s="10"/>
    </row>
    <row r="4399">
      <c r="A4399" s="62">
        <v>6.10108402681E11</v>
      </c>
      <c r="B4399" s="63" t="s">
        <v>14554</v>
      </c>
      <c r="C4399" s="63" t="s">
        <v>14555</v>
      </c>
      <c r="D4399" s="62">
        <v>8.7752560779E10</v>
      </c>
      <c r="E4399" s="63" t="s">
        <v>6097</v>
      </c>
      <c r="F4399" s="63" t="s">
        <v>1868</v>
      </c>
      <c r="G4399" s="63" t="s">
        <v>12294</v>
      </c>
      <c r="H4399" s="33"/>
      <c r="I4399" s="33"/>
      <c r="J4399" s="10"/>
    </row>
    <row r="4400">
      <c r="A4400" s="62">
        <v>6.10104402769E11</v>
      </c>
      <c r="B4400" s="63" t="s">
        <v>14556</v>
      </c>
      <c r="C4400" s="63" t="s">
        <v>14557</v>
      </c>
      <c r="D4400" s="62">
        <v>8.7023187013E10</v>
      </c>
      <c r="E4400" s="63" t="s">
        <v>117</v>
      </c>
      <c r="F4400" s="63" t="s">
        <v>2</v>
      </c>
      <c r="G4400" s="63" t="s">
        <v>14558</v>
      </c>
      <c r="H4400" s="33"/>
      <c r="I4400" s="33"/>
      <c r="J4400" s="10"/>
    </row>
    <row r="4401">
      <c r="A4401" s="28">
        <v>6.10106400446E11</v>
      </c>
      <c r="B4401" s="29" t="s">
        <v>14559</v>
      </c>
      <c r="C4401" s="29" t="s">
        <v>14560</v>
      </c>
      <c r="D4401" s="29" t="s">
        <v>14561</v>
      </c>
      <c r="E4401" s="29" t="s">
        <v>302</v>
      </c>
      <c r="F4401" s="29" t="s">
        <v>96</v>
      </c>
      <c r="G4401" s="29" t="s">
        <v>1613</v>
      </c>
      <c r="H4401" s="51" t="s">
        <v>14562</v>
      </c>
      <c r="I4401" s="6"/>
      <c r="J4401" s="33"/>
    </row>
    <row r="4402">
      <c r="A4402" s="28">
        <v>6.10109300644E11</v>
      </c>
      <c r="B4402" s="29" t="s">
        <v>14563</v>
      </c>
      <c r="C4402" s="29" t="s">
        <v>14564</v>
      </c>
      <c r="D4402" s="28">
        <v>8.705750799E10</v>
      </c>
      <c r="E4402" s="29" t="s">
        <v>165</v>
      </c>
      <c r="F4402" s="29" t="s">
        <v>91</v>
      </c>
      <c r="G4402" s="29" t="s">
        <v>5042</v>
      </c>
      <c r="H4402" s="51" t="s">
        <v>12533</v>
      </c>
      <c r="I4402" s="6"/>
      <c r="J4402" s="10"/>
    </row>
    <row r="4403">
      <c r="A4403" s="28">
        <v>6.10110403214E11</v>
      </c>
      <c r="B4403" s="29" t="s">
        <v>14565</v>
      </c>
      <c r="C4403" s="29" t="s">
        <v>14566</v>
      </c>
      <c r="D4403" s="28">
        <v>8.7764000051E10</v>
      </c>
      <c r="E4403" s="29" t="s">
        <v>117</v>
      </c>
      <c r="F4403" s="29" t="s">
        <v>37</v>
      </c>
      <c r="G4403" s="29" t="s">
        <v>6761</v>
      </c>
      <c r="H4403" s="51" t="s">
        <v>14567</v>
      </c>
      <c r="I4403" s="6"/>
      <c r="J4403" s="6"/>
    </row>
    <row r="4404">
      <c r="A4404" s="3">
        <v>6.10128301715E11</v>
      </c>
      <c r="B4404" s="2" t="s">
        <v>14568</v>
      </c>
      <c r="C4404" s="2" t="s">
        <v>14569</v>
      </c>
      <c r="D4404" s="3">
        <v>8.7071606169E10</v>
      </c>
      <c r="E4404" s="2" t="s">
        <v>165</v>
      </c>
      <c r="F4404" s="2" t="s">
        <v>96</v>
      </c>
      <c r="G4404" s="2" t="s">
        <v>5885</v>
      </c>
      <c r="H4404" s="4" t="s">
        <v>14570</v>
      </c>
      <c r="I4404" s="10"/>
      <c r="J4404" s="6"/>
    </row>
    <row r="4405">
      <c r="A4405" s="28">
        <v>6.10124300676E11</v>
      </c>
      <c r="B4405" s="29" t="s">
        <v>14571</v>
      </c>
      <c r="C4405" s="29" t="s">
        <v>14572</v>
      </c>
      <c r="D4405" s="28">
        <f>+77773072660</f>
        <v>77773072660</v>
      </c>
      <c r="E4405" s="29" t="s">
        <v>173</v>
      </c>
      <c r="F4405" s="29" t="s">
        <v>31</v>
      </c>
      <c r="G4405" s="29" t="s">
        <v>12361</v>
      </c>
      <c r="H4405" s="51" t="s">
        <v>14310</v>
      </c>
      <c r="I4405" s="6"/>
      <c r="J4405" s="10"/>
    </row>
    <row r="4406">
      <c r="A4406" s="62">
        <v>6.10115403905E11</v>
      </c>
      <c r="B4406" s="63" t="s">
        <v>14573</v>
      </c>
      <c r="C4406" s="63" t="s">
        <v>14574</v>
      </c>
      <c r="D4406" s="62">
        <v>8.7766660564E10</v>
      </c>
      <c r="E4406" s="63" t="s">
        <v>117</v>
      </c>
      <c r="F4406" s="63" t="s">
        <v>2</v>
      </c>
      <c r="G4406" s="63" t="s">
        <v>14575</v>
      </c>
      <c r="H4406" s="33"/>
      <c r="I4406" s="33"/>
      <c r="J4406" s="33"/>
    </row>
    <row r="4407">
      <c r="A4407" s="3">
        <v>6.10123350042E11</v>
      </c>
      <c r="B4407" s="2" t="s">
        <v>14576</v>
      </c>
      <c r="C4407" s="2" t="s">
        <v>14577</v>
      </c>
      <c r="D4407" s="69" t="s">
        <v>14578</v>
      </c>
      <c r="E4407" s="2" t="s">
        <v>165</v>
      </c>
      <c r="F4407" s="2" t="s">
        <v>9</v>
      </c>
      <c r="G4407" s="2" t="s">
        <v>5382</v>
      </c>
      <c r="H4407" s="4" t="s">
        <v>13505</v>
      </c>
      <c r="I4407" s="10"/>
      <c r="J4407" s="6"/>
    </row>
    <row r="4408">
      <c r="A4408" s="3">
        <v>6.10126301209E11</v>
      </c>
      <c r="B4408" s="2" t="s">
        <v>14579</v>
      </c>
      <c r="C4408" s="2" t="s">
        <v>14580</v>
      </c>
      <c r="D4408" s="69" t="s">
        <v>14581</v>
      </c>
      <c r="E4408" s="2" t="s">
        <v>302</v>
      </c>
      <c r="F4408" s="2" t="s">
        <v>96</v>
      </c>
      <c r="G4408" s="2" t="s">
        <v>14582</v>
      </c>
      <c r="H4408" s="4" t="s">
        <v>14570</v>
      </c>
      <c r="I4408" s="10"/>
      <c r="J4408" s="6"/>
    </row>
    <row r="4409">
      <c r="A4409" s="62">
        <v>6.10207401562E11</v>
      </c>
      <c r="B4409" s="63" t="s">
        <v>14583</v>
      </c>
      <c r="C4409" s="63" t="s">
        <v>14584</v>
      </c>
      <c r="D4409" s="62">
        <v>8.7713327097E10</v>
      </c>
      <c r="E4409" s="63" t="s">
        <v>117</v>
      </c>
      <c r="F4409" s="63" t="s">
        <v>2</v>
      </c>
      <c r="G4409" s="63" t="s">
        <v>13221</v>
      </c>
      <c r="H4409" s="33"/>
      <c r="I4409" s="33"/>
      <c r="J4409" s="10"/>
    </row>
    <row r="4410">
      <c r="A4410" s="28">
        <v>6.10130300321E11</v>
      </c>
      <c r="B4410" s="29" t="s">
        <v>14585</v>
      </c>
      <c r="C4410" s="29" t="s">
        <v>14586</v>
      </c>
      <c r="D4410" s="28">
        <v>8.7053007028E10</v>
      </c>
      <c r="E4410" s="29" t="s">
        <v>151</v>
      </c>
      <c r="F4410" s="29" t="s">
        <v>71</v>
      </c>
      <c r="G4410" s="29" t="s">
        <v>14587</v>
      </c>
      <c r="H4410" s="30" t="s">
        <v>10939</v>
      </c>
      <c r="I4410" s="6"/>
      <c r="J4410" s="6"/>
    </row>
    <row r="4411">
      <c r="A4411" s="3">
        <v>6.10201304002E11</v>
      </c>
      <c r="B4411" s="2" t="s">
        <v>14588</v>
      </c>
      <c r="C4411" s="2" t="s">
        <v>14589</v>
      </c>
      <c r="D4411" s="3">
        <v>8.7778628825E10</v>
      </c>
      <c r="E4411" s="2" t="s">
        <v>4561</v>
      </c>
      <c r="F4411" s="2" t="s">
        <v>91</v>
      </c>
      <c r="G4411" s="2" t="s">
        <v>5236</v>
      </c>
      <c r="H4411" s="4" t="s">
        <v>12711</v>
      </c>
      <c r="I4411" s="10"/>
      <c r="J4411" s="20"/>
    </row>
    <row r="4412">
      <c r="A4412" s="3">
        <v>6.10201403417E11</v>
      </c>
      <c r="B4412" s="2" t="s">
        <v>14590</v>
      </c>
      <c r="C4412" s="2" t="s">
        <v>14591</v>
      </c>
      <c r="D4412" s="3">
        <v>8.7024124694E10</v>
      </c>
      <c r="E4412" s="2" t="s">
        <v>225</v>
      </c>
      <c r="F4412" s="2" t="s">
        <v>205</v>
      </c>
      <c r="G4412" s="2" t="s">
        <v>14592</v>
      </c>
      <c r="H4412" s="4" t="s">
        <v>14593</v>
      </c>
      <c r="I4412" s="10"/>
      <c r="J4412" s="6"/>
    </row>
    <row r="4413">
      <c r="A4413" s="28">
        <v>6.10206300037E11</v>
      </c>
      <c r="B4413" s="29" t="s">
        <v>14594</v>
      </c>
      <c r="C4413" s="29" t="s">
        <v>14595</v>
      </c>
      <c r="D4413" s="39" t="s">
        <v>14596</v>
      </c>
      <c r="E4413" s="29" t="s">
        <v>165</v>
      </c>
      <c r="F4413" s="29" t="s">
        <v>31</v>
      </c>
      <c r="G4413" s="29" t="s">
        <v>14597</v>
      </c>
      <c r="H4413" s="51" t="s">
        <v>14310</v>
      </c>
      <c r="I4413" s="6"/>
      <c r="J4413" s="10"/>
    </row>
    <row r="4414">
      <c r="A4414" s="28">
        <v>6.10214401263E11</v>
      </c>
      <c r="B4414" s="29" t="s">
        <v>14598</v>
      </c>
      <c r="C4414" s="29" t="s">
        <v>14599</v>
      </c>
      <c r="D4414" s="28">
        <v>8.7773450055E10</v>
      </c>
      <c r="E4414" s="29" t="s">
        <v>525</v>
      </c>
      <c r="F4414" s="29" t="s">
        <v>91</v>
      </c>
      <c r="G4414" s="29" t="s">
        <v>14600</v>
      </c>
      <c r="H4414" s="51" t="s">
        <v>13118</v>
      </c>
      <c r="I4414" s="6"/>
      <c r="J4414" s="6"/>
    </row>
    <row r="4415">
      <c r="A4415" s="28">
        <v>6.10210302491E11</v>
      </c>
      <c r="B4415" s="29" t="s">
        <v>14601</v>
      </c>
      <c r="C4415" s="29" t="s">
        <v>14602</v>
      </c>
      <c r="D4415" s="39" t="s">
        <v>14603</v>
      </c>
      <c r="E4415" s="29" t="s">
        <v>117</v>
      </c>
      <c r="F4415" s="29" t="s">
        <v>31</v>
      </c>
      <c r="G4415" s="29" t="s">
        <v>14604</v>
      </c>
      <c r="H4415" s="51" t="s">
        <v>14310</v>
      </c>
      <c r="I4415" s="6"/>
      <c r="J4415" s="6"/>
    </row>
    <row r="4416">
      <c r="A4416" s="28">
        <v>6.10211400704E11</v>
      </c>
      <c r="B4416" s="29" t="s">
        <v>14605</v>
      </c>
      <c r="C4416" s="29" t="s">
        <v>14606</v>
      </c>
      <c r="D4416" s="28">
        <v>8.7471657477E10</v>
      </c>
      <c r="E4416" s="29" t="s">
        <v>36</v>
      </c>
      <c r="F4416" s="29" t="s">
        <v>43</v>
      </c>
      <c r="G4416" s="29" t="s">
        <v>4938</v>
      </c>
      <c r="H4416" s="51" t="s">
        <v>1272</v>
      </c>
      <c r="I4416" s="57" t="s">
        <v>14607</v>
      </c>
      <c r="J4416" s="6"/>
    </row>
    <row r="4417">
      <c r="A4417" s="28">
        <v>6.10211401475E11</v>
      </c>
      <c r="B4417" s="29" t="s">
        <v>14608</v>
      </c>
      <c r="C4417" s="29" t="s">
        <v>14609</v>
      </c>
      <c r="D4417" s="28">
        <v>8.7774796209E10</v>
      </c>
      <c r="E4417" s="29" t="s">
        <v>117</v>
      </c>
      <c r="F4417" s="29" t="s">
        <v>16</v>
      </c>
      <c r="G4417" s="29" t="s">
        <v>1339</v>
      </c>
      <c r="H4417" s="51" t="s">
        <v>12194</v>
      </c>
      <c r="I4417" s="6"/>
      <c r="J4417" s="6"/>
    </row>
    <row r="4418">
      <c r="A4418" s="62">
        <v>6.10217300433E11</v>
      </c>
      <c r="B4418" s="63" t="s">
        <v>14610</v>
      </c>
      <c r="C4418" s="63" t="s">
        <v>14611</v>
      </c>
      <c r="D4418" s="62">
        <v>8.7021752687E10</v>
      </c>
      <c r="E4418" s="63" t="s">
        <v>21</v>
      </c>
      <c r="F4418" s="63" t="s">
        <v>2</v>
      </c>
      <c r="G4418" s="63" t="s">
        <v>12165</v>
      </c>
      <c r="H4418" s="33"/>
      <c r="I4418" s="33"/>
      <c r="J4418" s="6"/>
    </row>
    <row r="4419">
      <c r="A4419" s="28">
        <v>6.10216302167E11</v>
      </c>
      <c r="B4419" s="29" t="s">
        <v>14612</v>
      </c>
      <c r="C4419" s="29" t="s">
        <v>14613</v>
      </c>
      <c r="D4419" s="29" t="s">
        <v>14614</v>
      </c>
      <c r="E4419" s="29" t="s">
        <v>117</v>
      </c>
      <c r="F4419" s="29" t="s">
        <v>31</v>
      </c>
      <c r="G4419" s="29" t="s">
        <v>14615</v>
      </c>
      <c r="H4419" s="51" t="s">
        <v>14310</v>
      </c>
      <c r="I4419" s="6"/>
      <c r="J4419" s="6"/>
    </row>
    <row r="4420">
      <c r="A4420" s="3">
        <v>6.1021640167E11</v>
      </c>
      <c r="B4420" s="2" t="s">
        <v>14616</v>
      </c>
      <c r="C4420" s="2" t="s">
        <v>14617</v>
      </c>
      <c r="D4420" s="3">
        <v>8.7784302064E10</v>
      </c>
      <c r="E4420" s="2" t="s">
        <v>213</v>
      </c>
      <c r="F4420" s="2" t="s">
        <v>452</v>
      </c>
      <c r="G4420" s="2" t="s">
        <v>14618</v>
      </c>
      <c r="H4420" s="4" t="s">
        <v>6001</v>
      </c>
      <c r="I4420" s="10"/>
      <c r="J4420" s="10"/>
    </row>
    <row r="4421">
      <c r="A4421" s="28">
        <v>6.1021830026E11</v>
      </c>
      <c r="B4421" s="29" t="s">
        <v>14619</v>
      </c>
      <c r="C4421" s="29" t="s">
        <v>14620</v>
      </c>
      <c r="D4421" s="39" t="s">
        <v>14621</v>
      </c>
      <c r="E4421" s="29" t="s">
        <v>21</v>
      </c>
      <c r="F4421" s="29" t="s">
        <v>22</v>
      </c>
      <c r="G4421" s="29" t="s">
        <v>14622</v>
      </c>
      <c r="H4421" s="51" t="s">
        <v>14623</v>
      </c>
      <c r="I4421" s="6"/>
      <c r="J4421" s="6"/>
    </row>
    <row r="4422">
      <c r="A4422" s="3">
        <v>6.10307401299E11</v>
      </c>
      <c r="B4422" s="2" t="s">
        <v>14624</v>
      </c>
      <c r="C4422" s="2" t="s">
        <v>14625</v>
      </c>
      <c r="D4422" s="3">
        <v>8.7052508861E10</v>
      </c>
      <c r="E4422" s="2" t="s">
        <v>1335</v>
      </c>
      <c r="F4422" s="2" t="s">
        <v>71</v>
      </c>
      <c r="G4422" s="2" t="s">
        <v>14626</v>
      </c>
      <c r="H4422" s="65" t="s">
        <v>10399</v>
      </c>
      <c r="I4422" s="10"/>
      <c r="J4422" s="10"/>
    </row>
    <row r="4423">
      <c r="A4423" s="28">
        <v>6.10228303071E11</v>
      </c>
      <c r="B4423" s="29" t="s">
        <v>14627</v>
      </c>
      <c r="C4423" s="29" t="s">
        <v>14628</v>
      </c>
      <c r="D4423" s="28">
        <v>8.7770199899E10</v>
      </c>
      <c r="E4423" s="29" t="s">
        <v>4561</v>
      </c>
      <c r="F4423" s="29" t="s">
        <v>31</v>
      </c>
      <c r="G4423" s="29" t="s">
        <v>2447</v>
      </c>
      <c r="H4423" s="51" t="s">
        <v>14181</v>
      </c>
      <c r="I4423" s="6"/>
      <c r="J4423" s="33"/>
    </row>
    <row r="4424">
      <c r="A4424" s="3">
        <v>6.10240000023E11</v>
      </c>
      <c r="B4424" s="2" t="s">
        <v>14629</v>
      </c>
      <c r="C4424" s="2" t="s">
        <v>14630</v>
      </c>
      <c r="D4424" s="2" t="s">
        <v>14631</v>
      </c>
      <c r="E4424" s="2" t="s">
        <v>21</v>
      </c>
      <c r="F4424" s="2" t="s">
        <v>22</v>
      </c>
      <c r="G4424" s="2" t="s">
        <v>14632</v>
      </c>
      <c r="H4424" s="4" t="s">
        <v>12038</v>
      </c>
      <c r="I4424" s="10"/>
      <c r="J4424" s="6"/>
    </row>
    <row r="4425">
      <c r="A4425" s="28">
        <v>6.10302300881E11</v>
      </c>
      <c r="B4425" s="29" t="s">
        <v>14633</v>
      </c>
      <c r="C4425" s="29" t="s">
        <v>14634</v>
      </c>
      <c r="D4425" s="28">
        <f>+77762221177</f>
        <v>77762221177</v>
      </c>
      <c r="E4425" s="29" t="s">
        <v>117</v>
      </c>
      <c r="F4425" s="29" t="s">
        <v>96</v>
      </c>
      <c r="G4425" s="29" t="s">
        <v>12185</v>
      </c>
      <c r="H4425" s="51" t="s">
        <v>14635</v>
      </c>
      <c r="I4425" s="6"/>
      <c r="J4425" s="20"/>
    </row>
    <row r="4426">
      <c r="A4426" s="58"/>
      <c r="B4426" s="58"/>
      <c r="C4426" s="58"/>
      <c r="D4426" s="58"/>
      <c r="E4426" s="58"/>
      <c r="F4426" s="58"/>
      <c r="G4426" s="58"/>
      <c r="H4426" s="6"/>
      <c r="I4426" s="6"/>
      <c r="J4426" s="10"/>
    </row>
    <row r="4427">
      <c r="A4427" s="28">
        <v>6.10306302522E11</v>
      </c>
      <c r="B4427" s="29" t="s">
        <v>14636</v>
      </c>
      <c r="C4427" s="29" t="s">
        <v>14637</v>
      </c>
      <c r="D4427" s="28">
        <v>8.7772221123E10</v>
      </c>
      <c r="E4427" s="29" t="s">
        <v>213</v>
      </c>
      <c r="F4427" s="29" t="s">
        <v>31</v>
      </c>
      <c r="G4427" s="29" t="s">
        <v>2447</v>
      </c>
      <c r="H4427" s="51" t="s">
        <v>14310</v>
      </c>
      <c r="I4427" s="6"/>
      <c r="J4427" s="20"/>
    </row>
    <row r="4428">
      <c r="A4428" s="62">
        <v>6.10307402396E11</v>
      </c>
      <c r="B4428" s="63" t="s">
        <v>14638</v>
      </c>
      <c r="C4428" s="63" t="s">
        <v>14639</v>
      </c>
      <c r="D4428" s="68" t="str">
        <f>+77783381725 ,87783381725</f>
        <v>#ERROR!</v>
      </c>
      <c r="E4428" s="63" t="s">
        <v>21</v>
      </c>
      <c r="F4428" s="63" t="s">
        <v>2</v>
      </c>
      <c r="G4428" s="63" t="s">
        <v>14640</v>
      </c>
      <c r="H4428" s="33"/>
      <c r="I4428" s="33"/>
      <c r="J4428" s="33"/>
    </row>
    <row r="4429">
      <c r="A4429" s="28">
        <v>6.10308403373E11</v>
      </c>
      <c r="B4429" s="29" t="s">
        <v>14641</v>
      </c>
      <c r="C4429" s="29" t="s">
        <v>14641</v>
      </c>
      <c r="D4429" s="28">
        <f>+77775053361</f>
        <v>77775053361</v>
      </c>
      <c r="E4429" s="29" t="s">
        <v>36</v>
      </c>
      <c r="F4429" s="29" t="s">
        <v>201</v>
      </c>
      <c r="G4429" s="29" t="s">
        <v>14642</v>
      </c>
      <c r="H4429" s="51" t="s">
        <v>13682</v>
      </c>
      <c r="I4429" s="6"/>
      <c r="J4429" s="10"/>
    </row>
    <row r="4430">
      <c r="A4430" s="3">
        <v>6.10309350509E11</v>
      </c>
      <c r="B4430" s="2" t="s">
        <v>14643</v>
      </c>
      <c r="C4430" s="2" t="s">
        <v>14644</v>
      </c>
      <c r="D4430" s="69" t="s">
        <v>14645</v>
      </c>
      <c r="E4430" s="2" t="s">
        <v>21</v>
      </c>
      <c r="F4430" s="2" t="s">
        <v>55</v>
      </c>
      <c r="G4430" s="2" t="s">
        <v>13616</v>
      </c>
      <c r="H4430" s="4" t="s">
        <v>1962</v>
      </c>
      <c r="I4430" s="10"/>
      <c r="J4430" s="6"/>
    </row>
    <row r="4431">
      <c r="A4431" s="28">
        <v>6.10312450775E11</v>
      </c>
      <c r="B4431" s="29" t="s">
        <v>14646</v>
      </c>
      <c r="C4431" s="29" t="s">
        <v>14647</v>
      </c>
      <c r="D4431" s="28">
        <v>8.7014210083E10</v>
      </c>
      <c r="E4431" s="29" t="s">
        <v>379</v>
      </c>
      <c r="F4431" s="29" t="s">
        <v>71</v>
      </c>
      <c r="G4431" s="29" t="s">
        <v>3205</v>
      </c>
      <c r="H4431" s="30" t="s">
        <v>1148</v>
      </c>
      <c r="I4431" s="6"/>
      <c r="J4431" s="6"/>
    </row>
    <row r="4432">
      <c r="A4432" s="28">
        <v>6.10312350446E11</v>
      </c>
      <c r="B4432" s="29" t="s">
        <v>14648</v>
      </c>
      <c r="C4432" s="29" t="s">
        <v>14649</v>
      </c>
      <c r="D4432" s="28">
        <v>8.7026974958E10</v>
      </c>
      <c r="E4432" s="29" t="s">
        <v>36</v>
      </c>
      <c r="F4432" s="29" t="s">
        <v>71</v>
      </c>
      <c r="G4432" s="29" t="s">
        <v>14650</v>
      </c>
      <c r="H4432" s="30" t="s">
        <v>1148</v>
      </c>
      <c r="I4432" s="6"/>
      <c r="J4432" s="13"/>
    </row>
    <row r="4433">
      <c r="A4433" s="62">
        <v>6.10316402791E11</v>
      </c>
      <c r="B4433" s="63" t="s">
        <v>14651</v>
      </c>
      <c r="C4433" s="63" t="s">
        <v>14652</v>
      </c>
      <c r="D4433" s="62">
        <v>8.7072739722E10</v>
      </c>
      <c r="E4433" s="63" t="s">
        <v>117</v>
      </c>
      <c r="F4433" s="63" t="s">
        <v>2</v>
      </c>
      <c r="G4433" s="63" t="s">
        <v>5569</v>
      </c>
      <c r="H4433" s="33"/>
      <c r="I4433" s="33"/>
      <c r="J4433" s="6"/>
    </row>
    <row r="4434">
      <c r="A4434" s="28">
        <v>6.10316450088E11</v>
      </c>
      <c r="B4434" s="29" t="s">
        <v>14653</v>
      </c>
      <c r="C4434" s="29" t="s">
        <v>14654</v>
      </c>
      <c r="D4434" s="39" t="s">
        <v>14655</v>
      </c>
      <c r="E4434" s="29" t="s">
        <v>21</v>
      </c>
      <c r="F4434" s="29" t="s">
        <v>55</v>
      </c>
      <c r="G4434" s="29" t="s">
        <v>14656</v>
      </c>
      <c r="H4434" s="51" t="s">
        <v>1814</v>
      </c>
      <c r="I4434" s="6"/>
      <c r="J4434" s="13"/>
    </row>
    <row r="4435">
      <c r="A4435" s="28">
        <v>6.10322301125E11</v>
      </c>
      <c r="B4435" s="29" t="s">
        <v>14657</v>
      </c>
      <c r="C4435" s="29" t="s">
        <v>14658</v>
      </c>
      <c r="D4435" s="28">
        <v>8.7021419726E10</v>
      </c>
      <c r="E4435" s="29" t="s">
        <v>165</v>
      </c>
      <c r="F4435" s="29" t="s">
        <v>37</v>
      </c>
      <c r="G4435" s="29" t="s">
        <v>14659</v>
      </c>
      <c r="H4435" s="51" t="s">
        <v>14457</v>
      </c>
      <c r="I4435" s="6"/>
      <c r="J4435" s="6"/>
    </row>
    <row r="4436">
      <c r="A4436" s="28">
        <v>6.10325301528E11</v>
      </c>
      <c r="B4436" s="29" t="s">
        <v>14660</v>
      </c>
      <c r="C4436" s="29" t="s">
        <v>14661</v>
      </c>
      <c r="D4436" s="28">
        <v>8.7017837679E10</v>
      </c>
      <c r="E4436" s="29" t="s">
        <v>165</v>
      </c>
      <c r="F4436" s="29" t="s">
        <v>186</v>
      </c>
      <c r="G4436" s="29" t="s">
        <v>14662</v>
      </c>
      <c r="H4436" s="51" t="s">
        <v>14013</v>
      </c>
      <c r="I4436" s="6"/>
      <c r="J4436" s="14"/>
    </row>
    <row r="4437">
      <c r="A4437" s="28">
        <v>6.10325301855E11</v>
      </c>
      <c r="B4437" s="29" t="s">
        <v>14663</v>
      </c>
      <c r="C4437" s="29" t="s">
        <v>14664</v>
      </c>
      <c r="D4437" s="28">
        <v>8.7711682802E10</v>
      </c>
      <c r="E4437" s="29" t="s">
        <v>165</v>
      </c>
      <c r="F4437" s="29" t="s">
        <v>201</v>
      </c>
      <c r="G4437" s="29" t="s">
        <v>14665</v>
      </c>
      <c r="H4437" s="51" t="s">
        <v>13682</v>
      </c>
      <c r="I4437" s="6"/>
      <c r="J4437" s="6"/>
    </row>
    <row r="4438">
      <c r="A4438" s="3">
        <v>6.10325302972E11</v>
      </c>
      <c r="B4438" s="2" t="s">
        <v>14666</v>
      </c>
      <c r="C4438" s="2" t="s">
        <v>14667</v>
      </c>
      <c r="D4438" s="3">
        <v>8.7756125758E10</v>
      </c>
      <c r="E4438" s="2" t="s">
        <v>21</v>
      </c>
      <c r="F4438" s="2" t="s">
        <v>141</v>
      </c>
      <c r="G4438" s="2" t="s">
        <v>14668</v>
      </c>
      <c r="H4438" s="4" t="s">
        <v>13828</v>
      </c>
      <c r="I4438" s="10"/>
      <c r="J4438" s="20"/>
    </row>
    <row r="4439">
      <c r="A4439" s="3">
        <v>6.10326401064E11</v>
      </c>
      <c r="B4439" s="2" t="s">
        <v>14669</v>
      </c>
      <c r="C4439" s="2" t="s">
        <v>14670</v>
      </c>
      <c r="D4439" s="3">
        <v>8.7771941698E10</v>
      </c>
      <c r="E4439" s="2" t="s">
        <v>117</v>
      </c>
      <c r="F4439" s="2" t="s">
        <v>91</v>
      </c>
      <c r="G4439" s="2" t="s">
        <v>14671</v>
      </c>
      <c r="H4439" s="4" t="s">
        <v>14672</v>
      </c>
      <c r="I4439" s="10"/>
      <c r="J4439" s="10"/>
    </row>
    <row r="4440">
      <c r="A4440" s="28">
        <v>6.10401404333E11</v>
      </c>
      <c r="B4440" s="29" t="s">
        <v>14673</v>
      </c>
      <c r="C4440" s="29" t="s">
        <v>14674</v>
      </c>
      <c r="D4440" s="28">
        <v>8.7777916325E10</v>
      </c>
      <c r="E4440" s="29" t="s">
        <v>200</v>
      </c>
      <c r="F4440" s="29" t="s">
        <v>186</v>
      </c>
      <c r="G4440" s="29" t="s">
        <v>4350</v>
      </c>
      <c r="H4440" s="51" t="s">
        <v>14013</v>
      </c>
      <c r="I4440" s="6"/>
      <c r="J4440" s="13"/>
    </row>
    <row r="4441">
      <c r="A4441" s="28">
        <v>6.10330301555E11</v>
      </c>
      <c r="B4441" s="29" t="s">
        <v>14675</v>
      </c>
      <c r="C4441" s="29" t="s">
        <v>14676</v>
      </c>
      <c r="D4441" s="28">
        <v>8.7719171833E10</v>
      </c>
      <c r="E4441" s="29" t="s">
        <v>213</v>
      </c>
      <c r="F4441" s="29" t="s">
        <v>71</v>
      </c>
      <c r="G4441" s="29" t="s">
        <v>14677</v>
      </c>
      <c r="H4441" s="30" t="s">
        <v>10939</v>
      </c>
      <c r="I4441" s="6"/>
      <c r="J4441" s="6"/>
    </row>
    <row r="4442">
      <c r="A4442" s="28">
        <v>6.10403301551E11</v>
      </c>
      <c r="B4442" s="29" t="s">
        <v>14678</v>
      </c>
      <c r="C4442" s="29" t="s">
        <v>14679</v>
      </c>
      <c r="D4442" s="39" t="s">
        <v>14680</v>
      </c>
      <c r="E4442" s="29" t="s">
        <v>213</v>
      </c>
      <c r="F4442" s="29" t="s">
        <v>9</v>
      </c>
      <c r="G4442" s="29" t="s">
        <v>2704</v>
      </c>
      <c r="H4442" s="51" t="s">
        <v>1286</v>
      </c>
      <c r="I4442" s="6"/>
      <c r="J4442" s="6"/>
    </row>
    <row r="4443">
      <c r="A4443" s="3">
        <v>6.10423302211E11</v>
      </c>
      <c r="B4443" s="2" t="s">
        <v>14681</v>
      </c>
      <c r="C4443" s="2" t="s">
        <v>14682</v>
      </c>
      <c r="D4443" s="3">
        <v>8.7113495101E10</v>
      </c>
      <c r="E4443" s="2" t="s">
        <v>21</v>
      </c>
      <c r="F4443" s="2" t="s">
        <v>91</v>
      </c>
      <c r="G4443" s="2" t="s">
        <v>14174</v>
      </c>
      <c r="H4443" s="4" t="s">
        <v>12711</v>
      </c>
      <c r="I4443" s="10"/>
      <c r="J4443" s="33"/>
    </row>
    <row r="4444">
      <c r="A4444" s="28">
        <v>6.10412303235E11</v>
      </c>
      <c r="B4444" s="29" t="s">
        <v>14683</v>
      </c>
      <c r="C4444" s="29" t="s">
        <v>9884</v>
      </c>
      <c r="D4444" s="39" t="s">
        <v>14684</v>
      </c>
      <c r="E4444" s="29" t="s">
        <v>21</v>
      </c>
      <c r="F4444" s="29" t="s">
        <v>201</v>
      </c>
      <c r="G4444" s="29" t="s">
        <v>432</v>
      </c>
      <c r="H4444" s="51" t="s">
        <v>13682</v>
      </c>
      <c r="I4444" s="6"/>
      <c r="J4444" s="6"/>
    </row>
    <row r="4445">
      <c r="A4445" s="62">
        <v>6.10508300069E11</v>
      </c>
      <c r="B4445" s="63" t="s">
        <v>14685</v>
      </c>
      <c r="C4445" s="63" t="s">
        <v>14686</v>
      </c>
      <c r="D4445" s="62">
        <v>8.77139974E10</v>
      </c>
      <c r="E4445" s="63" t="s">
        <v>302</v>
      </c>
      <c r="F4445" s="63" t="s">
        <v>2</v>
      </c>
      <c r="G4445" s="63" t="s">
        <v>14687</v>
      </c>
      <c r="H4445" s="33"/>
      <c r="I4445" s="33"/>
      <c r="J4445" s="13"/>
    </row>
    <row r="4446">
      <c r="A4446" s="28">
        <v>6.10507300717E11</v>
      </c>
      <c r="B4446" s="29" t="s">
        <v>14688</v>
      </c>
      <c r="C4446" s="29" t="s">
        <v>14689</v>
      </c>
      <c r="D4446" s="28">
        <v>8.7026863625E10</v>
      </c>
      <c r="E4446" s="29" t="s">
        <v>2768</v>
      </c>
      <c r="F4446" s="29" t="s">
        <v>71</v>
      </c>
      <c r="G4446" s="29" t="s">
        <v>3317</v>
      </c>
      <c r="H4446" s="30" t="s">
        <v>1148</v>
      </c>
      <c r="I4446" s="6"/>
      <c r="J4446" s="6"/>
    </row>
    <row r="4447">
      <c r="A4447" s="3">
        <v>6.105063025E11</v>
      </c>
      <c r="B4447" s="2" t="s">
        <v>14690</v>
      </c>
      <c r="C4447" s="2" t="s">
        <v>14691</v>
      </c>
      <c r="D4447" s="2" t="s">
        <v>14692</v>
      </c>
      <c r="E4447" s="2" t="s">
        <v>362</v>
      </c>
      <c r="F4447" s="2" t="s">
        <v>141</v>
      </c>
      <c r="G4447" s="2" t="s">
        <v>1828</v>
      </c>
      <c r="H4447" s="4" t="s">
        <v>13828</v>
      </c>
      <c r="I4447" s="10"/>
      <c r="J4447" s="10"/>
    </row>
    <row r="4448">
      <c r="A4448" s="3">
        <v>6.10515300255E11</v>
      </c>
      <c r="B4448" s="2" t="s">
        <v>14693</v>
      </c>
      <c r="C4448" s="2" t="s">
        <v>14694</v>
      </c>
      <c r="D4448" s="3">
        <f>+7016076674</f>
        <v>7016076674</v>
      </c>
      <c r="E4448" s="2" t="s">
        <v>584</v>
      </c>
      <c r="F4448" s="2" t="s">
        <v>16</v>
      </c>
      <c r="G4448" s="2" t="s">
        <v>4804</v>
      </c>
      <c r="H4448" s="65" t="s">
        <v>10399</v>
      </c>
      <c r="I4448" s="10"/>
      <c r="J4448" s="6"/>
    </row>
    <row r="4449">
      <c r="A4449" s="62">
        <v>6.1051240153E11</v>
      </c>
      <c r="B4449" s="63" t="s">
        <v>14695</v>
      </c>
      <c r="C4449" s="63" t="s">
        <v>14695</v>
      </c>
      <c r="D4449" s="62">
        <v>8.7015743434E10</v>
      </c>
      <c r="E4449" s="63" t="s">
        <v>16</v>
      </c>
      <c r="F4449" s="63" t="s">
        <v>37</v>
      </c>
      <c r="G4449" s="63" t="s">
        <v>14696</v>
      </c>
      <c r="H4449" s="33"/>
      <c r="I4449" s="33"/>
      <c r="J4449" s="6"/>
    </row>
    <row r="4450">
      <c r="A4450" s="28">
        <v>6.10514301268E11</v>
      </c>
      <c r="B4450" s="29" t="s">
        <v>14697</v>
      </c>
      <c r="C4450" s="29" t="s">
        <v>14698</v>
      </c>
      <c r="D4450" s="28">
        <v>8.7055409001E10</v>
      </c>
      <c r="E4450" s="29" t="s">
        <v>200</v>
      </c>
      <c r="F4450" s="29" t="s">
        <v>9</v>
      </c>
      <c r="G4450" s="29" t="s">
        <v>5357</v>
      </c>
      <c r="H4450" s="51" t="s">
        <v>11250</v>
      </c>
      <c r="I4450" s="6"/>
      <c r="J4450" s="6"/>
    </row>
    <row r="4451">
      <c r="A4451" s="3">
        <v>6.10520300351E11</v>
      </c>
      <c r="B4451" s="2" t="s">
        <v>14699</v>
      </c>
      <c r="C4451" s="2" t="s">
        <v>14700</v>
      </c>
      <c r="D4451" s="69" t="s">
        <v>14701</v>
      </c>
      <c r="E4451" s="2" t="s">
        <v>225</v>
      </c>
      <c r="F4451" s="2" t="s">
        <v>96</v>
      </c>
      <c r="G4451" s="2" t="s">
        <v>12524</v>
      </c>
      <c r="H4451" s="4" t="s">
        <v>14570</v>
      </c>
      <c r="I4451" s="10"/>
      <c r="J4451" s="6"/>
    </row>
    <row r="4452">
      <c r="A4452" s="58"/>
      <c r="B4452" s="58"/>
      <c r="C4452" s="58"/>
      <c r="D4452" s="58"/>
      <c r="E4452" s="58"/>
      <c r="F4452" s="58"/>
      <c r="G4452" s="58"/>
      <c r="H4452" s="6"/>
      <c r="I4452" s="6"/>
      <c r="J4452" s="6"/>
    </row>
    <row r="4453">
      <c r="A4453" s="3">
        <v>6.10526350482E11</v>
      </c>
      <c r="B4453" s="2" t="s">
        <v>14702</v>
      </c>
      <c r="C4453" s="2" t="s">
        <v>14703</v>
      </c>
      <c r="D4453" s="3">
        <v>8.7772324668E10</v>
      </c>
      <c r="E4453" s="2" t="s">
        <v>21</v>
      </c>
      <c r="F4453" s="2" t="s">
        <v>60</v>
      </c>
      <c r="G4453" s="2" t="s">
        <v>12698</v>
      </c>
      <c r="H4453" s="4" t="s">
        <v>10769</v>
      </c>
      <c r="I4453" s="10"/>
      <c r="J4453" s="10"/>
    </row>
    <row r="4454">
      <c r="A4454" s="3">
        <v>6.10527300766E11</v>
      </c>
      <c r="B4454" s="2" t="s">
        <v>14704</v>
      </c>
      <c r="C4454" s="2" t="s">
        <v>14705</v>
      </c>
      <c r="D4454" s="3">
        <v>8.7775745907E10</v>
      </c>
      <c r="E4454" s="2" t="s">
        <v>674</v>
      </c>
      <c r="F4454" s="2" t="s">
        <v>60</v>
      </c>
      <c r="G4454" s="2" t="s">
        <v>1041</v>
      </c>
      <c r="H4454" s="4" t="s">
        <v>14068</v>
      </c>
      <c r="I4454" s="10"/>
      <c r="J4454" s="10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</row>
    <row r="4455">
      <c r="A4455" s="28">
        <v>6.10602302551E11</v>
      </c>
      <c r="B4455" s="29" t="s">
        <v>14706</v>
      </c>
      <c r="C4455" s="29" t="s">
        <v>11217</v>
      </c>
      <c r="D4455" s="28">
        <v>8.7070604126E10</v>
      </c>
      <c r="E4455" s="29" t="s">
        <v>36</v>
      </c>
      <c r="F4455" s="29" t="s">
        <v>273</v>
      </c>
      <c r="G4455" s="29" t="s">
        <v>5830</v>
      </c>
      <c r="H4455" s="51" t="s">
        <v>9587</v>
      </c>
      <c r="I4455" s="6"/>
      <c r="J4455" s="14"/>
    </row>
    <row r="4456">
      <c r="A4456" s="3">
        <v>6.10601300193E11</v>
      </c>
      <c r="B4456" s="2" t="s">
        <v>14707</v>
      </c>
      <c r="C4456" s="2" t="s">
        <v>14708</v>
      </c>
      <c r="D4456" s="3">
        <f>+77771351772</f>
        <v>77771351772</v>
      </c>
      <c r="E4456" s="2" t="s">
        <v>674</v>
      </c>
      <c r="F4456" s="2" t="s">
        <v>55</v>
      </c>
      <c r="G4456" s="2" t="s">
        <v>1961</v>
      </c>
      <c r="H4456" s="4" t="s">
        <v>1962</v>
      </c>
      <c r="I4456" s="10"/>
      <c r="J4456" s="6"/>
    </row>
    <row r="4457">
      <c r="A4457" s="3">
        <v>6.10601301151E11</v>
      </c>
      <c r="B4457" s="2" t="s">
        <v>14709</v>
      </c>
      <c r="C4457" s="2" t="s">
        <v>14710</v>
      </c>
      <c r="D4457" s="3">
        <v>8.7164423234E10</v>
      </c>
      <c r="E4457" s="2" t="s">
        <v>302</v>
      </c>
      <c r="F4457" s="2" t="s">
        <v>22</v>
      </c>
      <c r="G4457" s="2" t="s">
        <v>14711</v>
      </c>
      <c r="H4457" s="4" t="s">
        <v>12019</v>
      </c>
      <c r="I4457" s="10"/>
      <c r="J4457" s="10"/>
    </row>
    <row r="4458">
      <c r="A4458" s="62">
        <v>6.10602399049E11</v>
      </c>
      <c r="B4458" s="63" t="s">
        <v>14712</v>
      </c>
      <c r="C4458" s="63" t="s">
        <v>14713</v>
      </c>
      <c r="D4458" s="68" t="str">
        <f>+77775417896 ,87775417896</f>
        <v>#ERROR!</v>
      </c>
      <c r="E4458" s="63" t="s">
        <v>386</v>
      </c>
      <c r="F4458" s="63" t="s">
        <v>428</v>
      </c>
      <c r="G4458" s="63" t="s">
        <v>3751</v>
      </c>
      <c r="H4458" s="33"/>
      <c r="I4458" s="33"/>
      <c r="J4458" s="10"/>
    </row>
    <row r="4459">
      <c r="A4459" s="28">
        <v>6.10604401174E11</v>
      </c>
      <c r="B4459" s="29" t="s">
        <v>14714</v>
      </c>
      <c r="C4459" s="29" t="s">
        <v>14715</v>
      </c>
      <c r="D4459" s="39" t="s">
        <v>14716</v>
      </c>
      <c r="E4459" s="29" t="s">
        <v>386</v>
      </c>
      <c r="F4459" s="29" t="s">
        <v>71</v>
      </c>
      <c r="G4459" s="29" t="s">
        <v>2971</v>
      </c>
      <c r="H4459" s="30" t="s">
        <v>1148</v>
      </c>
      <c r="I4459" s="6"/>
      <c r="J4459" s="6"/>
    </row>
    <row r="4460">
      <c r="A4460" s="62">
        <v>6.10620400649E11</v>
      </c>
      <c r="B4460" s="63" t="s">
        <v>14717</v>
      </c>
      <c r="C4460" s="63" t="s">
        <v>14718</v>
      </c>
      <c r="D4460" s="62">
        <v>8.7783023771E10</v>
      </c>
      <c r="E4460" s="63" t="s">
        <v>21</v>
      </c>
      <c r="F4460" s="63" t="s">
        <v>2</v>
      </c>
      <c r="G4460" s="63" t="s">
        <v>13111</v>
      </c>
      <c r="H4460" s="33"/>
      <c r="I4460" s="33"/>
      <c r="J4460" s="10"/>
    </row>
    <row r="4461">
      <c r="A4461" s="3">
        <v>6.10626350176E11</v>
      </c>
      <c r="B4461" s="2" t="s">
        <v>14719</v>
      </c>
      <c r="C4461" s="2" t="s">
        <v>14720</v>
      </c>
      <c r="D4461" s="3">
        <f>+77761689467</f>
        <v>77761689467</v>
      </c>
      <c r="E4461" s="2" t="s">
        <v>302</v>
      </c>
      <c r="F4461" s="2" t="s">
        <v>9</v>
      </c>
      <c r="G4461" s="2" t="s">
        <v>4224</v>
      </c>
      <c r="H4461" s="4" t="s">
        <v>11113</v>
      </c>
      <c r="I4461" s="10"/>
      <c r="J4461" s="10"/>
    </row>
    <row r="4462">
      <c r="A4462" s="28">
        <v>6.10622350223E11</v>
      </c>
      <c r="B4462" s="29" t="s">
        <v>14721</v>
      </c>
      <c r="C4462" s="29" t="s">
        <v>14722</v>
      </c>
      <c r="D4462" s="28">
        <v>8.7782519686E10</v>
      </c>
      <c r="E4462" s="29" t="s">
        <v>165</v>
      </c>
      <c r="F4462" s="29" t="s">
        <v>43</v>
      </c>
      <c r="G4462" s="29" t="s">
        <v>14723</v>
      </c>
      <c r="H4462" s="51" t="s">
        <v>1272</v>
      </c>
      <c r="I4462" s="6"/>
      <c r="J4462" s="6"/>
    </row>
    <row r="4463">
      <c r="A4463" s="3">
        <v>6.10626300467E11</v>
      </c>
      <c r="B4463" s="2" t="s">
        <v>14724</v>
      </c>
      <c r="C4463" s="2" t="s">
        <v>14725</v>
      </c>
      <c r="D4463" s="2" t="s">
        <v>14726</v>
      </c>
      <c r="E4463" s="2" t="s">
        <v>21</v>
      </c>
      <c r="F4463" s="2" t="s">
        <v>22</v>
      </c>
      <c r="G4463" s="2" t="s">
        <v>14727</v>
      </c>
      <c r="H4463" s="4" t="s">
        <v>12038</v>
      </c>
      <c r="I4463" s="10"/>
      <c r="J4463" s="33"/>
    </row>
    <row r="4464">
      <c r="A4464" s="28">
        <v>6.10629349014E11</v>
      </c>
      <c r="B4464" s="29" t="s">
        <v>14728</v>
      </c>
      <c r="C4464" s="29" t="s">
        <v>14729</v>
      </c>
      <c r="D4464" s="39" t="s">
        <v>14730</v>
      </c>
      <c r="E4464" s="29" t="s">
        <v>117</v>
      </c>
      <c r="F4464" s="29" t="s">
        <v>31</v>
      </c>
      <c r="G4464" s="29" t="s">
        <v>14731</v>
      </c>
      <c r="H4464" s="51" t="s">
        <v>14181</v>
      </c>
      <c r="I4464" s="6"/>
      <c r="J4464" s="6"/>
    </row>
    <row r="4465">
      <c r="A4465" s="28">
        <v>6.10714401509E11</v>
      </c>
      <c r="B4465" s="29" t="s">
        <v>14732</v>
      </c>
      <c r="C4465" s="29" t="s">
        <v>14733</v>
      </c>
      <c r="D4465" s="28">
        <v>8.7770480983E10</v>
      </c>
      <c r="E4465" s="29" t="s">
        <v>213</v>
      </c>
      <c r="F4465" s="29" t="s">
        <v>60</v>
      </c>
      <c r="G4465" s="29" t="s">
        <v>14734</v>
      </c>
      <c r="H4465" s="51" t="s">
        <v>2094</v>
      </c>
      <c r="I4465" s="6"/>
      <c r="J4465" s="6"/>
    </row>
    <row r="4466">
      <c r="A4466" s="28">
        <v>6.10704401168E11</v>
      </c>
      <c r="B4466" s="29" t="s">
        <v>14735</v>
      </c>
      <c r="C4466" s="29" t="s">
        <v>14735</v>
      </c>
      <c r="D4466" s="28">
        <v>8.776163611E10</v>
      </c>
      <c r="E4466" s="29" t="s">
        <v>674</v>
      </c>
      <c r="F4466" s="29" t="s">
        <v>37</v>
      </c>
      <c r="G4466" s="29" t="s">
        <v>6951</v>
      </c>
      <c r="H4466" s="51" t="s">
        <v>14457</v>
      </c>
      <c r="I4466" s="6"/>
      <c r="J4466" s="10"/>
    </row>
    <row r="4467">
      <c r="A4467" s="3">
        <v>6.10708301916E11</v>
      </c>
      <c r="B4467" s="2" t="s">
        <v>14736</v>
      </c>
      <c r="C4467" s="2" t="s">
        <v>14737</v>
      </c>
      <c r="D4467" s="69" t="s">
        <v>14738</v>
      </c>
      <c r="E4467" s="2" t="s">
        <v>165</v>
      </c>
      <c r="F4467" s="2" t="s">
        <v>91</v>
      </c>
      <c r="G4467" s="2" t="s">
        <v>13816</v>
      </c>
      <c r="H4467" s="4" t="s">
        <v>12711</v>
      </c>
      <c r="I4467" s="10"/>
      <c r="J4467" s="10"/>
    </row>
    <row r="4468">
      <c r="A4468" s="58"/>
      <c r="B4468" s="58"/>
      <c r="C4468" s="58"/>
      <c r="D4468" s="58"/>
      <c r="E4468" s="58"/>
      <c r="F4468" s="58"/>
      <c r="G4468" s="58"/>
      <c r="H4468" s="6"/>
      <c r="I4468" s="6"/>
      <c r="J4468" s="20"/>
    </row>
    <row r="4469">
      <c r="A4469" s="3">
        <v>6.1070635016E11</v>
      </c>
      <c r="B4469" s="2" t="s">
        <v>14739</v>
      </c>
      <c r="C4469" s="2" t="s">
        <v>14740</v>
      </c>
      <c r="D4469" s="2" t="s">
        <v>14741</v>
      </c>
      <c r="E4469" s="2" t="s">
        <v>213</v>
      </c>
      <c r="F4469" s="2" t="s">
        <v>71</v>
      </c>
      <c r="G4469" s="2" t="s">
        <v>14742</v>
      </c>
      <c r="H4469" s="65" t="s">
        <v>10399</v>
      </c>
      <c r="I4469" s="10"/>
      <c r="J4469" s="20"/>
    </row>
    <row r="4470">
      <c r="A4470" s="3">
        <v>6.1080130018E11</v>
      </c>
      <c r="B4470" s="2" t="s">
        <v>14743</v>
      </c>
      <c r="C4470" s="2" t="s">
        <v>14744</v>
      </c>
      <c r="D4470" s="3">
        <v>8.7018634294E10</v>
      </c>
      <c r="E4470" s="2" t="s">
        <v>213</v>
      </c>
      <c r="F4470" s="2" t="s">
        <v>205</v>
      </c>
      <c r="G4470" s="2" t="s">
        <v>2277</v>
      </c>
      <c r="H4470" s="106">
        <v>45733.0</v>
      </c>
      <c r="I4470" s="10"/>
      <c r="J4470" s="6"/>
    </row>
    <row r="4471">
      <c r="A4471" s="3">
        <v>6.10720300686E11</v>
      </c>
      <c r="B4471" s="2" t="s">
        <v>14745</v>
      </c>
      <c r="C4471" s="2" t="s">
        <v>14746</v>
      </c>
      <c r="D4471" s="3">
        <v>8.7084229713E10</v>
      </c>
      <c r="E4471" s="2" t="s">
        <v>213</v>
      </c>
      <c r="F4471" s="2" t="s">
        <v>96</v>
      </c>
      <c r="G4471" s="2" t="s">
        <v>2197</v>
      </c>
      <c r="H4471" s="4" t="s">
        <v>14570</v>
      </c>
      <c r="I4471" s="10"/>
      <c r="J4471" s="6"/>
    </row>
    <row r="4472">
      <c r="A4472" s="3">
        <v>6.10720402321E11</v>
      </c>
      <c r="B4472" s="2" t="s">
        <v>14747</v>
      </c>
      <c r="C4472" s="2" t="s">
        <v>14748</v>
      </c>
      <c r="D4472" s="3">
        <v>8.7027950708E10</v>
      </c>
      <c r="E4472" s="2" t="s">
        <v>165</v>
      </c>
      <c r="F4472" s="2" t="s">
        <v>16</v>
      </c>
      <c r="G4472" s="2" t="s">
        <v>1787</v>
      </c>
      <c r="H4472" s="4" t="s">
        <v>12711</v>
      </c>
      <c r="I4472" s="10"/>
      <c r="J4472" s="13"/>
    </row>
    <row r="4473">
      <c r="A4473" s="58"/>
      <c r="B4473" s="58"/>
      <c r="C4473" s="58"/>
      <c r="D4473" s="58"/>
      <c r="E4473" s="58"/>
      <c r="F4473" s="58"/>
      <c r="G4473" s="58"/>
      <c r="H4473" s="6"/>
      <c r="I4473" s="6"/>
      <c r="J4473" s="10"/>
    </row>
    <row r="4474">
      <c r="A4474" s="3">
        <v>6.10804350321E11</v>
      </c>
      <c r="B4474" s="2" t="s">
        <v>14749</v>
      </c>
      <c r="C4474" s="2" t="s">
        <v>7487</v>
      </c>
      <c r="D4474" s="3">
        <v>8.77696E10</v>
      </c>
      <c r="E4474" s="2" t="s">
        <v>21</v>
      </c>
      <c r="F4474" s="2" t="s">
        <v>55</v>
      </c>
      <c r="G4474" s="2" t="s">
        <v>7488</v>
      </c>
      <c r="H4474" s="4" t="s">
        <v>1293</v>
      </c>
      <c r="I4474" s="10"/>
      <c r="J4474" s="6"/>
    </row>
    <row r="4475">
      <c r="A4475" s="3">
        <v>6.1081140107E11</v>
      </c>
      <c r="B4475" s="2" t="s">
        <v>14750</v>
      </c>
      <c r="C4475" s="2" t="s">
        <v>14751</v>
      </c>
      <c r="D4475" s="3">
        <v>8.7073707395E10</v>
      </c>
      <c r="E4475" s="2" t="s">
        <v>117</v>
      </c>
      <c r="F4475" s="2" t="s">
        <v>31</v>
      </c>
      <c r="G4475" s="2" t="s">
        <v>2447</v>
      </c>
      <c r="H4475" s="4" t="s">
        <v>14752</v>
      </c>
      <c r="I4475" s="10"/>
      <c r="J4475" s="13"/>
    </row>
    <row r="4476">
      <c r="A4476" s="3">
        <v>6.10809402924E11</v>
      </c>
      <c r="B4476" s="2" t="s">
        <v>14753</v>
      </c>
      <c r="C4476" s="2" t="s">
        <v>14754</v>
      </c>
      <c r="D4476" s="3">
        <v>8.701127129E10</v>
      </c>
      <c r="E4476" s="2" t="s">
        <v>117</v>
      </c>
      <c r="F4476" s="2" t="s">
        <v>96</v>
      </c>
      <c r="G4476" s="2" t="s">
        <v>1613</v>
      </c>
      <c r="H4476" s="4" t="s">
        <v>14570</v>
      </c>
      <c r="I4476" s="10"/>
      <c r="J4476" s="6"/>
    </row>
    <row r="4477">
      <c r="A4477" s="28">
        <v>6.10808301395E11</v>
      </c>
      <c r="B4477" s="29" t="s">
        <v>14755</v>
      </c>
      <c r="C4477" s="29" t="s">
        <v>14756</v>
      </c>
      <c r="D4477" s="28">
        <v>8.7087457852E10</v>
      </c>
      <c r="E4477" s="29" t="s">
        <v>213</v>
      </c>
      <c r="F4477" s="29" t="s">
        <v>43</v>
      </c>
      <c r="G4477" s="29" t="s">
        <v>5060</v>
      </c>
      <c r="H4477" s="51" t="s">
        <v>11788</v>
      </c>
      <c r="I4477" s="57" t="s">
        <v>14757</v>
      </c>
      <c r="J4477" s="10"/>
    </row>
    <row r="4478">
      <c r="A4478" s="28">
        <v>6.10823350088E11</v>
      </c>
      <c r="B4478" s="29" t="s">
        <v>14758</v>
      </c>
      <c r="C4478" s="29" t="s">
        <v>14759</v>
      </c>
      <c r="D4478" s="28">
        <v>8.7023729508E10</v>
      </c>
      <c r="E4478" s="29" t="s">
        <v>165</v>
      </c>
      <c r="F4478" s="29" t="s">
        <v>16</v>
      </c>
      <c r="G4478" s="29" t="s">
        <v>14760</v>
      </c>
      <c r="H4478" s="30" t="s">
        <v>10258</v>
      </c>
      <c r="I4478" s="6"/>
      <c r="J4478" s="6"/>
    </row>
    <row r="4479">
      <c r="A4479" s="28">
        <v>6.10825401815E11</v>
      </c>
      <c r="B4479" s="29" t="s">
        <v>14761</v>
      </c>
      <c r="C4479" s="29" t="s">
        <v>14762</v>
      </c>
      <c r="D4479" s="28">
        <v>8.7778790314E10</v>
      </c>
      <c r="E4479" s="29" t="s">
        <v>173</v>
      </c>
      <c r="F4479" s="29" t="s">
        <v>43</v>
      </c>
      <c r="G4479" s="29" t="s">
        <v>1589</v>
      </c>
      <c r="H4479" s="51" t="s">
        <v>1272</v>
      </c>
      <c r="I4479" s="6"/>
      <c r="J4479" s="10"/>
    </row>
    <row r="4480">
      <c r="A4480" s="3">
        <v>6.10903301887E11</v>
      </c>
      <c r="B4480" s="2" t="s">
        <v>14763</v>
      </c>
      <c r="C4480" s="2" t="s">
        <v>14764</v>
      </c>
      <c r="D4480" s="3">
        <v>8.7786599999E10</v>
      </c>
      <c r="E4480" s="2" t="s">
        <v>213</v>
      </c>
      <c r="F4480" s="2" t="s">
        <v>205</v>
      </c>
      <c r="G4480" s="2" t="s">
        <v>1211</v>
      </c>
      <c r="H4480" s="4" t="s">
        <v>10009</v>
      </c>
      <c r="I4480" s="10"/>
      <c r="J4480" s="6"/>
    </row>
    <row r="4481">
      <c r="A4481" s="3">
        <v>6.10831301826E11</v>
      </c>
      <c r="B4481" s="2" t="s">
        <v>14765</v>
      </c>
      <c r="C4481" s="2" t="s">
        <v>14766</v>
      </c>
      <c r="D4481" s="3">
        <v>8.7014972234E10</v>
      </c>
      <c r="E4481" s="2" t="s">
        <v>225</v>
      </c>
      <c r="F4481" s="2" t="s">
        <v>205</v>
      </c>
      <c r="G4481" s="2" t="s">
        <v>1263</v>
      </c>
      <c r="H4481" s="4" t="s">
        <v>14767</v>
      </c>
      <c r="I4481" s="10"/>
      <c r="J4481" s="6"/>
    </row>
    <row r="4482">
      <c r="A4482" s="3">
        <v>6.10909300633E11</v>
      </c>
      <c r="B4482" s="2" t="s">
        <v>14768</v>
      </c>
      <c r="C4482" s="2" t="s">
        <v>14769</v>
      </c>
      <c r="D4482" s="3">
        <v>8.7154325424E10</v>
      </c>
      <c r="E4482" s="2" t="s">
        <v>21</v>
      </c>
      <c r="F4482" s="2" t="s">
        <v>55</v>
      </c>
      <c r="G4482" s="2" t="s">
        <v>14770</v>
      </c>
      <c r="H4482" s="4" t="s">
        <v>14771</v>
      </c>
      <c r="I4482" s="10"/>
      <c r="J4482" s="10"/>
    </row>
    <row r="4483">
      <c r="A4483" s="3">
        <v>6.10909302273E11</v>
      </c>
      <c r="B4483" s="2" t="s">
        <v>14772</v>
      </c>
      <c r="C4483" s="2" t="s">
        <v>14773</v>
      </c>
      <c r="D4483" s="3">
        <v>8.7015786335E10</v>
      </c>
      <c r="E4483" s="2" t="s">
        <v>225</v>
      </c>
      <c r="F4483" s="2" t="s">
        <v>186</v>
      </c>
      <c r="G4483" s="2" t="s">
        <v>1196</v>
      </c>
      <c r="H4483" s="4" t="s">
        <v>13820</v>
      </c>
      <c r="I4483" s="10"/>
      <c r="J4483" s="6"/>
    </row>
    <row r="4484">
      <c r="A4484" s="3">
        <v>6.10919300925E11</v>
      </c>
      <c r="B4484" s="2" t="s">
        <v>14774</v>
      </c>
      <c r="C4484" s="2" t="s">
        <v>14775</v>
      </c>
      <c r="D4484" s="3">
        <v>8.7759421156E10</v>
      </c>
      <c r="E4484" s="2" t="s">
        <v>165</v>
      </c>
      <c r="F4484" s="2" t="s">
        <v>43</v>
      </c>
      <c r="G4484" s="2" t="s">
        <v>1929</v>
      </c>
      <c r="H4484" s="4" t="s">
        <v>11788</v>
      </c>
      <c r="I4484" s="10"/>
      <c r="J4484" s="13"/>
    </row>
    <row r="4485">
      <c r="A4485" s="28">
        <v>6.10914350101E11</v>
      </c>
      <c r="B4485" s="29" t="s">
        <v>14776</v>
      </c>
      <c r="C4485" s="29" t="s">
        <v>14777</v>
      </c>
      <c r="D4485" s="28">
        <v>8.7014535947E10</v>
      </c>
      <c r="E4485" s="29" t="s">
        <v>1</v>
      </c>
      <c r="F4485" s="29" t="s">
        <v>55</v>
      </c>
      <c r="G4485" s="29" t="s">
        <v>2059</v>
      </c>
      <c r="H4485" s="51" t="s">
        <v>1814</v>
      </c>
      <c r="I4485" s="6"/>
      <c r="J4485" s="13"/>
    </row>
    <row r="4486">
      <c r="A4486" s="28">
        <v>6.10917302029E11</v>
      </c>
      <c r="B4486" s="29" t="s">
        <v>14778</v>
      </c>
      <c r="C4486" s="29" t="s">
        <v>14778</v>
      </c>
      <c r="D4486" s="28">
        <v>8.7788786514E10</v>
      </c>
      <c r="E4486" s="29" t="s">
        <v>2489</v>
      </c>
      <c r="F4486" s="29" t="s">
        <v>141</v>
      </c>
      <c r="G4486" s="29" t="s">
        <v>1752</v>
      </c>
      <c r="H4486" s="51" t="s">
        <v>14779</v>
      </c>
      <c r="I4486" s="6"/>
      <c r="J4486" s="10"/>
    </row>
    <row r="4487">
      <c r="A4487" s="3">
        <v>6.10923302418E11</v>
      </c>
      <c r="B4487" s="2" t="s">
        <v>14780</v>
      </c>
      <c r="C4487" s="2" t="s">
        <v>14781</v>
      </c>
      <c r="D4487" s="3">
        <v>8.7051261707E10</v>
      </c>
      <c r="E4487" s="2" t="s">
        <v>21</v>
      </c>
      <c r="F4487" s="2" t="s">
        <v>91</v>
      </c>
      <c r="G4487" s="2" t="s">
        <v>1339</v>
      </c>
      <c r="H4487" s="4" t="s">
        <v>12711</v>
      </c>
      <c r="I4487" s="10"/>
      <c r="J4487" s="10"/>
    </row>
    <row r="4488">
      <c r="A4488" s="28">
        <v>6.10920401965E11</v>
      </c>
      <c r="B4488" s="29" t="s">
        <v>14782</v>
      </c>
      <c r="C4488" s="29" t="s">
        <v>14783</v>
      </c>
      <c r="D4488" s="29" t="s">
        <v>14784</v>
      </c>
      <c r="E4488" s="29" t="s">
        <v>9466</v>
      </c>
      <c r="F4488" s="29" t="s">
        <v>452</v>
      </c>
      <c r="G4488" s="29" t="s">
        <v>2525</v>
      </c>
      <c r="H4488" s="51" t="s">
        <v>5715</v>
      </c>
      <c r="I4488" s="6"/>
      <c r="J4488" s="10"/>
    </row>
    <row r="4489">
      <c r="A4489" s="3">
        <v>6.10922301335E11</v>
      </c>
      <c r="B4489" s="2" t="s">
        <v>14785</v>
      </c>
      <c r="C4489" s="2" t="s">
        <v>14786</v>
      </c>
      <c r="D4489" s="3">
        <v>8.7478326992E10</v>
      </c>
      <c r="E4489" s="2" t="s">
        <v>165</v>
      </c>
      <c r="F4489" s="2" t="s">
        <v>31</v>
      </c>
      <c r="G4489" s="2" t="s">
        <v>14787</v>
      </c>
      <c r="H4489" s="4" t="s">
        <v>14117</v>
      </c>
      <c r="I4489" s="10"/>
      <c r="J4489" s="10"/>
    </row>
    <row r="4490">
      <c r="A4490" s="3">
        <v>6.10922401788E11</v>
      </c>
      <c r="B4490" s="2" t="s">
        <v>14788</v>
      </c>
      <c r="C4490" s="2" t="s">
        <v>14789</v>
      </c>
      <c r="D4490" s="69" t="s">
        <v>14790</v>
      </c>
      <c r="E4490" s="2" t="s">
        <v>1335</v>
      </c>
      <c r="F4490" s="2" t="s">
        <v>31</v>
      </c>
      <c r="G4490" s="2" t="s">
        <v>13384</v>
      </c>
      <c r="H4490" s="4" t="s">
        <v>14117</v>
      </c>
      <c r="I4490" s="10"/>
      <c r="J4490" s="6"/>
    </row>
    <row r="4491">
      <c r="A4491" s="28">
        <v>6.10923401044E11</v>
      </c>
      <c r="B4491" s="29" t="s">
        <v>2736</v>
      </c>
      <c r="C4491" s="29" t="s">
        <v>14791</v>
      </c>
      <c r="D4491" s="39" t="s">
        <v>14792</v>
      </c>
      <c r="E4491" s="29" t="s">
        <v>117</v>
      </c>
      <c r="F4491" s="29" t="s">
        <v>452</v>
      </c>
      <c r="G4491" s="29" t="s">
        <v>14793</v>
      </c>
      <c r="H4491" s="51" t="s">
        <v>5715</v>
      </c>
      <c r="I4491" s="6"/>
      <c r="J4491" s="6"/>
    </row>
    <row r="4492">
      <c r="A4492" s="3">
        <v>6.10922402121E11</v>
      </c>
      <c r="B4492" s="2" t="s">
        <v>14794</v>
      </c>
      <c r="C4492" s="2" t="s">
        <v>14795</v>
      </c>
      <c r="D4492" s="3">
        <v>8.702114653E10</v>
      </c>
      <c r="E4492" s="2" t="s">
        <v>21</v>
      </c>
      <c r="F4492" s="2" t="s">
        <v>31</v>
      </c>
      <c r="G4492" s="2" t="s">
        <v>14796</v>
      </c>
      <c r="H4492" s="4" t="s">
        <v>14117</v>
      </c>
      <c r="I4492" s="10"/>
      <c r="J4492" s="10"/>
    </row>
    <row r="4493">
      <c r="A4493" s="3">
        <v>6.10924401729E11</v>
      </c>
      <c r="B4493" s="2" t="s">
        <v>12274</v>
      </c>
      <c r="C4493" s="2" t="s">
        <v>14797</v>
      </c>
      <c r="D4493" s="3">
        <v>8.7770159591E10</v>
      </c>
      <c r="E4493" s="2" t="s">
        <v>584</v>
      </c>
      <c r="F4493" s="2" t="s">
        <v>96</v>
      </c>
      <c r="G4493" s="2" t="s">
        <v>6364</v>
      </c>
      <c r="H4493" s="4" t="s">
        <v>14570</v>
      </c>
      <c r="I4493" s="10"/>
      <c r="J4493" s="10"/>
    </row>
    <row r="4494">
      <c r="A4494" s="62">
        <v>6.10929300513E11</v>
      </c>
      <c r="B4494" s="63" t="s">
        <v>4379</v>
      </c>
      <c r="C4494" s="63" t="s">
        <v>14798</v>
      </c>
      <c r="D4494" s="62">
        <v>8.7235121388E10</v>
      </c>
      <c r="E4494" s="63" t="s">
        <v>21</v>
      </c>
      <c r="F4494" s="63" t="s">
        <v>16</v>
      </c>
      <c r="G4494" s="63" t="s">
        <v>14799</v>
      </c>
      <c r="H4494" s="33"/>
      <c r="I4494" s="33"/>
      <c r="J4494" s="6"/>
    </row>
    <row r="4495">
      <c r="A4495" s="3">
        <v>6.10929301373E11</v>
      </c>
      <c r="B4495" s="2" t="s">
        <v>14800</v>
      </c>
      <c r="C4495" s="2" t="s">
        <v>14801</v>
      </c>
      <c r="D4495" s="3">
        <v>8.701229083E10</v>
      </c>
      <c r="E4495" s="2" t="s">
        <v>225</v>
      </c>
      <c r="F4495" s="2" t="s">
        <v>71</v>
      </c>
      <c r="G4495" s="2" t="s">
        <v>14650</v>
      </c>
      <c r="H4495" s="65" t="s">
        <v>10399</v>
      </c>
      <c r="I4495" s="10"/>
      <c r="J4495" s="6"/>
    </row>
    <row r="4496">
      <c r="A4496" s="3">
        <v>6.11003300036E11</v>
      </c>
      <c r="B4496" s="2" t="s">
        <v>14802</v>
      </c>
      <c r="C4496" s="2" t="s">
        <v>14803</v>
      </c>
      <c r="D4496" s="69" t="s">
        <v>14804</v>
      </c>
      <c r="E4496" s="2" t="s">
        <v>117</v>
      </c>
      <c r="F4496" s="2" t="s">
        <v>452</v>
      </c>
      <c r="G4496" s="2" t="s">
        <v>11973</v>
      </c>
      <c r="H4496" s="4" t="s">
        <v>14805</v>
      </c>
      <c r="I4496" s="10"/>
      <c r="J4496" s="6"/>
    </row>
    <row r="4497">
      <c r="A4497" s="28">
        <v>6.11002301326E11</v>
      </c>
      <c r="B4497" s="29" t="s">
        <v>14806</v>
      </c>
      <c r="C4497" s="29" t="s">
        <v>14807</v>
      </c>
      <c r="D4497" s="28">
        <v>8.777995554E10</v>
      </c>
      <c r="E4497" s="29" t="s">
        <v>165</v>
      </c>
      <c r="F4497" s="29" t="s">
        <v>141</v>
      </c>
      <c r="G4497" s="29" t="s">
        <v>14808</v>
      </c>
      <c r="H4497" s="51" t="s">
        <v>14809</v>
      </c>
      <c r="I4497" s="6"/>
      <c r="J4497" s="6"/>
    </row>
    <row r="4498">
      <c r="A4498" s="28">
        <v>6.11019301626E11</v>
      </c>
      <c r="B4498" s="29" t="s">
        <v>14810</v>
      </c>
      <c r="C4498" s="29" t="s">
        <v>14811</v>
      </c>
      <c r="D4498" s="28">
        <v>8.707302254E10</v>
      </c>
      <c r="E4498" s="29" t="s">
        <v>21</v>
      </c>
      <c r="F4498" s="29" t="s">
        <v>186</v>
      </c>
      <c r="G4498" s="29" t="s">
        <v>14812</v>
      </c>
      <c r="H4498" s="51" t="s">
        <v>14813</v>
      </c>
      <c r="I4498" s="6"/>
      <c r="J4498" s="6"/>
    </row>
    <row r="4499">
      <c r="A4499" s="62">
        <v>6.11005499032E11</v>
      </c>
      <c r="B4499" s="63" t="s">
        <v>14814</v>
      </c>
      <c r="C4499" s="63" t="s">
        <v>14815</v>
      </c>
      <c r="D4499" s="62">
        <v>8.7026666078E10</v>
      </c>
      <c r="E4499" s="63" t="s">
        <v>36</v>
      </c>
      <c r="F4499" s="63" t="s">
        <v>2</v>
      </c>
      <c r="G4499" s="63" t="s">
        <v>12478</v>
      </c>
      <c r="H4499" s="33"/>
      <c r="I4499" s="33"/>
      <c r="J4499" s="6"/>
    </row>
    <row r="4500">
      <c r="A4500" s="3">
        <v>6.11010401584E11</v>
      </c>
      <c r="B4500" s="2" t="s">
        <v>14816</v>
      </c>
      <c r="C4500" s="2" t="s">
        <v>14817</v>
      </c>
      <c r="D4500" s="3">
        <v>8.7022333114E10</v>
      </c>
      <c r="E4500" s="2" t="s">
        <v>213</v>
      </c>
      <c r="F4500" s="2" t="s">
        <v>205</v>
      </c>
      <c r="G4500" s="2" t="s">
        <v>802</v>
      </c>
      <c r="H4500" s="4" t="s">
        <v>10009</v>
      </c>
      <c r="I4500" s="10"/>
      <c r="J4500" s="6"/>
    </row>
    <row r="4501">
      <c r="A4501" s="28">
        <v>6.11010400665E11</v>
      </c>
      <c r="B4501" s="29" t="s">
        <v>14818</v>
      </c>
      <c r="C4501" s="29" t="s">
        <v>14819</v>
      </c>
      <c r="D4501" s="29" t="s">
        <v>14820</v>
      </c>
      <c r="E4501" s="29" t="s">
        <v>173</v>
      </c>
      <c r="F4501" s="29" t="s">
        <v>452</v>
      </c>
      <c r="G4501" s="29" t="s">
        <v>3334</v>
      </c>
      <c r="H4501" s="51" t="s">
        <v>5715</v>
      </c>
      <c r="I4501" s="6"/>
      <c r="J4501" s="6"/>
    </row>
    <row r="4502">
      <c r="A4502" s="62">
        <v>6.11015303224E11</v>
      </c>
      <c r="B4502" s="63" t="s">
        <v>14821</v>
      </c>
      <c r="C4502" s="63" t="s">
        <v>14822</v>
      </c>
      <c r="D4502" s="63" t="s">
        <v>14823</v>
      </c>
      <c r="E4502" s="63" t="s">
        <v>302</v>
      </c>
      <c r="F4502" s="63" t="s">
        <v>2</v>
      </c>
      <c r="G4502" s="63" t="s">
        <v>9538</v>
      </c>
      <c r="H4502" s="33"/>
      <c r="I4502" s="33"/>
      <c r="J4502" s="6"/>
    </row>
    <row r="4503">
      <c r="A4503" s="3">
        <v>6.11022302323E11</v>
      </c>
      <c r="B4503" s="2" t="s">
        <v>14824</v>
      </c>
      <c r="C4503" s="2" t="s">
        <v>14825</v>
      </c>
      <c r="D4503" s="3">
        <v>8.7053902673E10</v>
      </c>
      <c r="E4503" s="2" t="s">
        <v>117</v>
      </c>
      <c r="F4503" s="2" t="s">
        <v>91</v>
      </c>
      <c r="G4503" s="2" t="s">
        <v>5236</v>
      </c>
      <c r="H4503" s="4" t="s">
        <v>12711</v>
      </c>
      <c r="I4503" s="10"/>
      <c r="J4503" s="6"/>
    </row>
    <row r="4504">
      <c r="A4504" s="3">
        <v>6.1102330066E11</v>
      </c>
      <c r="B4504" s="2" t="s">
        <v>14826</v>
      </c>
      <c r="C4504" s="2" t="s">
        <v>14827</v>
      </c>
      <c r="D4504" s="2" t="s">
        <v>14828</v>
      </c>
      <c r="E4504" s="2" t="s">
        <v>165</v>
      </c>
      <c r="F4504" s="2" t="s">
        <v>71</v>
      </c>
      <c r="G4504" s="2" t="s">
        <v>2830</v>
      </c>
      <c r="H4504" s="65" t="s">
        <v>10399</v>
      </c>
      <c r="I4504" s="10"/>
      <c r="J4504" s="6"/>
    </row>
    <row r="4505">
      <c r="A4505" s="28">
        <v>6.11025303E11</v>
      </c>
      <c r="B4505" s="29" t="s">
        <v>14829</v>
      </c>
      <c r="C4505" s="29" t="s">
        <v>14830</v>
      </c>
      <c r="D4505" s="28">
        <f>+77020630091</f>
        <v>77020630091</v>
      </c>
      <c r="E4505" s="29" t="s">
        <v>1</v>
      </c>
      <c r="F4505" s="29" t="s">
        <v>37</v>
      </c>
      <c r="G4505" s="29" t="s">
        <v>6280</v>
      </c>
      <c r="H4505" s="51" t="s">
        <v>14457</v>
      </c>
      <c r="I4505" s="6"/>
      <c r="J4505" s="6"/>
    </row>
    <row r="4506">
      <c r="A4506" s="28">
        <v>6.11102302136E11</v>
      </c>
      <c r="B4506" s="29" t="s">
        <v>14831</v>
      </c>
      <c r="C4506" s="29" t="s">
        <v>14832</v>
      </c>
      <c r="D4506" s="28">
        <v>8.7758331201E10</v>
      </c>
      <c r="E4506" s="29" t="s">
        <v>584</v>
      </c>
      <c r="F4506" s="29" t="s">
        <v>186</v>
      </c>
      <c r="G4506" s="29" t="s">
        <v>4350</v>
      </c>
      <c r="H4506" s="51" t="s">
        <v>14043</v>
      </c>
      <c r="I4506" s="6"/>
      <c r="J4506" s="10"/>
    </row>
    <row r="4507">
      <c r="A4507" s="58"/>
      <c r="B4507" s="58"/>
      <c r="C4507" s="58"/>
      <c r="D4507" s="58"/>
      <c r="E4507" s="58"/>
      <c r="F4507" s="58"/>
      <c r="G4507" s="58"/>
      <c r="H4507" s="6"/>
      <c r="I4507" s="6"/>
      <c r="J4507" s="20"/>
      <c r="K4507" s="25"/>
      <c r="L4507" s="25"/>
      <c r="M4507" s="25"/>
      <c r="N4507" s="25"/>
      <c r="O4507" s="25"/>
      <c r="P4507" s="25"/>
      <c r="Q4507" s="25"/>
      <c r="R4507" s="25"/>
      <c r="S4507" s="25"/>
      <c r="T4507" s="25"/>
      <c r="U4507" s="25"/>
      <c r="V4507" s="25"/>
      <c r="W4507" s="25"/>
      <c r="X4507" s="25"/>
      <c r="Y4507" s="25"/>
      <c r="Z4507" s="25"/>
    </row>
    <row r="4508">
      <c r="A4508" s="58"/>
      <c r="B4508" s="58"/>
      <c r="C4508" s="58"/>
      <c r="D4508" s="58"/>
      <c r="E4508" s="58"/>
      <c r="F4508" s="58"/>
      <c r="G4508" s="58"/>
      <c r="H4508" s="6"/>
      <c r="I4508" s="6"/>
      <c r="J4508" s="6"/>
    </row>
    <row r="4509">
      <c r="A4509" s="3">
        <v>6.1110745041E11</v>
      </c>
      <c r="B4509" s="2" t="s">
        <v>14833</v>
      </c>
      <c r="C4509" s="2" t="s">
        <v>14834</v>
      </c>
      <c r="D4509" s="3">
        <f>+77754778815</f>
        <v>77754778815</v>
      </c>
      <c r="E4509" s="2" t="s">
        <v>165</v>
      </c>
      <c r="F4509" s="2" t="s">
        <v>71</v>
      </c>
      <c r="G4509" s="2" t="s">
        <v>4758</v>
      </c>
      <c r="H4509" s="65" t="s">
        <v>10258</v>
      </c>
      <c r="I4509" s="10"/>
      <c r="J4509" s="10"/>
    </row>
    <row r="4510">
      <c r="A4510" s="3">
        <v>6.11108350426E11</v>
      </c>
      <c r="B4510" s="2" t="s">
        <v>14835</v>
      </c>
      <c r="C4510" s="2" t="s">
        <v>14836</v>
      </c>
      <c r="D4510" s="3">
        <f>+77774154664</f>
        <v>77774154664</v>
      </c>
      <c r="E4510" s="2" t="s">
        <v>386</v>
      </c>
      <c r="F4510" s="2" t="s">
        <v>9</v>
      </c>
      <c r="G4510" s="2" t="s">
        <v>14837</v>
      </c>
      <c r="H4510" s="4" t="s">
        <v>11113</v>
      </c>
      <c r="I4510" s="10"/>
      <c r="J4510" s="6"/>
    </row>
    <row r="4511">
      <c r="A4511" s="62">
        <v>6.11114402151E11</v>
      </c>
      <c r="B4511" s="63" t="s">
        <v>14838</v>
      </c>
      <c r="C4511" s="63" t="s">
        <v>14839</v>
      </c>
      <c r="D4511" s="68" t="str">
        <f>+77711255162 ,87711255162</f>
        <v>#ERROR!</v>
      </c>
      <c r="E4511" s="63" t="s">
        <v>379</v>
      </c>
      <c r="F4511" s="63" t="s">
        <v>1868</v>
      </c>
      <c r="G4511" s="63" t="s">
        <v>12875</v>
      </c>
      <c r="H4511" s="33"/>
      <c r="I4511" s="33"/>
      <c r="J4511" s="10"/>
    </row>
    <row r="4512">
      <c r="A4512" s="28">
        <v>6.1110930103E11</v>
      </c>
      <c r="B4512" s="29" t="s">
        <v>14840</v>
      </c>
      <c r="C4512" s="29" t="s">
        <v>14841</v>
      </c>
      <c r="D4512" s="39" t="s">
        <v>14842</v>
      </c>
      <c r="E4512" s="29" t="s">
        <v>2136</v>
      </c>
      <c r="F4512" s="29" t="s">
        <v>201</v>
      </c>
      <c r="G4512" s="29" t="s">
        <v>14843</v>
      </c>
      <c r="H4512" s="51" t="s">
        <v>13197</v>
      </c>
      <c r="I4512" s="6"/>
      <c r="J4512" s="13"/>
    </row>
    <row r="4513">
      <c r="A4513" s="28">
        <v>6.11119300433E11</v>
      </c>
      <c r="B4513" s="29" t="s">
        <v>14844</v>
      </c>
      <c r="C4513" s="29" t="s">
        <v>14845</v>
      </c>
      <c r="D4513" s="28">
        <v>8.7756962969E10</v>
      </c>
      <c r="E4513" s="29" t="s">
        <v>213</v>
      </c>
      <c r="F4513" s="29" t="s">
        <v>37</v>
      </c>
      <c r="G4513" s="29" t="s">
        <v>14846</v>
      </c>
      <c r="H4513" s="51" t="s">
        <v>14847</v>
      </c>
      <c r="I4513" s="6"/>
      <c r="J4513" s="6"/>
    </row>
    <row r="4514">
      <c r="A4514" s="28">
        <v>6.11115302844E11</v>
      </c>
      <c r="B4514" s="29" t="s">
        <v>14848</v>
      </c>
      <c r="C4514" s="29" t="s">
        <v>14849</v>
      </c>
      <c r="D4514" s="28">
        <v>8.7073513966E10</v>
      </c>
      <c r="E4514" s="29" t="s">
        <v>386</v>
      </c>
      <c r="F4514" s="29" t="s">
        <v>186</v>
      </c>
      <c r="G4514" s="29" t="s">
        <v>1278</v>
      </c>
      <c r="H4514" s="51" t="s">
        <v>14013</v>
      </c>
      <c r="I4514" s="6"/>
      <c r="J4514" s="6"/>
    </row>
    <row r="4515">
      <c r="A4515" s="62">
        <v>6.11119300989E11</v>
      </c>
      <c r="B4515" s="63" t="s">
        <v>14850</v>
      </c>
      <c r="C4515" s="63" t="s">
        <v>14851</v>
      </c>
      <c r="D4515" s="68" t="str">
        <f>+77262425477 ,87262425477</f>
        <v>#ERROR!</v>
      </c>
      <c r="E4515" s="63" t="s">
        <v>36</v>
      </c>
      <c r="F4515" s="63" t="s">
        <v>2</v>
      </c>
      <c r="G4515" s="63" t="s">
        <v>14852</v>
      </c>
      <c r="H4515" s="33"/>
      <c r="I4515" s="33"/>
      <c r="J4515" s="6"/>
    </row>
    <row r="4516">
      <c r="A4516" s="28">
        <v>6.11119301675E11</v>
      </c>
      <c r="B4516" s="29" t="s">
        <v>14853</v>
      </c>
      <c r="C4516" s="29" t="s">
        <v>14854</v>
      </c>
      <c r="D4516" s="29" t="s">
        <v>14855</v>
      </c>
      <c r="E4516" s="29" t="s">
        <v>165</v>
      </c>
      <c r="F4516" s="29" t="s">
        <v>186</v>
      </c>
      <c r="G4516" s="29" t="s">
        <v>12349</v>
      </c>
      <c r="H4516" s="51" t="s">
        <v>14013</v>
      </c>
      <c r="I4516" s="6"/>
      <c r="J4516" s="6"/>
    </row>
    <row r="4517">
      <c r="A4517" s="3">
        <v>6.11201301299E11</v>
      </c>
      <c r="B4517" s="2" t="s">
        <v>14856</v>
      </c>
      <c r="C4517" s="2" t="s">
        <v>14857</v>
      </c>
      <c r="D4517" s="69" t="s">
        <v>14858</v>
      </c>
      <c r="E4517" s="2" t="s">
        <v>2768</v>
      </c>
      <c r="F4517" s="2" t="s">
        <v>22</v>
      </c>
      <c r="G4517" s="2" t="s">
        <v>4930</v>
      </c>
      <c r="H4517" s="4" t="s">
        <v>12038</v>
      </c>
      <c r="I4517" s="10"/>
      <c r="J4517" s="6"/>
    </row>
    <row r="4518">
      <c r="A4518" s="28">
        <v>6.11124300887E11</v>
      </c>
      <c r="B4518" s="29" t="s">
        <v>14859</v>
      </c>
      <c r="C4518" s="29" t="s">
        <v>14860</v>
      </c>
      <c r="D4518" s="39" t="s">
        <v>14861</v>
      </c>
      <c r="E4518" s="29" t="s">
        <v>1373</v>
      </c>
      <c r="F4518" s="29" t="s">
        <v>37</v>
      </c>
      <c r="G4518" s="29" t="s">
        <v>6892</v>
      </c>
      <c r="H4518" s="51" t="s">
        <v>14862</v>
      </c>
      <c r="I4518" s="6"/>
      <c r="J4518" s="6"/>
    </row>
    <row r="4519">
      <c r="A4519" s="3">
        <v>6.11129301614E11</v>
      </c>
      <c r="B4519" s="2" t="s">
        <v>14863</v>
      </c>
      <c r="C4519" s="2" t="s">
        <v>14864</v>
      </c>
      <c r="D4519" s="3">
        <v>8.7711276515E10</v>
      </c>
      <c r="E4519" s="2" t="s">
        <v>213</v>
      </c>
      <c r="F4519" s="2" t="s">
        <v>91</v>
      </c>
      <c r="G4519" s="2" t="s">
        <v>3134</v>
      </c>
      <c r="H4519" s="4" t="s">
        <v>13817</v>
      </c>
      <c r="I4519" s="10"/>
      <c r="J4519" s="33"/>
    </row>
    <row r="4520">
      <c r="A4520" s="3">
        <v>6.11122301903E11</v>
      </c>
      <c r="B4520" s="2" t="s">
        <v>14865</v>
      </c>
      <c r="C4520" s="2" t="s">
        <v>14866</v>
      </c>
      <c r="D4520" s="3">
        <v>8.7017272913E10</v>
      </c>
      <c r="E4520" s="2" t="s">
        <v>16</v>
      </c>
      <c r="F4520" s="2" t="s">
        <v>37</v>
      </c>
      <c r="G4520" s="2" t="s">
        <v>14867</v>
      </c>
      <c r="H4520" s="4" t="s">
        <v>14868</v>
      </c>
      <c r="I4520" s="10"/>
      <c r="J4520" s="6"/>
    </row>
    <row r="4521">
      <c r="A4521" s="28">
        <v>6.11202302331E11</v>
      </c>
      <c r="B4521" s="29" t="s">
        <v>14869</v>
      </c>
      <c r="C4521" s="29" t="s">
        <v>14870</v>
      </c>
      <c r="D4521" s="39" t="s">
        <v>14871</v>
      </c>
      <c r="E4521" s="29" t="s">
        <v>349</v>
      </c>
      <c r="F4521" s="29" t="s">
        <v>141</v>
      </c>
      <c r="G4521" s="29" t="s">
        <v>1828</v>
      </c>
      <c r="H4521" s="51" t="s">
        <v>14371</v>
      </c>
      <c r="I4521" s="6"/>
      <c r="J4521" s="6"/>
    </row>
    <row r="4522">
      <c r="A4522" s="28">
        <v>6.1120140265E11</v>
      </c>
      <c r="B4522" s="29" t="s">
        <v>14872</v>
      </c>
      <c r="C4522" s="29" t="s">
        <v>14873</v>
      </c>
      <c r="D4522" s="28">
        <v>8.7077941007E10</v>
      </c>
      <c r="E4522" s="29" t="s">
        <v>247</v>
      </c>
      <c r="F4522" s="29" t="s">
        <v>16</v>
      </c>
      <c r="G4522" s="29" t="s">
        <v>1327</v>
      </c>
      <c r="H4522" s="51" t="s">
        <v>14562</v>
      </c>
      <c r="I4522" s="6"/>
      <c r="J4522" s="33"/>
    </row>
    <row r="4523">
      <c r="A4523" s="3">
        <v>6.1120635065E11</v>
      </c>
      <c r="B4523" s="2" t="s">
        <v>14874</v>
      </c>
      <c r="C4523" s="2" t="s">
        <v>14875</v>
      </c>
      <c r="D4523" s="3">
        <v>8.7029862353E10</v>
      </c>
      <c r="E4523" s="2" t="s">
        <v>674</v>
      </c>
      <c r="F4523" s="2" t="s">
        <v>55</v>
      </c>
      <c r="G4523" s="2" t="s">
        <v>2957</v>
      </c>
      <c r="H4523" s="4" t="s">
        <v>1293</v>
      </c>
      <c r="I4523" s="10"/>
      <c r="J4523" s="6"/>
    </row>
    <row r="4524">
      <c r="A4524" s="28">
        <v>6.11206400948E11</v>
      </c>
      <c r="B4524" s="29" t="s">
        <v>14876</v>
      </c>
      <c r="C4524" s="29" t="s">
        <v>14877</v>
      </c>
      <c r="D4524" s="39" t="s">
        <v>14878</v>
      </c>
      <c r="E4524" s="29" t="s">
        <v>584</v>
      </c>
      <c r="F4524" s="29" t="s">
        <v>16</v>
      </c>
      <c r="G4524" s="29" t="s">
        <v>11927</v>
      </c>
      <c r="H4524" s="51" t="s">
        <v>14879</v>
      </c>
      <c r="I4524" s="6"/>
      <c r="J4524" s="6"/>
    </row>
    <row r="4525">
      <c r="A4525" s="3">
        <v>6.11210400464E11</v>
      </c>
      <c r="B4525" s="2" t="s">
        <v>14880</v>
      </c>
      <c r="C4525" s="2" t="s">
        <v>14881</v>
      </c>
      <c r="D4525" s="3">
        <v>8.7025968162E10</v>
      </c>
      <c r="E4525" s="2" t="s">
        <v>36</v>
      </c>
      <c r="F4525" s="2" t="s">
        <v>452</v>
      </c>
      <c r="G4525" s="2" t="s">
        <v>13833</v>
      </c>
      <c r="H4525" s="4" t="s">
        <v>6001</v>
      </c>
      <c r="I4525" s="10"/>
      <c r="J4525" s="10"/>
    </row>
    <row r="4526">
      <c r="A4526" s="28">
        <v>6.11214300231E11</v>
      </c>
      <c r="B4526" s="29" t="s">
        <v>14882</v>
      </c>
      <c r="C4526" s="29" t="s">
        <v>14883</v>
      </c>
      <c r="D4526" s="28">
        <v>8.7076045246E10</v>
      </c>
      <c r="E4526" s="29" t="s">
        <v>165</v>
      </c>
      <c r="F4526" s="29" t="s">
        <v>96</v>
      </c>
      <c r="G4526" s="29" t="s">
        <v>14884</v>
      </c>
      <c r="H4526" s="51" t="s">
        <v>14885</v>
      </c>
      <c r="I4526" s="6"/>
      <c r="J4526" s="6"/>
    </row>
    <row r="4527">
      <c r="A4527" s="3">
        <v>6.11210499017E11</v>
      </c>
      <c r="B4527" s="2" t="s">
        <v>14886</v>
      </c>
      <c r="C4527" s="2" t="s">
        <v>14887</v>
      </c>
      <c r="D4527" s="69" t="s">
        <v>14888</v>
      </c>
      <c r="E4527" s="2" t="s">
        <v>674</v>
      </c>
      <c r="F4527" s="2" t="s">
        <v>96</v>
      </c>
      <c r="G4527" s="2" t="s">
        <v>14889</v>
      </c>
      <c r="H4527" s="4" t="s">
        <v>14890</v>
      </c>
      <c r="I4527" s="10"/>
      <c r="J4527" s="10"/>
    </row>
    <row r="4528">
      <c r="A4528" s="3">
        <v>6.11214301359E11</v>
      </c>
      <c r="B4528" s="2" t="s">
        <v>14891</v>
      </c>
      <c r="C4528" s="2" t="s">
        <v>14892</v>
      </c>
      <c r="D4528" s="69" t="s">
        <v>14893</v>
      </c>
      <c r="E4528" s="2" t="s">
        <v>117</v>
      </c>
      <c r="F4528" s="2" t="s">
        <v>91</v>
      </c>
      <c r="G4528" s="2" t="s">
        <v>1787</v>
      </c>
      <c r="H4528" s="4" t="s">
        <v>14672</v>
      </c>
      <c r="I4528" s="10"/>
      <c r="J4528" s="33"/>
    </row>
    <row r="4529">
      <c r="A4529" s="62">
        <v>6.1121740066E11</v>
      </c>
      <c r="B4529" s="63" t="s">
        <v>14894</v>
      </c>
      <c r="C4529" s="63" t="s">
        <v>14895</v>
      </c>
      <c r="D4529" s="62">
        <v>8.775147906E10</v>
      </c>
      <c r="E4529" s="63" t="s">
        <v>165</v>
      </c>
      <c r="F4529" s="63" t="s">
        <v>2</v>
      </c>
      <c r="G4529" s="63" t="s">
        <v>14896</v>
      </c>
      <c r="H4529" s="33"/>
      <c r="I4529" s="33"/>
      <c r="J4529" s="10"/>
    </row>
    <row r="4530">
      <c r="A4530" s="58"/>
      <c r="B4530" s="58"/>
      <c r="C4530" s="58"/>
      <c r="D4530" s="58"/>
      <c r="E4530" s="58"/>
      <c r="F4530" s="58"/>
      <c r="G4530" s="58"/>
      <c r="H4530" s="6"/>
      <c r="I4530" s="6"/>
      <c r="J4530" s="10"/>
    </row>
    <row r="4531">
      <c r="A4531" s="28">
        <v>6.11215300782E11</v>
      </c>
      <c r="B4531" s="29" t="s">
        <v>14897</v>
      </c>
      <c r="C4531" s="29" t="s">
        <v>14898</v>
      </c>
      <c r="D4531" s="39" t="s">
        <v>14899</v>
      </c>
      <c r="E4531" s="29" t="s">
        <v>165</v>
      </c>
      <c r="F4531" s="29" t="s">
        <v>186</v>
      </c>
      <c r="G4531" s="29" t="s">
        <v>4350</v>
      </c>
      <c r="H4531" s="51" t="s">
        <v>14043</v>
      </c>
      <c r="I4531" s="6"/>
      <c r="J4531" s="20"/>
    </row>
    <row r="4532">
      <c r="A4532" s="3">
        <v>6.11227450344E11</v>
      </c>
      <c r="B4532" s="2" t="s">
        <v>14900</v>
      </c>
      <c r="C4532" s="2" t="s">
        <v>14901</v>
      </c>
      <c r="D4532" s="3">
        <v>8.7772699261E10</v>
      </c>
      <c r="E4532" s="2" t="s">
        <v>213</v>
      </c>
      <c r="F4532" s="2" t="s">
        <v>9</v>
      </c>
      <c r="G4532" s="2" t="s">
        <v>12278</v>
      </c>
      <c r="H4532" s="4" t="s">
        <v>14902</v>
      </c>
      <c r="I4532" s="10"/>
      <c r="J4532" s="10"/>
    </row>
    <row r="4533">
      <c r="A4533" s="28">
        <v>6.20101303449E11</v>
      </c>
      <c r="B4533" s="29" t="s">
        <v>14903</v>
      </c>
      <c r="C4533" s="29" t="s">
        <v>14904</v>
      </c>
      <c r="D4533" s="28">
        <v>8.7774854734E10</v>
      </c>
      <c r="E4533" s="29" t="s">
        <v>674</v>
      </c>
      <c r="F4533" s="29" t="s">
        <v>60</v>
      </c>
      <c r="G4533" s="29" t="s">
        <v>14905</v>
      </c>
      <c r="H4533" s="51" t="s">
        <v>2094</v>
      </c>
      <c r="I4533" s="6"/>
      <c r="J4533" s="20"/>
    </row>
    <row r="4534">
      <c r="A4534" s="62">
        <v>6.11230400552E11</v>
      </c>
      <c r="B4534" s="63" t="s">
        <v>14906</v>
      </c>
      <c r="C4534" s="63" t="s">
        <v>14907</v>
      </c>
      <c r="D4534" s="62">
        <v>8.7015458966E10</v>
      </c>
      <c r="E4534" s="63" t="s">
        <v>993</v>
      </c>
      <c r="F4534" s="63" t="s">
        <v>428</v>
      </c>
      <c r="G4534" s="63" t="s">
        <v>14908</v>
      </c>
      <c r="H4534" s="33"/>
      <c r="I4534" s="33"/>
      <c r="J4534" s="6"/>
    </row>
    <row r="4535">
      <c r="A4535" s="28">
        <v>6.20101303548E11</v>
      </c>
      <c r="B4535" s="29" t="s">
        <v>14909</v>
      </c>
      <c r="C4535" s="29" t="s">
        <v>14910</v>
      </c>
      <c r="D4535" s="39" t="s">
        <v>14911</v>
      </c>
      <c r="E4535" s="29" t="s">
        <v>21</v>
      </c>
      <c r="F4535" s="29" t="s">
        <v>141</v>
      </c>
      <c r="G4535" s="29" t="s">
        <v>14912</v>
      </c>
      <c r="H4535" s="51" t="s">
        <v>14327</v>
      </c>
      <c r="I4535" s="6"/>
      <c r="J4535" s="33"/>
    </row>
    <row r="4536">
      <c r="A4536" s="28">
        <v>6.20101313773E11</v>
      </c>
      <c r="B4536" s="29" t="s">
        <v>14913</v>
      </c>
      <c r="C4536" s="29" t="s">
        <v>14914</v>
      </c>
      <c r="D4536" s="29" t="s">
        <v>14915</v>
      </c>
      <c r="E4536" s="29" t="s">
        <v>165</v>
      </c>
      <c r="F4536" s="29" t="s">
        <v>141</v>
      </c>
      <c r="G4536" s="29" t="s">
        <v>1529</v>
      </c>
      <c r="H4536" s="51" t="s">
        <v>14327</v>
      </c>
      <c r="I4536" s="6"/>
      <c r="J4536" s="10"/>
    </row>
    <row r="4537">
      <c r="A4537" s="3">
        <v>6.20105401827E11</v>
      </c>
      <c r="B4537" s="2" t="s">
        <v>14916</v>
      </c>
      <c r="C4537" s="2" t="s">
        <v>14917</v>
      </c>
      <c r="D4537" s="2" t="s">
        <v>14918</v>
      </c>
      <c r="E4537" s="2" t="s">
        <v>1373</v>
      </c>
      <c r="F4537" s="2" t="s">
        <v>201</v>
      </c>
      <c r="G4537" s="2" t="s">
        <v>4210</v>
      </c>
      <c r="H4537" s="4" t="s">
        <v>13197</v>
      </c>
      <c r="I4537" s="83" t="s">
        <v>2583</v>
      </c>
      <c r="J4537" s="6"/>
    </row>
    <row r="4538">
      <c r="A4538" s="3">
        <v>6.20101314692E11</v>
      </c>
      <c r="B4538" s="2" t="s">
        <v>14919</v>
      </c>
      <c r="C4538" s="2" t="s">
        <v>14920</v>
      </c>
      <c r="D4538" s="3">
        <v>8.775177599E10</v>
      </c>
      <c r="E4538" s="2" t="s">
        <v>165</v>
      </c>
      <c r="F4538" s="2" t="s">
        <v>186</v>
      </c>
      <c r="G4538" s="2" t="s">
        <v>14921</v>
      </c>
      <c r="H4538" s="4" t="s">
        <v>13820</v>
      </c>
      <c r="I4538" s="10"/>
      <c r="J4538" s="10"/>
    </row>
    <row r="4539">
      <c r="A4539" s="28">
        <v>6.2010230468E11</v>
      </c>
      <c r="B4539" s="29" t="s">
        <v>14922</v>
      </c>
      <c r="C4539" s="29" t="s">
        <v>14923</v>
      </c>
      <c r="D4539" s="39" t="s">
        <v>14924</v>
      </c>
      <c r="E4539" s="29" t="s">
        <v>117</v>
      </c>
      <c r="F4539" s="29" t="s">
        <v>31</v>
      </c>
      <c r="G4539" s="29" t="s">
        <v>2447</v>
      </c>
      <c r="H4539" s="51" t="s">
        <v>14310</v>
      </c>
      <c r="I4539" s="6"/>
      <c r="J4539" s="10"/>
    </row>
    <row r="4540">
      <c r="A4540" s="28">
        <v>6.20104403441E11</v>
      </c>
      <c r="B4540" s="29" t="s">
        <v>14925</v>
      </c>
      <c r="C4540" s="29" t="s">
        <v>14926</v>
      </c>
      <c r="D4540" s="28">
        <v>8.7014677773E10</v>
      </c>
      <c r="E4540" s="29" t="s">
        <v>14927</v>
      </c>
      <c r="F4540" s="29" t="s">
        <v>37</v>
      </c>
      <c r="G4540" s="29" t="s">
        <v>6101</v>
      </c>
      <c r="H4540" s="51" t="s">
        <v>14457</v>
      </c>
      <c r="I4540" s="6"/>
      <c r="J4540" s="6"/>
    </row>
    <row r="4541">
      <c r="A4541" s="28">
        <v>6.20101352516E11</v>
      </c>
      <c r="B4541" s="29" t="s">
        <v>14928</v>
      </c>
      <c r="C4541" s="29" t="s">
        <v>14929</v>
      </c>
      <c r="D4541" s="28">
        <v>8.7103121977E10</v>
      </c>
      <c r="E4541" s="29" t="s">
        <v>225</v>
      </c>
      <c r="F4541" s="29" t="s">
        <v>71</v>
      </c>
      <c r="G4541" s="29" t="s">
        <v>2083</v>
      </c>
      <c r="H4541" s="30" t="s">
        <v>1148</v>
      </c>
      <c r="I4541" s="6"/>
      <c r="J4541" s="10"/>
    </row>
    <row r="4542">
      <c r="A4542" s="3">
        <v>6.20101352932E11</v>
      </c>
      <c r="B4542" s="2" t="s">
        <v>14930</v>
      </c>
      <c r="C4542" s="2" t="s">
        <v>14931</v>
      </c>
      <c r="D4542" s="69" t="s">
        <v>14932</v>
      </c>
      <c r="E4542" s="2" t="s">
        <v>349</v>
      </c>
      <c r="F4542" s="2" t="s">
        <v>16</v>
      </c>
      <c r="G4542" s="2" t="s">
        <v>1617</v>
      </c>
      <c r="H4542" s="4" t="s">
        <v>6001</v>
      </c>
      <c r="I4542" s="10"/>
      <c r="J4542" s="6"/>
    </row>
    <row r="4543">
      <c r="A4543" s="28">
        <v>6.20106400854E11</v>
      </c>
      <c r="B4543" s="29" t="s">
        <v>14933</v>
      </c>
      <c r="C4543" s="29" t="s">
        <v>14934</v>
      </c>
      <c r="D4543" s="39" t="s">
        <v>14935</v>
      </c>
      <c r="E4543" s="29" t="s">
        <v>117</v>
      </c>
      <c r="F4543" s="29" t="s">
        <v>201</v>
      </c>
      <c r="G4543" s="29" t="s">
        <v>284</v>
      </c>
      <c r="H4543" s="51" t="s">
        <v>14936</v>
      </c>
      <c r="I4543" s="6"/>
      <c r="J4543" s="6"/>
    </row>
    <row r="4544">
      <c r="A4544" s="28">
        <v>6.20106401644E11</v>
      </c>
      <c r="B4544" s="29" t="s">
        <v>14937</v>
      </c>
      <c r="C4544" s="29" t="s">
        <v>14938</v>
      </c>
      <c r="D4544" s="28">
        <v>8.7144021623E10</v>
      </c>
      <c r="E4544" s="29" t="s">
        <v>1206</v>
      </c>
      <c r="F4544" s="29" t="s">
        <v>43</v>
      </c>
      <c r="G4544" s="29" t="s">
        <v>4613</v>
      </c>
      <c r="H4544" s="51" t="s">
        <v>14939</v>
      </c>
      <c r="I4544" s="6"/>
      <c r="J4544" s="6"/>
      <c r="K4544" s="16"/>
      <c r="L4544" s="16"/>
      <c r="M4544" s="16"/>
      <c r="N4544" s="16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16"/>
    </row>
    <row r="4545">
      <c r="A4545" s="28">
        <v>6.20106301797E11</v>
      </c>
      <c r="B4545" s="29" t="s">
        <v>14940</v>
      </c>
      <c r="C4545" s="29" t="s">
        <v>14941</v>
      </c>
      <c r="D4545" s="28">
        <v>8.7025262082E10</v>
      </c>
      <c r="E4545" s="29" t="s">
        <v>302</v>
      </c>
      <c r="F4545" s="29" t="s">
        <v>96</v>
      </c>
      <c r="G4545" s="29" t="s">
        <v>1898</v>
      </c>
      <c r="H4545" s="51" t="s">
        <v>14885</v>
      </c>
      <c r="I4545" s="6"/>
      <c r="J4545" s="20"/>
    </row>
    <row r="4546">
      <c r="A4546" s="3">
        <v>6.20117402969E11</v>
      </c>
      <c r="B4546" s="2" t="s">
        <v>14942</v>
      </c>
      <c r="C4546" s="2" t="s">
        <v>14943</v>
      </c>
      <c r="D4546" s="3">
        <v>8.7055669922E10</v>
      </c>
      <c r="E4546" s="2" t="s">
        <v>165</v>
      </c>
      <c r="F4546" s="2" t="s">
        <v>91</v>
      </c>
      <c r="G4546" s="2" t="s">
        <v>4186</v>
      </c>
      <c r="H4546" s="4" t="s">
        <v>12533</v>
      </c>
      <c r="I4546" s="10"/>
      <c r="J4546" s="6"/>
    </row>
    <row r="4547">
      <c r="A4547" s="28">
        <v>6.20110403365E11</v>
      </c>
      <c r="B4547" s="29" t="s">
        <v>14944</v>
      </c>
      <c r="C4547" s="29" t="s">
        <v>14945</v>
      </c>
      <c r="D4547" s="39" t="s">
        <v>14946</v>
      </c>
      <c r="E4547" s="29" t="s">
        <v>1</v>
      </c>
      <c r="F4547" s="29" t="s">
        <v>31</v>
      </c>
      <c r="G4547" s="29" t="s">
        <v>3472</v>
      </c>
      <c r="H4547" s="51" t="s">
        <v>14310</v>
      </c>
      <c r="I4547" s="6"/>
      <c r="J4547" s="10"/>
    </row>
    <row r="4548">
      <c r="A4548" s="3">
        <v>6.20115403005E11</v>
      </c>
      <c r="B4548" s="2" t="s">
        <v>14947</v>
      </c>
      <c r="C4548" s="2" t="s">
        <v>14947</v>
      </c>
      <c r="D4548" s="2" t="s">
        <v>14948</v>
      </c>
      <c r="E4548" s="2" t="s">
        <v>2768</v>
      </c>
      <c r="F4548" s="2" t="s">
        <v>201</v>
      </c>
      <c r="G4548" s="2" t="s">
        <v>14949</v>
      </c>
      <c r="H4548" s="4" t="s">
        <v>14950</v>
      </c>
      <c r="I4548" s="10"/>
      <c r="J4548" s="10"/>
    </row>
    <row r="4549">
      <c r="A4549" s="28">
        <v>6.20118300477E11</v>
      </c>
      <c r="B4549" s="29" t="s">
        <v>14951</v>
      </c>
      <c r="C4549" s="29" t="s">
        <v>14951</v>
      </c>
      <c r="D4549" s="28">
        <v>8.7072987898E10</v>
      </c>
      <c r="E4549" s="29" t="s">
        <v>6803</v>
      </c>
      <c r="F4549" s="29" t="s">
        <v>37</v>
      </c>
      <c r="G4549" s="29" t="s">
        <v>14952</v>
      </c>
      <c r="H4549" s="51" t="s">
        <v>14457</v>
      </c>
      <c r="I4549" s="6"/>
      <c r="J4549" s="13"/>
    </row>
    <row r="4550">
      <c r="A4550" s="3">
        <v>6.20110300413E11</v>
      </c>
      <c r="B4550" s="2" t="s">
        <v>5330</v>
      </c>
      <c r="C4550" s="2" t="s">
        <v>14953</v>
      </c>
      <c r="D4550" s="3">
        <v>8.7789831003E10</v>
      </c>
      <c r="E4550" s="2" t="s">
        <v>674</v>
      </c>
      <c r="F4550" s="2" t="s">
        <v>186</v>
      </c>
      <c r="G4550" s="2" t="s">
        <v>14954</v>
      </c>
      <c r="H4550" s="4" t="s">
        <v>13820</v>
      </c>
      <c r="I4550" s="10"/>
      <c r="J4550" s="10"/>
    </row>
    <row r="4551">
      <c r="A4551" s="28">
        <v>6.20115303485E11</v>
      </c>
      <c r="B4551" s="29" t="s">
        <v>14955</v>
      </c>
      <c r="C4551" s="29" t="s">
        <v>14956</v>
      </c>
      <c r="D4551" s="28">
        <v>8.7711402236E10</v>
      </c>
      <c r="E4551" s="29" t="s">
        <v>165</v>
      </c>
      <c r="F4551" s="29" t="s">
        <v>37</v>
      </c>
      <c r="G4551" s="29" t="s">
        <v>9253</v>
      </c>
      <c r="H4551" s="51" t="s">
        <v>14457</v>
      </c>
      <c r="I4551" s="6"/>
      <c r="J4551" s="33"/>
    </row>
    <row r="4552">
      <c r="A4552" s="3">
        <v>6.20122350257E11</v>
      </c>
      <c r="B4552" s="2" t="s">
        <v>14957</v>
      </c>
      <c r="C4552" s="2" t="s">
        <v>14958</v>
      </c>
      <c r="D4552" s="3">
        <v>8.7086124574E10</v>
      </c>
      <c r="E4552" s="2" t="s">
        <v>213</v>
      </c>
      <c r="F4552" s="2" t="s">
        <v>43</v>
      </c>
      <c r="G4552" s="2" t="s">
        <v>14959</v>
      </c>
      <c r="H4552" s="4" t="s">
        <v>1272</v>
      </c>
      <c r="I4552" s="10"/>
      <c r="J4552" s="10"/>
    </row>
    <row r="4553">
      <c r="A4553" s="3">
        <v>6.20124300162E11</v>
      </c>
      <c r="B4553" s="2" t="s">
        <v>14960</v>
      </c>
      <c r="C4553" s="2" t="s">
        <v>14961</v>
      </c>
      <c r="D4553" s="3">
        <v>8.7112240207E10</v>
      </c>
      <c r="E4553" s="2" t="s">
        <v>165</v>
      </c>
      <c r="F4553" s="2" t="s">
        <v>91</v>
      </c>
      <c r="G4553" s="2" t="s">
        <v>14962</v>
      </c>
      <c r="H4553" s="4" t="s">
        <v>12711</v>
      </c>
      <c r="I4553" s="10"/>
      <c r="J4553" s="6"/>
    </row>
    <row r="4554">
      <c r="A4554" s="28">
        <v>6.201283021E11</v>
      </c>
      <c r="B4554" s="29" t="s">
        <v>14963</v>
      </c>
      <c r="C4554" s="29" t="s">
        <v>14964</v>
      </c>
      <c r="D4554" s="28">
        <v>8.7012777027E10</v>
      </c>
      <c r="E4554" s="29" t="s">
        <v>117</v>
      </c>
      <c r="F4554" s="29" t="s">
        <v>452</v>
      </c>
      <c r="G4554" s="29" t="s">
        <v>13298</v>
      </c>
      <c r="H4554" s="51" t="s">
        <v>5715</v>
      </c>
      <c r="I4554" s="6"/>
      <c r="J4554" s="6"/>
    </row>
    <row r="4555">
      <c r="A4555" s="3">
        <v>6.20216300221E11</v>
      </c>
      <c r="B4555" s="2" t="s">
        <v>14965</v>
      </c>
      <c r="C4555" s="2" t="s">
        <v>14966</v>
      </c>
      <c r="D4555" s="3">
        <v>8.7751185749E10</v>
      </c>
      <c r="E4555" s="2" t="s">
        <v>225</v>
      </c>
      <c r="F4555" s="2" t="s">
        <v>22</v>
      </c>
      <c r="G4555" s="2" t="s">
        <v>1723</v>
      </c>
      <c r="H4555" s="4" t="s">
        <v>12038</v>
      </c>
      <c r="I4555" s="10"/>
      <c r="J4555" s="6"/>
    </row>
    <row r="4556">
      <c r="A4556" s="62">
        <v>6.20202302787E11</v>
      </c>
      <c r="B4556" s="63" t="s">
        <v>14967</v>
      </c>
      <c r="C4556" s="63" t="s">
        <v>14968</v>
      </c>
      <c r="D4556" s="68" t="str">
        <f>+7 (702) 318-00-31 ,87023180031</f>
        <v>#ERROR!</v>
      </c>
      <c r="E4556" s="63" t="s">
        <v>117</v>
      </c>
      <c r="F4556" s="63" t="s">
        <v>2</v>
      </c>
      <c r="G4556" s="63" t="s">
        <v>6315</v>
      </c>
      <c r="H4556" s="33"/>
      <c r="I4556" s="33"/>
      <c r="J4556" s="10"/>
    </row>
    <row r="4557">
      <c r="A4557" s="3">
        <v>6.20207301756E11</v>
      </c>
      <c r="B4557" s="2" t="s">
        <v>14969</v>
      </c>
      <c r="C4557" s="2" t="s">
        <v>14970</v>
      </c>
      <c r="D4557" s="3">
        <v>8.747780801E10</v>
      </c>
      <c r="E4557" s="2" t="s">
        <v>2014</v>
      </c>
      <c r="F4557" s="2" t="s">
        <v>16</v>
      </c>
      <c r="G4557" s="2" t="s">
        <v>1617</v>
      </c>
      <c r="H4557" s="4" t="s">
        <v>6001</v>
      </c>
      <c r="I4557" s="10"/>
      <c r="J4557" s="6"/>
    </row>
    <row r="4558">
      <c r="A4558" s="62">
        <v>6.20212302424E11</v>
      </c>
      <c r="B4558" s="63" t="s">
        <v>14971</v>
      </c>
      <c r="C4558" s="63" t="s">
        <v>14972</v>
      </c>
      <c r="D4558" s="68" t="str">
        <f>+7 701 432 3416 ,87014323416</f>
        <v>#ERROR!</v>
      </c>
      <c r="E4558" s="63" t="s">
        <v>117</v>
      </c>
      <c r="F4558" s="63" t="s">
        <v>2</v>
      </c>
      <c r="G4558" s="63" t="s">
        <v>11872</v>
      </c>
      <c r="H4558" s="33"/>
      <c r="I4558" s="33"/>
      <c r="J4558" s="10"/>
    </row>
    <row r="4559">
      <c r="A4559" s="3">
        <v>6.20201400365E11</v>
      </c>
      <c r="B4559" s="2" t="s">
        <v>14973</v>
      </c>
      <c r="C4559" s="2" t="s">
        <v>14974</v>
      </c>
      <c r="D4559" s="69" t="s">
        <v>14975</v>
      </c>
      <c r="E4559" s="2" t="s">
        <v>14195</v>
      </c>
      <c r="F4559" s="2" t="s">
        <v>452</v>
      </c>
      <c r="G4559" s="2" t="s">
        <v>3334</v>
      </c>
      <c r="H4559" s="4" t="s">
        <v>9126</v>
      </c>
      <c r="I4559" s="10"/>
      <c r="J4559" s="10"/>
    </row>
    <row r="4560">
      <c r="A4560" s="28">
        <v>6.2021135025E11</v>
      </c>
      <c r="B4560" s="29" t="s">
        <v>14976</v>
      </c>
      <c r="C4560" s="29" t="s">
        <v>14977</v>
      </c>
      <c r="D4560" s="28">
        <v>8.7053322728E10</v>
      </c>
      <c r="E4560" s="29" t="s">
        <v>225</v>
      </c>
      <c r="F4560" s="29" t="s">
        <v>60</v>
      </c>
      <c r="G4560" s="29" t="s">
        <v>14978</v>
      </c>
      <c r="H4560" s="51" t="s">
        <v>14979</v>
      </c>
      <c r="I4560" s="6"/>
      <c r="J4560" s="10"/>
    </row>
    <row r="4561">
      <c r="A4561" s="28">
        <v>6.20220302884E11</v>
      </c>
      <c r="B4561" s="29" t="s">
        <v>14980</v>
      </c>
      <c r="C4561" s="29" t="s">
        <v>14981</v>
      </c>
      <c r="D4561" s="39" t="s">
        <v>14982</v>
      </c>
      <c r="E4561" s="29" t="s">
        <v>165</v>
      </c>
      <c r="F4561" s="29" t="s">
        <v>91</v>
      </c>
      <c r="G4561" s="29" t="s">
        <v>4921</v>
      </c>
      <c r="H4561" s="51" t="s">
        <v>12533</v>
      </c>
      <c r="I4561" s="6"/>
      <c r="J4561" s="6"/>
    </row>
    <row r="4562">
      <c r="A4562" s="28">
        <v>6.20219350145E11</v>
      </c>
      <c r="B4562" s="29" t="s">
        <v>14983</v>
      </c>
      <c r="C4562" s="29" t="s">
        <v>14984</v>
      </c>
      <c r="D4562" s="39" t="s">
        <v>14985</v>
      </c>
      <c r="E4562" s="29" t="s">
        <v>165</v>
      </c>
      <c r="F4562" s="29" t="s">
        <v>9</v>
      </c>
      <c r="G4562" s="29" t="s">
        <v>952</v>
      </c>
      <c r="H4562" s="51" t="s">
        <v>11581</v>
      </c>
      <c r="I4562" s="6"/>
      <c r="J4562" s="13"/>
    </row>
    <row r="4563">
      <c r="A4563" s="3">
        <v>6.20224300592E11</v>
      </c>
      <c r="B4563" s="2" t="s">
        <v>14986</v>
      </c>
      <c r="C4563" s="2" t="s">
        <v>14987</v>
      </c>
      <c r="D4563" s="3">
        <v>8.7183924483E10</v>
      </c>
      <c r="E4563" s="2" t="s">
        <v>151</v>
      </c>
      <c r="F4563" s="2" t="s">
        <v>9</v>
      </c>
      <c r="G4563" s="2" t="s">
        <v>14988</v>
      </c>
      <c r="H4563" s="4" t="s">
        <v>13505</v>
      </c>
      <c r="I4563" s="10"/>
      <c r="J4563" s="10"/>
      <c r="K4563" s="27"/>
      <c r="L4563" s="27"/>
      <c r="M4563" s="27"/>
      <c r="N4563" s="27"/>
      <c r="O4563" s="27"/>
      <c r="P4563" s="27"/>
      <c r="Q4563" s="27"/>
      <c r="R4563" s="27"/>
      <c r="S4563" s="27"/>
      <c r="T4563" s="27"/>
      <c r="U4563" s="27"/>
      <c r="V4563" s="27"/>
      <c r="W4563" s="27"/>
      <c r="X4563" s="27"/>
      <c r="Y4563" s="27"/>
      <c r="Z4563" s="27"/>
    </row>
    <row r="4564">
      <c r="A4564" s="62">
        <v>6.2022830252E11</v>
      </c>
      <c r="B4564" s="63" t="s">
        <v>14989</v>
      </c>
      <c r="C4564" s="63" t="s">
        <v>14990</v>
      </c>
      <c r="D4564" s="68" t="str">
        <f>+77016735253 ,87016735253</f>
        <v>#ERROR!</v>
      </c>
      <c r="E4564" s="63" t="s">
        <v>165</v>
      </c>
      <c r="F4564" s="63" t="s">
        <v>2</v>
      </c>
      <c r="G4564" s="63" t="s">
        <v>3114</v>
      </c>
      <c r="H4564" s="33"/>
      <c r="I4564" s="33"/>
      <c r="J4564" s="6"/>
    </row>
    <row r="4565">
      <c r="A4565" s="28">
        <v>6.20302400999E11</v>
      </c>
      <c r="B4565" s="29" t="s">
        <v>14991</v>
      </c>
      <c r="C4565" s="29" t="s">
        <v>14992</v>
      </c>
      <c r="D4565" s="29" t="s">
        <v>14993</v>
      </c>
      <c r="E4565" s="29" t="s">
        <v>165</v>
      </c>
      <c r="F4565" s="29" t="s">
        <v>60</v>
      </c>
      <c r="G4565" s="29" t="s">
        <v>11817</v>
      </c>
      <c r="H4565" s="51" t="s">
        <v>14979</v>
      </c>
      <c r="I4565" s="6"/>
      <c r="J4565" s="20"/>
    </row>
    <row r="4566">
      <c r="A4566" s="3">
        <v>6.20302350423E11</v>
      </c>
      <c r="B4566" s="2" t="s">
        <v>14994</v>
      </c>
      <c r="C4566" s="2" t="s">
        <v>14995</v>
      </c>
      <c r="D4566" s="3">
        <v>8.7212321789E10</v>
      </c>
      <c r="E4566" s="2" t="s">
        <v>117</v>
      </c>
      <c r="F4566" s="2" t="s">
        <v>71</v>
      </c>
      <c r="G4566" s="2" t="s">
        <v>14996</v>
      </c>
      <c r="H4566" s="65" t="s">
        <v>1148</v>
      </c>
      <c r="I4566" s="10"/>
      <c r="J4566" s="6"/>
    </row>
    <row r="4567">
      <c r="A4567" s="28">
        <v>6.20305350688E11</v>
      </c>
      <c r="B4567" s="29" t="s">
        <v>14997</v>
      </c>
      <c r="C4567" s="29" t="s">
        <v>14998</v>
      </c>
      <c r="D4567" s="28">
        <f>+77028059407</f>
        <v>77028059407</v>
      </c>
      <c r="E4567" s="29" t="s">
        <v>21</v>
      </c>
      <c r="F4567" s="29" t="s">
        <v>43</v>
      </c>
      <c r="G4567" s="29" t="s">
        <v>14999</v>
      </c>
      <c r="H4567" s="51" t="s">
        <v>15000</v>
      </c>
      <c r="I4567" s="6"/>
      <c r="J4567" s="6"/>
    </row>
    <row r="4568">
      <c r="A4568" s="28">
        <v>6.20307401568E11</v>
      </c>
      <c r="B4568" s="29" t="s">
        <v>15001</v>
      </c>
      <c r="C4568" s="29" t="s">
        <v>15002</v>
      </c>
      <c r="D4568" s="39" t="s">
        <v>15003</v>
      </c>
      <c r="E4568" s="29" t="s">
        <v>21</v>
      </c>
      <c r="F4568" s="29" t="s">
        <v>43</v>
      </c>
      <c r="G4568" s="29" t="s">
        <v>15004</v>
      </c>
      <c r="H4568" s="51" t="s">
        <v>15005</v>
      </c>
      <c r="I4568" s="6"/>
      <c r="J4568" s="6"/>
    </row>
    <row r="4569">
      <c r="A4569" s="3">
        <v>6.2030930173E11</v>
      </c>
      <c r="B4569" s="2" t="s">
        <v>15006</v>
      </c>
      <c r="C4569" s="2" t="s">
        <v>15007</v>
      </c>
      <c r="D4569" s="3">
        <v>8.7756940932E10</v>
      </c>
      <c r="E4569" s="2" t="s">
        <v>117</v>
      </c>
      <c r="F4569" s="2" t="s">
        <v>141</v>
      </c>
      <c r="G4569" s="2" t="s">
        <v>15008</v>
      </c>
      <c r="H4569" s="4" t="s">
        <v>14327</v>
      </c>
      <c r="I4569" s="10"/>
      <c r="J4569" s="6"/>
    </row>
    <row r="4570">
      <c r="A4570" s="3">
        <v>6.20313302413E11</v>
      </c>
      <c r="B4570" s="2" t="s">
        <v>15009</v>
      </c>
      <c r="C4570" s="2" t="s">
        <v>15010</v>
      </c>
      <c r="D4570" s="69" t="s">
        <v>15011</v>
      </c>
      <c r="E4570" s="2" t="s">
        <v>117</v>
      </c>
      <c r="F4570" s="2" t="s">
        <v>186</v>
      </c>
      <c r="G4570" s="2" t="s">
        <v>15012</v>
      </c>
      <c r="H4570" s="4" t="s">
        <v>13774</v>
      </c>
      <c r="I4570" s="10"/>
      <c r="J4570" s="13"/>
    </row>
    <row r="4571">
      <c r="A4571" s="62">
        <v>6.2031340243E11</v>
      </c>
      <c r="B4571" s="63" t="s">
        <v>15013</v>
      </c>
      <c r="C4571" s="63" t="s">
        <v>15014</v>
      </c>
      <c r="D4571" s="68" t="str">
        <f>+77717487310 ,87717487310</f>
        <v>#ERROR!</v>
      </c>
      <c r="E4571" s="63" t="s">
        <v>16</v>
      </c>
      <c r="F4571" s="63" t="s">
        <v>2984</v>
      </c>
      <c r="G4571" s="63" t="s">
        <v>15015</v>
      </c>
      <c r="H4571" s="33"/>
      <c r="I4571" s="33"/>
      <c r="J4571" s="10"/>
    </row>
    <row r="4572">
      <c r="A4572" s="62">
        <v>6.20320400095E11</v>
      </c>
      <c r="B4572" s="63" t="s">
        <v>15016</v>
      </c>
      <c r="C4572" s="63" t="s">
        <v>15017</v>
      </c>
      <c r="D4572" s="62">
        <v>8.7789815607E10</v>
      </c>
      <c r="E4572" s="63" t="s">
        <v>1206</v>
      </c>
      <c r="F4572" s="63" t="s">
        <v>16</v>
      </c>
      <c r="G4572" s="63" t="s">
        <v>2886</v>
      </c>
      <c r="H4572" s="33"/>
      <c r="I4572" s="33"/>
      <c r="J4572" s="6"/>
    </row>
    <row r="4573">
      <c r="A4573" s="28">
        <v>6.20317300736E11</v>
      </c>
      <c r="B4573" s="29" t="s">
        <v>15018</v>
      </c>
      <c r="C4573" s="29" t="s">
        <v>15019</v>
      </c>
      <c r="D4573" s="28">
        <v>8.7776368162E10</v>
      </c>
      <c r="E4573" s="29" t="s">
        <v>525</v>
      </c>
      <c r="F4573" s="29" t="s">
        <v>43</v>
      </c>
      <c r="G4573" s="29" t="s">
        <v>1077</v>
      </c>
      <c r="H4573" s="51" t="s">
        <v>6129</v>
      </c>
      <c r="I4573" s="6"/>
      <c r="J4573" s="10"/>
    </row>
    <row r="4574">
      <c r="A4574" s="28">
        <v>6.20315301426E11</v>
      </c>
      <c r="B4574" s="29" t="s">
        <v>15020</v>
      </c>
      <c r="C4574" s="29" t="s">
        <v>15021</v>
      </c>
      <c r="D4574" s="28">
        <v>8.7077009315E10</v>
      </c>
      <c r="E4574" s="29" t="s">
        <v>16</v>
      </c>
      <c r="F4574" s="29" t="s">
        <v>205</v>
      </c>
      <c r="G4574" s="29" t="s">
        <v>15022</v>
      </c>
      <c r="H4574" s="51" t="s">
        <v>10237</v>
      </c>
      <c r="I4574" s="6"/>
      <c r="J4574" s="20"/>
    </row>
    <row r="4575">
      <c r="A4575" s="3">
        <v>6.20320301829E11</v>
      </c>
      <c r="B4575" s="2" t="s">
        <v>15023</v>
      </c>
      <c r="C4575" s="2" t="s">
        <v>15024</v>
      </c>
      <c r="D4575" s="3">
        <v>8.7717849707E10</v>
      </c>
      <c r="E4575" s="2" t="s">
        <v>165</v>
      </c>
      <c r="F4575" s="2" t="s">
        <v>201</v>
      </c>
      <c r="G4575" s="2" t="s">
        <v>3404</v>
      </c>
      <c r="H4575" s="4" t="s">
        <v>15025</v>
      </c>
      <c r="I4575" s="10"/>
      <c r="J4575" s="6"/>
    </row>
    <row r="4576">
      <c r="A4576" s="62">
        <v>6.20321302803E11</v>
      </c>
      <c r="B4576" s="63" t="s">
        <v>1966</v>
      </c>
      <c r="C4576" s="63" t="s">
        <v>15026</v>
      </c>
      <c r="D4576" s="62">
        <v>8.7028240512E10</v>
      </c>
      <c r="E4576" s="63" t="s">
        <v>16</v>
      </c>
      <c r="F4576" s="63" t="s">
        <v>2</v>
      </c>
      <c r="G4576" s="63" t="s">
        <v>15027</v>
      </c>
      <c r="H4576" s="33"/>
      <c r="I4576" s="33"/>
      <c r="J4576" s="20"/>
    </row>
    <row r="4577">
      <c r="A4577" s="62">
        <v>6.2032540105E11</v>
      </c>
      <c r="B4577" s="63" t="s">
        <v>15028</v>
      </c>
      <c r="C4577" s="63" t="s">
        <v>15029</v>
      </c>
      <c r="D4577" s="62">
        <v>8.7013191786E10</v>
      </c>
      <c r="E4577" s="63" t="s">
        <v>213</v>
      </c>
      <c r="F4577" s="63" t="s">
        <v>2</v>
      </c>
      <c r="G4577" s="63" t="s">
        <v>1705</v>
      </c>
      <c r="H4577" s="33"/>
      <c r="I4577" s="33"/>
      <c r="J4577" s="6"/>
    </row>
    <row r="4578">
      <c r="A4578" s="28">
        <v>6.20331301047E11</v>
      </c>
      <c r="B4578" s="29" t="s">
        <v>15030</v>
      </c>
      <c r="C4578" s="29" t="s">
        <v>15031</v>
      </c>
      <c r="D4578" s="28">
        <v>8.701299279E10</v>
      </c>
      <c r="E4578" s="29" t="s">
        <v>173</v>
      </c>
      <c r="F4578" s="29" t="s">
        <v>37</v>
      </c>
      <c r="G4578" s="29" t="s">
        <v>5938</v>
      </c>
      <c r="H4578" s="51" t="s">
        <v>14457</v>
      </c>
      <c r="I4578" s="6"/>
      <c r="J4578" s="6"/>
    </row>
    <row r="4579">
      <c r="A4579" s="28">
        <v>6.20404300045E11</v>
      </c>
      <c r="B4579" s="29" t="s">
        <v>15032</v>
      </c>
      <c r="C4579" s="29" t="s">
        <v>15033</v>
      </c>
      <c r="D4579" s="29" t="s">
        <v>7359</v>
      </c>
      <c r="E4579" s="29" t="s">
        <v>362</v>
      </c>
      <c r="F4579" s="29" t="s">
        <v>141</v>
      </c>
      <c r="G4579" s="29" t="s">
        <v>13149</v>
      </c>
      <c r="H4579" s="51" t="s">
        <v>13846</v>
      </c>
      <c r="I4579" s="6"/>
      <c r="J4579" s="10"/>
    </row>
    <row r="4580">
      <c r="A4580" s="28">
        <v>6.20405400037E11</v>
      </c>
      <c r="B4580" s="29" t="s">
        <v>15034</v>
      </c>
      <c r="C4580" s="29" t="s">
        <v>15035</v>
      </c>
      <c r="D4580" s="28">
        <v>8.7751789044E10</v>
      </c>
      <c r="E4580" s="29" t="s">
        <v>117</v>
      </c>
      <c r="F4580" s="29" t="s">
        <v>31</v>
      </c>
      <c r="G4580" s="29" t="s">
        <v>15036</v>
      </c>
      <c r="H4580" s="51" t="s">
        <v>14181</v>
      </c>
      <c r="I4580" s="6"/>
      <c r="J4580" s="6"/>
    </row>
    <row r="4581">
      <c r="A4581" s="28">
        <v>6.20405402192E11</v>
      </c>
      <c r="B4581" s="29" t="s">
        <v>15037</v>
      </c>
      <c r="C4581" s="29" t="s">
        <v>15038</v>
      </c>
      <c r="D4581" s="29" t="s">
        <v>15039</v>
      </c>
      <c r="E4581" s="29" t="s">
        <v>36</v>
      </c>
      <c r="F4581" s="29" t="s">
        <v>37</v>
      </c>
      <c r="G4581" s="29" t="s">
        <v>15040</v>
      </c>
      <c r="H4581" s="51" t="s">
        <v>14457</v>
      </c>
      <c r="I4581" s="6"/>
      <c r="J4581" s="10"/>
    </row>
    <row r="4582">
      <c r="A4582" s="28">
        <v>6.20330401177E11</v>
      </c>
      <c r="B4582" s="29" t="s">
        <v>15041</v>
      </c>
      <c r="C4582" s="29" t="s">
        <v>15042</v>
      </c>
      <c r="D4582" s="28">
        <v>8.7076005275E10</v>
      </c>
      <c r="E4582" s="29" t="s">
        <v>213</v>
      </c>
      <c r="F4582" s="29" t="s">
        <v>186</v>
      </c>
      <c r="G4582" s="29" t="s">
        <v>15043</v>
      </c>
      <c r="H4582" s="51" t="s">
        <v>14043</v>
      </c>
      <c r="I4582" s="6"/>
      <c r="J4582" s="6"/>
    </row>
    <row r="4583">
      <c r="A4583" s="28">
        <v>6.20401301691E11</v>
      </c>
      <c r="B4583" s="29" t="s">
        <v>15044</v>
      </c>
      <c r="C4583" s="29" t="s">
        <v>15045</v>
      </c>
      <c r="D4583" s="28">
        <v>8.7017186343E10</v>
      </c>
      <c r="E4583" s="29" t="s">
        <v>5951</v>
      </c>
      <c r="F4583" s="29" t="s">
        <v>37</v>
      </c>
      <c r="G4583" s="29" t="s">
        <v>5968</v>
      </c>
      <c r="H4583" s="51" t="s">
        <v>14457</v>
      </c>
      <c r="I4583" s="6"/>
      <c r="J4583" s="20"/>
    </row>
    <row r="4584">
      <c r="A4584" s="28">
        <v>6.20407401849E11</v>
      </c>
      <c r="B4584" s="29" t="s">
        <v>15046</v>
      </c>
      <c r="C4584" s="29" t="s">
        <v>15047</v>
      </c>
      <c r="D4584" s="39" t="s">
        <v>15048</v>
      </c>
      <c r="E4584" s="29" t="s">
        <v>1335</v>
      </c>
      <c r="F4584" s="29" t="s">
        <v>91</v>
      </c>
      <c r="G4584" s="29" t="s">
        <v>1339</v>
      </c>
      <c r="H4584" s="51" t="s">
        <v>12533</v>
      </c>
      <c r="I4584" s="6"/>
      <c r="J4584" s="6"/>
    </row>
    <row r="4585">
      <c r="A4585" s="3">
        <v>6.20409301695E11</v>
      </c>
      <c r="B4585" s="2" t="s">
        <v>15049</v>
      </c>
      <c r="C4585" s="2" t="s">
        <v>15050</v>
      </c>
      <c r="D4585" s="3">
        <v>8.7105951815E10</v>
      </c>
      <c r="E4585" s="2" t="s">
        <v>21</v>
      </c>
      <c r="F4585" s="2" t="s">
        <v>60</v>
      </c>
      <c r="G4585" s="2" t="s">
        <v>1951</v>
      </c>
      <c r="H4585" s="4" t="s">
        <v>1952</v>
      </c>
      <c r="I4585" s="10"/>
      <c r="J4585" s="33"/>
    </row>
    <row r="4586">
      <c r="A4586" s="3">
        <v>6.20423350332E11</v>
      </c>
      <c r="B4586" s="2" t="s">
        <v>15051</v>
      </c>
      <c r="C4586" s="2" t="s">
        <v>15051</v>
      </c>
      <c r="D4586" s="2" t="s">
        <v>15052</v>
      </c>
      <c r="E4586" s="2" t="s">
        <v>117</v>
      </c>
      <c r="F4586" s="2" t="s">
        <v>71</v>
      </c>
      <c r="G4586" s="2" t="s">
        <v>9765</v>
      </c>
      <c r="H4586" s="65" t="s">
        <v>10258</v>
      </c>
      <c r="I4586" s="10"/>
      <c r="J4586" s="6"/>
    </row>
    <row r="4587">
      <c r="A4587" s="28">
        <v>6.2041830014E11</v>
      </c>
      <c r="B4587" s="29" t="s">
        <v>15053</v>
      </c>
      <c r="C4587" s="29" t="s">
        <v>15054</v>
      </c>
      <c r="D4587" s="28">
        <v>8.7016122212E10</v>
      </c>
      <c r="E4587" s="29" t="s">
        <v>117</v>
      </c>
      <c r="F4587" s="29" t="s">
        <v>452</v>
      </c>
      <c r="G4587" s="29" t="s">
        <v>1617</v>
      </c>
      <c r="H4587" s="51" t="s">
        <v>9196</v>
      </c>
      <c r="I4587" s="6"/>
      <c r="J4587" s="10"/>
    </row>
    <row r="4588">
      <c r="A4588" s="28">
        <v>6.20418301862E11</v>
      </c>
      <c r="B4588" s="29" t="s">
        <v>4590</v>
      </c>
      <c r="C4588" s="29" t="s">
        <v>15055</v>
      </c>
      <c r="D4588" s="28">
        <v>8.7714066645E10</v>
      </c>
      <c r="E4588" s="29" t="s">
        <v>117</v>
      </c>
      <c r="F4588" s="29" t="s">
        <v>96</v>
      </c>
      <c r="G4588" s="29" t="s">
        <v>11825</v>
      </c>
      <c r="H4588" s="51" t="s">
        <v>14562</v>
      </c>
      <c r="I4588" s="6"/>
      <c r="J4588" s="10"/>
    </row>
    <row r="4589">
      <c r="A4589" s="28">
        <v>6.204263021E11</v>
      </c>
      <c r="B4589" s="29" t="s">
        <v>5083</v>
      </c>
      <c r="C4589" s="29" t="s">
        <v>15056</v>
      </c>
      <c r="D4589" s="28">
        <v>8.7773919977E10</v>
      </c>
      <c r="E4589" s="29" t="s">
        <v>117</v>
      </c>
      <c r="F4589" s="29" t="s">
        <v>31</v>
      </c>
      <c r="G4589" s="29" t="s">
        <v>12757</v>
      </c>
      <c r="H4589" s="51" t="s">
        <v>14310</v>
      </c>
      <c r="I4589" s="6"/>
      <c r="J4589" s="6"/>
    </row>
    <row r="4590">
      <c r="A4590" s="3">
        <v>6.20421402447E11</v>
      </c>
      <c r="B4590" s="2" t="s">
        <v>15057</v>
      </c>
      <c r="C4590" s="2" t="s">
        <v>15058</v>
      </c>
      <c r="D4590" s="3">
        <f>+77015551909</f>
        <v>77015551909</v>
      </c>
      <c r="E4590" s="2" t="s">
        <v>15059</v>
      </c>
      <c r="F4590" s="2" t="s">
        <v>91</v>
      </c>
      <c r="G4590" s="2" t="s">
        <v>1834</v>
      </c>
      <c r="H4590" s="4" t="s">
        <v>12711</v>
      </c>
      <c r="I4590" s="10"/>
      <c r="J4590" s="6"/>
    </row>
    <row r="4591">
      <c r="A4591" s="28">
        <v>6.20509301014E11</v>
      </c>
      <c r="B4591" s="29" t="s">
        <v>15060</v>
      </c>
      <c r="C4591" s="29" t="s">
        <v>15061</v>
      </c>
      <c r="D4591" s="28">
        <f>+77771334769</f>
        <v>77771334769</v>
      </c>
      <c r="E4591" s="29" t="s">
        <v>21</v>
      </c>
      <c r="F4591" s="29" t="s">
        <v>201</v>
      </c>
      <c r="G4591" s="29" t="s">
        <v>15062</v>
      </c>
      <c r="H4591" s="51" t="s">
        <v>13682</v>
      </c>
      <c r="I4591" s="6"/>
      <c r="J4591" s="10"/>
      <c r="K4591" s="27"/>
      <c r="L4591" s="27"/>
      <c r="M4591" s="27"/>
      <c r="N4591" s="27"/>
      <c r="O4591" s="27"/>
      <c r="P4591" s="27"/>
      <c r="Q4591" s="27"/>
      <c r="R4591" s="27"/>
      <c r="S4591" s="27"/>
      <c r="T4591" s="27"/>
      <c r="U4591" s="27"/>
      <c r="V4591" s="27"/>
      <c r="W4591" s="27"/>
      <c r="X4591" s="27"/>
      <c r="Y4591" s="27"/>
      <c r="Z4591" s="27"/>
    </row>
    <row r="4592">
      <c r="A4592" s="28">
        <v>6.20429300884E11</v>
      </c>
      <c r="B4592" s="29" t="s">
        <v>15063</v>
      </c>
      <c r="C4592" s="29" t="s">
        <v>15063</v>
      </c>
      <c r="D4592" s="28">
        <v>8.7074471462E10</v>
      </c>
      <c r="E4592" s="29" t="s">
        <v>151</v>
      </c>
      <c r="F4592" s="29" t="s">
        <v>37</v>
      </c>
      <c r="G4592" s="29" t="s">
        <v>15064</v>
      </c>
      <c r="H4592" s="51" t="s">
        <v>14457</v>
      </c>
      <c r="I4592" s="6"/>
      <c r="J4592" s="6"/>
    </row>
    <row r="4593">
      <c r="A4593" s="28">
        <v>6.20501300815E11</v>
      </c>
      <c r="B4593" s="29" t="s">
        <v>15065</v>
      </c>
      <c r="C4593" s="29" t="s">
        <v>15066</v>
      </c>
      <c r="D4593" s="39" t="s">
        <v>15067</v>
      </c>
      <c r="E4593" s="29" t="s">
        <v>16</v>
      </c>
      <c r="F4593" s="29" t="s">
        <v>141</v>
      </c>
      <c r="G4593" s="29" t="s">
        <v>15068</v>
      </c>
      <c r="H4593" s="51" t="s">
        <v>14327</v>
      </c>
      <c r="I4593" s="6"/>
      <c r="J4593" s="13"/>
    </row>
    <row r="4594">
      <c r="A4594" s="3">
        <v>6.20503300122E11</v>
      </c>
      <c r="B4594" s="2" t="s">
        <v>15069</v>
      </c>
      <c r="C4594" s="2" t="s">
        <v>15070</v>
      </c>
      <c r="D4594" s="2" t="s">
        <v>15071</v>
      </c>
      <c r="E4594" s="2" t="s">
        <v>21</v>
      </c>
      <c r="F4594" s="2" t="s">
        <v>22</v>
      </c>
      <c r="G4594" s="2" t="s">
        <v>15072</v>
      </c>
      <c r="H4594" s="4" t="s">
        <v>12038</v>
      </c>
      <c r="I4594" s="10"/>
      <c r="J4594" s="6"/>
    </row>
    <row r="4595">
      <c r="A4595" s="3">
        <v>6.20504450273E11</v>
      </c>
      <c r="B4595" s="2" t="s">
        <v>15073</v>
      </c>
      <c r="C4595" s="2" t="s">
        <v>15074</v>
      </c>
      <c r="D4595" s="3">
        <v>8.7479317401E10</v>
      </c>
      <c r="E4595" s="2" t="s">
        <v>16</v>
      </c>
      <c r="F4595" s="2" t="s">
        <v>43</v>
      </c>
      <c r="G4595" s="2" t="s">
        <v>15075</v>
      </c>
      <c r="H4595" s="4" t="s">
        <v>6019</v>
      </c>
      <c r="I4595" s="10"/>
      <c r="J4595" s="10"/>
    </row>
    <row r="4596">
      <c r="A4596" s="3">
        <v>6.20506301147E11</v>
      </c>
      <c r="B4596" s="2" t="s">
        <v>15076</v>
      </c>
      <c r="C4596" s="2" t="s">
        <v>15077</v>
      </c>
      <c r="D4596" s="69" t="s">
        <v>15078</v>
      </c>
      <c r="E4596" s="2" t="s">
        <v>674</v>
      </c>
      <c r="F4596" s="2" t="s">
        <v>31</v>
      </c>
      <c r="G4596" s="2" t="s">
        <v>15079</v>
      </c>
      <c r="H4596" s="4" t="s">
        <v>14120</v>
      </c>
      <c r="I4596" s="10"/>
      <c r="J4596" s="6"/>
    </row>
    <row r="4597">
      <c r="A4597" s="28">
        <v>6.20508400909E11</v>
      </c>
      <c r="B4597" s="29" t="s">
        <v>15080</v>
      </c>
      <c r="C4597" s="29" t="s">
        <v>15081</v>
      </c>
      <c r="D4597" s="28">
        <v>8.7711320004E10</v>
      </c>
      <c r="E4597" s="29" t="s">
        <v>16</v>
      </c>
      <c r="F4597" s="29" t="s">
        <v>91</v>
      </c>
      <c r="G4597" s="29" t="s">
        <v>15082</v>
      </c>
      <c r="H4597" s="107">
        <v>45572.0</v>
      </c>
      <c r="I4597" s="6"/>
      <c r="J4597" s="6"/>
    </row>
    <row r="4598">
      <c r="A4598" s="3">
        <v>6.2051945037E11</v>
      </c>
      <c r="B4598" s="2" t="s">
        <v>15083</v>
      </c>
      <c r="C4598" s="2" t="s">
        <v>15084</v>
      </c>
      <c r="D4598" s="69" t="s">
        <v>15085</v>
      </c>
      <c r="E4598" s="2" t="s">
        <v>165</v>
      </c>
      <c r="F4598" s="2" t="s">
        <v>43</v>
      </c>
      <c r="G4598" s="2" t="s">
        <v>15086</v>
      </c>
      <c r="H4598" s="4" t="s">
        <v>6688</v>
      </c>
      <c r="I4598" s="10"/>
      <c r="J4598" s="10"/>
    </row>
    <row r="4599">
      <c r="A4599" s="3">
        <v>6.2051135035E11</v>
      </c>
      <c r="B4599" s="2" t="s">
        <v>15087</v>
      </c>
      <c r="C4599" s="2" t="s">
        <v>15088</v>
      </c>
      <c r="D4599" s="3">
        <v>8.7754110604E10</v>
      </c>
      <c r="E4599" s="2" t="s">
        <v>21</v>
      </c>
      <c r="F4599" s="2" t="s">
        <v>43</v>
      </c>
      <c r="G4599" s="2" t="s">
        <v>15089</v>
      </c>
      <c r="H4599" s="4" t="s">
        <v>6058</v>
      </c>
      <c r="I4599" s="10"/>
      <c r="J4599" s="10"/>
    </row>
    <row r="4600">
      <c r="A4600" s="28">
        <v>6.20519300774E11</v>
      </c>
      <c r="B4600" s="29" t="s">
        <v>15090</v>
      </c>
      <c r="C4600" s="29" t="s">
        <v>15090</v>
      </c>
      <c r="D4600" s="28">
        <v>8.7014509472E10</v>
      </c>
      <c r="E4600" s="29" t="s">
        <v>584</v>
      </c>
      <c r="F4600" s="29" t="s">
        <v>60</v>
      </c>
      <c r="G4600" s="29" t="s">
        <v>11817</v>
      </c>
      <c r="H4600" s="51" t="s">
        <v>2094</v>
      </c>
      <c r="I4600" s="6"/>
      <c r="J4600" s="6"/>
    </row>
    <row r="4601">
      <c r="A4601" s="3">
        <v>6.20511302033E11</v>
      </c>
      <c r="B4601" s="2" t="s">
        <v>15091</v>
      </c>
      <c r="C4601" s="2" t="s">
        <v>15092</v>
      </c>
      <c r="D4601" s="3">
        <v>8.7013585888E10</v>
      </c>
      <c r="E4601" s="2" t="s">
        <v>2533</v>
      </c>
      <c r="F4601" s="2" t="s">
        <v>96</v>
      </c>
      <c r="G4601" s="2" t="s">
        <v>15093</v>
      </c>
      <c r="H4601" s="4" t="s">
        <v>14570</v>
      </c>
      <c r="I4601" s="10"/>
      <c r="J4601" s="6"/>
    </row>
    <row r="4602">
      <c r="A4602" s="28">
        <v>6.20513350143E11</v>
      </c>
      <c r="B4602" s="29" t="s">
        <v>15094</v>
      </c>
      <c r="C4602" s="29" t="s">
        <v>15094</v>
      </c>
      <c r="D4602" s="39" t="s">
        <v>15095</v>
      </c>
      <c r="E4602" s="29" t="s">
        <v>151</v>
      </c>
      <c r="F4602" s="29" t="s">
        <v>22</v>
      </c>
      <c r="G4602" s="29" t="s">
        <v>15096</v>
      </c>
      <c r="H4602" s="51" t="s">
        <v>963</v>
      </c>
      <c r="I4602" s="6"/>
      <c r="J4602" s="6"/>
    </row>
    <row r="4603">
      <c r="A4603" s="72">
        <v>6.2053040155E11</v>
      </c>
      <c r="B4603" s="73" t="s">
        <v>15097</v>
      </c>
      <c r="C4603" s="73" t="s">
        <v>15098</v>
      </c>
      <c r="D4603" s="109" t="s">
        <v>15099</v>
      </c>
      <c r="E4603" s="73" t="s">
        <v>584</v>
      </c>
      <c r="F4603" s="73" t="s">
        <v>96</v>
      </c>
      <c r="G4603" s="73" t="s">
        <v>1327</v>
      </c>
      <c r="H4603" s="74" t="s">
        <v>14570</v>
      </c>
      <c r="I4603" s="14"/>
      <c r="J4603" s="6"/>
    </row>
    <row r="4604">
      <c r="A4604" s="3">
        <v>6.20523350029E11</v>
      </c>
      <c r="B4604" s="2" t="s">
        <v>15100</v>
      </c>
      <c r="C4604" s="2" t="s">
        <v>15101</v>
      </c>
      <c r="D4604" s="69" t="s">
        <v>15102</v>
      </c>
      <c r="E4604" s="2" t="s">
        <v>36</v>
      </c>
      <c r="F4604" s="2" t="s">
        <v>43</v>
      </c>
      <c r="G4604" s="2" t="s">
        <v>15103</v>
      </c>
      <c r="H4604" s="4" t="s">
        <v>6019</v>
      </c>
      <c r="I4604" s="10"/>
      <c r="J4604" s="20"/>
    </row>
    <row r="4605">
      <c r="A4605" s="62">
        <v>6.20606302054E11</v>
      </c>
      <c r="B4605" s="63" t="s">
        <v>15104</v>
      </c>
      <c r="C4605" s="63" t="s">
        <v>15105</v>
      </c>
      <c r="D4605" s="62">
        <v>8.7079913839E10</v>
      </c>
      <c r="E4605" s="63" t="s">
        <v>3333</v>
      </c>
      <c r="F4605" s="63" t="s">
        <v>16</v>
      </c>
      <c r="G4605" s="63" t="s">
        <v>2458</v>
      </c>
      <c r="H4605" s="33"/>
      <c r="I4605" s="33"/>
      <c r="J4605" s="13"/>
    </row>
    <row r="4606">
      <c r="A4606" s="3">
        <v>6.20531450099E11</v>
      </c>
      <c r="B4606" s="2" t="s">
        <v>15106</v>
      </c>
      <c r="C4606" s="2" t="s">
        <v>15107</v>
      </c>
      <c r="D4606" s="3">
        <v>8.7773374062E10</v>
      </c>
      <c r="E4606" s="2" t="s">
        <v>21</v>
      </c>
      <c r="F4606" s="2" t="s">
        <v>43</v>
      </c>
      <c r="G4606" s="2" t="s">
        <v>15108</v>
      </c>
      <c r="H4606" s="4" t="s">
        <v>6688</v>
      </c>
      <c r="I4606" s="10"/>
      <c r="J4606" s="10"/>
    </row>
    <row r="4607">
      <c r="A4607" s="62">
        <v>6.20604401255E11</v>
      </c>
      <c r="B4607" s="63" t="s">
        <v>15109</v>
      </c>
      <c r="C4607" s="63" t="s">
        <v>15110</v>
      </c>
      <c r="D4607" s="62">
        <v>8.7262453216E10</v>
      </c>
      <c r="E4607" s="63" t="s">
        <v>165</v>
      </c>
      <c r="F4607" s="63" t="s">
        <v>2</v>
      </c>
      <c r="G4607" s="63" t="s">
        <v>12210</v>
      </c>
      <c r="H4607" s="33"/>
      <c r="I4607" s="33"/>
      <c r="J4607" s="10"/>
    </row>
    <row r="4608">
      <c r="A4608" s="62">
        <v>6.20601303655E11</v>
      </c>
      <c r="B4608" s="63" t="s">
        <v>15111</v>
      </c>
      <c r="C4608" s="63" t="s">
        <v>15111</v>
      </c>
      <c r="D4608" s="62">
        <v>8.7757955881E10</v>
      </c>
      <c r="E4608" s="63" t="s">
        <v>302</v>
      </c>
      <c r="F4608" s="63" t="s">
        <v>2</v>
      </c>
      <c r="G4608" s="63" t="s">
        <v>11898</v>
      </c>
      <c r="H4608" s="33"/>
      <c r="I4608" s="33"/>
      <c r="J4608" s="13"/>
    </row>
    <row r="4609">
      <c r="A4609" s="28">
        <v>6.20604301536E11</v>
      </c>
      <c r="B4609" s="29" t="s">
        <v>15112</v>
      </c>
      <c r="C4609" s="29" t="s">
        <v>15113</v>
      </c>
      <c r="D4609" s="28">
        <v>8.7774686298E10</v>
      </c>
      <c r="E4609" s="29" t="s">
        <v>165</v>
      </c>
      <c r="F4609" s="29" t="s">
        <v>91</v>
      </c>
      <c r="G4609" s="29" t="s">
        <v>1550</v>
      </c>
      <c r="H4609" s="51" t="s">
        <v>13118</v>
      </c>
      <c r="I4609" s="6"/>
      <c r="J4609" s="6"/>
    </row>
    <row r="4610">
      <c r="A4610" s="28">
        <v>6.20608301904E11</v>
      </c>
      <c r="B4610" s="29" t="s">
        <v>15114</v>
      </c>
      <c r="C4610" s="29" t="s">
        <v>15115</v>
      </c>
      <c r="D4610" s="39" t="s">
        <v>15116</v>
      </c>
      <c r="E4610" s="29" t="s">
        <v>584</v>
      </c>
      <c r="F4610" s="29" t="s">
        <v>186</v>
      </c>
      <c r="G4610" s="29" t="s">
        <v>15117</v>
      </c>
      <c r="H4610" s="51" t="s">
        <v>14013</v>
      </c>
      <c r="I4610" s="6"/>
      <c r="J4610" s="10"/>
    </row>
    <row r="4611">
      <c r="A4611" s="72">
        <v>6.20612401318E11</v>
      </c>
      <c r="B4611" s="73" t="s">
        <v>15118</v>
      </c>
      <c r="C4611" s="73" t="s">
        <v>15119</v>
      </c>
      <c r="D4611" s="72">
        <v>8.7781315295E10</v>
      </c>
      <c r="E4611" s="73" t="s">
        <v>2768</v>
      </c>
      <c r="F4611" s="73" t="s">
        <v>452</v>
      </c>
      <c r="G4611" s="73" t="s">
        <v>15120</v>
      </c>
      <c r="H4611" s="74" t="s">
        <v>15121</v>
      </c>
      <c r="I4611" s="14"/>
      <c r="J4611" s="6"/>
    </row>
    <row r="4612">
      <c r="A4612" s="28">
        <v>6.20610300719E11</v>
      </c>
      <c r="B4612" s="29" t="s">
        <v>15122</v>
      </c>
      <c r="C4612" s="29" t="s">
        <v>15123</v>
      </c>
      <c r="D4612" s="28">
        <v>8.7752455448E10</v>
      </c>
      <c r="E4612" s="29" t="s">
        <v>117</v>
      </c>
      <c r="F4612" s="29" t="s">
        <v>91</v>
      </c>
      <c r="G4612" s="29" t="s">
        <v>13924</v>
      </c>
      <c r="H4612" s="51" t="s">
        <v>15124</v>
      </c>
      <c r="I4612" s="6"/>
      <c r="J4612" s="6"/>
    </row>
    <row r="4613">
      <c r="A4613" s="28">
        <v>6.20618301245E11</v>
      </c>
      <c r="B4613" s="29" t="s">
        <v>15125</v>
      </c>
      <c r="C4613" s="29" t="s">
        <v>15126</v>
      </c>
      <c r="D4613" s="29" t="s">
        <v>15127</v>
      </c>
      <c r="E4613" s="29" t="s">
        <v>302</v>
      </c>
      <c r="F4613" s="29" t="s">
        <v>37</v>
      </c>
      <c r="G4613" s="29" t="s">
        <v>12760</v>
      </c>
      <c r="H4613" s="51" t="s">
        <v>14457</v>
      </c>
      <c r="I4613" s="6"/>
      <c r="J4613" s="6"/>
    </row>
    <row r="4614">
      <c r="A4614" s="62">
        <v>6.20614402595E11</v>
      </c>
      <c r="B4614" s="63" t="s">
        <v>15128</v>
      </c>
      <c r="C4614" s="63" t="s">
        <v>15129</v>
      </c>
      <c r="D4614" s="62">
        <v>8.7079976945E10</v>
      </c>
      <c r="E4614" s="63" t="s">
        <v>173</v>
      </c>
      <c r="F4614" s="63" t="s">
        <v>2</v>
      </c>
      <c r="G4614" s="63" t="s">
        <v>15130</v>
      </c>
      <c r="H4614" s="33"/>
      <c r="I4614" s="33"/>
      <c r="J4614" s="10"/>
    </row>
    <row r="4615">
      <c r="A4615" s="28">
        <v>6.20618301493E11</v>
      </c>
      <c r="B4615" s="29" t="s">
        <v>15131</v>
      </c>
      <c r="C4615" s="29" t="s">
        <v>15132</v>
      </c>
      <c r="D4615" s="28">
        <v>8.7021372242E10</v>
      </c>
      <c r="E4615" s="29" t="s">
        <v>1000</v>
      </c>
      <c r="F4615" s="29" t="s">
        <v>37</v>
      </c>
      <c r="G4615" s="29" t="s">
        <v>6101</v>
      </c>
      <c r="H4615" s="51" t="s">
        <v>14457</v>
      </c>
      <c r="I4615" s="6"/>
      <c r="J4615" s="10"/>
    </row>
    <row r="4616">
      <c r="A4616" s="62">
        <v>6.20706302221E11</v>
      </c>
      <c r="B4616" s="63" t="s">
        <v>15133</v>
      </c>
      <c r="C4616" s="63" t="s">
        <v>15134</v>
      </c>
      <c r="D4616" s="68" t="str">
        <f>+77014811191 ,87014811191</f>
        <v>#ERROR!</v>
      </c>
      <c r="E4616" s="63" t="s">
        <v>117</v>
      </c>
      <c r="F4616" s="63" t="s">
        <v>2</v>
      </c>
      <c r="G4616" s="63" t="s">
        <v>14558</v>
      </c>
      <c r="H4616" s="33"/>
      <c r="I4616" s="33"/>
      <c r="J4616" s="6"/>
    </row>
    <row r="4617">
      <c r="A4617" s="28">
        <v>6.20627300751E11</v>
      </c>
      <c r="B4617" s="29" t="s">
        <v>15135</v>
      </c>
      <c r="C4617" s="29" t="s">
        <v>15136</v>
      </c>
      <c r="D4617" s="39" t="s">
        <v>15137</v>
      </c>
      <c r="E4617" s="29" t="s">
        <v>15138</v>
      </c>
      <c r="F4617" s="29" t="s">
        <v>201</v>
      </c>
      <c r="G4617" s="29" t="s">
        <v>2178</v>
      </c>
      <c r="H4617" s="51" t="s">
        <v>15025</v>
      </c>
      <c r="I4617" s="6"/>
      <c r="J4617" s="6"/>
    </row>
    <row r="4618">
      <c r="A4618" s="28">
        <v>6.20620350422E11</v>
      </c>
      <c r="B4618" s="29" t="s">
        <v>15139</v>
      </c>
      <c r="C4618" s="29" t="s">
        <v>15140</v>
      </c>
      <c r="D4618" s="28">
        <v>8.7478077609E10</v>
      </c>
      <c r="E4618" s="29" t="s">
        <v>213</v>
      </c>
      <c r="F4618" s="29" t="s">
        <v>9</v>
      </c>
      <c r="G4618" s="29" t="s">
        <v>833</v>
      </c>
      <c r="H4618" s="51" t="s">
        <v>13173</v>
      </c>
      <c r="I4618" s="6"/>
      <c r="J4618" s="13"/>
    </row>
    <row r="4619">
      <c r="A4619" s="62">
        <v>6.20625301967E11</v>
      </c>
      <c r="B4619" s="63" t="s">
        <v>15141</v>
      </c>
      <c r="C4619" s="63" t="s">
        <v>15142</v>
      </c>
      <c r="D4619" s="62">
        <v>8.7773191313E10</v>
      </c>
      <c r="E4619" s="63" t="s">
        <v>225</v>
      </c>
      <c r="F4619" s="63" t="s">
        <v>2</v>
      </c>
      <c r="G4619" s="63" t="s">
        <v>15143</v>
      </c>
      <c r="H4619" s="33"/>
      <c r="I4619" s="33"/>
      <c r="J4619" s="13"/>
    </row>
    <row r="4620">
      <c r="A4620" s="28">
        <v>6.2071235063E11</v>
      </c>
      <c r="B4620" s="29" t="s">
        <v>15144</v>
      </c>
      <c r="C4620" s="29" t="s">
        <v>15145</v>
      </c>
      <c r="D4620" s="28">
        <v>8.7184141169E10</v>
      </c>
      <c r="E4620" s="29" t="s">
        <v>165</v>
      </c>
      <c r="F4620" s="29" t="s">
        <v>9</v>
      </c>
      <c r="G4620" s="29" t="s">
        <v>15146</v>
      </c>
      <c r="H4620" s="51" t="s">
        <v>11250</v>
      </c>
      <c r="I4620" s="6"/>
      <c r="J4620" s="10"/>
    </row>
    <row r="4621">
      <c r="A4621" s="28">
        <v>6.20708300952E11</v>
      </c>
      <c r="B4621" s="29" t="s">
        <v>15147</v>
      </c>
      <c r="C4621" s="29" t="s">
        <v>15148</v>
      </c>
      <c r="D4621" s="29" t="s">
        <v>15149</v>
      </c>
      <c r="E4621" s="29" t="s">
        <v>1490</v>
      </c>
      <c r="F4621" s="29" t="s">
        <v>16</v>
      </c>
      <c r="G4621" s="29" t="s">
        <v>1752</v>
      </c>
      <c r="H4621" s="51" t="s">
        <v>14140</v>
      </c>
      <c r="I4621" s="6"/>
      <c r="J4621" s="6"/>
    </row>
    <row r="4622">
      <c r="A4622" s="28">
        <v>6.20711301499E11</v>
      </c>
      <c r="B4622" s="29" t="s">
        <v>15150</v>
      </c>
      <c r="C4622" s="29" t="s">
        <v>15151</v>
      </c>
      <c r="D4622" s="39" t="s">
        <v>15152</v>
      </c>
      <c r="E4622" s="29" t="s">
        <v>165</v>
      </c>
      <c r="F4622" s="29" t="s">
        <v>60</v>
      </c>
      <c r="G4622" s="29" t="s">
        <v>11468</v>
      </c>
      <c r="H4622" s="51" t="s">
        <v>14979</v>
      </c>
      <c r="I4622" s="6"/>
      <c r="J4622" s="6"/>
    </row>
    <row r="4623">
      <c r="A4623" s="72">
        <v>6.20715301577E11</v>
      </c>
      <c r="B4623" s="73" t="s">
        <v>15153</v>
      </c>
      <c r="C4623" s="73" t="s">
        <v>15154</v>
      </c>
      <c r="D4623" s="72">
        <v>8.777998657E10</v>
      </c>
      <c r="E4623" s="73" t="s">
        <v>117</v>
      </c>
      <c r="F4623" s="73" t="s">
        <v>43</v>
      </c>
      <c r="G4623" s="73" t="s">
        <v>15155</v>
      </c>
      <c r="H4623" s="74" t="s">
        <v>15156</v>
      </c>
      <c r="I4623" s="14"/>
      <c r="J4623" s="6"/>
    </row>
    <row r="4624">
      <c r="A4624" s="28">
        <v>6.20716450044E11</v>
      </c>
      <c r="B4624" s="29" t="s">
        <v>15157</v>
      </c>
      <c r="C4624" s="29" t="s">
        <v>15158</v>
      </c>
      <c r="D4624" s="28">
        <v>8.7013679096E10</v>
      </c>
      <c r="E4624" s="29" t="s">
        <v>165</v>
      </c>
      <c r="F4624" s="29" t="s">
        <v>60</v>
      </c>
      <c r="G4624" s="29" t="s">
        <v>15159</v>
      </c>
      <c r="H4624" s="51" t="s">
        <v>15160</v>
      </c>
      <c r="I4624" s="6"/>
      <c r="J4624" s="20"/>
    </row>
    <row r="4625">
      <c r="A4625" s="3">
        <v>6.20716301496E11</v>
      </c>
      <c r="B4625" s="2" t="s">
        <v>15161</v>
      </c>
      <c r="C4625" s="2" t="s">
        <v>15162</v>
      </c>
      <c r="D4625" s="3">
        <v>8.7012603471E10</v>
      </c>
      <c r="E4625" s="2" t="s">
        <v>14201</v>
      </c>
      <c r="F4625" s="2" t="s">
        <v>452</v>
      </c>
      <c r="G4625" s="2" t="s">
        <v>1332</v>
      </c>
      <c r="H4625" s="4" t="s">
        <v>15163</v>
      </c>
      <c r="I4625" s="10"/>
      <c r="J4625" s="20"/>
    </row>
    <row r="4626">
      <c r="A4626" s="58"/>
      <c r="B4626" s="58"/>
      <c r="C4626" s="58"/>
      <c r="D4626" s="58"/>
      <c r="E4626" s="58"/>
      <c r="F4626" s="58"/>
      <c r="G4626" s="58"/>
      <c r="H4626" s="6"/>
      <c r="I4626" s="6"/>
      <c r="J4626" s="33"/>
    </row>
    <row r="4627">
      <c r="A4627" s="3">
        <v>6.20730450318E11</v>
      </c>
      <c r="B4627" s="2" t="s">
        <v>15164</v>
      </c>
      <c r="C4627" s="2" t="s">
        <v>15165</v>
      </c>
      <c r="D4627" s="3">
        <v>8.7758325727E10</v>
      </c>
      <c r="E4627" s="2" t="s">
        <v>11017</v>
      </c>
      <c r="F4627" s="2" t="s">
        <v>71</v>
      </c>
      <c r="G4627" s="2" t="s">
        <v>1864</v>
      </c>
      <c r="H4627" s="65" t="s">
        <v>1148</v>
      </c>
      <c r="I4627" s="10"/>
      <c r="J4627" s="20"/>
    </row>
    <row r="4628">
      <c r="A4628" s="62">
        <v>6.20728301431E11</v>
      </c>
      <c r="B4628" s="63" t="s">
        <v>15166</v>
      </c>
      <c r="C4628" s="63" t="s">
        <v>15167</v>
      </c>
      <c r="D4628" s="62">
        <v>8.7263140636E10</v>
      </c>
      <c r="E4628" s="63" t="s">
        <v>21</v>
      </c>
      <c r="F4628" s="63" t="s">
        <v>2</v>
      </c>
      <c r="G4628" s="63" t="s">
        <v>9249</v>
      </c>
      <c r="H4628" s="33"/>
      <c r="I4628" s="33"/>
      <c r="J4628" s="6"/>
    </row>
    <row r="4629">
      <c r="A4629" s="3">
        <v>6.2071935042E11</v>
      </c>
      <c r="B4629" s="2" t="s">
        <v>15168</v>
      </c>
      <c r="C4629" s="2" t="s">
        <v>15169</v>
      </c>
      <c r="D4629" s="3">
        <v>8.7027536532E10</v>
      </c>
      <c r="E4629" s="2" t="s">
        <v>674</v>
      </c>
      <c r="F4629" s="2" t="s">
        <v>22</v>
      </c>
      <c r="G4629" s="2" t="s">
        <v>15170</v>
      </c>
      <c r="H4629" s="4" t="s">
        <v>12019</v>
      </c>
      <c r="I4629" s="10"/>
      <c r="J4629" s="10"/>
    </row>
    <row r="4630">
      <c r="A4630" s="28">
        <v>6.20722401198E11</v>
      </c>
      <c r="B4630" s="29" t="s">
        <v>15171</v>
      </c>
      <c r="C4630" s="29" t="s">
        <v>15172</v>
      </c>
      <c r="D4630" s="28">
        <v>8.7059811642E10</v>
      </c>
      <c r="E4630" s="29" t="s">
        <v>117</v>
      </c>
      <c r="F4630" s="29" t="s">
        <v>37</v>
      </c>
      <c r="G4630" s="29" t="s">
        <v>1181</v>
      </c>
      <c r="H4630" s="51" t="s">
        <v>15173</v>
      </c>
      <c r="I4630" s="6"/>
      <c r="J4630" s="6"/>
    </row>
    <row r="4631">
      <c r="A4631" s="3">
        <v>6.20726300561E11</v>
      </c>
      <c r="B4631" s="2" t="s">
        <v>15174</v>
      </c>
      <c r="C4631" s="2" t="s">
        <v>15175</v>
      </c>
      <c r="D4631" s="69" t="s">
        <v>15176</v>
      </c>
      <c r="E4631" s="2" t="s">
        <v>16</v>
      </c>
      <c r="F4631" s="2" t="s">
        <v>141</v>
      </c>
      <c r="G4631" s="2" t="s">
        <v>2867</v>
      </c>
      <c r="H4631" s="4" t="s">
        <v>13730</v>
      </c>
      <c r="I4631" s="10"/>
      <c r="J4631" s="6"/>
    </row>
    <row r="4632">
      <c r="A4632" s="28">
        <v>6.20726300581E11</v>
      </c>
      <c r="B4632" s="29" t="s">
        <v>11922</v>
      </c>
      <c r="C4632" s="29" t="s">
        <v>15177</v>
      </c>
      <c r="D4632" s="28">
        <v>8.7054428558E10</v>
      </c>
      <c r="E4632" s="29" t="s">
        <v>674</v>
      </c>
      <c r="F4632" s="29" t="s">
        <v>9</v>
      </c>
      <c r="G4632" s="29" t="s">
        <v>15178</v>
      </c>
      <c r="H4632" s="51" t="s">
        <v>1286</v>
      </c>
      <c r="I4632" s="6"/>
      <c r="J4632" s="13"/>
    </row>
    <row r="4633">
      <c r="A4633" s="3">
        <v>6.20804300179E11</v>
      </c>
      <c r="B4633" s="2" t="s">
        <v>15179</v>
      </c>
      <c r="C4633" s="2" t="s">
        <v>15179</v>
      </c>
      <c r="D4633" s="69" t="s">
        <v>15180</v>
      </c>
      <c r="E4633" s="2" t="s">
        <v>442</v>
      </c>
      <c r="F4633" s="2" t="s">
        <v>96</v>
      </c>
      <c r="G4633" s="2" t="s">
        <v>12524</v>
      </c>
      <c r="H4633" s="4" t="s">
        <v>14570</v>
      </c>
      <c r="I4633" s="10"/>
      <c r="J4633" s="33"/>
    </row>
    <row r="4634">
      <c r="A4634" s="28">
        <v>6.20801401305E11</v>
      </c>
      <c r="B4634" s="29" t="s">
        <v>15181</v>
      </c>
      <c r="C4634" s="29" t="s">
        <v>15182</v>
      </c>
      <c r="D4634" s="28">
        <v>8.7778591976E10</v>
      </c>
      <c r="E4634" s="29" t="s">
        <v>117</v>
      </c>
      <c r="F4634" s="29" t="s">
        <v>91</v>
      </c>
      <c r="G4634" s="29" t="s">
        <v>2547</v>
      </c>
      <c r="H4634" s="51" t="s">
        <v>15183</v>
      </c>
      <c r="I4634" s="6"/>
      <c r="J4634" s="10"/>
    </row>
    <row r="4635">
      <c r="A4635" s="62">
        <v>6.20801403587E11</v>
      </c>
      <c r="B4635" s="63" t="s">
        <v>15184</v>
      </c>
      <c r="C4635" s="63" t="s">
        <v>15185</v>
      </c>
      <c r="D4635" s="62">
        <v>8.7013214297E10</v>
      </c>
      <c r="E4635" s="63" t="s">
        <v>117</v>
      </c>
      <c r="F4635" s="63" t="s">
        <v>2</v>
      </c>
      <c r="G4635" s="63" t="s">
        <v>15186</v>
      </c>
      <c r="H4635" s="33"/>
      <c r="I4635" s="33"/>
      <c r="J4635" s="6"/>
    </row>
    <row r="4636">
      <c r="A4636" s="28">
        <v>6.20801301286E11</v>
      </c>
      <c r="B4636" s="29" t="s">
        <v>15187</v>
      </c>
      <c r="C4636" s="29" t="s">
        <v>15188</v>
      </c>
      <c r="D4636" s="28">
        <v>8.7021105147E10</v>
      </c>
      <c r="E4636" s="29" t="s">
        <v>674</v>
      </c>
      <c r="F4636" s="29" t="s">
        <v>9</v>
      </c>
      <c r="G4636" s="29" t="s">
        <v>14545</v>
      </c>
      <c r="H4636" s="51" t="s">
        <v>15189</v>
      </c>
      <c r="I4636" s="6"/>
      <c r="J4636" s="6"/>
    </row>
    <row r="4637">
      <c r="A4637" s="28">
        <v>6.2081330171E11</v>
      </c>
      <c r="B4637" s="29" t="s">
        <v>15190</v>
      </c>
      <c r="C4637" s="29" t="s">
        <v>15191</v>
      </c>
      <c r="D4637" s="28">
        <f>+77770948989</f>
        <v>77770948989</v>
      </c>
      <c r="E4637" s="29" t="s">
        <v>117</v>
      </c>
      <c r="F4637" s="29" t="s">
        <v>37</v>
      </c>
      <c r="G4637" s="29" t="s">
        <v>1181</v>
      </c>
      <c r="H4637" s="51" t="s">
        <v>14457</v>
      </c>
      <c r="I4637" s="6"/>
      <c r="J4637" s="6"/>
    </row>
    <row r="4638">
      <c r="A4638" s="62">
        <v>6.20807301708E11</v>
      </c>
      <c r="B4638" s="63" t="s">
        <v>2733</v>
      </c>
      <c r="C4638" s="63" t="s">
        <v>15192</v>
      </c>
      <c r="D4638" s="62">
        <v>8.7017256975E10</v>
      </c>
      <c r="E4638" s="63" t="s">
        <v>117</v>
      </c>
      <c r="F4638" s="63" t="s">
        <v>2</v>
      </c>
      <c r="G4638" s="63" t="s">
        <v>12168</v>
      </c>
      <c r="H4638" s="33"/>
      <c r="I4638" s="33"/>
      <c r="J4638" s="6"/>
    </row>
    <row r="4639">
      <c r="A4639" s="3">
        <v>6.20811302113E11</v>
      </c>
      <c r="B4639" s="2" t="s">
        <v>15193</v>
      </c>
      <c r="C4639" s="2" t="s">
        <v>15194</v>
      </c>
      <c r="D4639" s="2" t="s">
        <v>15195</v>
      </c>
      <c r="E4639" s="2" t="s">
        <v>36</v>
      </c>
      <c r="F4639" s="2" t="s">
        <v>96</v>
      </c>
      <c r="G4639" s="2" t="s">
        <v>15196</v>
      </c>
      <c r="H4639" s="4" t="s">
        <v>14570</v>
      </c>
      <c r="I4639" s="10"/>
      <c r="J4639" s="10"/>
    </row>
    <row r="4640">
      <c r="A4640" s="62">
        <v>6.20807400746E11</v>
      </c>
      <c r="B4640" s="63" t="s">
        <v>15197</v>
      </c>
      <c r="C4640" s="63" t="s">
        <v>15198</v>
      </c>
      <c r="D4640" s="62">
        <v>8.7781215634E10</v>
      </c>
      <c r="E4640" s="63" t="s">
        <v>2136</v>
      </c>
      <c r="F4640" s="63" t="s">
        <v>1868</v>
      </c>
      <c r="G4640" s="63" t="s">
        <v>14142</v>
      </c>
      <c r="H4640" s="33"/>
      <c r="I4640" s="33"/>
      <c r="J4640" s="6"/>
    </row>
    <row r="4641">
      <c r="A4641" s="3">
        <v>6.20812301061E11</v>
      </c>
      <c r="B4641" s="2" t="s">
        <v>15199</v>
      </c>
      <c r="C4641" s="2" t="s">
        <v>15200</v>
      </c>
      <c r="D4641" s="3">
        <v>8.701344014E10</v>
      </c>
      <c r="E4641" s="2" t="s">
        <v>117</v>
      </c>
      <c r="F4641" s="2" t="s">
        <v>31</v>
      </c>
      <c r="G4641" s="2" t="s">
        <v>15201</v>
      </c>
      <c r="H4641" s="4" t="s">
        <v>14117</v>
      </c>
      <c r="I4641" s="10"/>
      <c r="J4641" s="6"/>
    </row>
    <row r="4642">
      <c r="A4642" s="62">
        <v>6.20816402078E11</v>
      </c>
      <c r="B4642" s="63" t="s">
        <v>15202</v>
      </c>
      <c r="C4642" s="63" t="s">
        <v>15203</v>
      </c>
      <c r="D4642" s="62">
        <v>8.722277304E10</v>
      </c>
      <c r="E4642" s="63" t="s">
        <v>117</v>
      </c>
      <c r="F4642" s="63" t="s">
        <v>16</v>
      </c>
      <c r="G4642" s="63" t="s">
        <v>1850</v>
      </c>
      <c r="H4642" s="33"/>
      <c r="I4642" s="33"/>
      <c r="J4642" s="6"/>
    </row>
    <row r="4643">
      <c r="A4643" s="72">
        <v>6.20816300302E11</v>
      </c>
      <c r="B4643" s="73" t="s">
        <v>15204</v>
      </c>
      <c r="C4643" s="73" t="s">
        <v>15205</v>
      </c>
      <c r="D4643" s="109" t="s">
        <v>15206</v>
      </c>
      <c r="E4643" s="73" t="s">
        <v>21</v>
      </c>
      <c r="F4643" s="73" t="s">
        <v>16</v>
      </c>
      <c r="G4643" s="73" t="s">
        <v>15207</v>
      </c>
      <c r="H4643" s="74" t="s">
        <v>15208</v>
      </c>
      <c r="I4643" s="14"/>
      <c r="J4643" s="10"/>
    </row>
    <row r="4644">
      <c r="A4644" s="28">
        <v>6.2081730193E11</v>
      </c>
      <c r="B4644" s="29" t="s">
        <v>15209</v>
      </c>
      <c r="C4644" s="29" t="s">
        <v>15210</v>
      </c>
      <c r="D4644" s="28">
        <v>8.7026236369E10</v>
      </c>
      <c r="E4644" s="29" t="s">
        <v>674</v>
      </c>
      <c r="F4644" s="29" t="s">
        <v>37</v>
      </c>
      <c r="G4644" s="29" t="s">
        <v>13022</v>
      </c>
      <c r="H4644" s="51" t="s">
        <v>14457</v>
      </c>
      <c r="I4644" s="6"/>
      <c r="J4644" s="10"/>
    </row>
    <row r="4645">
      <c r="A4645" s="28">
        <v>6.20819301515E11</v>
      </c>
      <c r="B4645" s="29" t="s">
        <v>15211</v>
      </c>
      <c r="C4645" s="29" t="s">
        <v>15212</v>
      </c>
      <c r="D4645" s="39" t="s">
        <v>15213</v>
      </c>
      <c r="E4645" s="29" t="s">
        <v>117</v>
      </c>
      <c r="F4645" s="29" t="s">
        <v>201</v>
      </c>
      <c r="G4645" s="29" t="s">
        <v>11957</v>
      </c>
      <c r="H4645" s="51" t="s">
        <v>13682</v>
      </c>
      <c r="I4645" s="6"/>
      <c r="J4645" s="33"/>
    </row>
    <row r="4646">
      <c r="A4646" s="3">
        <v>6.20819450282E11</v>
      </c>
      <c r="B4646" s="2" t="s">
        <v>15214</v>
      </c>
      <c r="C4646" s="2" t="s">
        <v>15215</v>
      </c>
      <c r="D4646" s="3">
        <v>8.7079034205E10</v>
      </c>
      <c r="E4646" s="2" t="s">
        <v>21</v>
      </c>
      <c r="F4646" s="2" t="s">
        <v>16</v>
      </c>
      <c r="G4646" s="2" t="s">
        <v>15216</v>
      </c>
      <c r="H4646" s="4" t="s">
        <v>12019</v>
      </c>
      <c r="I4646" s="10"/>
      <c r="J4646" s="20"/>
    </row>
    <row r="4647">
      <c r="A4647" s="62">
        <v>6.20818300056E11</v>
      </c>
      <c r="B4647" s="63" t="s">
        <v>15217</v>
      </c>
      <c r="C4647" s="63" t="s">
        <v>15218</v>
      </c>
      <c r="D4647" s="62">
        <v>8.7293526345E10</v>
      </c>
      <c r="E4647" s="63" t="s">
        <v>165</v>
      </c>
      <c r="F4647" s="63" t="s">
        <v>1868</v>
      </c>
      <c r="G4647" s="63" t="s">
        <v>15219</v>
      </c>
      <c r="H4647" s="33"/>
      <c r="I4647" s="33"/>
      <c r="J4647" s="13"/>
    </row>
    <row r="4648">
      <c r="A4648" s="62">
        <v>6.20825301736E11</v>
      </c>
      <c r="B4648" s="63" t="s">
        <v>15220</v>
      </c>
      <c r="C4648" s="63" t="s">
        <v>15221</v>
      </c>
      <c r="D4648" s="68" t="str">
        <f>+7 701 7710790 ,87017710790</f>
        <v>#ERROR!</v>
      </c>
      <c r="E4648" s="63" t="s">
        <v>117</v>
      </c>
      <c r="F4648" s="63" t="s">
        <v>16</v>
      </c>
      <c r="G4648" s="63" t="s">
        <v>6054</v>
      </c>
      <c r="H4648" s="33"/>
      <c r="I4648" s="33"/>
      <c r="J4648" s="6"/>
    </row>
    <row r="4649">
      <c r="A4649" s="58"/>
      <c r="B4649" s="58"/>
      <c r="C4649" s="58"/>
      <c r="D4649" s="58"/>
      <c r="E4649" s="58"/>
      <c r="F4649" s="58"/>
      <c r="G4649" s="58"/>
      <c r="H4649" s="6"/>
      <c r="I4649" s="6"/>
      <c r="J4649" s="6"/>
    </row>
    <row r="4650">
      <c r="A4650" s="58"/>
      <c r="B4650" s="58"/>
      <c r="C4650" s="58"/>
      <c r="D4650" s="58"/>
      <c r="E4650" s="58"/>
      <c r="F4650" s="58"/>
      <c r="G4650" s="58"/>
      <c r="H4650" s="6"/>
      <c r="I4650" s="6"/>
      <c r="J4650" s="10"/>
    </row>
    <row r="4651">
      <c r="A4651" s="3">
        <v>6.20824401519E11</v>
      </c>
      <c r="B4651" s="2" t="s">
        <v>15222</v>
      </c>
      <c r="C4651" s="2" t="s">
        <v>15223</v>
      </c>
      <c r="D4651" s="69" t="s">
        <v>15224</v>
      </c>
      <c r="E4651" s="2" t="s">
        <v>173</v>
      </c>
      <c r="F4651" s="2" t="s">
        <v>201</v>
      </c>
      <c r="G4651" s="2" t="s">
        <v>3263</v>
      </c>
      <c r="H4651" s="4" t="s">
        <v>13197</v>
      </c>
      <c r="I4651" s="10"/>
      <c r="J4651" s="6"/>
    </row>
    <row r="4652">
      <c r="A4652" s="28">
        <v>6.20825302655E11</v>
      </c>
      <c r="B4652" s="29" t="s">
        <v>15225</v>
      </c>
      <c r="C4652" s="29" t="s">
        <v>15226</v>
      </c>
      <c r="D4652" s="28">
        <v>8.705639067E10</v>
      </c>
      <c r="E4652" s="29" t="s">
        <v>165</v>
      </c>
      <c r="F4652" s="29" t="s">
        <v>186</v>
      </c>
      <c r="G4652" s="29" t="s">
        <v>3045</v>
      </c>
      <c r="H4652" s="51" t="s">
        <v>14043</v>
      </c>
      <c r="I4652" s="6"/>
      <c r="J4652" s="33"/>
    </row>
    <row r="4653">
      <c r="A4653" s="3">
        <v>6.20825302754E11</v>
      </c>
      <c r="B4653" s="2" t="s">
        <v>15227</v>
      </c>
      <c r="C4653" s="2" t="s">
        <v>15228</v>
      </c>
      <c r="D4653" s="3">
        <v>8.7475455999E10</v>
      </c>
      <c r="E4653" s="2" t="s">
        <v>21</v>
      </c>
      <c r="F4653" s="2" t="s">
        <v>31</v>
      </c>
      <c r="G4653" s="2" t="s">
        <v>15229</v>
      </c>
      <c r="H4653" s="4" t="s">
        <v>14117</v>
      </c>
      <c r="I4653" s="10"/>
      <c r="J4653" s="6"/>
    </row>
    <row r="4654">
      <c r="A4654" s="62">
        <v>6.2083040244E11</v>
      </c>
      <c r="B4654" s="63" t="s">
        <v>15230</v>
      </c>
      <c r="C4654" s="63" t="s">
        <v>15231</v>
      </c>
      <c r="D4654" s="62">
        <f>+7759640794</f>
        <v>7759640794</v>
      </c>
      <c r="E4654" s="63" t="s">
        <v>70</v>
      </c>
      <c r="F4654" s="63" t="s">
        <v>2</v>
      </c>
      <c r="G4654" s="63" t="s">
        <v>15232</v>
      </c>
      <c r="H4654" s="33"/>
      <c r="I4654" s="33"/>
      <c r="J4654" s="6"/>
    </row>
    <row r="4655">
      <c r="A4655" s="28">
        <v>6.2082930223E11</v>
      </c>
      <c r="B4655" s="29" t="s">
        <v>15233</v>
      </c>
      <c r="C4655" s="29" t="s">
        <v>15234</v>
      </c>
      <c r="D4655" s="28">
        <v>8.777672687E10</v>
      </c>
      <c r="E4655" s="29" t="s">
        <v>21</v>
      </c>
      <c r="F4655" s="29" t="s">
        <v>141</v>
      </c>
      <c r="G4655" s="29" t="s">
        <v>15235</v>
      </c>
      <c r="H4655" s="51" t="s">
        <v>15236</v>
      </c>
      <c r="I4655" s="6"/>
      <c r="J4655" s="6"/>
    </row>
    <row r="4656">
      <c r="A4656" s="62">
        <v>6.20831302271E11</v>
      </c>
      <c r="B4656" s="63" t="s">
        <v>15237</v>
      </c>
      <c r="C4656" s="63" t="s">
        <v>15238</v>
      </c>
      <c r="D4656" s="62">
        <v>8.7784905101E10</v>
      </c>
      <c r="E4656" s="63" t="s">
        <v>21</v>
      </c>
      <c r="F4656" s="63" t="s">
        <v>16</v>
      </c>
      <c r="G4656" s="63" t="s">
        <v>15239</v>
      </c>
      <c r="H4656" s="33"/>
      <c r="I4656" s="33"/>
      <c r="J4656" s="6"/>
      <c r="K4656" s="16"/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6"/>
    </row>
    <row r="4657">
      <c r="A4657" s="3">
        <v>6.20828450023E11</v>
      </c>
      <c r="B4657" s="2" t="s">
        <v>15240</v>
      </c>
      <c r="C4657" s="2" t="s">
        <v>15241</v>
      </c>
      <c r="D4657" s="3">
        <v>8.7025894198E10</v>
      </c>
      <c r="E4657" s="2" t="s">
        <v>21</v>
      </c>
      <c r="F4657" s="2" t="s">
        <v>22</v>
      </c>
      <c r="G4657" s="2" t="s">
        <v>4250</v>
      </c>
      <c r="H4657" s="4" t="s">
        <v>12038</v>
      </c>
      <c r="I4657" s="10"/>
      <c r="J4657" s="6"/>
    </row>
    <row r="4658">
      <c r="A4658" s="28">
        <v>6.2090430118E11</v>
      </c>
      <c r="B4658" s="29" t="s">
        <v>15242</v>
      </c>
      <c r="C4658" s="29" t="s">
        <v>15243</v>
      </c>
      <c r="D4658" s="28">
        <v>8.7018833994E10</v>
      </c>
      <c r="E4658" s="29" t="s">
        <v>1335</v>
      </c>
      <c r="F4658" s="29" t="s">
        <v>22</v>
      </c>
      <c r="G4658" s="29" t="s">
        <v>15244</v>
      </c>
      <c r="H4658" s="51" t="s">
        <v>12038</v>
      </c>
      <c r="I4658" s="6"/>
      <c r="J4658" s="6"/>
    </row>
    <row r="4659">
      <c r="A4659" s="28">
        <v>6.20903301165E11</v>
      </c>
      <c r="B4659" s="29" t="s">
        <v>15245</v>
      </c>
      <c r="C4659" s="29" t="s">
        <v>15246</v>
      </c>
      <c r="D4659" s="28">
        <v>8.7016564966E10</v>
      </c>
      <c r="E4659" s="29" t="s">
        <v>16</v>
      </c>
      <c r="F4659" s="29" t="s">
        <v>71</v>
      </c>
      <c r="G4659" s="29" t="s">
        <v>15247</v>
      </c>
      <c r="H4659" s="30" t="s">
        <v>10939</v>
      </c>
      <c r="I4659" s="6"/>
      <c r="J4659" s="10"/>
    </row>
    <row r="4660">
      <c r="A4660" s="28">
        <v>6.20907301147E11</v>
      </c>
      <c r="B4660" s="29" t="s">
        <v>15248</v>
      </c>
      <c r="C4660" s="29" t="s">
        <v>15249</v>
      </c>
      <c r="D4660" s="28">
        <v>8.7779921284E10</v>
      </c>
      <c r="E4660" s="29" t="s">
        <v>165</v>
      </c>
      <c r="F4660" s="29" t="s">
        <v>186</v>
      </c>
      <c r="G4660" s="29" t="s">
        <v>14034</v>
      </c>
      <c r="H4660" s="51" t="s">
        <v>14813</v>
      </c>
      <c r="I4660" s="6"/>
      <c r="J4660" s="6"/>
    </row>
    <row r="4661">
      <c r="A4661" s="28">
        <v>6.20913400782E11</v>
      </c>
      <c r="B4661" s="29" t="s">
        <v>15250</v>
      </c>
      <c r="C4661" s="29" t="s">
        <v>15251</v>
      </c>
      <c r="D4661" s="39" t="s">
        <v>15252</v>
      </c>
      <c r="E4661" s="29" t="s">
        <v>165</v>
      </c>
      <c r="F4661" s="29" t="s">
        <v>71</v>
      </c>
      <c r="G4661" s="29" t="s">
        <v>3205</v>
      </c>
      <c r="H4661" s="30" t="s">
        <v>1148</v>
      </c>
      <c r="I4661" s="6"/>
      <c r="J4661" s="6"/>
    </row>
    <row r="4662">
      <c r="A4662" s="3">
        <v>6.20917300639E11</v>
      </c>
      <c r="B4662" s="2" t="s">
        <v>15253</v>
      </c>
      <c r="C4662" s="2" t="s">
        <v>15253</v>
      </c>
      <c r="D4662" s="3">
        <v>8.7055446446E10</v>
      </c>
      <c r="E4662" s="2" t="s">
        <v>21</v>
      </c>
      <c r="F4662" s="2" t="s">
        <v>43</v>
      </c>
      <c r="G4662" s="2" t="s">
        <v>15254</v>
      </c>
      <c r="H4662" s="4" t="s">
        <v>15156</v>
      </c>
      <c r="I4662" s="10"/>
      <c r="J4662" s="10"/>
    </row>
    <row r="4663">
      <c r="A4663" s="3">
        <v>6.20917300887E11</v>
      </c>
      <c r="B4663" s="2" t="s">
        <v>15255</v>
      </c>
      <c r="C4663" s="2" t="s">
        <v>15256</v>
      </c>
      <c r="D4663" s="3">
        <v>8.7054800997E10</v>
      </c>
      <c r="E4663" s="2" t="s">
        <v>21</v>
      </c>
      <c r="F4663" s="2" t="s">
        <v>201</v>
      </c>
      <c r="G4663" s="2" t="s">
        <v>8299</v>
      </c>
      <c r="H4663" s="4" t="s">
        <v>13682</v>
      </c>
      <c r="I4663" s="10"/>
      <c r="J4663" s="6"/>
    </row>
    <row r="4664">
      <c r="A4664" s="28">
        <v>6.20917350437E11</v>
      </c>
      <c r="B4664" s="29" t="s">
        <v>15257</v>
      </c>
      <c r="C4664" s="29" t="s">
        <v>15258</v>
      </c>
      <c r="D4664" s="39" t="s">
        <v>15259</v>
      </c>
      <c r="E4664" s="29" t="s">
        <v>165</v>
      </c>
      <c r="F4664" s="29" t="s">
        <v>16</v>
      </c>
      <c r="G4664" s="29" t="s">
        <v>14545</v>
      </c>
      <c r="H4664" s="51" t="s">
        <v>1286</v>
      </c>
      <c r="I4664" s="6"/>
      <c r="J4664" s="10"/>
    </row>
    <row r="4665">
      <c r="A4665" s="28">
        <v>6.20924350297E11</v>
      </c>
      <c r="B4665" s="29" t="s">
        <v>15260</v>
      </c>
      <c r="C4665" s="29" t="s">
        <v>15261</v>
      </c>
      <c r="D4665" s="28">
        <v>8.7776075072E10</v>
      </c>
      <c r="E4665" s="29" t="s">
        <v>16</v>
      </c>
      <c r="F4665" s="29" t="s">
        <v>55</v>
      </c>
      <c r="G4665" s="29" t="s">
        <v>15262</v>
      </c>
      <c r="H4665" s="51" t="s">
        <v>1293</v>
      </c>
      <c r="I4665" s="6"/>
      <c r="J4665" s="10"/>
    </row>
    <row r="4666">
      <c r="A4666" s="62">
        <v>6.20922300587E11</v>
      </c>
      <c r="B4666" s="63" t="s">
        <v>15263</v>
      </c>
      <c r="C4666" s="63" t="s">
        <v>15264</v>
      </c>
      <c r="D4666" s="68" t="str">
        <f>+77013697581 ,87013697581</f>
        <v>#ERROR!</v>
      </c>
      <c r="E4666" s="63" t="s">
        <v>117</v>
      </c>
      <c r="F4666" s="63" t="s">
        <v>1868</v>
      </c>
      <c r="G4666" s="63" t="s">
        <v>13056</v>
      </c>
      <c r="H4666" s="33"/>
      <c r="I4666" s="33"/>
      <c r="J4666" s="6"/>
    </row>
    <row r="4667">
      <c r="A4667" s="62">
        <v>6.20924300885E11</v>
      </c>
      <c r="B4667" s="63" t="s">
        <v>15265</v>
      </c>
      <c r="C4667" s="63" t="s">
        <v>11474</v>
      </c>
      <c r="D4667" s="62">
        <v>8.7027333362E10</v>
      </c>
      <c r="E4667" s="63" t="s">
        <v>442</v>
      </c>
      <c r="F4667" s="63" t="s">
        <v>2</v>
      </c>
      <c r="G4667" s="63" t="s">
        <v>6514</v>
      </c>
      <c r="H4667" s="33"/>
      <c r="I4667" s="33"/>
      <c r="J4667" s="6"/>
    </row>
    <row r="4668">
      <c r="A4668" s="3">
        <v>6.20928300044E11</v>
      </c>
      <c r="B4668" s="2" t="s">
        <v>15266</v>
      </c>
      <c r="C4668" s="2" t="s">
        <v>15267</v>
      </c>
      <c r="D4668" s="3">
        <v>8.7774264343E10</v>
      </c>
      <c r="E4668" s="2" t="s">
        <v>16</v>
      </c>
      <c r="F4668" s="2" t="s">
        <v>91</v>
      </c>
      <c r="G4668" s="2" t="s">
        <v>15268</v>
      </c>
      <c r="H4668" s="4" t="s">
        <v>15269</v>
      </c>
      <c r="I4668" s="10"/>
      <c r="J4668" s="10"/>
    </row>
    <row r="4669">
      <c r="A4669" s="3">
        <v>6.2092830126E11</v>
      </c>
      <c r="B4669" s="2" t="s">
        <v>15270</v>
      </c>
      <c r="C4669" s="2" t="s">
        <v>15271</v>
      </c>
      <c r="D4669" s="3">
        <v>8.7026927023E10</v>
      </c>
      <c r="E4669" s="2" t="s">
        <v>225</v>
      </c>
      <c r="F4669" s="2" t="s">
        <v>205</v>
      </c>
      <c r="G4669" s="2" t="s">
        <v>9632</v>
      </c>
      <c r="H4669" s="4" t="s">
        <v>10009</v>
      </c>
      <c r="I4669" s="10"/>
      <c r="J4669" s="6"/>
    </row>
    <row r="4670">
      <c r="A4670" s="3">
        <v>6.20928301776E11</v>
      </c>
      <c r="B4670" s="2" t="s">
        <v>15272</v>
      </c>
      <c r="C4670" s="2" t="s">
        <v>15272</v>
      </c>
      <c r="D4670" s="3">
        <v>8.7028138182E10</v>
      </c>
      <c r="E4670" s="2" t="s">
        <v>674</v>
      </c>
      <c r="F4670" s="2" t="s">
        <v>452</v>
      </c>
      <c r="G4670" s="2" t="s">
        <v>15273</v>
      </c>
      <c r="H4670" s="4" t="s">
        <v>6001</v>
      </c>
      <c r="I4670" s="10"/>
      <c r="J4670" s="6"/>
    </row>
    <row r="4671">
      <c r="A4671" s="72">
        <v>6.21007402151E11</v>
      </c>
      <c r="B4671" s="73" t="s">
        <v>15274</v>
      </c>
      <c r="C4671" s="73" t="s">
        <v>15275</v>
      </c>
      <c r="D4671" s="109" t="s">
        <v>15276</v>
      </c>
      <c r="E4671" s="73" t="s">
        <v>584</v>
      </c>
      <c r="F4671" s="73" t="s">
        <v>96</v>
      </c>
      <c r="G4671" s="73" t="s">
        <v>11951</v>
      </c>
      <c r="H4671" s="74" t="s">
        <v>15277</v>
      </c>
      <c r="I4671" s="14"/>
      <c r="J4671" s="6"/>
    </row>
    <row r="4672">
      <c r="A4672" s="3">
        <v>6.2100530094E11</v>
      </c>
      <c r="B4672" s="2" t="s">
        <v>15278</v>
      </c>
      <c r="C4672" s="2" t="s">
        <v>15279</v>
      </c>
      <c r="D4672" s="69" t="s">
        <v>15280</v>
      </c>
      <c r="E4672" s="2" t="s">
        <v>173</v>
      </c>
      <c r="F4672" s="2" t="s">
        <v>16</v>
      </c>
      <c r="G4672" s="2" t="s">
        <v>13089</v>
      </c>
      <c r="H4672" s="4" t="s">
        <v>6001</v>
      </c>
      <c r="I4672" s="10"/>
      <c r="J4672" s="33"/>
    </row>
    <row r="4673">
      <c r="A4673" s="28">
        <v>6.21001350182E11</v>
      </c>
      <c r="B4673" s="29" t="s">
        <v>15281</v>
      </c>
      <c r="C4673" s="29" t="s">
        <v>15282</v>
      </c>
      <c r="D4673" s="28">
        <v>8.7479977402E10</v>
      </c>
      <c r="E4673" s="29" t="s">
        <v>416</v>
      </c>
      <c r="F4673" s="29" t="s">
        <v>43</v>
      </c>
      <c r="G4673" s="29" t="s">
        <v>15283</v>
      </c>
      <c r="H4673" s="51" t="s">
        <v>218</v>
      </c>
      <c r="I4673" s="6"/>
      <c r="J4673" s="20"/>
    </row>
    <row r="4674">
      <c r="A4674" s="3">
        <v>6.2100140112E11</v>
      </c>
      <c r="B4674" s="2" t="s">
        <v>15284</v>
      </c>
      <c r="C4674" s="2" t="s">
        <v>15285</v>
      </c>
      <c r="D4674" s="2" t="s">
        <v>15286</v>
      </c>
      <c r="E4674" s="2" t="s">
        <v>247</v>
      </c>
      <c r="F4674" s="2" t="s">
        <v>201</v>
      </c>
      <c r="G4674" s="2" t="s">
        <v>214</v>
      </c>
      <c r="H4674" s="4" t="s">
        <v>13197</v>
      </c>
      <c r="I4674" s="10"/>
      <c r="J4674" s="13"/>
    </row>
    <row r="4675">
      <c r="A4675" s="3">
        <v>6.21008301866E11</v>
      </c>
      <c r="B4675" s="2" t="s">
        <v>15287</v>
      </c>
      <c r="C4675" s="2" t="s">
        <v>15287</v>
      </c>
      <c r="D4675" s="3">
        <v>8.7771851288E10</v>
      </c>
      <c r="E4675" s="2" t="s">
        <v>165</v>
      </c>
      <c r="F4675" s="2" t="s">
        <v>91</v>
      </c>
      <c r="G4675" s="2" t="s">
        <v>15288</v>
      </c>
      <c r="H4675" s="4" t="s">
        <v>15289</v>
      </c>
      <c r="I4675" s="10"/>
      <c r="J4675" s="10"/>
    </row>
    <row r="4676">
      <c r="A4676" s="3">
        <v>6.2101030229E11</v>
      </c>
      <c r="B4676" s="2" t="s">
        <v>15290</v>
      </c>
      <c r="C4676" s="2" t="s">
        <v>15291</v>
      </c>
      <c r="D4676" s="3">
        <v>8.771490471E10</v>
      </c>
      <c r="E4676" s="2" t="s">
        <v>173</v>
      </c>
      <c r="F4676" s="2" t="s">
        <v>31</v>
      </c>
      <c r="G4676" s="2" t="s">
        <v>15292</v>
      </c>
      <c r="H4676" s="4" t="s">
        <v>14117</v>
      </c>
      <c r="I4676" s="10"/>
      <c r="J4676" s="6"/>
      <c r="K4676" s="16"/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</row>
    <row r="4677">
      <c r="A4677" s="62">
        <v>6.21014300672E11</v>
      </c>
      <c r="B4677" s="63" t="s">
        <v>15293</v>
      </c>
      <c r="C4677" s="63" t="s">
        <v>15294</v>
      </c>
      <c r="D4677" s="62">
        <v>8.7472228079E10</v>
      </c>
      <c r="E4677" s="63" t="s">
        <v>525</v>
      </c>
      <c r="F4677" s="63" t="s">
        <v>2</v>
      </c>
      <c r="G4677" s="63" t="s">
        <v>15295</v>
      </c>
      <c r="H4677" s="33"/>
      <c r="I4677" s="33"/>
      <c r="J4677" s="6"/>
    </row>
    <row r="4678">
      <c r="A4678" s="28">
        <v>6.21018300991E11</v>
      </c>
      <c r="B4678" s="29" t="s">
        <v>15296</v>
      </c>
      <c r="C4678" s="29" t="s">
        <v>15297</v>
      </c>
      <c r="D4678" s="28">
        <v>8.7083156369E10</v>
      </c>
      <c r="E4678" s="29" t="s">
        <v>21</v>
      </c>
      <c r="F4678" s="29" t="s">
        <v>55</v>
      </c>
      <c r="G4678" s="29" t="s">
        <v>15298</v>
      </c>
      <c r="H4678" s="51" t="s">
        <v>15299</v>
      </c>
      <c r="I4678" s="6"/>
      <c r="J4678" s="33"/>
    </row>
    <row r="4679">
      <c r="A4679" s="3">
        <v>6.21022302494E11</v>
      </c>
      <c r="B4679" s="2" t="s">
        <v>15300</v>
      </c>
      <c r="C4679" s="2" t="s">
        <v>15301</v>
      </c>
      <c r="D4679" s="3">
        <f>+77026950696</f>
        <v>77026950696</v>
      </c>
      <c r="E4679" s="2" t="s">
        <v>117</v>
      </c>
      <c r="F4679" s="2" t="s">
        <v>141</v>
      </c>
      <c r="G4679" s="2" t="s">
        <v>13548</v>
      </c>
      <c r="H4679" s="4" t="s">
        <v>13828</v>
      </c>
      <c r="I4679" s="10"/>
      <c r="J4679" s="6"/>
    </row>
    <row r="4680">
      <c r="A4680" s="28">
        <v>6.21107303286E11</v>
      </c>
      <c r="B4680" s="29" t="s">
        <v>15302</v>
      </c>
      <c r="C4680" s="29" t="s">
        <v>15303</v>
      </c>
      <c r="D4680" s="28">
        <v>8.7775666126E10</v>
      </c>
      <c r="E4680" s="29" t="s">
        <v>16</v>
      </c>
      <c r="F4680" s="29" t="s">
        <v>91</v>
      </c>
      <c r="G4680" s="29" t="s">
        <v>15304</v>
      </c>
      <c r="H4680" s="51" t="s">
        <v>15269</v>
      </c>
      <c r="I4680" s="6"/>
      <c r="J4680" s="6"/>
    </row>
    <row r="4681">
      <c r="A4681" s="3">
        <v>6.2101740003E11</v>
      </c>
      <c r="B4681" s="2" t="s">
        <v>15305</v>
      </c>
      <c r="C4681" s="2" t="s">
        <v>15306</v>
      </c>
      <c r="D4681" s="3">
        <v>8.7471637665E10</v>
      </c>
      <c r="E4681" s="2" t="s">
        <v>117</v>
      </c>
      <c r="F4681" s="2" t="s">
        <v>31</v>
      </c>
      <c r="G4681" s="2" t="s">
        <v>15307</v>
      </c>
      <c r="H4681" s="4" t="s">
        <v>15308</v>
      </c>
      <c r="I4681" s="10"/>
      <c r="J4681" s="10"/>
    </row>
    <row r="4682">
      <c r="A4682" s="28">
        <v>6.21024350138E11</v>
      </c>
      <c r="B4682" s="29" t="s">
        <v>15309</v>
      </c>
      <c r="C4682" s="29" t="s">
        <v>15310</v>
      </c>
      <c r="D4682" s="29" t="s">
        <v>15311</v>
      </c>
      <c r="E4682" s="29" t="s">
        <v>213</v>
      </c>
      <c r="F4682" s="29" t="s">
        <v>9</v>
      </c>
      <c r="G4682" s="29" t="s">
        <v>6186</v>
      </c>
      <c r="H4682" s="51" t="s">
        <v>1286</v>
      </c>
      <c r="I4682" s="6"/>
      <c r="J4682" s="13"/>
    </row>
    <row r="4683">
      <c r="A4683" s="62">
        <v>6.21026302035E11</v>
      </c>
      <c r="B4683" s="63" t="s">
        <v>15312</v>
      </c>
      <c r="C4683" s="63" t="s">
        <v>15313</v>
      </c>
      <c r="D4683" s="68" t="str">
        <f>+77713759047 ,87713759047</f>
        <v>#ERROR!</v>
      </c>
      <c r="E4683" s="63" t="s">
        <v>21</v>
      </c>
      <c r="F4683" s="63" t="s">
        <v>2</v>
      </c>
      <c r="G4683" s="63" t="s">
        <v>15314</v>
      </c>
      <c r="H4683" s="33"/>
      <c r="I4683" s="33"/>
      <c r="J4683" s="6"/>
    </row>
    <row r="4684">
      <c r="A4684" s="3">
        <v>6.21028400784E11</v>
      </c>
      <c r="B4684" s="2" t="s">
        <v>15315</v>
      </c>
      <c r="C4684" s="2" t="s">
        <v>15316</v>
      </c>
      <c r="D4684" s="3">
        <v>8.7134121055E10</v>
      </c>
      <c r="E4684" s="2" t="s">
        <v>674</v>
      </c>
      <c r="F4684" s="2" t="s">
        <v>201</v>
      </c>
      <c r="G4684" s="2" t="s">
        <v>8567</v>
      </c>
      <c r="H4684" s="4" t="s">
        <v>13197</v>
      </c>
      <c r="I4684" s="10"/>
      <c r="J4684" s="6"/>
    </row>
    <row r="4685">
      <c r="A4685" s="28">
        <v>6.21028401396E11</v>
      </c>
      <c r="B4685" s="29" t="s">
        <v>15317</v>
      </c>
      <c r="C4685" s="29" t="s">
        <v>15318</v>
      </c>
      <c r="D4685" s="28">
        <v>8.7051777487E10</v>
      </c>
      <c r="E4685" s="29" t="s">
        <v>117</v>
      </c>
      <c r="F4685" s="29" t="s">
        <v>91</v>
      </c>
      <c r="G4685" s="29" t="s">
        <v>15319</v>
      </c>
      <c r="H4685" s="51" t="s">
        <v>15269</v>
      </c>
      <c r="I4685" s="6"/>
      <c r="J4685" s="13"/>
    </row>
    <row r="4686">
      <c r="A4686" s="3">
        <v>6.21104302093E11</v>
      </c>
      <c r="B4686" s="2" t="s">
        <v>15320</v>
      </c>
      <c r="C4686" s="2" t="s">
        <v>15321</v>
      </c>
      <c r="D4686" s="3">
        <v>8.7015457188E10</v>
      </c>
      <c r="E4686" s="2" t="s">
        <v>165</v>
      </c>
      <c r="F4686" s="2" t="s">
        <v>91</v>
      </c>
      <c r="G4686" s="2" t="s">
        <v>15322</v>
      </c>
      <c r="H4686" s="4" t="s">
        <v>15269</v>
      </c>
      <c r="I4686" s="10"/>
      <c r="J4686" s="6"/>
    </row>
    <row r="4687">
      <c r="A4687" s="28">
        <v>6.21111300621E11</v>
      </c>
      <c r="B4687" s="29" t="s">
        <v>15323</v>
      </c>
      <c r="C4687" s="29" t="s">
        <v>15324</v>
      </c>
      <c r="D4687" s="28">
        <v>8.7476563601E10</v>
      </c>
      <c r="E4687" s="29" t="s">
        <v>165</v>
      </c>
      <c r="F4687" s="29" t="s">
        <v>186</v>
      </c>
      <c r="G4687" s="29" t="s">
        <v>14352</v>
      </c>
      <c r="H4687" s="51" t="s">
        <v>14043</v>
      </c>
      <c r="I4687" s="6"/>
      <c r="J4687" s="6"/>
    </row>
    <row r="4688">
      <c r="A4688" s="3">
        <v>6.21110401054E11</v>
      </c>
      <c r="B4688" s="2" t="s">
        <v>15325</v>
      </c>
      <c r="C4688" s="2" t="s">
        <v>15326</v>
      </c>
      <c r="D4688" s="3">
        <v>8.7022965874E10</v>
      </c>
      <c r="E4688" s="2" t="s">
        <v>213</v>
      </c>
      <c r="F4688" s="2" t="s">
        <v>205</v>
      </c>
      <c r="G4688" s="2" t="s">
        <v>14592</v>
      </c>
      <c r="H4688" s="4" t="s">
        <v>10009</v>
      </c>
      <c r="I4688" s="10"/>
      <c r="J4688" s="13"/>
    </row>
    <row r="4689">
      <c r="A4689" s="62">
        <v>6.21112301425E11</v>
      </c>
      <c r="B4689" s="63" t="s">
        <v>15327</v>
      </c>
      <c r="C4689" s="63" t="s">
        <v>15328</v>
      </c>
      <c r="D4689" s="62">
        <v>8.707480892E10</v>
      </c>
      <c r="E4689" s="63" t="s">
        <v>36</v>
      </c>
      <c r="F4689" s="63" t="s">
        <v>2</v>
      </c>
      <c r="G4689" s="63" t="s">
        <v>15329</v>
      </c>
      <c r="H4689" s="33"/>
      <c r="I4689" s="33"/>
      <c r="J4689" s="6"/>
    </row>
    <row r="4690">
      <c r="A4690" s="3">
        <v>6.21113402019E11</v>
      </c>
      <c r="B4690" s="2" t="s">
        <v>15330</v>
      </c>
      <c r="C4690" s="2" t="s">
        <v>15331</v>
      </c>
      <c r="D4690" s="3">
        <v>8.7075550303E10</v>
      </c>
      <c r="E4690" s="2" t="s">
        <v>36</v>
      </c>
      <c r="F4690" s="2" t="s">
        <v>96</v>
      </c>
      <c r="G4690" s="2" t="s">
        <v>15332</v>
      </c>
      <c r="H4690" s="4" t="s">
        <v>14885</v>
      </c>
      <c r="I4690" s="10"/>
      <c r="J4690" s="6"/>
    </row>
    <row r="4691">
      <c r="A4691" s="62">
        <v>6.21117302827E11</v>
      </c>
      <c r="B4691" s="63" t="s">
        <v>15333</v>
      </c>
      <c r="C4691" s="63" t="s">
        <v>15334</v>
      </c>
      <c r="D4691" s="63" t="s">
        <v>15335</v>
      </c>
      <c r="E4691" s="63" t="s">
        <v>36</v>
      </c>
      <c r="F4691" s="63" t="s">
        <v>2</v>
      </c>
      <c r="G4691" s="63" t="s">
        <v>12168</v>
      </c>
      <c r="H4691" s="33"/>
      <c r="I4691" s="33"/>
      <c r="J4691" s="13"/>
    </row>
    <row r="4692">
      <c r="A4692" s="62">
        <v>6.21119300524E11</v>
      </c>
      <c r="B4692" s="63" t="s">
        <v>15336</v>
      </c>
      <c r="C4692" s="63" t="s">
        <v>15337</v>
      </c>
      <c r="D4692" s="68" t="str">
        <f>+77771630596 ,87771630596</f>
        <v>#ERROR!</v>
      </c>
      <c r="E4692" s="63" t="s">
        <v>16</v>
      </c>
      <c r="F4692" s="63" t="s">
        <v>37</v>
      </c>
      <c r="G4692" s="63" t="s">
        <v>15338</v>
      </c>
      <c r="H4692" s="33"/>
      <c r="I4692" s="33"/>
      <c r="J4692" s="13"/>
    </row>
    <row r="4693">
      <c r="A4693" s="3">
        <v>6.21118401503E11</v>
      </c>
      <c r="B4693" s="2" t="s">
        <v>15339</v>
      </c>
      <c r="C4693" s="2" t="s">
        <v>15340</v>
      </c>
      <c r="D4693" s="3">
        <v>8.7053807561E10</v>
      </c>
      <c r="E4693" s="2" t="s">
        <v>117</v>
      </c>
      <c r="F4693" s="2" t="s">
        <v>201</v>
      </c>
      <c r="G4693" s="2" t="s">
        <v>3152</v>
      </c>
      <c r="H4693" s="4" t="s">
        <v>13197</v>
      </c>
      <c r="I4693" s="10"/>
      <c r="J4693" s="6"/>
      <c r="K4693" s="16"/>
      <c r="L4693" s="16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</row>
    <row r="4694">
      <c r="A4694" s="3">
        <v>6.21121450151E11</v>
      </c>
      <c r="B4694" s="2" t="s">
        <v>15341</v>
      </c>
      <c r="C4694" s="2" t="s">
        <v>15342</v>
      </c>
      <c r="D4694" s="3">
        <v>8.7184126297E10</v>
      </c>
      <c r="E4694" s="2" t="s">
        <v>165</v>
      </c>
      <c r="F4694" s="2" t="s">
        <v>16</v>
      </c>
      <c r="G4694" s="2" t="s">
        <v>3160</v>
      </c>
      <c r="H4694" s="4" t="s">
        <v>11113</v>
      </c>
      <c r="I4694" s="10"/>
      <c r="J4694" s="33"/>
    </row>
    <row r="4695">
      <c r="A4695" s="3">
        <v>6.21122300649E11</v>
      </c>
      <c r="B4695" s="2" t="s">
        <v>15343</v>
      </c>
      <c r="C4695" s="2" t="s">
        <v>15343</v>
      </c>
      <c r="D4695" s="3">
        <v>8.7018999814E10</v>
      </c>
      <c r="E4695" s="2" t="s">
        <v>525</v>
      </c>
      <c r="F4695" s="2" t="s">
        <v>141</v>
      </c>
      <c r="G4695" s="2" t="s">
        <v>1529</v>
      </c>
      <c r="H4695" s="4" t="s">
        <v>13828</v>
      </c>
      <c r="I4695" s="10"/>
      <c r="J4695" s="13"/>
    </row>
    <row r="4696">
      <c r="A4696" s="3">
        <v>6.21124402277E11</v>
      </c>
      <c r="B4696" s="2" t="s">
        <v>15344</v>
      </c>
      <c r="C4696" s="2" t="s">
        <v>15345</v>
      </c>
      <c r="D4696" s="3">
        <f>+77781485840</f>
        <v>77781485840</v>
      </c>
      <c r="E4696" s="2" t="s">
        <v>225</v>
      </c>
      <c r="F4696" s="2" t="s">
        <v>205</v>
      </c>
      <c r="G4696" s="2" t="s">
        <v>1634</v>
      </c>
      <c r="H4696" s="4" t="s">
        <v>15346</v>
      </c>
      <c r="I4696" s="10"/>
      <c r="J4696" s="13"/>
    </row>
    <row r="4697">
      <c r="A4697" s="28">
        <v>6.21125300021E11</v>
      </c>
      <c r="B4697" s="29" t="s">
        <v>15347</v>
      </c>
      <c r="C4697" s="29" t="s">
        <v>15347</v>
      </c>
      <c r="D4697" s="29" t="s">
        <v>15348</v>
      </c>
      <c r="E4697" s="29" t="s">
        <v>15059</v>
      </c>
      <c r="F4697" s="29" t="s">
        <v>452</v>
      </c>
      <c r="G4697" s="29" t="s">
        <v>3334</v>
      </c>
      <c r="H4697" s="51" t="s">
        <v>5715</v>
      </c>
      <c r="I4697" s="6"/>
      <c r="J4697" s="6"/>
    </row>
    <row r="4698">
      <c r="A4698" s="28">
        <v>6.21201401821E11</v>
      </c>
      <c r="B4698" s="29" t="s">
        <v>15349</v>
      </c>
      <c r="C4698" s="29" t="s">
        <v>15350</v>
      </c>
      <c r="D4698" s="29" t="s">
        <v>15351</v>
      </c>
      <c r="E4698" s="29" t="s">
        <v>165</v>
      </c>
      <c r="F4698" s="29" t="s">
        <v>96</v>
      </c>
      <c r="G4698" s="29" t="s">
        <v>1327</v>
      </c>
      <c r="H4698" s="51" t="s">
        <v>14885</v>
      </c>
      <c r="I4698" s="6"/>
      <c r="J4698" s="20"/>
    </row>
    <row r="4699">
      <c r="A4699" s="3">
        <v>6.21205403522E11</v>
      </c>
      <c r="B4699" s="2" t="s">
        <v>15352</v>
      </c>
      <c r="C4699" s="2" t="s">
        <v>15353</v>
      </c>
      <c r="D4699" s="3">
        <v>8.7002794039E10</v>
      </c>
      <c r="E4699" s="2" t="s">
        <v>11699</v>
      </c>
      <c r="F4699" s="2" t="s">
        <v>31</v>
      </c>
      <c r="G4699" s="2" t="s">
        <v>15354</v>
      </c>
      <c r="H4699" s="4" t="s">
        <v>14117</v>
      </c>
      <c r="I4699" s="10"/>
      <c r="J4699" s="33"/>
    </row>
    <row r="4700">
      <c r="A4700" s="28">
        <v>6.21206300874E11</v>
      </c>
      <c r="B4700" s="29" t="s">
        <v>15355</v>
      </c>
      <c r="C4700" s="29" t="s">
        <v>15356</v>
      </c>
      <c r="D4700" s="28">
        <v>8.7022660744E10</v>
      </c>
      <c r="E4700" s="29" t="s">
        <v>117</v>
      </c>
      <c r="F4700" s="29" t="s">
        <v>2</v>
      </c>
      <c r="G4700" s="29" t="s">
        <v>15357</v>
      </c>
      <c r="H4700" s="51" t="s">
        <v>14043</v>
      </c>
      <c r="I4700" s="6"/>
      <c r="J4700" s="10"/>
    </row>
    <row r="4701">
      <c r="A4701" s="28">
        <v>6.2120830028E11</v>
      </c>
      <c r="B4701" s="29" t="s">
        <v>15358</v>
      </c>
      <c r="C4701" s="29" t="s">
        <v>15359</v>
      </c>
      <c r="D4701" s="39" t="s">
        <v>15360</v>
      </c>
      <c r="E4701" s="29" t="s">
        <v>117</v>
      </c>
      <c r="F4701" s="29" t="s">
        <v>71</v>
      </c>
      <c r="G4701" s="29" t="s">
        <v>15361</v>
      </c>
      <c r="H4701" s="30" t="s">
        <v>15362</v>
      </c>
      <c r="I4701" s="6"/>
      <c r="J4701" s="6"/>
    </row>
    <row r="4702">
      <c r="A4702" s="3">
        <v>6.21213401827E11</v>
      </c>
      <c r="B4702" s="2" t="s">
        <v>15363</v>
      </c>
      <c r="C4702" s="2" t="s">
        <v>15364</v>
      </c>
      <c r="D4702" s="3">
        <v>8.7479121033E10</v>
      </c>
      <c r="E4702" s="2" t="s">
        <v>533</v>
      </c>
      <c r="F4702" s="2" t="s">
        <v>205</v>
      </c>
      <c r="G4702" s="2" t="s">
        <v>1211</v>
      </c>
      <c r="H4702" s="4" t="s">
        <v>15365</v>
      </c>
      <c r="I4702" s="10"/>
      <c r="J4702" s="6"/>
    </row>
    <row r="4703">
      <c r="A4703" s="62">
        <v>6.21212350388E11</v>
      </c>
      <c r="B4703" s="63" t="s">
        <v>15366</v>
      </c>
      <c r="C4703" s="63" t="s">
        <v>15367</v>
      </c>
      <c r="D4703" s="62">
        <v>8.7003333364E10</v>
      </c>
      <c r="E4703" s="63" t="s">
        <v>117</v>
      </c>
      <c r="F4703" s="63" t="s">
        <v>16</v>
      </c>
      <c r="G4703" s="63" t="s">
        <v>2993</v>
      </c>
      <c r="H4703" s="33"/>
      <c r="I4703" s="33"/>
      <c r="J4703" s="10"/>
    </row>
    <row r="4704">
      <c r="A4704" s="28">
        <v>6.21210350258E11</v>
      </c>
      <c r="B4704" s="29" t="s">
        <v>15368</v>
      </c>
      <c r="C4704" s="29" t="s">
        <v>15369</v>
      </c>
      <c r="D4704" s="39" t="s">
        <v>15370</v>
      </c>
      <c r="E4704" s="29" t="s">
        <v>9301</v>
      </c>
      <c r="F4704" s="29" t="s">
        <v>16</v>
      </c>
      <c r="G4704" s="29" t="s">
        <v>4930</v>
      </c>
      <c r="H4704" s="51" t="s">
        <v>12038</v>
      </c>
      <c r="I4704" s="6"/>
      <c r="J4704" s="10"/>
    </row>
    <row r="4705">
      <c r="A4705" s="62">
        <v>6.21222300673E11</v>
      </c>
      <c r="B4705" s="63" t="s">
        <v>15371</v>
      </c>
      <c r="C4705" s="63" t="s">
        <v>15372</v>
      </c>
      <c r="D4705" s="68" t="str">
        <f>+778 9193235</f>
        <v>#ERROR!</v>
      </c>
      <c r="E4705" s="63" t="s">
        <v>21</v>
      </c>
      <c r="F4705" s="63" t="s">
        <v>2</v>
      </c>
      <c r="G4705" s="63" t="s">
        <v>15373</v>
      </c>
      <c r="H4705" s="33"/>
      <c r="I4705" s="33"/>
      <c r="J4705" s="6"/>
    </row>
    <row r="4706">
      <c r="A4706" s="28">
        <v>6.21213402548E11</v>
      </c>
      <c r="B4706" s="29" t="s">
        <v>15374</v>
      </c>
      <c r="C4706" s="29" t="s">
        <v>15375</v>
      </c>
      <c r="D4706" s="28">
        <v>8.7054483324E10</v>
      </c>
      <c r="E4706" s="29" t="s">
        <v>14296</v>
      </c>
      <c r="F4706" s="29" t="s">
        <v>205</v>
      </c>
      <c r="G4706" s="29" t="s">
        <v>1211</v>
      </c>
      <c r="H4706" s="51" t="s">
        <v>15376</v>
      </c>
      <c r="I4706" s="6"/>
      <c r="J4706" s="6"/>
    </row>
    <row r="4707">
      <c r="A4707" s="28">
        <v>6.2121430052E11</v>
      </c>
      <c r="B4707" s="29" t="s">
        <v>15377</v>
      </c>
      <c r="C4707" s="29" t="s">
        <v>15377</v>
      </c>
      <c r="D4707" s="28">
        <v>8.7772888201E10</v>
      </c>
      <c r="E4707" s="29" t="s">
        <v>117</v>
      </c>
      <c r="F4707" s="29" t="s">
        <v>31</v>
      </c>
      <c r="G4707" s="29" t="s">
        <v>14158</v>
      </c>
      <c r="H4707" s="51" t="s">
        <v>14310</v>
      </c>
      <c r="I4707" s="6"/>
      <c r="J4707" s="6"/>
    </row>
    <row r="4708">
      <c r="A4708" s="3">
        <v>6.21220300593E11</v>
      </c>
      <c r="B4708" s="2" t="s">
        <v>15378</v>
      </c>
      <c r="C4708" s="2" t="s">
        <v>15379</v>
      </c>
      <c r="D4708" s="69" t="s">
        <v>15380</v>
      </c>
      <c r="E4708" s="2" t="s">
        <v>173</v>
      </c>
      <c r="F4708" s="2" t="s">
        <v>205</v>
      </c>
      <c r="G4708" s="2" t="s">
        <v>15381</v>
      </c>
      <c r="H4708" s="4" t="s">
        <v>15382</v>
      </c>
      <c r="I4708" s="10"/>
      <c r="J4708" s="10"/>
    </row>
    <row r="4709">
      <c r="A4709" s="3">
        <v>6.30101409674E11</v>
      </c>
      <c r="B4709" s="2" t="s">
        <v>15383</v>
      </c>
      <c r="C4709" s="2" t="s">
        <v>15384</v>
      </c>
      <c r="D4709" s="3">
        <v>8.7772504336E10</v>
      </c>
      <c r="E4709" s="2" t="s">
        <v>21</v>
      </c>
      <c r="F4709" s="2" t="s">
        <v>141</v>
      </c>
      <c r="G4709" s="2" t="s">
        <v>15385</v>
      </c>
      <c r="H4709" s="4" t="s">
        <v>13828</v>
      </c>
      <c r="I4709" s="10"/>
      <c r="J4709" s="6"/>
    </row>
    <row r="4710">
      <c r="A4710" s="62">
        <v>6.21224301771E11</v>
      </c>
      <c r="B4710" s="63" t="s">
        <v>15386</v>
      </c>
      <c r="C4710" s="63" t="s">
        <v>15387</v>
      </c>
      <c r="D4710" s="68" t="str">
        <f>+77078437330 ,87078437330</f>
        <v>#ERROR!</v>
      </c>
      <c r="E4710" s="63" t="s">
        <v>213</v>
      </c>
      <c r="F4710" s="63" t="s">
        <v>2</v>
      </c>
      <c r="G4710" s="63" t="s">
        <v>12199</v>
      </c>
      <c r="H4710" s="33"/>
      <c r="I4710" s="33"/>
      <c r="J4710" s="6"/>
    </row>
    <row r="4711">
      <c r="A4711" s="3">
        <v>6.21226350067E11</v>
      </c>
      <c r="B4711" s="2" t="s">
        <v>15388</v>
      </c>
      <c r="C4711" s="2" t="s">
        <v>15389</v>
      </c>
      <c r="D4711" s="3">
        <v>8.7054223287E10</v>
      </c>
      <c r="E4711" s="2" t="s">
        <v>16</v>
      </c>
      <c r="F4711" s="2" t="s">
        <v>9</v>
      </c>
      <c r="G4711" s="2" t="s">
        <v>15390</v>
      </c>
      <c r="H4711" s="4" t="s">
        <v>11113</v>
      </c>
      <c r="I4711" s="10"/>
      <c r="J4711" s="10"/>
    </row>
    <row r="4712">
      <c r="A4712" s="3">
        <v>6.21230300318E11</v>
      </c>
      <c r="B4712" s="2" t="s">
        <v>15391</v>
      </c>
      <c r="C4712" s="2" t="s">
        <v>15392</v>
      </c>
      <c r="D4712" s="3">
        <v>8.7771693959E10</v>
      </c>
      <c r="E4712" s="2" t="s">
        <v>21</v>
      </c>
      <c r="F4712" s="2" t="s">
        <v>186</v>
      </c>
      <c r="G4712" s="2" t="s">
        <v>13290</v>
      </c>
      <c r="H4712" s="4" t="s">
        <v>13820</v>
      </c>
      <c r="I4712" s="10"/>
      <c r="J4712" s="33"/>
    </row>
    <row r="4713">
      <c r="A4713" s="3">
        <v>6.3010135153E11</v>
      </c>
      <c r="B4713" s="2" t="s">
        <v>15393</v>
      </c>
      <c r="C4713" s="2" t="s">
        <v>15394</v>
      </c>
      <c r="D4713" s="3">
        <v>8.7144021614E10</v>
      </c>
      <c r="E4713" s="2" t="s">
        <v>165</v>
      </c>
      <c r="F4713" s="2" t="s">
        <v>43</v>
      </c>
      <c r="G4713" s="2" t="s">
        <v>2915</v>
      </c>
      <c r="H4713" s="4" t="s">
        <v>6058</v>
      </c>
      <c r="I4713" s="10"/>
      <c r="J4713" s="6"/>
    </row>
    <row r="4714">
      <c r="A4714" s="28">
        <v>6.2122530061E11</v>
      </c>
      <c r="B4714" s="29" t="s">
        <v>15395</v>
      </c>
      <c r="C4714" s="29" t="s">
        <v>15395</v>
      </c>
      <c r="D4714" s="39" t="s">
        <v>15396</v>
      </c>
      <c r="E4714" s="29" t="s">
        <v>15397</v>
      </c>
      <c r="F4714" s="29" t="s">
        <v>201</v>
      </c>
      <c r="G4714" s="29" t="s">
        <v>202</v>
      </c>
      <c r="H4714" s="51" t="s">
        <v>15398</v>
      </c>
      <c r="I4714" s="6"/>
      <c r="J4714" s="10"/>
    </row>
    <row r="4715">
      <c r="A4715" s="62">
        <v>6.2122740105E11</v>
      </c>
      <c r="B4715" s="63" t="s">
        <v>4932</v>
      </c>
      <c r="C4715" s="63" t="s">
        <v>15399</v>
      </c>
      <c r="D4715" s="62">
        <v>8.775945697E10</v>
      </c>
      <c r="E4715" s="63" t="s">
        <v>302</v>
      </c>
      <c r="F4715" s="63" t="s">
        <v>2</v>
      </c>
      <c r="G4715" s="63" t="s">
        <v>15400</v>
      </c>
      <c r="H4715" s="33"/>
      <c r="I4715" s="33"/>
      <c r="J4715" s="6"/>
    </row>
    <row r="4716">
      <c r="A4716" s="28">
        <v>6.30102303892E11</v>
      </c>
      <c r="B4716" s="29" t="s">
        <v>15401</v>
      </c>
      <c r="C4716" s="29" t="s">
        <v>15402</v>
      </c>
      <c r="D4716" s="39" t="s">
        <v>15403</v>
      </c>
      <c r="E4716" s="29" t="s">
        <v>165</v>
      </c>
      <c r="F4716" s="29" t="s">
        <v>91</v>
      </c>
      <c r="G4716" s="29" t="s">
        <v>4817</v>
      </c>
      <c r="H4716" s="51" t="s">
        <v>15183</v>
      </c>
      <c r="I4716" s="6"/>
      <c r="J4716" s="10"/>
    </row>
    <row r="4717">
      <c r="A4717" s="3">
        <v>6.3010230217E11</v>
      </c>
      <c r="B4717" s="2" t="s">
        <v>15404</v>
      </c>
      <c r="C4717" s="2" t="s">
        <v>15405</v>
      </c>
      <c r="D4717" s="3">
        <v>8.7058452695E10</v>
      </c>
      <c r="E4717" s="2" t="s">
        <v>225</v>
      </c>
      <c r="F4717" s="2" t="s">
        <v>43</v>
      </c>
      <c r="G4717" s="2" t="s">
        <v>1323</v>
      </c>
      <c r="H4717" s="4" t="s">
        <v>6058</v>
      </c>
      <c r="I4717" s="10"/>
      <c r="J4717" s="13"/>
    </row>
    <row r="4718">
      <c r="A4718" s="3">
        <v>6.30101451586E11</v>
      </c>
      <c r="B4718" s="2" t="s">
        <v>15406</v>
      </c>
      <c r="C4718" s="2" t="s">
        <v>15407</v>
      </c>
      <c r="D4718" s="3">
        <v>8.7058325235E10</v>
      </c>
      <c r="E4718" s="2" t="s">
        <v>1373</v>
      </c>
      <c r="F4718" s="2" t="s">
        <v>60</v>
      </c>
      <c r="G4718" s="2" t="s">
        <v>2484</v>
      </c>
      <c r="H4718" s="4" t="s">
        <v>1952</v>
      </c>
      <c r="I4718" s="10"/>
      <c r="J4718" s="6"/>
    </row>
    <row r="4719">
      <c r="A4719" s="28">
        <v>6.30102304266E11</v>
      </c>
      <c r="B4719" s="29" t="s">
        <v>15408</v>
      </c>
      <c r="C4719" s="29" t="s">
        <v>15409</v>
      </c>
      <c r="D4719" s="28">
        <v>8.705316315E10</v>
      </c>
      <c r="E4719" s="29" t="s">
        <v>165</v>
      </c>
      <c r="F4719" s="29" t="s">
        <v>91</v>
      </c>
      <c r="G4719" s="29" t="s">
        <v>13551</v>
      </c>
      <c r="H4719" s="51" t="s">
        <v>15410</v>
      </c>
      <c r="I4719" s="6"/>
      <c r="J4719" s="6"/>
    </row>
    <row r="4720">
      <c r="A4720" s="58"/>
      <c r="B4720" s="58"/>
      <c r="C4720" s="58"/>
      <c r="D4720" s="58"/>
      <c r="E4720" s="58"/>
      <c r="F4720" s="58"/>
      <c r="G4720" s="58"/>
      <c r="H4720" s="6"/>
      <c r="I4720" s="6"/>
      <c r="J4720" s="10"/>
    </row>
    <row r="4721">
      <c r="A4721" s="28">
        <v>6.30104301768E11</v>
      </c>
      <c r="B4721" s="29" t="s">
        <v>15411</v>
      </c>
      <c r="C4721" s="29" t="s">
        <v>15412</v>
      </c>
      <c r="D4721" s="28">
        <v>8.7774687635E10</v>
      </c>
      <c r="E4721" s="29" t="s">
        <v>16</v>
      </c>
      <c r="F4721" s="29" t="s">
        <v>91</v>
      </c>
      <c r="G4721" s="29" t="s">
        <v>15413</v>
      </c>
      <c r="H4721" s="51" t="s">
        <v>15269</v>
      </c>
      <c r="I4721" s="6"/>
      <c r="J4721" s="6"/>
    </row>
    <row r="4722">
      <c r="A4722" s="28">
        <v>6.30114301702E11</v>
      </c>
      <c r="B4722" s="29" t="s">
        <v>15414</v>
      </c>
      <c r="C4722" s="29" t="s">
        <v>15415</v>
      </c>
      <c r="D4722" s="28">
        <v>8.7144132563E10</v>
      </c>
      <c r="E4722" s="29" t="s">
        <v>21</v>
      </c>
      <c r="F4722" s="29" t="s">
        <v>43</v>
      </c>
      <c r="G4722" s="29" t="s">
        <v>3369</v>
      </c>
      <c r="H4722" s="51" t="s">
        <v>6058</v>
      </c>
      <c r="I4722" s="6"/>
      <c r="J4722" s="6"/>
    </row>
    <row r="4723">
      <c r="A4723" s="3">
        <v>6.30122300143E11</v>
      </c>
      <c r="B4723" s="2" t="s">
        <v>15416</v>
      </c>
      <c r="C4723" s="2" t="s">
        <v>15417</v>
      </c>
      <c r="D4723" s="3">
        <v>8.7751378852E10</v>
      </c>
      <c r="E4723" s="2" t="s">
        <v>117</v>
      </c>
      <c r="F4723" s="2" t="s">
        <v>31</v>
      </c>
      <c r="G4723" s="2" t="s">
        <v>15418</v>
      </c>
      <c r="H4723" s="4" t="s">
        <v>14117</v>
      </c>
      <c r="I4723" s="10"/>
      <c r="J4723" s="6"/>
    </row>
    <row r="4724">
      <c r="A4724" s="28">
        <v>6.3011530063E11</v>
      </c>
      <c r="B4724" s="29" t="s">
        <v>15419</v>
      </c>
      <c r="C4724" s="29" t="s">
        <v>15420</v>
      </c>
      <c r="D4724" s="28">
        <v>8.7015698588E10</v>
      </c>
      <c r="E4724" s="29" t="s">
        <v>117</v>
      </c>
      <c r="F4724" s="29" t="s">
        <v>452</v>
      </c>
      <c r="G4724" s="29" t="s">
        <v>15421</v>
      </c>
      <c r="H4724" s="51" t="s">
        <v>5715</v>
      </c>
      <c r="I4724" s="6"/>
      <c r="J4724" s="6"/>
    </row>
    <row r="4725">
      <c r="A4725" s="3">
        <v>6.30115303308E11</v>
      </c>
      <c r="B4725" s="2" t="s">
        <v>15422</v>
      </c>
      <c r="C4725" s="2" t="s">
        <v>15423</v>
      </c>
      <c r="D4725" s="2" t="s">
        <v>15424</v>
      </c>
      <c r="E4725" s="2" t="s">
        <v>674</v>
      </c>
      <c r="F4725" s="2" t="s">
        <v>141</v>
      </c>
      <c r="G4725" s="2" t="s">
        <v>2480</v>
      </c>
      <c r="H4725" s="4" t="s">
        <v>13828</v>
      </c>
      <c r="I4725" s="10"/>
      <c r="J4725" s="20"/>
    </row>
    <row r="4726">
      <c r="A4726" s="3">
        <v>6.30120301755E11</v>
      </c>
      <c r="B4726" s="2" t="s">
        <v>15425</v>
      </c>
      <c r="C4726" s="2" t="s">
        <v>15426</v>
      </c>
      <c r="D4726" s="69" t="s">
        <v>15427</v>
      </c>
      <c r="E4726" s="2" t="s">
        <v>386</v>
      </c>
      <c r="F4726" s="2" t="s">
        <v>186</v>
      </c>
      <c r="G4726" s="2" t="s">
        <v>1196</v>
      </c>
      <c r="H4726" s="4" t="s">
        <v>13820</v>
      </c>
      <c r="I4726" s="10"/>
      <c r="J4726" s="6"/>
    </row>
    <row r="4727">
      <c r="A4727" s="62">
        <v>6.30122301786E11</v>
      </c>
      <c r="B4727" s="63" t="s">
        <v>15428</v>
      </c>
      <c r="C4727" s="63" t="s">
        <v>15429</v>
      </c>
      <c r="D4727" s="62">
        <v>8.7718355763E10</v>
      </c>
      <c r="E4727" s="63" t="s">
        <v>225</v>
      </c>
      <c r="F4727" s="63" t="s">
        <v>2</v>
      </c>
      <c r="G4727" s="63" t="s">
        <v>14496</v>
      </c>
      <c r="H4727" s="33"/>
      <c r="I4727" s="33"/>
      <c r="J4727" s="33"/>
    </row>
    <row r="4728">
      <c r="A4728" s="28">
        <v>6.30115401328E11</v>
      </c>
      <c r="B4728" s="29" t="s">
        <v>15430</v>
      </c>
      <c r="C4728" s="29" t="s">
        <v>15430</v>
      </c>
      <c r="D4728" s="28">
        <v>8.705720708E10</v>
      </c>
      <c r="E4728" s="29" t="s">
        <v>165</v>
      </c>
      <c r="F4728" s="29" t="s">
        <v>37</v>
      </c>
      <c r="G4728" s="29" t="s">
        <v>1181</v>
      </c>
      <c r="H4728" s="51" t="s">
        <v>14457</v>
      </c>
      <c r="I4728" s="6"/>
      <c r="J4728" s="10"/>
    </row>
    <row r="4729">
      <c r="A4729" s="62">
        <v>6.30118402655E11</v>
      </c>
      <c r="B4729" s="63" t="s">
        <v>15431</v>
      </c>
      <c r="C4729" s="63" t="s">
        <v>15432</v>
      </c>
      <c r="D4729" s="62">
        <v>8.7758740814E10</v>
      </c>
      <c r="E4729" s="63" t="s">
        <v>1335</v>
      </c>
      <c r="F4729" s="63" t="s">
        <v>2</v>
      </c>
      <c r="G4729" s="63" t="s">
        <v>2458</v>
      </c>
      <c r="H4729" s="33"/>
      <c r="I4729" s="33"/>
      <c r="J4729" s="6"/>
    </row>
    <row r="4730">
      <c r="A4730" s="3">
        <v>6.30119300771E11</v>
      </c>
      <c r="B4730" s="2" t="s">
        <v>15433</v>
      </c>
      <c r="C4730" s="2" t="s">
        <v>15434</v>
      </c>
      <c r="D4730" s="69" t="s">
        <v>15435</v>
      </c>
      <c r="E4730" s="2" t="s">
        <v>16</v>
      </c>
      <c r="F4730" s="2" t="s">
        <v>96</v>
      </c>
      <c r="G4730" s="2" t="s">
        <v>15436</v>
      </c>
      <c r="H4730" s="4" t="s">
        <v>14890</v>
      </c>
      <c r="I4730" s="10"/>
      <c r="J4730" s="6"/>
    </row>
    <row r="4731">
      <c r="A4731" s="3">
        <v>6.30126301956E11</v>
      </c>
      <c r="B4731" s="2" t="s">
        <v>15437</v>
      </c>
      <c r="C4731" s="2" t="s">
        <v>15438</v>
      </c>
      <c r="D4731" s="3">
        <v>8.777454076E10</v>
      </c>
      <c r="E4731" s="2" t="s">
        <v>36</v>
      </c>
      <c r="F4731" s="2" t="s">
        <v>16</v>
      </c>
      <c r="G4731" s="2" t="s">
        <v>1634</v>
      </c>
      <c r="H4731" s="4" t="s">
        <v>15439</v>
      </c>
      <c r="I4731" s="10"/>
      <c r="J4731" s="6"/>
    </row>
    <row r="4732">
      <c r="A4732" s="3">
        <v>6.30130402605E11</v>
      </c>
      <c r="B4732" s="2" t="s">
        <v>15440</v>
      </c>
      <c r="C4732" s="2" t="s">
        <v>15441</v>
      </c>
      <c r="D4732" s="3">
        <v>8.7477149302E10</v>
      </c>
      <c r="E4732" s="2" t="s">
        <v>165</v>
      </c>
      <c r="F4732" s="2" t="s">
        <v>96</v>
      </c>
      <c r="G4732" s="2" t="s">
        <v>1947</v>
      </c>
      <c r="H4732" s="10"/>
      <c r="I4732" s="10"/>
      <c r="J4732" s="6"/>
    </row>
    <row r="4733">
      <c r="A4733" s="3">
        <v>6.30201403044E11</v>
      </c>
      <c r="B4733" s="2" t="s">
        <v>15442</v>
      </c>
      <c r="C4733" s="2" t="s">
        <v>15443</v>
      </c>
      <c r="D4733" s="3">
        <v>8.7717839979E10</v>
      </c>
      <c r="E4733" s="2" t="s">
        <v>16</v>
      </c>
      <c r="F4733" s="2" t="s">
        <v>201</v>
      </c>
      <c r="G4733" s="2" t="s">
        <v>15444</v>
      </c>
      <c r="H4733" s="4" t="s">
        <v>13197</v>
      </c>
      <c r="I4733" s="10"/>
      <c r="J4733" s="6"/>
    </row>
    <row r="4734">
      <c r="A4734" s="3">
        <v>6.30130401171E11</v>
      </c>
      <c r="B4734" s="2" t="s">
        <v>15445</v>
      </c>
      <c r="C4734" s="2" t="s">
        <v>15446</v>
      </c>
      <c r="D4734" s="3">
        <v>8.7755147637E10</v>
      </c>
      <c r="E4734" s="2" t="s">
        <v>165</v>
      </c>
      <c r="F4734" s="2" t="s">
        <v>205</v>
      </c>
      <c r="G4734" s="2" t="s">
        <v>374</v>
      </c>
      <c r="H4734" s="4" t="s">
        <v>15365</v>
      </c>
      <c r="I4734" s="10"/>
      <c r="J4734" s="10"/>
    </row>
    <row r="4735">
      <c r="A4735" s="28">
        <v>6.30201302783E11</v>
      </c>
      <c r="B4735" s="29" t="s">
        <v>15447</v>
      </c>
      <c r="C4735" s="29" t="s">
        <v>15448</v>
      </c>
      <c r="D4735" s="28">
        <v>8.7751234567E10</v>
      </c>
      <c r="E4735" s="29" t="s">
        <v>213</v>
      </c>
      <c r="F4735" s="29" t="s">
        <v>205</v>
      </c>
      <c r="G4735" s="29" t="s">
        <v>1211</v>
      </c>
      <c r="H4735" s="51" t="s">
        <v>15449</v>
      </c>
      <c r="I4735" s="6"/>
      <c r="J4735" s="6"/>
    </row>
    <row r="4736">
      <c r="A4736" s="28">
        <v>6.30130302034E11</v>
      </c>
      <c r="B4736" s="29" t="s">
        <v>15450</v>
      </c>
      <c r="C4736" s="29" t="s">
        <v>15451</v>
      </c>
      <c r="D4736" s="28">
        <v>8.701407704E10</v>
      </c>
      <c r="E4736" s="29" t="s">
        <v>1490</v>
      </c>
      <c r="F4736" s="29" t="s">
        <v>37</v>
      </c>
      <c r="G4736" s="29" t="s">
        <v>3444</v>
      </c>
      <c r="H4736" s="51" t="s">
        <v>14457</v>
      </c>
      <c r="I4736" s="6"/>
      <c r="J4736" s="10"/>
    </row>
    <row r="4737">
      <c r="A4737" s="3">
        <v>6.30202300138E11</v>
      </c>
      <c r="B4737" s="2" t="s">
        <v>15452</v>
      </c>
      <c r="C4737" s="2" t="s">
        <v>15453</v>
      </c>
      <c r="D4737" s="3">
        <v>8.7058426006E10</v>
      </c>
      <c r="E4737" s="2" t="s">
        <v>584</v>
      </c>
      <c r="F4737" s="2" t="s">
        <v>141</v>
      </c>
      <c r="G4737" s="2" t="s">
        <v>15454</v>
      </c>
      <c r="H4737" s="4" t="s">
        <v>13828</v>
      </c>
      <c r="I4737" s="10"/>
      <c r="J4737" s="33"/>
    </row>
    <row r="4738">
      <c r="A4738" s="28">
        <v>6.30213450207E11</v>
      </c>
      <c r="B4738" s="29" t="s">
        <v>15455</v>
      </c>
      <c r="C4738" s="29" t="s">
        <v>15456</v>
      </c>
      <c r="D4738" s="28">
        <v>1.111111111E9</v>
      </c>
      <c r="E4738" s="29" t="s">
        <v>379</v>
      </c>
      <c r="F4738" s="29" t="s">
        <v>22</v>
      </c>
      <c r="G4738" s="29" t="s">
        <v>1253</v>
      </c>
      <c r="H4738" s="51" t="s">
        <v>11652</v>
      </c>
      <c r="I4738" s="6"/>
      <c r="J4738" s="6"/>
    </row>
    <row r="4739">
      <c r="A4739" s="3">
        <v>6.30205450424E11</v>
      </c>
      <c r="B4739" s="2" t="s">
        <v>15457</v>
      </c>
      <c r="C4739" s="2" t="s">
        <v>15458</v>
      </c>
      <c r="D4739" s="3">
        <v>8.7778660108E10</v>
      </c>
      <c r="E4739" s="2" t="s">
        <v>165</v>
      </c>
      <c r="F4739" s="2" t="s">
        <v>9</v>
      </c>
      <c r="G4739" s="2" t="s">
        <v>1648</v>
      </c>
      <c r="H4739" s="4" t="s">
        <v>11113</v>
      </c>
      <c r="I4739" s="10"/>
      <c r="J4739" s="6"/>
    </row>
    <row r="4740">
      <c r="A4740" s="28">
        <v>6.30207302082E11</v>
      </c>
      <c r="B4740" s="29" t="s">
        <v>15459</v>
      </c>
      <c r="C4740" s="29" t="s">
        <v>15460</v>
      </c>
      <c r="D4740" s="28">
        <v>8.7475851828E10</v>
      </c>
      <c r="E4740" s="29" t="s">
        <v>200</v>
      </c>
      <c r="F4740" s="29" t="s">
        <v>31</v>
      </c>
      <c r="G4740" s="29" t="s">
        <v>15461</v>
      </c>
      <c r="H4740" s="51" t="s">
        <v>15462</v>
      </c>
      <c r="I4740" s="6"/>
      <c r="J4740" s="6"/>
    </row>
    <row r="4741">
      <c r="A4741" s="3">
        <v>6.30228302601E11</v>
      </c>
      <c r="B4741" s="2" t="s">
        <v>15463</v>
      </c>
      <c r="C4741" s="2" t="s">
        <v>15464</v>
      </c>
      <c r="D4741" s="3">
        <v>8.7714104761E10</v>
      </c>
      <c r="E4741" s="2" t="s">
        <v>165</v>
      </c>
      <c r="F4741" s="2" t="s">
        <v>16</v>
      </c>
      <c r="G4741" s="2" t="s">
        <v>15465</v>
      </c>
      <c r="H4741" s="4" t="s">
        <v>14570</v>
      </c>
      <c r="I4741" s="10"/>
      <c r="J4741" s="6"/>
    </row>
    <row r="4742">
      <c r="A4742" s="28">
        <v>6.30223403123E11</v>
      </c>
      <c r="B4742" s="29" t="s">
        <v>15466</v>
      </c>
      <c r="C4742" s="29" t="s">
        <v>15467</v>
      </c>
      <c r="D4742" s="28">
        <v>8.7017288366E10</v>
      </c>
      <c r="E4742" s="29" t="s">
        <v>21</v>
      </c>
      <c r="F4742" s="29" t="s">
        <v>2</v>
      </c>
      <c r="G4742" s="29" t="s">
        <v>3360</v>
      </c>
      <c r="H4742" s="51" t="s">
        <v>15468</v>
      </c>
      <c r="I4742" s="6"/>
      <c r="J4742" s="10"/>
    </row>
    <row r="4743">
      <c r="A4743" s="3">
        <v>6.30216350031E11</v>
      </c>
      <c r="B4743" s="2" t="s">
        <v>15469</v>
      </c>
      <c r="C4743" s="2" t="s">
        <v>15470</v>
      </c>
      <c r="D4743" s="69" t="s">
        <v>15471</v>
      </c>
      <c r="E4743" s="2" t="s">
        <v>879</v>
      </c>
      <c r="F4743" s="2" t="s">
        <v>22</v>
      </c>
      <c r="G4743" s="2" t="s">
        <v>15472</v>
      </c>
      <c r="H4743" s="4" t="s">
        <v>12038</v>
      </c>
      <c r="I4743" s="10"/>
      <c r="J4743" s="6"/>
    </row>
    <row r="4744">
      <c r="A4744" s="3">
        <v>6.30223302119E11</v>
      </c>
      <c r="B4744" s="2" t="s">
        <v>15473</v>
      </c>
      <c r="C4744" s="2" t="s">
        <v>15474</v>
      </c>
      <c r="D4744" s="69" t="s">
        <v>15475</v>
      </c>
      <c r="E4744" s="2" t="s">
        <v>1</v>
      </c>
      <c r="F4744" s="2" t="s">
        <v>16</v>
      </c>
      <c r="G4744" s="2" t="s">
        <v>1427</v>
      </c>
      <c r="H4744" s="4" t="s">
        <v>12038</v>
      </c>
      <c r="I4744" s="10"/>
      <c r="J4744" s="6"/>
    </row>
    <row r="4745">
      <c r="A4745" s="3">
        <v>6.30228402896E11</v>
      </c>
      <c r="B4745" s="2" t="s">
        <v>15476</v>
      </c>
      <c r="C4745" s="2" t="s">
        <v>15477</v>
      </c>
      <c r="D4745" s="3">
        <v>8.7029272088E10</v>
      </c>
      <c r="E4745" s="2" t="s">
        <v>117</v>
      </c>
      <c r="F4745" s="2" t="s">
        <v>31</v>
      </c>
      <c r="G4745" s="2" t="s">
        <v>13394</v>
      </c>
      <c r="H4745" s="4" t="s">
        <v>14117</v>
      </c>
      <c r="I4745" s="10"/>
      <c r="J4745" s="6"/>
    </row>
    <row r="4746">
      <c r="A4746" s="62">
        <v>6.30305301542E11</v>
      </c>
      <c r="B4746" s="63" t="s">
        <v>15478</v>
      </c>
      <c r="C4746" s="63" t="s">
        <v>15479</v>
      </c>
      <c r="D4746" s="62">
        <v>8.7771663939E10</v>
      </c>
      <c r="E4746" s="63" t="s">
        <v>1206</v>
      </c>
      <c r="F4746" s="63" t="s">
        <v>16</v>
      </c>
      <c r="G4746" s="63" t="s">
        <v>14687</v>
      </c>
      <c r="H4746" s="33"/>
      <c r="I4746" s="33"/>
      <c r="J4746" s="6"/>
    </row>
    <row r="4747">
      <c r="A4747" s="58"/>
      <c r="B4747" s="58"/>
      <c r="C4747" s="58"/>
      <c r="D4747" s="58"/>
      <c r="E4747" s="58"/>
      <c r="F4747" s="58"/>
      <c r="G4747" s="58"/>
      <c r="H4747" s="6"/>
      <c r="I4747" s="6"/>
      <c r="J4747" s="10"/>
    </row>
    <row r="4748">
      <c r="A4748" s="28">
        <v>6.3030430037E11</v>
      </c>
      <c r="B4748" s="29" t="s">
        <v>15480</v>
      </c>
      <c r="C4748" s="29" t="s">
        <v>15481</v>
      </c>
      <c r="D4748" s="28">
        <v>8.7052825366E10</v>
      </c>
      <c r="E4748" s="29" t="s">
        <v>993</v>
      </c>
      <c r="F4748" s="29" t="s">
        <v>16</v>
      </c>
      <c r="G4748" s="29" t="s">
        <v>2066</v>
      </c>
      <c r="H4748" s="51" t="s">
        <v>15482</v>
      </c>
      <c r="I4748" s="6"/>
      <c r="J4748" s="10"/>
    </row>
    <row r="4749">
      <c r="A4749" s="3">
        <v>6.30318302185E11</v>
      </c>
      <c r="B4749" s="2" t="s">
        <v>15483</v>
      </c>
      <c r="C4749" s="2" t="s">
        <v>15484</v>
      </c>
      <c r="D4749" s="2" t="s">
        <v>15485</v>
      </c>
      <c r="E4749" s="2" t="s">
        <v>16</v>
      </c>
      <c r="F4749" s="2" t="s">
        <v>96</v>
      </c>
      <c r="G4749" s="2" t="s">
        <v>15486</v>
      </c>
      <c r="H4749" s="4" t="s">
        <v>15487</v>
      </c>
      <c r="I4749" s="10"/>
      <c r="J4749" s="6"/>
    </row>
    <row r="4750">
      <c r="A4750" s="28">
        <v>6.30315403728E11</v>
      </c>
      <c r="B4750" s="29" t="s">
        <v>15488</v>
      </c>
      <c r="C4750" s="29" t="s">
        <v>15489</v>
      </c>
      <c r="D4750" s="39" t="s">
        <v>15490</v>
      </c>
      <c r="E4750" s="29" t="s">
        <v>674</v>
      </c>
      <c r="F4750" s="29" t="s">
        <v>2</v>
      </c>
      <c r="G4750" s="29" t="s">
        <v>15491</v>
      </c>
      <c r="H4750" s="51" t="s">
        <v>15492</v>
      </c>
      <c r="I4750" s="6"/>
      <c r="J4750" s="13"/>
    </row>
    <row r="4751">
      <c r="A4751" s="28">
        <v>6.30318302829E11</v>
      </c>
      <c r="B4751" s="29" t="s">
        <v>15493</v>
      </c>
      <c r="C4751" s="29" t="s">
        <v>15494</v>
      </c>
      <c r="D4751" s="28">
        <v>8.7788262892E10</v>
      </c>
      <c r="E4751" s="29" t="s">
        <v>15495</v>
      </c>
      <c r="F4751" s="29" t="s">
        <v>205</v>
      </c>
      <c r="G4751" s="29" t="s">
        <v>374</v>
      </c>
      <c r="H4751" s="51" t="s">
        <v>15449</v>
      </c>
      <c r="I4751" s="6"/>
      <c r="J4751" s="20"/>
    </row>
    <row r="4752">
      <c r="A4752" s="28">
        <v>6.30322403092E11</v>
      </c>
      <c r="B4752" s="29" t="s">
        <v>15496</v>
      </c>
      <c r="C4752" s="29" t="s">
        <v>15497</v>
      </c>
      <c r="D4752" s="28">
        <f>+77755782020</f>
        <v>77755782020</v>
      </c>
      <c r="E4752" s="29" t="s">
        <v>420</v>
      </c>
      <c r="F4752" s="29" t="s">
        <v>452</v>
      </c>
      <c r="G4752" s="29" t="s">
        <v>1617</v>
      </c>
      <c r="H4752" s="51" t="s">
        <v>13299</v>
      </c>
      <c r="I4752" s="6"/>
      <c r="J4752" s="6"/>
    </row>
    <row r="4753">
      <c r="A4753" s="28">
        <v>6.30322350543E11</v>
      </c>
      <c r="B4753" s="29" t="s">
        <v>15498</v>
      </c>
      <c r="C4753" s="29" t="s">
        <v>15499</v>
      </c>
      <c r="D4753" s="29" t="s">
        <v>15500</v>
      </c>
      <c r="E4753" s="29" t="s">
        <v>16</v>
      </c>
      <c r="F4753" s="29" t="s">
        <v>9</v>
      </c>
      <c r="G4753" s="29" t="s">
        <v>15501</v>
      </c>
      <c r="H4753" s="51" t="s">
        <v>11581</v>
      </c>
      <c r="I4753" s="6"/>
      <c r="J4753" s="6"/>
    </row>
    <row r="4754">
      <c r="A4754" s="28">
        <v>6.30321402039E11</v>
      </c>
      <c r="B4754" s="29" t="s">
        <v>15502</v>
      </c>
      <c r="C4754" s="29" t="s">
        <v>15503</v>
      </c>
      <c r="D4754" s="39" t="s">
        <v>15504</v>
      </c>
      <c r="E4754" s="29" t="s">
        <v>225</v>
      </c>
      <c r="F4754" s="29" t="s">
        <v>37</v>
      </c>
      <c r="G4754" s="29" t="s">
        <v>3259</v>
      </c>
      <c r="H4754" s="51" t="s">
        <v>14457</v>
      </c>
      <c r="I4754" s="6"/>
      <c r="J4754" s="6"/>
    </row>
    <row r="4755">
      <c r="A4755" s="3">
        <v>6.30323301322E11</v>
      </c>
      <c r="B4755" s="2" t="s">
        <v>15505</v>
      </c>
      <c r="C4755" s="2" t="s">
        <v>15506</v>
      </c>
      <c r="D4755" s="3">
        <v>8.7774872766E10</v>
      </c>
      <c r="E4755" s="2" t="s">
        <v>674</v>
      </c>
      <c r="F4755" s="2" t="s">
        <v>60</v>
      </c>
      <c r="G4755" s="2" t="s">
        <v>2935</v>
      </c>
      <c r="H4755" s="4" t="s">
        <v>14979</v>
      </c>
      <c r="I4755" s="10"/>
      <c r="J4755" s="6"/>
    </row>
    <row r="4756">
      <c r="A4756" s="28">
        <v>6.30408401777E11</v>
      </c>
      <c r="B4756" s="29" t="s">
        <v>15507</v>
      </c>
      <c r="C4756" s="29" t="s">
        <v>15508</v>
      </c>
      <c r="D4756" s="28">
        <f>+77077881213</f>
        <v>77077881213</v>
      </c>
      <c r="E4756" s="29" t="s">
        <v>15</v>
      </c>
      <c r="F4756" s="29" t="s">
        <v>2</v>
      </c>
      <c r="G4756" s="29" t="s">
        <v>6514</v>
      </c>
      <c r="H4756" s="6"/>
      <c r="I4756" s="6"/>
      <c r="J4756" s="10"/>
    </row>
    <row r="4757">
      <c r="A4757" s="3">
        <v>6.30326450294E11</v>
      </c>
      <c r="B4757" s="2" t="s">
        <v>15509</v>
      </c>
      <c r="C4757" s="2" t="s">
        <v>15510</v>
      </c>
      <c r="D4757" s="2" t="s">
        <v>15511</v>
      </c>
      <c r="E4757" s="2" t="s">
        <v>379</v>
      </c>
      <c r="F4757" s="2" t="s">
        <v>43</v>
      </c>
      <c r="G4757" s="2" t="s">
        <v>1795</v>
      </c>
      <c r="H4757" s="4" t="s">
        <v>6058</v>
      </c>
      <c r="I4757" s="10"/>
      <c r="J4757" s="6"/>
    </row>
    <row r="4758">
      <c r="A4758" s="3">
        <v>6.30327302957E11</v>
      </c>
      <c r="B4758" s="2" t="s">
        <v>15512</v>
      </c>
      <c r="C4758" s="2" t="s">
        <v>15513</v>
      </c>
      <c r="D4758" s="69" t="s">
        <v>15514</v>
      </c>
      <c r="E4758" s="2" t="s">
        <v>21</v>
      </c>
      <c r="F4758" s="2" t="s">
        <v>31</v>
      </c>
      <c r="G4758" s="2" t="s">
        <v>3561</v>
      </c>
      <c r="H4758" s="4" t="s">
        <v>14117</v>
      </c>
      <c r="I4758" s="10"/>
      <c r="J4758" s="6"/>
    </row>
    <row r="4759">
      <c r="A4759" s="28">
        <v>6.30331301801E11</v>
      </c>
      <c r="B4759" s="29" t="s">
        <v>15515</v>
      </c>
      <c r="C4759" s="29" t="s">
        <v>15515</v>
      </c>
      <c r="D4759" s="28">
        <v>8.7027791963E10</v>
      </c>
      <c r="E4759" s="29" t="s">
        <v>525</v>
      </c>
      <c r="F4759" s="29" t="s">
        <v>37</v>
      </c>
      <c r="G4759" s="29" t="s">
        <v>6104</v>
      </c>
      <c r="H4759" s="51" t="s">
        <v>14457</v>
      </c>
      <c r="I4759" s="6"/>
      <c r="J4759" s="6"/>
    </row>
    <row r="4760">
      <c r="A4760" s="28">
        <v>6.30331301831E11</v>
      </c>
      <c r="B4760" s="29" t="s">
        <v>15516</v>
      </c>
      <c r="C4760" s="29" t="s">
        <v>15517</v>
      </c>
      <c r="D4760" s="39" t="s">
        <v>15518</v>
      </c>
      <c r="E4760" s="29" t="s">
        <v>117</v>
      </c>
      <c r="F4760" s="29" t="s">
        <v>91</v>
      </c>
      <c r="G4760" s="29" t="s">
        <v>15519</v>
      </c>
      <c r="H4760" s="51" t="s">
        <v>15269</v>
      </c>
      <c r="I4760" s="6"/>
      <c r="J4760" s="6"/>
    </row>
    <row r="4761">
      <c r="A4761" s="3">
        <v>6.30403302325E11</v>
      </c>
      <c r="B4761" s="2" t="s">
        <v>15520</v>
      </c>
      <c r="C4761" s="2" t="s">
        <v>15521</v>
      </c>
      <c r="D4761" s="69" t="s">
        <v>15522</v>
      </c>
      <c r="E4761" s="2" t="s">
        <v>584</v>
      </c>
      <c r="F4761" s="2" t="s">
        <v>96</v>
      </c>
      <c r="G4761" s="2" t="s">
        <v>1898</v>
      </c>
      <c r="H4761" s="4" t="s">
        <v>14570</v>
      </c>
      <c r="I4761" s="10"/>
      <c r="J4761" s="6"/>
    </row>
    <row r="4762">
      <c r="A4762" s="28">
        <v>6.30406400966E11</v>
      </c>
      <c r="B4762" s="29" t="s">
        <v>15523</v>
      </c>
      <c r="C4762" s="29" t="s">
        <v>15524</v>
      </c>
      <c r="D4762" s="28">
        <v>8.702663776E10</v>
      </c>
      <c r="E4762" s="29" t="s">
        <v>165</v>
      </c>
      <c r="F4762" s="29" t="s">
        <v>205</v>
      </c>
      <c r="G4762" s="29" t="s">
        <v>15525</v>
      </c>
      <c r="H4762" s="51" t="s">
        <v>15376</v>
      </c>
      <c r="I4762" s="6"/>
      <c r="J4762" s="10"/>
    </row>
    <row r="4763">
      <c r="A4763" s="3">
        <v>6.3041130213E11</v>
      </c>
      <c r="B4763" s="2" t="s">
        <v>15233</v>
      </c>
      <c r="C4763" s="2" t="s">
        <v>15526</v>
      </c>
      <c r="D4763" s="2" t="s">
        <v>15527</v>
      </c>
      <c r="E4763" s="2" t="s">
        <v>117</v>
      </c>
      <c r="F4763" s="2" t="s">
        <v>201</v>
      </c>
      <c r="G4763" s="2" t="s">
        <v>15528</v>
      </c>
      <c r="H4763" s="4" t="s">
        <v>14936</v>
      </c>
      <c r="I4763" s="10"/>
      <c r="J4763" s="6"/>
    </row>
    <row r="4764">
      <c r="A4764" s="28">
        <v>6.30410302383E11</v>
      </c>
      <c r="B4764" s="29" t="s">
        <v>15529</v>
      </c>
      <c r="C4764" s="29" t="s">
        <v>15530</v>
      </c>
      <c r="D4764" s="28">
        <v>8.707979303E10</v>
      </c>
      <c r="E4764" s="29" t="s">
        <v>6803</v>
      </c>
      <c r="F4764" s="29" t="s">
        <v>37</v>
      </c>
      <c r="G4764" s="29" t="s">
        <v>15531</v>
      </c>
      <c r="H4764" s="51" t="s">
        <v>14457</v>
      </c>
      <c r="I4764" s="6"/>
      <c r="J4764" s="33"/>
    </row>
    <row r="4765">
      <c r="A4765" s="28">
        <v>6.30415400747E11</v>
      </c>
      <c r="B4765" s="29" t="s">
        <v>15532</v>
      </c>
      <c r="C4765" s="29" t="s">
        <v>15533</v>
      </c>
      <c r="D4765" s="29" t="s">
        <v>15534</v>
      </c>
      <c r="E4765" s="29" t="s">
        <v>117</v>
      </c>
      <c r="F4765" s="29" t="s">
        <v>91</v>
      </c>
      <c r="G4765" s="29" t="s">
        <v>1138</v>
      </c>
      <c r="H4765" s="51" t="s">
        <v>15269</v>
      </c>
      <c r="I4765" s="6"/>
      <c r="J4765" s="6"/>
    </row>
    <row r="4766">
      <c r="A4766" s="58"/>
      <c r="B4766" s="58"/>
      <c r="C4766" s="58"/>
      <c r="D4766" s="58"/>
      <c r="E4766" s="58"/>
      <c r="F4766" s="58"/>
      <c r="G4766" s="58"/>
      <c r="H4766" s="6"/>
      <c r="I4766" s="6"/>
      <c r="J4766" s="10"/>
    </row>
    <row r="4767">
      <c r="A4767" s="28">
        <v>6.3041745003E11</v>
      </c>
      <c r="B4767" s="29" t="s">
        <v>15535</v>
      </c>
      <c r="C4767" s="29" t="s">
        <v>15536</v>
      </c>
      <c r="D4767" s="28">
        <f>+77014596728</f>
        <v>77014596728</v>
      </c>
      <c r="E4767" s="29" t="s">
        <v>225</v>
      </c>
      <c r="F4767" s="29" t="s">
        <v>71</v>
      </c>
      <c r="G4767" s="29" t="s">
        <v>15537</v>
      </c>
      <c r="H4767" s="30" t="s">
        <v>10258</v>
      </c>
      <c r="I4767" s="6"/>
      <c r="J4767" s="6"/>
    </row>
    <row r="4768">
      <c r="A4768" s="28">
        <v>6.30502300991E11</v>
      </c>
      <c r="B4768" s="29" t="s">
        <v>15538</v>
      </c>
      <c r="C4768" s="29" t="s">
        <v>15539</v>
      </c>
      <c r="D4768" s="29" t="s">
        <v>15540</v>
      </c>
      <c r="E4768" s="29" t="s">
        <v>36</v>
      </c>
      <c r="F4768" s="29" t="s">
        <v>37</v>
      </c>
      <c r="G4768" s="29" t="s">
        <v>15541</v>
      </c>
      <c r="H4768" s="51" t="s">
        <v>14457</v>
      </c>
      <c r="I4768" s="6"/>
      <c r="J4768" s="6"/>
    </row>
    <row r="4769">
      <c r="A4769" s="3">
        <v>6.30427401215E11</v>
      </c>
      <c r="B4769" s="2" t="s">
        <v>15542</v>
      </c>
      <c r="C4769" s="2" t="s">
        <v>15543</v>
      </c>
      <c r="D4769" s="3">
        <v>8.705800889E10</v>
      </c>
      <c r="E4769" s="2" t="s">
        <v>12819</v>
      </c>
      <c r="F4769" s="2" t="s">
        <v>452</v>
      </c>
      <c r="G4769" s="2" t="s">
        <v>1617</v>
      </c>
      <c r="H4769" s="4" t="s">
        <v>9126</v>
      </c>
      <c r="I4769" s="10"/>
      <c r="J4769" s="10"/>
    </row>
    <row r="4770">
      <c r="A4770" s="28">
        <v>6.3050140275E11</v>
      </c>
      <c r="B4770" s="29" t="s">
        <v>15544</v>
      </c>
      <c r="C4770" s="29" t="s">
        <v>15545</v>
      </c>
      <c r="D4770" s="28">
        <v>8.7057315914E10</v>
      </c>
      <c r="E4770" s="29" t="s">
        <v>302</v>
      </c>
      <c r="F4770" s="29" t="s">
        <v>9</v>
      </c>
      <c r="G4770" s="29" t="s">
        <v>4453</v>
      </c>
      <c r="H4770" s="51" t="s">
        <v>1286</v>
      </c>
      <c r="I4770" s="6"/>
      <c r="J4770" s="6"/>
    </row>
    <row r="4771">
      <c r="A4771" s="3">
        <v>6.30505300412E11</v>
      </c>
      <c r="B4771" s="2" t="s">
        <v>15546</v>
      </c>
      <c r="C4771" s="2" t="s">
        <v>15547</v>
      </c>
      <c r="D4771" s="69" t="s">
        <v>15548</v>
      </c>
      <c r="E4771" s="2" t="s">
        <v>302</v>
      </c>
      <c r="F4771" s="2" t="s">
        <v>16</v>
      </c>
      <c r="G4771" s="2" t="s">
        <v>14504</v>
      </c>
      <c r="H4771" s="4" t="s">
        <v>14570</v>
      </c>
      <c r="I4771" s="10"/>
      <c r="J4771" s="6"/>
    </row>
    <row r="4772">
      <c r="A4772" s="3">
        <v>6.3051930108E11</v>
      </c>
      <c r="B4772" s="2" t="s">
        <v>15549</v>
      </c>
      <c r="C4772" s="2" t="s">
        <v>15550</v>
      </c>
      <c r="D4772" s="3">
        <f>+77057474889</f>
        <v>77057474889</v>
      </c>
      <c r="E4772" s="2" t="s">
        <v>165</v>
      </c>
      <c r="F4772" s="2" t="s">
        <v>9</v>
      </c>
      <c r="G4772" s="2" t="s">
        <v>1584</v>
      </c>
      <c r="H4772" s="4" t="s">
        <v>11113</v>
      </c>
      <c r="I4772" s="10"/>
      <c r="J4772" s="33"/>
    </row>
    <row r="4773">
      <c r="A4773" s="62">
        <v>6.3050840252E11</v>
      </c>
      <c r="B4773" s="63" t="s">
        <v>15551</v>
      </c>
      <c r="C4773" s="63" t="s">
        <v>15552</v>
      </c>
      <c r="D4773" s="68" t="str">
        <f>+77077777037 ,87017755583 ,87077777037</f>
        <v>#ERROR!</v>
      </c>
      <c r="E4773" s="63" t="s">
        <v>10528</v>
      </c>
      <c r="F4773" s="63" t="s">
        <v>2984</v>
      </c>
      <c r="G4773" s="63" t="s">
        <v>6071</v>
      </c>
      <c r="H4773" s="33"/>
      <c r="I4773" s="33"/>
      <c r="J4773" s="6"/>
    </row>
    <row r="4774">
      <c r="A4774" s="3">
        <v>6.30511300059E11</v>
      </c>
      <c r="B4774" s="2" t="s">
        <v>15553</v>
      </c>
      <c r="C4774" s="2" t="s">
        <v>15554</v>
      </c>
      <c r="D4774" s="3">
        <v>8.7079879801E10</v>
      </c>
      <c r="E4774" s="2" t="s">
        <v>117</v>
      </c>
      <c r="F4774" s="2" t="s">
        <v>186</v>
      </c>
      <c r="G4774" s="2" t="s">
        <v>1196</v>
      </c>
      <c r="H4774" s="4" t="s">
        <v>13820</v>
      </c>
      <c r="I4774" s="10"/>
      <c r="J4774" s="10"/>
    </row>
    <row r="4775">
      <c r="A4775" s="28">
        <v>6.3052130036E11</v>
      </c>
      <c r="B4775" s="29" t="s">
        <v>15555</v>
      </c>
      <c r="C4775" s="29" t="s">
        <v>15556</v>
      </c>
      <c r="D4775" s="39" t="s">
        <v>15557</v>
      </c>
      <c r="E4775" s="29" t="s">
        <v>225</v>
      </c>
      <c r="F4775" s="29" t="s">
        <v>2</v>
      </c>
      <c r="G4775" s="29" t="s">
        <v>14496</v>
      </c>
      <c r="H4775" s="51" t="s">
        <v>15492</v>
      </c>
      <c r="I4775" s="6"/>
      <c r="J4775" s="10"/>
    </row>
    <row r="4776">
      <c r="A4776" s="58"/>
      <c r="B4776" s="58"/>
      <c r="C4776" s="58"/>
      <c r="D4776" s="58"/>
      <c r="E4776" s="58"/>
      <c r="F4776" s="58"/>
      <c r="G4776" s="58"/>
      <c r="H4776" s="6"/>
      <c r="I4776" s="6"/>
      <c r="J4776" s="6"/>
    </row>
    <row r="4777">
      <c r="A4777" s="28">
        <v>6.30520350084E11</v>
      </c>
      <c r="B4777" s="29" t="s">
        <v>15558</v>
      </c>
      <c r="C4777" s="29" t="s">
        <v>15559</v>
      </c>
      <c r="D4777" s="39" t="s">
        <v>15560</v>
      </c>
      <c r="E4777" s="29" t="s">
        <v>151</v>
      </c>
      <c r="F4777" s="29" t="s">
        <v>71</v>
      </c>
      <c r="G4777" s="29" t="s">
        <v>2270</v>
      </c>
      <c r="H4777" s="30" t="s">
        <v>10399</v>
      </c>
      <c r="I4777" s="6"/>
      <c r="J4777" s="6"/>
    </row>
    <row r="4778">
      <c r="A4778" s="28">
        <v>6.30530300568E11</v>
      </c>
      <c r="B4778" s="29" t="s">
        <v>15561</v>
      </c>
      <c r="C4778" s="29" t="s">
        <v>15562</v>
      </c>
      <c r="D4778" s="29" t="s">
        <v>15563</v>
      </c>
      <c r="E4778" s="29" t="s">
        <v>117</v>
      </c>
      <c r="F4778" s="29" t="s">
        <v>91</v>
      </c>
      <c r="G4778" s="29" t="s">
        <v>15564</v>
      </c>
      <c r="H4778" s="51" t="s">
        <v>15269</v>
      </c>
      <c r="I4778" s="6"/>
      <c r="J4778" s="6"/>
    </row>
    <row r="4779">
      <c r="A4779" s="28">
        <v>6.30603302114E11</v>
      </c>
      <c r="B4779" s="29" t="s">
        <v>15565</v>
      </c>
      <c r="C4779" s="29" t="s">
        <v>15566</v>
      </c>
      <c r="D4779" s="28">
        <v>8.7013487988E10</v>
      </c>
      <c r="E4779" s="29" t="s">
        <v>15567</v>
      </c>
      <c r="F4779" s="29" t="s">
        <v>37</v>
      </c>
      <c r="G4779" s="29" t="s">
        <v>2999</v>
      </c>
      <c r="H4779" s="51" t="s">
        <v>15568</v>
      </c>
      <c r="I4779" s="6"/>
      <c r="J4779" s="6"/>
    </row>
    <row r="4780">
      <c r="A4780" s="62">
        <v>6.30524301464E11</v>
      </c>
      <c r="B4780" s="63" t="s">
        <v>15569</v>
      </c>
      <c r="C4780" s="63" t="s">
        <v>15570</v>
      </c>
      <c r="D4780" s="62">
        <v>8.7079691979E10</v>
      </c>
      <c r="E4780" s="63" t="s">
        <v>420</v>
      </c>
      <c r="F4780" s="63" t="s">
        <v>2</v>
      </c>
      <c r="G4780" s="63" t="s">
        <v>13221</v>
      </c>
      <c r="H4780" s="33"/>
      <c r="I4780" s="33"/>
      <c r="J4780" s="6"/>
    </row>
    <row r="4781">
      <c r="A4781" s="3">
        <v>6.30526400939E11</v>
      </c>
      <c r="B4781" s="2" t="s">
        <v>15571</v>
      </c>
      <c r="C4781" s="2" t="s">
        <v>15572</v>
      </c>
      <c r="D4781" s="3">
        <v>8.7113421469E10</v>
      </c>
      <c r="E4781" s="2" t="s">
        <v>117</v>
      </c>
      <c r="F4781" s="2" t="s">
        <v>91</v>
      </c>
      <c r="G4781" s="2" t="s">
        <v>1339</v>
      </c>
      <c r="H4781" s="4" t="s">
        <v>15289</v>
      </c>
      <c r="I4781" s="10"/>
      <c r="J4781" s="6"/>
    </row>
    <row r="4782">
      <c r="A4782" s="28">
        <v>6.3053130167E11</v>
      </c>
      <c r="B4782" s="29" t="s">
        <v>15573</v>
      </c>
      <c r="C4782" s="29" t="s">
        <v>15574</v>
      </c>
      <c r="D4782" s="28">
        <v>8.7771433832E10</v>
      </c>
      <c r="E4782" s="29" t="s">
        <v>213</v>
      </c>
      <c r="F4782" s="29" t="s">
        <v>186</v>
      </c>
      <c r="G4782" s="29" t="s">
        <v>15575</v>
      </c>
      <c r="H4782" s="51" t="s">
        <v>14043</v>
      </c>
      <c r="I4782" s="6"/>
      <c r="J4782" s="6"/>
    </row>
    <row r="4783">
      <c r="A4783" s="62">
        <v>6.30602350066E11</v>
      </c>
      <c r="B4783" s="63" t="s">
        <v>15576</v>
      </c>
      <c r="C4783" s="63" t="s">
        <v>15577</v>
      </c>
      <c r="D4783" s="62">
        <v>8.7016521818E10</v>
      </c>
      <c r="E4783" s="63" t="s">
        <v>12451</v>
      </c>
      <c r="F4783" s="63" t="s">
        <v>428</v>
      </c>
      <c r="G4783" s="63" t="s">
        <v>3751</v>
      </c>
      <c r="H4783" s="33"/>
      <c r="I4783" s="33"/>
      <c r="J4783" s="6"/>
    </row>
    <row r="4784">
      <c r="A4784" s="28">
        <v>6.30701350286E11</v>
      </c>
      <c r="B4784" s="29" t="s">
        <v>15578</v>
      </c>
      <c r="C4784" s="29" t="s">
        <v>15579</v>
      </c>
      <c r="D4784" s="28">
        <v>8.7023080151E10</v>
      </c>
      <c r="E4784" s="29" t="s">
        <v>15580</v>
      </c>
      <c r="F4784" s="29" t="s">
        <v>43</v>
      </c>
      <c r="G4784" s="29" t="s">
        <v>1323</v>
      </c>
      <c r="H4784" s="51" t="s">
        <v>6129</v>
      </c>
      <c r="I4784" s="6"/>
      <c r="J4784" s="6"/>
    </row>
    <row r="4785">
      <c r="A4785" s="3">
        <v>6.30614400665E11</v>
      </c>
      <c r="B4785" s="2" t="s">
        <v>15581</v>
      </c>
      <c r="C4785" s="2" t="s">
        <v>15582</v>
      </c>
      <c r="D4785" s="3">
        <v>8.7771943939E10</v>
      </c>
      <c r="E4785" s="2" t="s">
        <v>16</v>
      </c>
      <c r="F4785" s="2" t="s">
        <v>91</v>
      </c>
      <c r="G4785" s="2" t="s">
        <v>15583</v>
      </c>
      <c r="H4785" s="65" t="s">
        <v>10399</v>
      </c>
      <c r="I4785" s="10"/>
      <c r="J4785" s="10"/>
    </row>
    <row r="4786">
      <c r="A4786" s="3">
        <v>6.30627400303E11</v>
      </c>
      <c r="B4786" s="2" t="s">
        <v>15584</v>
      </c>
      <c r="C4786" s="2" t="s">
        <v>15585</v>
      </c>
      <c r="D4786" s="3">
        <v>8.7756542513E10</v>
      </c>
      <c r="E4786" s="2" t="s">
        <v>213</v>
      </c>
      <c r="F4786" s="2" t="s">
        <v>186</v>
      </c>
      <c r="G4786" s="2" t="s">
        <v>2746</v>
      </c>
      <c r="H4786" s="10"/>
      <c r="I4786" s="10"/>
      <c r="J4786" s="10"/>
    </row>
    <row r="4787">
      <c r="A4787" s="3">
        <v>6.30613300013E11</v>
      </c>
      <c r="B4787" s="2" t="s">
        <v>15586</v>
      </c>
      <c r="C4787" s="2" t="s">
        <v>15587</v>
      </c>
      <c r="D4787" s="3">
        <v>8.7714512945E10</v>
      </c>
      <c r="E4787" s="2" t="s">
        <v>15588</v>
      </c>
      <c r="F4787" s="2" t="s">
        <v>31</v>
      </c>
      <c r="G4787" s="2" t="s">
        <v>15589</v>
      </c>
      <c r="H4787" s="4" t="s">
        <v>14117</v>
      </c>
      <c r="I4787" s="10"/>
      <c r="J4787" s="10"/>
    </row>
    <row r="4788">
      <c r="A4788" s="28">
        <v>6.30615401297E11</v>
      </c>
      <c r="B4788" s="29" t="s">
        <v>15590</v>
      </c>
      <c r="C4788" s="29" t="s">
        <v>15591</v>
      </c>
      <c r="D4788" s="28">
        <v>8.7054106167E10</v>
      </c>
      <c r="E4788" s="29" t="s">
        <v>674</v>
      </c>
      <c r="F4788" s="29" t="s">
        <v>2</v>
      </c>
      <c r="G4788" s="29" t="s">
        <v>3007</v>
      </c>
      <c r="H4788" s="51" t="s">
        <v>15492</v>
      </c>
      <c r="I4788" s="6"/>
      <c r="J4788" s="10"/>
    </row>
    <row r="4789">
      <c r="A4789" s="28">
        <v>6.30618401302E11</v>
      </c>
      <c r="B4789" s="29" t="s">
        <v>15592</v>
      </c>
      <c r="C4789" s="29" t="s">
        <v>15593</v>
      </c>
      <c r="D4789" s="28">
        <v>7.71389456E9</v>
      </c>
      <c r="E4789" s="29" t="s">
        <v>21</v>
      </c>
      <c r="F4789" s="29" t="s">
        <v>37</v>
      </c>
      <c r="G4789" s="29" t="s">
        <v>5968</v>
      </c>
      <c r="H4789" s="51" t="s">
        <v>14457</v>
      </c>
      <c r="I4789" s="6"/>
      <c r="J4789" s="6"/>
    </row>
    <row r="4790">
      <c r="A4790" s="3">
        <v>6.30703401324E11</v>
      </c>
      <c r="B4790" s="2" t="s">
        <v>13906</v>
      </c>
      <c r="C4790" s="2" t="s">
        <v>15594</v>
      </c>
      <c r="D4790" s="3">
        <v>8.7022405845E10</v>
      </c>
      <c r="E4790" s="2" t="s">
        <v>1206</v>
      </c>
      <c r="F4790" s="2" t="s">
        <v>91</v>
      </c>
      <c r="G4790" s="2" t="s">
        <v>1787</v>
      </c>
      <c r="H4790" s="4" t="s">
        <v>15289</v>
      </c>
      <c r="I4790" s="10"/>
      <c r="J4790" s="6"/>
    </row>
    <row r="4791">
      <c r="A4791" s="3">
        <v>6.3070940017E11</v>
      </c>
      <c r="B4791" s="2" t="s">
        <v>15595</v>
      </c>
      <c r="C4791" s="2" t="s">
        <v>15596</v>
      </c>
      <c r="D4791" s="3">
        <v>8.7234021E10</v>
      </c>
      <c r="E4791" s="2" t="s">
        <v>1335</v>
      </c>
      <c r="F4791" s="2" t="s">
        <v>141</v>
      </c>
      <c r="G4791" s="2" t="s">
        <v>1529</v>
      </c>
      <c r="H4791" s="4" t="s">
        <v>13828</v>
      </c>
      <c r="I4791" s="10"/>
      <c r="J4791" s="6"/>
    </row>
    <row r="4792">
      <c r="A4792" s="28">
        <v>6.30716401593E11</v>
      </c>
      <c r="B4792" s="29" t="s">
        <v>15597</v>
      </c>
      <c r="C4792" s="29" t="s">
        <v>15598</v>
      </c>
      <c r="D4792" s="28">
        <v>8.7058726063E10</v>
      </c>
      <c r="E4792" s="29" t="s">
        <v>15599</v>
      </c>
      <c r="F4792" s="29" t="s">
        <v>16</v>
      </c>
      <c r="G4792" s="29" t="s">
        <v>15319</v>
      </c>
      <c r="H4792" s="51" t="s">
        <v>15600</v>
      </c>
      <c r="I4792" s="6"/>
      <c r="J4792" s="10"/>
    </row>
    <row r="4793">
      <c r="A4793" s="28">
        <v>6.30712300547E11</v>
      </c>
      <c r="B4793" s="29" t="s">
        <v>15601</v>
      </c>
      <c r="C4793" s="29" t="s">
        <v>15602</v>
      </c>
      <c r="D4793" s="28">
        <v>8.705447657E10</v>
      </c>
      <c r="E4793" s="29" t="s">
        <v>117</v>
      </c>
      <c r="F4793" s="29" t="s">
        <v>31</v>
      </c>
      <c r="G4793" s="29" t="s">
        <v>14731</v>
      </c>
      <c r="H4793" s="51" t="s">
        <v>14117</v>
      </c>
      <c r="I4793" s="6"/>
      <c r="J4793" s="6"/>
      <c r="K4793" s="16"/>
      <c r="L4793" s="16"/>
      <c r="M4793" s="16"/>
      <c r="N4793" s="16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16"/>
    </row>
    <row r="4794">
      <c r="A4794" s="28">
        <v>6.30714350297E11</v>
      </c>
      <c r="B4794" s="29" t="s">
        <v>15603</v>
      </c>
      <c r="C4794" s="29" t="s">
        <v>15604</v>
      </c>
      <c r="D4794" s="28">
        <v>8.7011220494E10</v>
      </c>
      <c r="E4794" s="29" t="s">
        <v>225</v>
      </c>
      <c r="F4794" s="29" t="s">
        <v>22</v>
      </c>
      <c r="G4794" s="29" t="s">
        <v>1132</v>
      </c>
      <c r="H4794" s="51" t="s">
        <v>963</v>
      </c>
      <c r="I4794" s="6"/>
      <c r="J4794" s="6"/>
    </row>
    <row r="4795">
      <c r="A4795" s="28">
        <v>6.30719400978E11</v>
      </c>
      <c r="B4795" s="29" t="s">
        <v>15605</v>
      </c>
      <c r="C4795" s="29" t="s">
        <v>15606</v>
      </c>
      <c r="D4795" s="39" t="s">
        <v>15607</v>
      </c>
      <c r="E4795" s="29" t="s">
        <v>16</v>
      </c>
      <c r="F4795" s="29" t="s">
        <v>201</v>
      </c>
      <c r="G4795" s="29" t="s">
        <v>15608</v>
      </c>
      <c r="H4795" s="51" t="s">
        <v>13197</v>
      </c>
      <c r="I4795" s="6"/>
      <c r="J4795" s="6"/>
    </row>
    <row r="4796">
      <c r="A4796" s="3">
        <v>6.30725300766E11</v>
      </c>
      <c r="B4796" s="2" t="s">
        <v>15609</v>
      </c>
      <c r="C4796" s="2" t="s">
        <v>15610</v>
      </c>
      <c r="D4796" s="3">
        <v>8.7059770508E10</v>
      </c>
      <c r="E4796" s="2" t="s">
        <v>117</v>
      </c>
      <c r="F4796" s="2" t="s">
        <v>2</v>
      </c>
      <c r="G4796" s="2" t="s">
        <v>2300</v>
      </c>
      <c r="H4796" s="4" t="s">
        <v>15468</v>
      </c>
      <c r="I4796" s="10"/>
      <c r="J4796" s="33"/>
    </row>
    <row r="4797">
      <c r="A4797" s="28">
        <v>6.30720402355E11</v>
      </c>
      <c r="B4797" s="29" t="s">
        <v>15611</v>
      </c>
      <c r="C4797" s="29" t="s">
        <v>15612</v>
      </c>
      <c r="D4797" s="28">
        <v>8.7055909666E10</v>
      </c>
      <c r="E4797" s="29" t="s">
        <v>16</v>
      </c>
      <c r="F4797" s="29" t="s">
        <v>91</v>
      </c>
      <c r="G4797" s="29" t="s">
        <v>15613</v>
      </c>
      <c r="H4797" s="51" t="s">
        <v>15614</v>
      </c>
      <c r="I4797" s="6"/>
      <c r="J4797" s="10"/>
    </row>
    <row r="4798">
      <c r="A4798" s="3">
        <v>6.30731400329E11</v>
      </c>
      <c r="B4798" s="2" t="s">
        <v>15615</v>
      </c>
      <c r="C4798" s="2" t="s">
        <v>15616</v>
      </c>
      <c r="D4798" s="69" t="s">
        <v>15617</v>
      </c>
      <c r="E4798" s="2" t="s">
        <v>165</v>
      </c>
      <c r="F4798" s="2" t="s">
        <v>91</v>
      </c>
      <c r="G4798" s="2" t="s">
        <v>15618</v>
      </c>
      <c r="H4798" s="4" t="s">
        <v>15289</v>
      </c>
      <c r="I4798" s="10"/>
      <c r="J4798" s="6"/>
    </row>
    <row r="4799">
      <c r="A4799" s="3">
        <v>6.307283009E11</v>
      </c>
      <c r="B4799" s="2" t="s">
        <v>15619</v>
      </c>
      <c r="C4799" s="2" t="s">
        <v>15620</v>
      </c>
      <c r="D4799" s="3">
        <v>8.7134321708E10</v>
      </c>
      <c r="E4799" s="2" t="s">
        <v>674</v>
      </c>
      <c r="F4799" s="2" t="s">
        <v>201</v>
      </c>
      <c r="G4799" s="2" t="s">
        <v>15621</v>
      </c>
      <c r="H4799" s="4" t="s">
        <v>13197</v>
      </c>
      <c r="I4799" s="10"/>
      <c r="J4799" s="10"/>
    </row>
    <row r="4800">
      <c r="A4800" s="28">
        <v>6.30814401497E11</v>
      </c>
      <c r="B4800" s="29" t="s">
        <v>15622</v>
      </c>
      <c r="C4800" s="29" t="s">
        <v>10842</v>
      </c>
      <c r="D4800" s="28">
        <v>8.7078868434E10</v>
      </c>
      <c r="E4800" s="29" t="s">
        <v>15</v>
      </c>
      <c r="F4800" s="29" t="s">
        <v>2</v>
      </c>
      <c r="G4800" s="29" t="s">
        <v>6514</v>
      </c>
      <c r="H4800" s="51" t="s">
        <v>15492</v>
      </c>
      <c r="I4800" s="6"/>
      <c r="J4800" s="13"/>
    </row>
    <row r="4801">
      <c r="A4801" s="28">
        <v>6.30801400438E11</v>
      </c>
      <c r="B4801" s="29" t="s">
        <v>15623</v>
      </c>
      <c r="C4801" s="29" t="s">
        <v>15624</v>
      </c>
      <c r="D4801" s="39" t="s">
        <v>15625</v>
      </c>
      <c r="E4801" s="29" t="s">
        <v>165</v>
      </c>
      <c r="F4801" s="29" t="s">
        <v>201</v>
      </c>
      <c r="G4801" s="29" t="s">
        <v>3404</v>
      </c>
      <c r="H4801" s="51" t="s">
        <v>15626</v>
      </c>
      <c r="I4801" s="6"/>
      <c r="J4801" s="6"/>
    </row>
    <row r="4802">
      <c r="A4802" s="28">
        <v>6.30804301664E11</v>
      </c>
      <c r="B4802" s="29" t="s">
        <v>15627</v>
      </c>
      <c r="C4802" s="29" t="s">
        <v>15627</v>
      </c>
      <c r="D4802" s="28">
        <v>8.7774772021E10</v>
      </c>
      <c r="E4802" s="29" t="s">
        <v>117</v>
      </c>
      <c r="F4802" s="29" t="s">
        <v>186</v>
      </c>
      <c r="G4802" s="29" t="s">
        <v>2873</v>
      </c>
      <c r="H4802" s="51" t="s">
        <v>14043</v>
      </c>
      <c r="I4802" s="6"/>
      <c r="J4802" s="6"/>
    </row>
    <row r="4803">
      <c r="A4803" s="28">
        <v>6.30810303059E11</v>
      </c>
      <c r="B4803" s="29" t="s">
        <v>15628</v>
      </c>
      <c r="C4803" s="29" t="s">
        <v>15629</v>
      </c>
      <c r="D4803" s="39" t="s">
        <v>15630</v>
      </c>
      <c r="E4803" s="29" t="s">
        <v>117</v>
      </c>
      <c r="F4803" s="29" t="s">
        <v>186</v>
      </c>
      <c r="G4803" s="29" t="s">
        <v>15012</v>
      </c>
      <c r="H4803" s="51" t="s">
        <v>13820</v>
      </c>
      <c r="I4803" s="6"/>
      <c r="J4803" s="13"/>
    </row>
    <row r="4804">
      <c r="A4804" s="28">
        <v>6.30813350176E11</v>
      </c>
      <c r="B4804" s="29" t="s">
        <v>15631</v>
      </c>
      <c r="C4804" s="29" t="s">
        <v>15632</v>
      </c>
      <c r="D4804" s="28">
        <v>8.7754778815E10</v>
      </c>
      <c r="E4804" s="29" t="s">
        <v>165</v>
      </c>
      <c r="F4804" s="29" t="s">
        <v>71</v>
      </c>
      <c r="G4804" s="29" t="s">
        <v>4758</v>
      </c>
      <c r="H4804" s="30" t="s">
        <v>10399</v>
      </c>
      <c r="I4804" s="6"/>
      <c r="J4804" s="20"/>
    </row>
    <row r="4805">
      <c r="A4805" s="3">
        <v>6.30814399055E11</v>
      </c>
      <c r="B4805" s="2" t="s">
        <v>15633</v>
      </c>
      <c r="C4805" s="2" t="s">
        <v>15634</v>
      </c>
      <c r="D4805" s="3">
        <f>+77016579579</f>
        <v>77016579579</v>
      </c>
      <c r="E4805" s="2" t="s">
        <v>225</v>
      </c>
      <c r="F4805" s="2" t="s">
        <v>71</v>
      </c>
      <c r="G4805" s="2" t="s">
        <v>2971</v>
      </c>
      <c r="H4805" s="65" t="s">
        <v>10399</v>
      </c>
      <c r="I4805" s="10"/>
      <c r="J4805" s="20"/>
    </row>
    <row r="4806">
      <c r="A4806" s="72">
        <v>6.30818301809E11</v>
      </c>
      <c r="B4806" s="73" t="s">
        <v>15635</v>
      </c>
      <c r="C4806" s="73" t="s">
        <v>15636</v>
      </c>
      <c r="D4806" s="72">
        <v>8.7777655642E10</v>
      </c>
      <c r="E4806" s="73" t="s">
        <v>674</v>
      </c>
      <c r="F4806" s="73" t="s">
        <v>141</v>
      </c>
      <c r="G4806" s="73" t="s">
        <v>15637</v>
      </c>
      <c r="H4806" s="74" t="s">
        <v>13828</v>
      </c>
      <c r="I4806" s="14"/>
      <c r="J4806" s="6"/>
    </row>
    <row r="4807">
      <c r="A4807" s="3">
        <v>6.30815301941E11</v>
      </c>
      <c r="B4807" s="2" t="s">
        <v>15638</v>
      </c>
      <c r="C4807" s="2" t="s">
        <v>15639</v>
      </c>
      <c r="D4807" s="3">
        <v>8.7773683783E10</v>
      </c>
      <c r="E4807" s="2" t="s">
        <v>21</v>
      </c>
      <c r="F4807" s="2" t="s">
        <v>96</v>
      </c>
      <c r="G4807" s="2" t="s">
        <v>15640</v>
      </c>
      <c r="H4807" s="4" t="s">
        <v>14570</v>
      </c>
      <c r="I4807" s="10"/>
      <c r="J4807" s="6"/>
    </row>
    <row r="4808">
      <c r="A4808" s="28">
        <v>6.30819300727E11</v>
      </c>
      <c r="B4808" s="29" t="s">
        <v>15641</v>
      </c>
      <c r="C4808" s="29" t="s">
        <v>15642</v>
      </c>
      <c r="D4808" s="39" t="s">
        <v>15643</v>
      </c>
      <c r="E4808" s="29" t="s">
        <v>625</v>
      </c>
      <c r="F4808" s="29" t="s">
        <v>96</v>
      </c>
      <c r="G4808" s="29" t="s">
        <v>5885</v>
      </c>
      <c r="H4808" s="51" t="s">
        <v>15644</v>
      </c>
      <c r="I4808" s="6"/>
      <c r="J4808" s="6"/>
    </row>
    <row r="4809">
      <c r="A4809" s="3">
        <v>6.30821301538E11</v>
      </c>
      <c r="B4809" s="2" t="s">
        <v>15645</v>
      </c>
      <c r="C4809" s="2" t="s">
        <v>15646</v>
      </c>
      <c r="D4809" s="69" t="s">
        <v>15647</v>
      </c>
      <c r="E4809" s="2" t="s">
        <v>16</v>
      </c>
      <c r="F4809" s="2" t="s">
        <v>141</v>
      </c>
      <c r="G4809" s="2" t="s">
        <v>15648</v>
      </c>
      <c r="H4809" s="4" t="s">
        <v>13828</v>
      </c>
      <c r="I4809" s="10"/>
      <c r="J4809" s="6"/>
    </row>
    <row r="4810">
      <c r="A4810" s="3">
        <v>6.30901450428E11</v>
      </c>
      <c r="B4810" s="2" t="s">
        <v>15649</v>
      </c>
      <c r="C4810" s="2" t="s">
        <v>15650</v>
      </c>
      <c r="D4810" s="3">
        <v>8.7143921361E10</v>
      </c>
      <c r="E4810" s="2" t="s">
        <v>165</v>
      </c>
      <c r="F4810" s="2" t="s">
        <v>43</v>
      </c>
      <c r="G4810" s="2" t="s">
        <v>14723</v>
      </c>
      <c r="H4810" s="4" t="s">
        <v>6058</v>
      </c>
      <c r="I4810" s="10"/>
      <c r="J4810" s="33"/>
    </row>
    <row r="4811">
      <c r="A4811" s="62">
        <v>6.3082830022E11</v>
      </c>
      <c r="B4811" s="63" t="s">
        <v>15651</v>
      </c>
      <c r="C4811" s="63" t="s">
        <v>15652</v>
      </c>
      <c r="D4811" s="62">
        <v>8.7012072831E10</v>
      </c>
      <c r="E4811" s="63" t="s">
        <v>21</v>
      </c>
      <c r="F4811" s="63" t="s">
        <v>16</v>
      </c>
      <c r="G4811" s="63" t="s">
        <v>15653</v>
      </c>
      <c r="H4811" s="33"/>
      <c r="I4811" s="33"/>
      <c r="J4811" s="6"/>
    </row>
    <row r="4812">
      <c r="A4812" s="62">
        <v>6.30901303569E11</v>
      </c>
      <c r="B4812" s="63" t="s">
        <v>15654</v>
      </c>
      <c r="C4812" s="63" t="s">
        <v>15655</v>
      </c>
      <c r="D4812" s="68" t="str">
        <f>+7 (700) 4474488 ,+77013215165 ,87004474488 ,87013215165</f>
        <v>#ERROR!</v>
      </c>
      <c r="E4812" s="63" t="s">
        <v>674</v>
      </c>
      <c r="F4812" s="63" t="s">
        <v>1868</v>
      </c>
      <c r="G4812" s="63" t="s">
        <v>5543</v>
      </c>
      <c r="H4812" s="33"/>
      <c r="I4812" s="33"/>
      <c r="J4812" s="13"/>
    </row>
    <row r="4813">
      <c r="A4813" s="58"/>
      <c r="B4813" s="58"/>
      <c r="C4813" s="58"/>
      <c r="D4813" s="58"/>
      <c r="E4813" s="58"/>
      <c r="F4813" s="58"/>
      <c r="G4813" s="58"/>
      <c r="H4813" s="6"/>
      <c r="I4813" s="6"/>
      <c r="J4813" s="56"/>
    </row>
    <row r="4814">
      <c r="A4814" s="28">
        <v>6.30902350427E11</v>
      </c>
      <c r="B4814" s="29" t="s">
        <v>15656</v>
      </c>
      <c r="C4814" s="29" t="s">
        <v>15657</v>
      </c>
      <c r="D4814" s="28">
        <v>8.7082421507E10</v>
      </c>
      <c r="E4814" s="29" t="s">
        <v>21</v>
      </c>
      <c r="F4814" s="29" t="s">
        <v>22</v>
      </c>
      <c r="G4814" s="29" t="s">
        <v>15658</v>
      </c>
      <c r="H4814" s="51" t="s">
        <v>12038</v>
      </c>
      <c r="I4814" s="6"/>
      <c r="J4814" s="6"/>
    </row>
    <row r="4815">
      <c r="A4815" s="3">
        <v>6.30903300862E11</v>
      </c>
      <c r="B4815" s="2" t="s">
        <v>15659</v>
      </c>
      <c r="C4815" s="2" t="s">
        <v>15660</v>
      </c>
      <c r="D4815" s="69" t="s">
        <v>15661</v>
      </c>
      <c r="E4815" s="2" t="s">
        <v>165</v>
      </c>
      <c r="F4815" s="2" t="s">
        <v>37</v>
      </c>
      <c r="G4815" s="2" t="s">
        <v>13369</v>
      </c>
      <c r="H4815" s="4" t="s">
        <v>14868</v>
      </c>
      <c r="I4815" s="10"/>
      <c r="J4815" s="6"/>
    </row>
    <row r="4816">
      <c r="A4816" s="62">
        <v>6.30916402509E11</v>
      </c>
      <c r="B4816" s="63" t="s">
        <v>15662</v>
      </c>
      <c r="C4816" s="63" t="s">
        <v>15663</v>
      </c>
      <c r="D4816" s="62">
        <v>8.705209707E10</v>
      </c>
      <c r="E4816" s="63" t="s">
        <v>16</v>
      </c>
      <c r="F4816" s="63" t="s">
        <v>2</v>
      </c>
      <c r="G4816" s="63" t="s">
        <v>15664</v>
      </c>
      <c r="H4816" s="33"/>
      <c r="I4816" s="33"/>
      <c r="J4816" s="10"/>
    </row>
    <row r="4817">
      <c r="A4817" s="28">
        <v>6.30906400092E11</v>
      </c>
      <c r="B4817" s="29" t="s">
        <v>15665</v>
      </c>
      <c r="C4817" s="29" t="s">
        <v>15666</v>
      </c>
      <c r="D4817" s="39" t="s">
        <v>15667</v>
      </c>
      <c r="E4817" s="29" t="s">
        <v>117</v>
      </c>
      <c r="F4817" s="29" t="s">
        <v>96</v>
      </c>
      <c r="G4817" s="29" t="s">
        <v>3356</v>
      </c>
      <c r="H4817" s="51" t="s">
        <v>15668</v>
      </c>
      <c r="I4817" s="6"/>
      <c r="J4817" s="33"/>
    </row>
    <row r="4818">
      <c r="A4818" s="3">
        <v>6.30917300482E11</v>
      </c>
      <c r="B4818" s="2" t="s">
        <v>15669</v>
      </c>
      <c r="C4818" s="2" t="s">
        <v>15670</v>
      </c>
      <c r="D4818" s="69" t="s">
        <v>15671</v>
      </c>
      <c r="E4818" s="2" t="s">
        <v>225</v>
      </c>
      <c r="F4818" s="2" t="s">
        <v>141</v>
      </c>
      <c r="G4818" s="2" t="s">
        <v>15672</v>
      </c>
      <c r="H4818" s="4" t="s">
        <v>13828</v>
      </c>
      <c r="I4818" s="10"/>
      <c r="J4818" s="6"/>
    </row>
    <row r="4819">
      <c r="A4819" s="28">
        <v>6.30917350121E11</v>
      </c>
      <c r="B4819" s="29" t="s">
        <v>15673</v>
      </c>
      <c r="C4819" s="29" t="s">
        <v>15674</v>
      </c>
      <c r="D4819" s="39" t="s">
        <v>15675</v>
      </c>
      <c r="E4819" s="29" t="s">
        <v>225</v>
      </c>
      <c r="F4819" s="29" t="s">
        <v>22</v>
      </c>
      <c r="G4819" s="29" t="s">
        <v>1352</v>
      </c>
      <c r="H4819" s="51" t="s">
        <v>963</v>
      </c>
      <c r="I4819" s="6"/>
      <c r="J4819" s="10"/>
    </row>
    <row r="4820">
      <c r="A4820" s="28">
        <v>6.30918350236E11</v>
      </c>
      <c r="B4820" s="29" t="s">
        <v>15676</v>
      </c>
      <c r="C4820" s="29" t="s">
        <v>15677</v>
      </c>
      <c r="D4820" s="28">
        <v>8.7025070836E10</v>
      </c>
      <c r="E4820" s="29" t="s">
        <v>117</v>
      </c>
      <c r="F4820" s="29" t="s">
        <v>71</v>
      </c>
      <c r="G4820" s="29" t="s">
        <v>2083</v>
      </c>
      <c r="H4820" s="30" t="s">
        <v>1148</v>
      </c>
      <c r="I4820" s="6"/>
      <c r="J4820" s="6"/>
    </row>
    <row r="4821">
      <c r="A4821" s="28">
        <v>6.30910300692E11</v>
      </c>
      <c r="B4821" s="29" t="s">
        <v>15678</v>
      </c>
      <c r="C4821" s="29" t="s">
        <v>15679</v>
      </c>
      <c r="D4821" s="28">
        <v>8.7757388825E10</v>
      </c>
      <c r="E4821" s="29" t="s">
        <v>674</v>
      </c>
      <c r="F4821" s="29" t="s">
        <v>2</v>
      </c>
      <c r="G4821" s="29" t="s">
        <v>15680</v>
      </c>
      <c r="H4821" s="51" t="s">
        <v>15492</v>
      </c>
      <c r="I4821" s="6"/>
      <c r="J4821" s="6"/>
    </row>
    <row r="4822">
      <c r="A4822" s="3">
        <v>6.30921401796E11</v>
      </c>
      <c r="B4822" s="2" t="s">
        <v>15681</v>
      </c>
      <c r="C4822" s="2" t="s">
        <v>15682</v>
      </c>
      <c r="D4822" s="3">
        <v>8.7753406817E10</v>
      </c>
      <c r="E4822" s="2" t="s">
        <v>165</v>
      </c>
      <c r="F4822" s="2" t="s">
        <v>186</v>
      </c>
      <c r="G4822" s="2" t="s">
        <v>15683</v>
      </c>
      <c r="H4822" s="4" t="s">
        <v>13730</v>
      </c>
      <c r="I4822" s="10"/>
      <c r="J4822" s="10"/>
    </row>
    <row r="4823">
      <c r="A4823" s="28">
        <v>6.30921300177E11</v>
      </c>
      <c r="B4823" s="29" t="s">
        <v>15684</v>
      </c>
      <c r="C4823" s="29" t="s">
        <v>15685</v>
      </c>
      <c r="D4823" s="28">
        <v>8.7784565763E10</v>
      </c>
      <c r="E4823" s="29" t="s">
        <v>165</v>
      </c>
      <c r="F4823" s="29" t="s">
        <v>186</v>
      </c>
      <c r="G4823" s="29" t="s">
        <v>15686</v>
      </c>
      <c r="H4823" s="51" t="s">
        <v>14013</v>
      </c>
      <c r="I4823" s="6"/>
      <c r="J4823" s="10"/>
    </row>
    <row r="4824">
      <c r="A4824" s="28">
        <v>6.30918401254E11</v>
      </c>
      <c r="B4824" s="29" t="s">
        <v>15687</v>
      </c>
      <c r="C4824" s="29" t="s">
        <v>15688</v>
      </c>
      <c r="D4824" s="39" t="s">
        <v>15689</v>
      </c>
      <c r="E4824" s="29" t="s">
        <v>302</v>
      </c>
      <c r="F4824" s="29" t="s">
        <v>96</v>
      </c>
      <c r="G4824" s="29" t="s">
        <v>15690</v>
      </c>
      <c r="H4824" s="51" t="s">
        <v>14562</v>
      </c>
      <c r="I4824" s="6"/>
      <c r="J4824" s="6"/>
    </row>
    <row r="4825">
      <c r="A4825" s="28">
        <v>6.30928350385E11</v>
      </c>
      <c r="B4825" s="29" t="s">
        <v>15691</v>
      </c>
      <c r="C4825" s="29" t="s">
        <v>15692</v>
      </c>
      <c r="D4825" s="28">
        <f>+77056414070</f>
        <v>77056414070</v>
      </c>
      <c r="E4825" s="29" t="s">
        <v>106</v>
      </c>
      <c r="F4825" s="29" t="s">
        <v>55</v>
      </c>
      <c r="G4825" s="29" t="s">
        <v>2945</v>
      </c>
      <c r="H4825" s="51" t="s">
        <v>1814</v>
      </c>
      <c r="I4825" s="6"/>
      <c r="J4825" s="6"/>
    </row>
    <row r="4826">
      <c r="A4826" s="3">
        <v>6.30929301011E11</v>
      </c>
      <c r="B4826" s="2" t="s">
        <v>15693</v>
      </c>
      <c r="C4826" s="2" t="s">
        <v>15694</v>
      </c>
      <c r="D4826" s="3">
        <v>8.7781584256E10</v>
      </c>
      <c r="E4826" s="2" t="s">
        <v>21</v>
      </c>
      <c r="F4826" s="2" t="s">
        <v>186</v>
      </c>
      <c r="G4826" s="2" t="s">
        <v>12140</v>
      </c>
      <c r="H4826" s="4" t="s">
        <v>13730</v>
      </c>
      <c r="I4826" s="10"/>
      <c r="J4826" s="6"/>
    </row>
    <row r="4827">
      <c r="A4827" s="28">
        <v>6.30929402064E11</v>
      </c>
      <c r="B4827" s="29" t="s">
        <v>15695</v>
      </c>
      <c r="C4827" s="29" t="s">
        <v>15696</v>
      </c>
      <c r="D4827" s="39" t="s">
        <v>15697</v>
      </c>
      <c r="E4827" s="29" t="s">
        <v>213</v>
      </c>
      <c r="F4827" s="29" t="s">
        <v>91</v>
      </c>
      <c r="G4827" s="29" t="s">
        <v>1834</v>
      </c>
      <c r="H4827" s="51" t="s">
        <v>15269</v>
      </c>
      <c r="I4827" s="6"/>
      <c r="J4827" s="6"/>
    </row>
    <row r="4828">
      <c r="A4828" s="62">
        <v>6.30929301169E11</v>
      </c>
      <c r="B4828" s="63" t="s">
        <v>15698</v>
      </c>
      <c r="C4828" s="63" t="s">
        <v>15699</v>
      </c>
      <c r="D4828" s="62">
        <f>+77071323087</f>
        <v>77071323087</v>
      </c>
      <c r="E4828" s="63" t="s">
        <v>15</v>
      </c>
      <c r="F4828" s="63" t="s">
        <v>16</v>
      </c>
      <c r="G4828" s="63" t="s">
        <v>6054</v>
      </c>
      <c r="H4828" s="33"/>
      <c r="I4828" s="33"/>
      <c r="J4828" s="6"/>
    </row>
    <row r="4829">
      <c r="A4829" s="3">
        <v>6.30930301749E11</v>
      </c>
      <c r="B4829" s="2" t="s">
        <v>15700</v>
      </c>
      <c r="C4829" s="2" t="s">
        <v>15701</v>
      </c>
      <c r="D4829" s="2" t="s">
        <v>15702</v>
      </c>
      <c r="E4829" s="2" t="s">
        <v>674</v>
      </c>
      <c r="F4829" s="2" t="s">
        <v>96</v>
      </c>
      <c r="G4829" s="2" t="s">
        <v>15703</v>
      </c>
      <c r="H4829" s="4" t="s">
        <v>14885</v>
      </c>
      <c r="I4829" s="10"/>
      <c r="J4829" s="6"/>
    </row>
    <row r="4830">
      <c r="A4830" s="28">
        <v>6.31004450484E11</v>
      </c>
      <c r="B4830" s="29" t="s">
        <v>15704</v>
      </c>
      <c r="C4830" s="29" t="s">
        <v>15705</v>
      </c>
      <c r="D4830" s="39" t="s">
        <v>15706</v>
      </c>
      <c r="E4830" s="29" t="s">
        <v>165</v>
      </c>
      <c r="F4830" s="29" t="s">
        <v>9</v>
      </c>
      <c r="G4830" s="29" t="s">
        <v>3081</v>
      </c>
      <c r="H4830" s="51" t="s">
        <v>15707</v>
      </c>
      <c r="I4830" s="6"/>
      <c r="J4830" s="10"/>
    </row>
    <row r="4831">
      <c r="A4831" s="28">
        <v>6.3100430135E11</v>
      </c>
      <c r="B4831" s="29" t="s">
        <v>15708</v>
      </c>
      <c r="C4831" s="29" t="s">
        <v>15709</v>
      </c>
      <c r="D4831" s="29" t="s">
        <v>15710</v>
      </c>
      <c r="E4831" s="29" t="s">
        <v>2239</v>
      </c>
      <c r="F4831" s="29" t="s">
        <v>43</v>
      </c>
      <c r="G4831" s="29" t="s">
        <v>1795</v>
      </c>
      <c r="H4831" s="51" t="s">
        <v>6129</v>
      </c>
      <c r="I4831" s="6"/>
      <c r="J4831" s="10"/>
    </row>
    <row r="4832">
      <c r="A4832" s="28">
        <v>6.31002301924E11</v>
      </c>
      <c r="B4832" s="29" t="s">
        <v>15711</v>
      </c>
      <c r="C4832" s="29" t="s">
        <v>15712</v>
      </c>
      <c r="D4832" s="28">
        <v>8.7059674863E10</v>
      </c>
      <c r="E4832" s="29" t="s">
        <v>21</v>
      </c>
      <c r="F4832" s="29" t="s">
        <v>2</v>
      </c>
      <c r="G4832" s="29" t="s">
        <v>12024</v>
      </c>
      <c r="H4832" s="51" t="s">
        <v>15492</v>
      </c>
      <c r="I4832" s="6"/>
      <c r="J4832" s="6"/>
    </row>
    <row r="4833">
      <c r="A4833" s="28">
        <v>6.31004450612E11</v>
      </c>
      <c r="B4833" s="29" t="s">
        <v>15713</v>
      </c>
      <c r="C4833" s="29" t="s">
        <v>15714</v>
      </c>
      <c r="D4833" s="28">
        <f>+87478076063</f>
        <v>87478076063</v>
      </c>
      <c r="E4833" s="29" t="s">
        <v>15</v>
      </c>
      <c r="F4833" s="29" t="s">
        <v>141</v>
      </c>
      <c r="G4833" s="29" t="s">
        <v>4662</v>
      </c>
      <c r="H4833" s="51" t="s">
        <v>15715</v>
      </c>
      <c r="I4833" s="6"/>
      <c r="J4833" s="13"/>
    </row>
    <row r="4834">
      <c r="A4834" s="28">
        <v>6.31007402573E11</v>
      </c>
      <c r="B4834" s="29" t="s">
        <v>15716</v>
      </c>
      <c r="C4834" s="29" t="s">
        <v>15717</v>
      </c>
      <c r="D4834" s="28">
        <v>8.7074827916E10</v>
      </c>
      <c r="E4834" s="29" t="s">
        <v>879</v>
      </c>
      <c r="F4834" s="29" t="s">
        <v>2</v>
      </c>
      <c r="G4834" s="29" t="s">
        <v>7430</v>
      </c>
      <c r="H4834" s="51" t="s">
        <v>15492</v>
      </c>
      <c r="I4834" s="6"/>
      <c r="J4834" s="6"/>
    </row>
    <row r="4835">
      <c r="A4835" s="3">
        <v>6.31011300806E11</v>
      </c>
      <c r="B4835" s="2" t="s">
        <v>15718</v>
      </c>
      <c r="C4835" s="2" t="s">
        <v>15719</v>
      </c>
      <c r="D4835" s="3">
        <v>8.7715463567E10</v>
      </c>
      <c r="E4835" s="2" t="s">
        <v>16</v>
      </c>
      <c r="F4835" s="2" t="s">
        <v>141</v>
      </c>
      <c r="G4835" s="2" t="s">
        <v>15720</v>
      </c>
      <c r="H4835" s="4" t="s">
        <v>13828</v>
      </c>
      <c r="I4835" s="10"/>
      <c r="J4835" s="6"/>
    </row>
    <row r="4836">
      <c r="A4836" s="28">
        <v>6.3101035046E11</v>
      </c>
      <c r="B4836" s="29" t="s">
        <v>15721</v>
      </c>
      <c r="C4836" s="29" t="s">
        <v>15722</v>
      </c>
      <c r="D4836" s="39" t="s">
        <v>15723</v>
      </c>
      <c r="E4836" s="29" t="s">
        <v>21</v>
      </c>
      <c r="F4836" s="29" t="s">
        <v>16</v>
      </c>
      <c r="G4836" s="29" t="s">
        <v>1323</v>
      </c>
      <c r="H4836" s="51" t="s">
        <v>15724</v>
      </c>
      <c r="I4836" s="6"/>
      <c r="J4836" s="6"/>
    </row>
    <row r="4837">
      <c r="A4837" s="28">
        <v>6.3101230176E11</v>
      </c>
      <c r="B4837" s="29" t="s">
        <v>15725</v>
      </c>
      <c r="C4837" s="29" t="s">
        <v>15726</v>
      </c>
      <c r="D4837" s="39" t="s">
        <v>15727</v>
      </c>
      <c r="E4837" s="29" t="s">
        <v>117</v>
      </c>
      <c r="F4837" s="29" t="s">
        <v>16</v>
      </c>
      <c r="G4837" s="29" t="s">
        <v>1613</v>
      </c>
      <c r="H4837" s="51" t="s">
        <v>15668</v>
      </c>
      <c r="I4837" s="6"/>
      <c r="J4837" s="6"/>
    </row>
    <row r="4838">
      <c r="A4838" s="28">
        <v>6.3102540229E11</v>
      </c>
      <c r="B4838" s="29" t="s">
        <v>15728</v>
      </c>
      <c r="C4838" s="29" t="s">
        <v>15729</v>
      </c>
      <c r="D4838" s="28">
        <v>8.7775681248E10</v>
      </c>
      <c r="E4838" s="29" t="s">
        <v>16</v>
      </c>
      <c r="F4838" s="29" t="s">
        <v>91</v>
      </c>
      <c r="G4838" s="29" t="s">
        <v>15082</v>
      </c>
      <c r="H4838" s="51" t="s">
        <v>15730</v>
      </c>
      <c r="I4838" s="6"/>
      <c r="J4838" s="10"/>
    </row>
    <row r="4839">
      <c r="A4839" s="3">
        <v>6.31024350477E11</v>
      </c>
      <c r="B4839" s="2" t="s">
        <v>15731</v>
      </c>
      <c r="C4839" s="2" t="s">
        <v>15732</v>
      </c>
      <c r="D4839" s="2" t="s">
        <v>15733</v>
      </c>
      <c r="E4839" s="2" t="s">
        <v>420</v>
      </c>
      <c r="F4839" s="2" t="s">
        <v>273</v>
      </c>
      <c r="G4839" s="2" t="s">
        <v>274</v>
      </c>
      <c r="H4839" s="4" t="s">
        <v>8851</v>
      </c>
      <c r="I4839" s="10"/>
      <c r="J4839" s="6"/>
    </row>
    <row r="4840">
      <c r="A4840" s="3">
        <v>6.31023302005E11</v>
      </c>
      <c r="B4840" s="2" t="s">
        <v>15734</v>
      </c>
      <c r="C4840" s="2" t="s">
        <v>15735</v>
      </c>
      <c r="D4840" s="3">
        <v>8.7771729449E10</v>
      </c>
      <c r="E4840" s="2" t="s">
        <v>165</v>
      </c>
      <c r="F4840" s="2" t="s">
        <v>91</v>
      </c>
      <c r="G4840" s="2" t="s">
        <v>15736</v>
      </c>
      <c r="H4840" s="4" t="s">
        <v>15289</v>
      </c>
      <c r="I4840" s="10"/>
      <c r="J4840" s="6"/>
    </row>
    <row r="4841">
      <c r="A4841" s="28">
        <v>6.31101301318E11</v>
      </c>
      <c r="B4841" s="29" t="s">
        <v>15737</v>
      </c>
      <c r="C4841" s="29" t="s">
        <v>15738</v>
      </c>
      <c r="D4841" s="28">
        <v>8.7075958382E10</v>
      </c>
      <c r="E4841" s="29" t="s">
        <v>302</v>
      </c>
      <c r="F4841" s="29" t="s">
        <v>2</v>
      </c>
      <c r="G4841" s="29" t="s">
        <v>13111</v>
      </c>
      <c r="H4841" s="51" t="s">
        <v>15468</v>
      </c>
      <c r="I4841" s="6"/>
      <c r="J4841" s="6"/>
    </row>
    <row r="4842">
      <c r="A4842" s="28">
        <v>6.31029401735E11</v>
      </c>
      <c r="B4842" s="29" t="s">
        <v>15739</v>
      </c>
      <c r="C4842" s="29" t="s">
        <v>15740</v>
      </c>
      <c r="D4842" s="28">
        <v>8.7479182287E10</v>
      </c>
      <c r="E4842" s="29" t="s">
        <v>165</v>
      </c>
      <c r="F4842" s="29" t="s">
        <v>37</v>
      </c>
      <c r="G4842" s="29" t="s">
        <v>15741</v>
      </c>
      <c r="H4842" s="51" t="s">
        <v>14457</v>
      </c>
      <c r="I4842" s="6"/>
      <c r="J4842" s="6"/>
    </row>
    <row r="4843">
      <c r="A4843" s="28">
        <v>6.31102401706E11</v>
      </c>
      <c r="B4843" s="29" t="s">
        <v>15742</v>
      </c>
      <c r="C4843" s="29" t="s">
        <v>15743</v>
      </c>
      <c r="D4843" s="28">
        <v>8.7771911962E10</v>
      </c>
      <c r="E4843" s="29" t="s">
        <v>16</v>
      </c>
      <c r="F4843" s="29" t="s">
        <v>91</v>
      </c>
      <c r="G4843" s="29" t="s">
        <v>2076</v>
      </c>
      <c r="H4843" s="51" t="s">
        <v>15269</v>
      </c>
      <c r="I4843" s="6"/>
      <c r="J4843" s="10"/>
    </row>
    <row r="4844">
      <c r="A4844" s="28">
        <v>6.31101403152E11</v>
      </c>
      <c r="B4844" s="29" t="s">
        <v>15744</v>
      </c>
      <c r="C4844" s="29" t="s">
        <v>15745</v>
      </c>
      <c r="D4844" s="28">
        <f>+77470443704</f>
        <v>77470443704</v>
      </c>
      <c r="E4844" s="29" t="s">
        <v>213</v>
      </c>
      <c r="F4844" s="29" t="s">
        <v>96</v>
      </c>
      <c r="G4844" s="29" t="s">
        <v>15690</v>
      </c>
      <c r="H4844" s="51" t="s">
        <v>14885</v>
      </c>
      <c r="I4844" s="6"/>
      <c r="J4844" s="10"/>
    </row>
    <row r="4845">
      <c r="A4845" s="3">
        <v>6.31104400605E11</v>
      </c>
      <c r="B4845" s="2" t="s">
        <v>15746</v>
      </c>
      <c r="C4845" s="2" t="s">
        <v>15747</v>
      </c>
      <c r="D4845" s="69" t="s">
        <v>15748</v>
      </c>
      <c r="E4845" s="2" t="s">
        <v>1514</v>
      </c>
      <c r="F4845" s="2" t="s">
        <v>2</v>
      </c>
      <c r="G4845" s="2" t="s">
        <v>15749</v>
      </c>
      <c r="H4845" s="4" t="s">
        <v>15750</v>
      </c>
      <c r="I4845" s="10"/>
      <c r="J4845" s="10"/>
    </row>
    <row r="4846">
      <c r="A4846" s="3">
        <v>6.31111350152E11</v>
      </c>
      <c r="B4846" s="2" t="s">
        <v>15751</v>
      </c>
      <c r="C4846" s="2" t="s">
        <v>15752</v>
      </c>
      <c r="D4846" s="3">
        <v>8.7077150471E10</v>
      </c>
      <c r="E4846" s="2" t="s">
        <v>165</v>
      </c>
      <c r="F4846" s="2" t="s">
        <v>9</v>
      </c>
      <c r="G4846" s="2" t="s">
        <v>15753</v>
      </c>
      <c r="H4846" s="4" t="s">
        <v>13505</v>
      </c>
      <c r="I4846" s="10"/>
      <c r="J4846" s="6"/>
    </row>
    <row r="4847">
      <c r="A4847" s="58"/>
      <c r="B4847" s="58"/>
      <c r="C4847" s="58"/>
      <c r="D4847" s="58"/>
      <c r="E4847" s="58"/>
      <c r="F4847" s="58"/>
      <c r="G4847" s="58"/>
      <c r="H4847" s="6"/>
      <c r="I4847" s="6"/>
      <c r="J4847" s="13"/>
    </row>
    <row r="4848">
      <c r="A4848" s="58"/>
      <c r="B4848" s="58"/>
      <c r="C4848" s="58"/>
      <c r="D4848" s="58"/>
      <c r="E4848" s="58"/>
      <c r="F4848" s="58"/>
      <c r="G4848" s="58"/>
      <c r="H4848" s="6"/>
      <c r="I4848" s="6"/>
      <c r="J4848" s="6"/>
    </row>
    <row r="4849">
      <c r="A4849" s="3">
        <v>6.31108401653E11</v>
      </c>
      <c r="B4849" s="2" t="s">
        <v>15754</v>
      </c>
      <c r="C4849" s="2" t="s">
        <v>15755</v>
      </c>
      <c r="D4849" s="69" t="s">
        <v>15756</v>
      </c>
      <c r="E4849" s="2" t="s">
        <v>117</v>
      </c>
      <c r="F4849" s="2" t="s">
        <v>2</v>
      </c>
      <c r="G4849" s="2" t="s">
        <v>12367</v>
      </c>
      <c r="H4849" s="4" t="s">
        <v>15750</v>
      </c>
      <c r="I4849" s="10"/>
      <c r="J4849" s="6"/>
    </row>
    <row r="4850">
      <c r="A4850" s="28">
        <v>6.31112401611E11</v>
      </c>
      <c r="B4850" s="29" t="s">
        <v>15757</v>
      </c>
      <c r="C4850" s="29" t="s">
        <v>15758</v>
      </c>
      <c r="D4850" s="28">
        <v>8.7077083421E10</v>
      </c>
      <c r="E4850" s="29" t="s">
        <v>165</v>
      </c>
      <c r="F4850" s="29" t="s">
        <v>43</v>
      </c>
      <c r="G4850" s="29" t="s">
        <v>15759</v>
      </c>
      <c r="H4850" s="51" t="s">
        <v>2775</v>
      </c>
      <c r="I4850" s="6"/>
      <c r="J4850" s="6"/>
    </row>
    <row r="4851">
      <c r="A4851" s="62">
        <v>6.31116300113E11</v>
      </c>
      <c r="B4851" s="63" t="s">
        <v>15760</v>
      </c>
      <c r="C4851" s="63" t="s">
        <v>15760</v>
      </c>
      <c r="D4851" s="62">
        <v>8.7710357539E10</v>
      </c>
      <c r="E4851" s="63" t="s">
        <v>16</v>
      </c>
      <c r="F4851" s="63" t="s">
        <v>2</v>
      </c>
      <c r="G4851" s="63" t="s">
        <v>15761</v>
      </c>
      <c r="H4851" s="33"/>
      <c r="I4851" s="33"/>
      <c r="J4851" s="6"/>
    </row>
    <row r="4852">
      <c r="A4852" s="28">
        <v>6.31114301725E11</v>
      </c>
      <c r="B4852" s="29" t="s">
        <v>15762</v>
      </c>
      <c r="C4852" s="29" t="s">
        <v>15763</v>
      </c>
      <c r="D4852" s="28">
        <v>8.775243486E9</v>
      </c>
      <c r="E4852" s="29" t="s">
        <v>213</v>
      </c>
      <c r="F4852" s="29" t="s">
        <v>2</v>
      </c>
      <c r="G4852" s="29" t="s">
        <v>13231</v>
      </c>
      <c r="H4852" s="51" t="s">
        <v>15492</v>
      </c>
      <c r="I4852" s="6"/>
      <c r="J4852" s="6"/>
    </row>
    <row r="4853">
      <c r="A4853" s="28">
        <v>6.31115350045E11</v>
      </c>
      <c r="B4853" s="29" t="s">
        <v>15764</v>
      </c>
      <c r="C4853" s="29" t="s">
        <v>15765</v>
      </c>
      <c r="D4853" s="28">
        <v>8.7017953952E10</v>
      </c>
      <c r="E4853" s="29" t="s">
        <v>21</v>
      </c>
      <c r="F4853" s="29" t="s">
        <v>22</v>
      </c>
      <c r="G4853" s="29" t="s">
        <v>15766</v>
      </c>
      <c r="H4853" s="51" t="s">
        <v>963</v>
      </c>
      <c r="I4853" s="6"/>
      <c r="J4853" s="33"/>
    </row>
    <row r="4854">
      <c r="A4854" s="28">
        <v>6.31117401183E11</v>
      </c>
      <c r="B4854" s="29" t="s">
        <v>15767</v>
      </c>
      <c r="C4854" s="29" t="s">
        <v>15768</v>
      </c>
      <c r="D4854" s="28">
        <v>8.7029119117E10</v>
      </c>
      <c r="E4854" s="29" t="s">
        <v>165</v>
      </c>
      <c r="F4854" s="29" t="s">
        <v>37</v>
      </c>
      <c r="G4854" s="29" t="s">
        <v>15769</v>
      </c>
      <c r="H4854" s="51" t="s">
        <v>14457</v>
      </c>
      <c r="I4854" s="6"/>
      <c r="J4854" s="10"/>
    </row>
    <row r="4855">
      <c r="A4855" s="3">
        <v>6.31124300197E11</v>
      </c>
      <c r="B4855" s="2" t="s">
        <v>15770</v>
      </c>
      <c r="C4855" s="2" t="s">
        <v>15771</v>
      </c>
      <c r="D4855" s="2" t="s">
        <v>15772</v>
      </c>
      <c r="E4855" s="2" t="s">
        <v>16</v>
      </c>
      <c r="F4855" s="2" t="s">
        <v>71</v>
      </c>
      <c r="G4855" s="2" t="s">
        <v>15773</v>
      </c>
      <c r="H4855" s="65" t="s">
        <v>10399</v>
      </c>
      <c r="I4855" s="10"/>
      <c r="J4855" s="13"/>
    </row>
    <row r="4856">
      <c r="A4856" s="28">
        <v>6.3112030221E11</v>
      </c>
      <c r="B4856" s="29" t="s">
        <v>15774</v>
      </c>
      <c r="C4856" s="29" t="s">
        <v>15774</v>
      </c>
      <c r="D4856" s="39" t="s">
        <v>15775</v>
      </c>
      <c r="E4856" s="29" t="s">
        <v>151</v>
      </c>
      <c r="F4856" s="29" t="s">
        <v>37</v>
      </c>
      <c r="G4856" s="29" t="s">
        <v>6852</v>
      </c>
      <c r="H4856" s="51" t="s">
        <v>14457</v>
      </c>
      <c r="I4856" s="6"/>
      <c r="J4856" s="6"/>
    </row>
    <row r="4857">
      <c r="A4857" s="3">
        <v>6.31121301921E11</v>
      </c>
      <c r="B4857" s="2" t="s">
        <v>15776</v>
      </c>
      <c r="C4857" s="2" t="s">
        <v>15776</v>
      </c>
      <c r="D4857" s="3">
        <v>8.7715986663E10</v>
      </c>
      <c r="E4857" s="2" t="s">
        <v>117</v>
      </c>
      <c r="F4857" s="2" t="s">
        <v>201</v>
      </c>
      <c r="G4857" s="2" t="s">
        <v>15777</v>
      </c>
      <c r="H4857" s="4" t="s">
        <v>15778</v>
      </c>
      <c r="I4857" s="10"/>
      <c r="J4857" s="6"/>
    </row>
    <row r="4858">
      <c r="A4858" s="3">
        <v>6.31119301821E11</v>
      </c>
      <c r="B4858" s="2" t="s">
        <v>15779</v>
      </c>
      <c r="C4858" s="2" t="s">
        <v>15780</v>
      </c>
      <c r="D4858" s="69" t="s">
        <v>15781</v>
      </c>
      <c r="E4858" s="2" t="s">
        <v>165</v>
      </c>
      <c r="F4858" s="2" t="s">
        <v>141</v>
      </c>
      <c r="G4858" s="2" t="s">
        <v>15782</v>
      </c>
      <c r="H4858" s="4" t="s">
        <v>14140</v>
      </c>
      <c r="I4858" s="10"/>
      <c r="J4858" s="6"/>
    </row>
    <row r="4859">
      <c r="A4859" s="28">
        <v>6.31126401142E11</v>
      </c>
      <c r="B4859" s="29" t="s">
        <v>15783</v>
      </c>
      <c r="C4859" s="29" t="s">
        <v>15784</v>
      </c>
      <c r="D4859" s="28">
        <v>8.7020895399E10</v>
      </c>
      <c r="E4859" s="29" t="s">
        <v>117</v>
      </c>
      <c r="F4859" s="29" t="s">
        <v>205</v>
      </c>
      <c r="G4859" s="29" t="s">
        <v>9092</v>
      </c>
      <c r="H4859" s="51" t="s">
        <v>15449</v>
      </c>
      <c r="I4859" s="6"/>
      <c r="J4859" s="10"/>
    </row>
    <row r="4860">
      <c r="A4860" s="3">
        <v>6.31125301894E11</v>
      </c>
      <c r="B4860" s="2" t="s">
        <v>15785</v>
      </c>
      <c r="C4860" s="2" t="s">
        <v>15786</v>
      </c>
      <c r="D4860" s="69" t="s">
        <v>15787</v>
      </c>
      <c r="E4860" s="2" t="s">
        <v>21</v>
      </c>
      <c r="F4860" s="2" t="s">
        <v>186</v>
      </c>
      <c r="G4860" s="2" t="s">
        <v>2230</v>
      </c>
      <c r="H4860" s="4" t="s">
        <v>13820</v>
      </c>
      <c r="I4860" s="10"/>
      <c r="J4860" s="6"/>
    </row>
    <row r="4861">
      <c r="A4861" s="28">
        <v>6.31124450229E11</v>
      </c>
      <c r="B4861" s="29" t="s">
        <v>2232</v>
      </c>
      <c r="C4861" s="29" t="s">
        <v>15788</v>
      </c>
      <c r="D4861" s="28">
        <v>8.7767170999E10</v>
      </c>
      <c r="E4861" s="29" t="s">
        <v>173</v>
      </c>
      <c r="F4861" s="29" t="s">
        <v>43</v>
      </c>
      <c r="G4861" s="29" t="s">
        <v>15789</v>
      </c>
      <c r="H4861" s="51" t="s">
        <v>2775</v>
      </c>
      <c r="I4861" s="6"/>
      <c r="J4861" s="6"/>
    </row>
    <row r="4862">
      <c r="A4862" s="3">
        <v>6.31127401772E11</v>
      </c>
      <c r="B4862" s="2" t="s">
        <v>15790</v>
      </c>
      <c r="C4862" s="2" t="s">
        <v>15791</v>
      </c>
      <c r="D4862" s="69" t="s">
        <v>15792</v>
      </c>
      <c r="E4862" s="2" t="s">
        <v>15793</v>
      </c>
      <c r="F4862" s="2" t="s">
        <v>2</v>
      </c>
      <c r="G4862" s="2" t="s">
        <v>5569</v>
      </c>
      <c r="H4862" s="4" t="s">
        <v>15794</v>
      </c>
      <c r="I4862" s="10"/>
      <c r="J4862" s="6"/>
    </row>
    <row r="4863">
      <c r="A4863" s="28">
        <v>6.31206300668E11</v>
      </c>
      <c r="B4863" s="29" t="s">
        <v>15795</v>
      </c>
      <c r="C4863" s="29" t="s">
        <v>15796</v>
      </c>
      <c r="D4863" s="28">
        <f>+77029601559</f>
        <v>77029601559</v>
      </c>
      <c r="E4863" s="29" t="s">
        <v>165</v>
      </c>
      <c r="F4863" s="29" t="s">
        <v>37</v>
      </c>
      <c r="G4863" s="29" t="s">
        <v>5938</v>
      </c>
      <c r="H4863" s="51" t="s">
        <v>15797</v>
      </c>
      <c r="I4863" s="6"/>
      <c r="J4863" s="6"/>
    </row>
    <row r="4864">
      <c r="A4864" s="3">
        <v>6.31210300789E11</v>
      </c>
      <c r="B4864" s="2" t="s">
        <v>15798</v>
      </c>
      <c r="C4864" s="2" t="s">
        <v>15799</v>
      </c>
      <c r="D4864" s="3">
        <v>8.7717002646E10</v>
      </c>
      <c r="E4864" s="2" t="s">
        <v>674</v>
      </c>
      <c r="F4864" s="2" t="s">
        <v>22</v>
      </c>
      <c r="G4864" s="2" t="s">
        <v>1854</v>
      </c>
      <c r="H4864" s="4" t="s">
        <v>12038</v>
      </c>
      <c r="I4864" s="10"/>
      <c r="J4864" s="6"/>
    </row>
    <row r="4865">
      <c r="A4865" s="3">
        <v>6.31207401638E11</v>
      </c>
      <c r="B4865" s="2" t="s">
        <v>15800</v>
      </c>
      <c r="C4865" s="2" t="s">
        <v>15801</v>
      </c>
      <c r="D4865" s="3">
        <v>8.7051561908E10</v>
      </c>
      <c r="E4865" s="2" t="s">
        <v>1335</v>
      </c>
      <c r="F4865" s="2" t="s">
        <v>16</v>
      </c>
      <c r="G4865" s="2" t="s">
        <v>1648</v>
      </c>
      <c r="H4865" s="4" t="s">
        <v>13505</v>
      </c>
      <c r="I4865" s="10"/>
      <c r="J4865" s="6"/>
    </row>
    <row r="4866">
      <c r="A4866" s="28">
        <v>6.31208350126E11</v>
      </c>
      <c r="B4866" s="29" t="s">
        <v>15802</v>
      </c>
      <c r="C4866" s="29" t="s">
        <v>15803</v>
      </c>
      <c r="D4866" s="28">
        <v>8.7711186564E10</v>
      </c>
      <c r="E4866" s="29" t="s">
        <v>674</v>
      </c>
      <c r="F4866" s="29" t="s">
        <v>60</v>
      </c>
      <c r="G4866" s="29" t="s">
        <v>15804</v>
      </c>
      <c r="H4866" s="51" t="s">
        <v>1952</v>
      </c>
      <c r="I4866" s="6"/>
      <c r="J4866" s="6"/>
    </row>
    <row r="4867">
      <c r="A4867" s="72">
        <v>6.31210302874E11</v>
      </c>
      <c r="B4867" s="73" t="s">
        <v>15805</v>
      </c>
      <c r="C4867" s="73" t="s">
        <v>15806</v>
      </c>
      <c r="D4867" s="72">
        <v>8.7774951717E10</v>
      </c>
      <c r="E4867" s="73" t="s">
        <v>165</v>
      </c>
      <c r="F4867" s="73" t="s">
        <v>141</v>
      </c>
      <c r="G4867" s="73" t="s">
        <v>2511</v>
      </c>
      <c r="H4867" s="74" t="s">
        <v>13828</v>
      </c>
      <c r="I4867" s="14"/>
      <c r="J4867" s="6"/>
    </row>
    <row r="4868">
      <c r="A4868" s="3">
        <v>6.31212301034E11</v>
      </c>
      <c r="B4868" s="2" t="s">
        <v>15807</v>
      </c>
      <c r="C4868" s="2" t="s">
        <v>15808</v>
      </c>
      <c r="D4868" s="3">
        <v>8.7059703545E10</v>
      </c>
      <c r="E4868" s="2" t="s">
        <v>213</v>
      </c>
      <c r="F4868" s="2" t="s">
        <v>201</v>
      </c>
      <c r="G4868" s="2" t="s">
        <v>3152</v>
      </c>
      <c r="H4868" s="4" t="s">
        <v>15025</v>
      </c>
      <c r="I4868" s="10"/>
      <c r="J4868" s="10"/>
    </row>
    <row r="4869">
      <c r="A4869" s="3">
        <v>6.3121630089E11</v>
      </c>
      <c r="B4869" s="2" t="s">
        <v>15809</v>
      </c>
      <c r="C4869" s="2" t="s">
        <v>15810</v>
      </c>
      <c r="D4869" s="3">
        <v>8.7716170157E10</v>
      </c>
      <c r="E4869" s="2" t="s">
        <v>225</v>
      </c>
      <c r="F4869" s="2" t="s">
        <v>60</v>
      </c>
      <c r="G4869" s="2" t="s">
        <v>1822</v>
      </c>
      <c r="H4869" s="4" t="s">
        <v>1952</v>
      </c>
      <c r="I4869" s="10"/>
      <c r="J4869" s="6"/>
    </row>
    <row r="4870">
      <c r="A4870" s="28">
        <v>6.31211401749E11</v>
      </c>
      <c r="B4870" s="29" t="s">
        <v>15811</v>
      </c>
      <c r="C4870" s="29" t="s">
        <v>15812</v>
      </c>
      <c r="D4870" s="28">
        <v>8.7769335524E10</v>
      </c>
      <c r="E4870" s="29" t="s">
        <v>379</v>
      </c>
      <c r="F4870" s="29" t="s">
        <v>91</v>
      </c>
      <c r="G4870" s="29" t="s">
        <v>3280</v>
      </c>
      <c r="H4870" s="51" t="s">
        <v>15813</v>
      </c>
      <c r="I4870" s="6"/>
      <c r="J4870" s="6"/>
    </row>
    <row r="4871">
      <c r="A4871" s="3">
        <v>6.31214300631E11</v>
      </c>
      <c r="B4871" s="2" t="s">
        <v>13844</v>
      </c>
      <c r="C4871" s="2" t="s">
        <v>15814</v>
      </c>
      <c r="D4871" s="3">
        <v>8.7054332965E10</v>
      </c>
      <c r="E4871" s="2" t="s">
        <v>117</v>
      </c>
      <c r="F4871" s="2" t="s">
        <v>91</v>
      </c>
      <c r="G4871" s="2" t="s">
        <v>15519</v>
      </c>
      <c r="H4871" s="4" t="s">
        <v>15289</v>
      </c>
      <c r="I4871" s="10"/>
      <c r="J4871" s="20"/>
    </row>
    <row r="4872">
      <c r="A4872" s="3">
        <v>6.31218301354E11</v>
      </c>
      <c r="B4872" s="2" t="s">
        <v>15815</v>
      </c>
      <c r="C4872" s="2" t="s">
        <v>15816</v>
      </c>
      <c r="D4872" s="3">
        <v>8.7775405901E10</v>
      </c>
      <c r="E4872" s="2" t="s">
        <v>674</v>
      </c>
      <c r="F4872" s="2" t="s">
        <v>60</v>
      </c>
      <c r="G4872" s="2" t="s">
        <v>1041</v>
      </c>
      <c r="H4872" s="4" t="s">
        <v>15817</v>
      </c>
      <c r="I4872" s="10"/>
      <c r="J4872" s="6"/>
    </row>
    <row r="4873">
      <c r="A4873" s="3">
        <v>6.31218350144E11</v>
      </c>
      <c r="B4873" s="2" t="s">
        <v>15818</v>
      </c>
      <c r="C4873" s="2" t="s">
        <v>15819</v>
      </c>
      <c r="D4873" s="3">
        <v>8.7755822464E10</v>
      </c>
      <c r="E4873" s="2" t="s">
        <v>225</v>
      </c>
      <c r="F4873" s="2" t="s">
        <v>60</v>
      </c>
      <c r="G4873" s="2" t="s">
        <v>4175</v>
      </c>
      <c r="H4873" s="4" t="s">
        <v>1952</v>
      </c>
      <c r="I4873" s="10"/>
      <c r="J4873" s="6"/>
    </row>
    <row r="4874">
      <c r="A4874" s="3">
        <v>6.31224401511E11</v>
      </c>
      <c r="B4874" s="2" t="s">
        <v>15820</v>
      </c>
      <c r="C4874" s="2" t="s">
        <v>15821</v>
      </c>
      <c r="D4874" s="69" t="s">
        <v>15822</v>
      </c>
      <c r="E4874" s="2" t="s">
        <v>674</v>
      </c>
      <c r="F4874" s="2" t="s">
        <v>452</v>
      </c>
      <c r="G4874" s="2" t="s">
        <v>15823</v>
      </c>
      <c r="H4874" s="4" t="s">
        <v>6001</v>
      </c>
      <c r="I4874" s="10"/>
      <c r="J4874" s="33"/>
    </row>
    <row r="4875">
      <c r="A4875" s="28">
        <v>6.31224300349E11</v>
      </c>
      <c r="B4875" s="29" t="s">
        <v>9115</v>
      </c>
      <c r="C4875" s="29" t="s">
        <v>9115</v>
      </c>
      <c r="D4875" s="39" t="s">
        <v>15824</v>
      </c>
      <c r="E4875" s="29" t="s">
        <v>762</v>
      </c>
      <c r="F4875" s="29" t="s">
        <v>71</v>
      </c>
      <c r="G4875" s="29" t="s">
        <v>15825</v>
      </c>
      <c r="H4875" s="30" t="s">
        <v>1148</v>
      </c>
      <c r="I4875" s="6"/>
      <c r="J4875" s="20"/>
    </row>
    <row r="4876">
      <c r="A4876" s="28">
        <v>6.31224300517E11</v>
      </c>
      <c r="B4876" s="29" t="s">
        <v>15826</v>
      </c>
      <c r="C4876" s="29" t="s">
        <v>15827</v>
      </c>
      <c r="D4876" s="28">
        <v>8.7058883624E10</v>
      </c>
      <c r="E4876" s="29" t="s">
        <v>173</v>
      </c>
      <c r="F4876" s="29" t="s">
        <v>16</v>
      </c>
      <c r="G4876" s="29" t="s">
        <v>17</v>
      </c>
      <c r="H4876" s="51" t="s">
        <v>15828</v>
      </c>
      <c r="I4876" s="6"/>
      <c r="J4876" s="10"/>
    </row>
    <row r="4877">
      <c r="A4877" s="3">
        <v>6.31223300492E11</v>
      </c>
      <c r="B4877" s="2" t="s">
        <v>15829</v>
      </c>
      <c r="C4877" s="2" t="s">
        <v>15830</v>
      </c>
      <c r="D4877" s="69" t="s">
        <v>15831</v>
      </c>
      <c r="E4877" s="2" t="s">
        <v>21</v>
      </c>
      <c r="F4877" s="2" t="s">
        <v>186</v>
      </c>
      <c r="G4877" s="2" t="s">
        <v>15832</v>
      </c>
      <c r="H4877" s="4" t="s">
        <v>13820</v>
      </c>
      <c r="I4877" s="10"/>
      <c r="J4877" s="6"/>
    </row>
    <row r="4878">
      <c r="A4878" s="3">
        <v>6.31225300235E11</v>
      </c>
      <c r="B4878" s="2" t="s">
        <v>15833</v>
      </c>
      <c r="C4878" s="2" t="s">
        <v>15834</v>
      </c>
      <c r="D4878" s="3">
        <v>8.7014457195E10</v>
      </c>
      <c r="E4878" s="2" t="s">
        <v>16</v>
      </c>
      <c r="F4878" s="2" t="s">
        <v>71</v>
      </c>
      <c r="G4878" s="2" t="s">
        <v>15835</v>
      </c>
      <c r="H4878" s="65" t="s">
        <v>10258</v>
      </c>
      <c r="I4878" s="10"/>
      <c r="J4878" s="10"/>
    </row>
    <row r="4879">
      <c r="A4879" s="28">
        <v>6.31226300954E11</v>
      </c>
      <c r="B4879" s="29" t="s">
        <v>15836</v>
      </c>
      <c r="C4879" s="29" t="s">
        <v>15837</v>
      </c>
      <c r="D4879" s="28">
        <v>8.7012308725E10</v>
      </c>
      <c r="E4879" s="29" t="s">
        <v>213</v>
      </c>
      <c r="F4879" s="29" t="s">
        <v>452</v>
      </c>
      <c r="G4879" s="29" t="s">
        <v>15838</v>
      </c>
      <c r="H4879" s="51" t="s">
        <v>5715</v>
      </c>
      <c r="I4879" s="6"/>
      <c r="J4879" s="33"/>
    </row>
    <row r="4880">
      <c r="A4880" s="28">
        <v>6.31226300954E11</v>
      </c>
      <c r="B4880" s="29" t="s">
        <v>15836</v>
      </c>
      <c r="C4880" s="29" t="s">
        <v>15837</v>
      </c>
      <c r="D4880" s="28">
        <v>8.7012308725E10</v>
      </c>
      <c r="E4880" s="29" t="s">
        <v>213</v>
      </c>
      <c r="F4880" s="29" t="s">
        <v>452</v>
      </c>
      <c r="G4880" s="29" t="s">
        <v>15838</v>
      </c>
      <c r="H4880" s="51" t="s">
        <v>15839</v>
      </c>
      <c r="I4880" s="6"/>
      <c r="J4880" s="6"/>
    </row>
    <row r="4881">
      <c r="A4881" s="3">
        <v>6.31229300653E11</v>
      </c>
      <c r="B4881" s="2" t="s">
        <v>15840</v>
      </c>
      <c r="C4881" s="2" t="s">
        <v>15841</v>
      </c>
      <c r="D4881" s="3">
        <v>8.74778884E10</v>
      </c>
      <c r="E4881" s="2" t="s">
        <v>16</v>
      </c>
      <c r="F4881" s="2" t="s">
        <v>96</v>
      </c>
      <c r="G4881" s="2" t="s">
        <v>15842</v>
      </c>
      <c r="H4881" s="4" t="s">
        <v>15487</v>
      </c>
      <c r="I4881" s="10"/>
      <c r="J4881" s="10"/>
    </row>
    <row r="4882">
      <c r="A4882" s="3">
        <v>6.31228301389E11</v>
      </c>
      <c r="B4882" s="2" t="s">
        <v>15843</v>
      </c>
      <c r="C4882" s="2" t="s">
        <v>15844</v>
      </c>
      <c r="D4882" s="3">
        <v>8.7474739414E10</v>
      </c>
      <c r="E4882" s="2" t="s">
        <v>213</v>
      </c>
      <c r="F4882" s="2" t="s">
        <v>2</v>
      </c>
      <c r="G4882" s="2" t="s">
        <v>12199</v>
      </c>
      <c r="H4882" s="4" t="s">
        <v>15750</v>
      </c>
      <c r="I4882" s="10"/>
      <c r="J4882" s="6"/>
    </row>
    <row r="4883">
      <c r="A4883" s="62">
        <v>6.31230300768E11</v>
      </c>
      <c r="B4883" s="63" t="s">
        <v>15845</v>
      </c>
      <c r="C4883" s="63" t="s">
        <v>15846</v>
      </c>
      <c r="D4883" s="62">
        <v>8.7014695601E10</v>
      </c>
      <c r="E4883" s="63" t="s">
        <v>16</v>
      </c>
      <c r="F4883" s="63" t="s">
        <v>37</v>
      </c>
      <c r="G4883" s="63" t="s">
        <v>15847</v>
      </c>
      <c r="H4883" s="33"/>
      <c r="I4883" s="33"/>
      <c r="J4883" s="6"/>
    </row>
    <row r="4884">
      <c r="A4884" s="28">
        <v>6.40101306734E11</v>
      </c>
      <c r="B4884" s="29" t="s">
        <v>15848</v>
      </c>
      <c r="C4884" s="29" t="s">
        <v>15849</v>
      </c>
      <c r="D4884" s="28">
        <v>8.7024388602E10</v>
      </c>
      <c r="E4884" s="29" t="s">
        <v>366</v>
      </c>
      <c r="F4884" s="29" t="s">
        <v>9</v>
      </c>
      <c r="G4884" s="29" t="s">
        <v>2704</v>
      </c>
      <c r="H4884" s="51" t="s">
        <v>15850</v>
      </c>
      <c r="I4884" s="6"/>
      <c r="J4884" s="6"/>
    </row>
    <row r="4885">
      <c r="A4885" s="28">
        <v>6.401013141E11</v>
      </c>
      <c r="B4885" s="29" t="s">
        <v>15851</v>
      </c>
      <c r="C4885" s="29" t="s">
        <v>15852</v>
      </c>
      <c r="D4885" s="28">
        <v>8.7014576104E10</v>
      </c>
      <c r="E4885" s="29" t="s">
        <v>117</v>
      </c>
      <c r="F4885" s="29" t="s">
        <v>452</v>
      </c>
      <c r="G4885" s="29" t="s">
        <v>2256</v>
      </c>
      <c r="H4885" s="51" t="s">
        <v>5715</v>
      </c>
      <c r="I4885" s="6"/>
      <c r="J4885" s="13"/>
    </row>
    <row r="4886">
      <c r="A4886" s="3">
        <v>6.4010131091E11</v>
      </c>
      <c r="B4886" s="2" t="s">
        <v>5015</v>
      </c>
      <c r="C4886" s="2" t="s">
        <v>15853</v>
      </c>
      <c r="D4886" s="3">
        <v>8.7787887792E10</v>
      </c>
      <c r="E4886" s="2" t="s">
        <v>117</v>
      </c>
      <c r="F4886" s="2" t="s">
        <v>31</v>
      </c>
      <c r="G4886" s="2" t="s">
        <v>15854</v>
      </c>
      <c r="H4886" s="4" t="s">
        <v>14117</v>
      </c>
      <c r="I4886" s="10"/>
      <c r="J4886" s="10"/>
    </row>
    <row r="4887">
      <c r="A4887" s="28">
        <v>6.40101412061E11</v>
      </c>
      <c r="B4887" s="29" t="s">
        <v>15855</v>
      </c>
      <c r="C4887" s="29" t="s">
        <v>15856</v>
      </c>
      <c r="D4887" s="28">
        <v>8.7002336887E10</v>
      </c>
      <c r="E4887" s="29" t="s">
        <v>165</v>
      </c>
      <c r="F4887" s="29" t="s">
        <v>2</v>
      </c>
      <c r="G4887" s="29" t="s">
        <v>3360</v>
      </c>
      <c r="H4887" s="51" t="s">
        <v>15492</v>
      </c>
      <c r="I4887" s="6"/>
      <c r="J4887" s="6"/>
    </row>
    <row r="4888">
      <c r="A4888" s="3">
        <v>6.40101407739E11</v>
      </c>
      <c r="B4888" s="2" t="s">
        <v>15857</v>
      </c>
      <c r="C4888" s="2" t="s">
        <v>15858</v>
      </c>
      <c r="D4888" s="3">
        <v>8.7016055527E10</v>
      </c>
      <c r="E4888" s="2" t="s">
        <v>21</v>
      </c>
      <c r="F4888" s="2" t="s">
        <v>43</v>
      </c>
      <c r="G4888" s="2" t="s">
        <v>15859</v>
      </c>
      <c r="H4888" s="4" t="s">
        <v>2932</v>
      </c>
      <c r="I4888" s="10"/>
      <c r="J4888" s="13"/>
    </row>
    <row r="4889">
      <c r="A4889" s="28">
        <v>6.40106401975E11</v>
      </c>
      <c r="B4889" s="29" t="s">
        <v>15860</v>
      </c>
      <c r="C4889" s="29" t="s">
        <v>15860</v>
      </c>
      <c r="D4889" s="28">
        <v>8.7770674014E10</v>
      </c>
      <c r="E4889" s="29" t="s">
        <v>16</v>
      </c>
      <c r="F4889" s="29" t="s">
        <v>205</v>
      </c>
      <c r="G4889" s="29" t="s">
        <v>15861</v>
      </c>
      <c r="H4889" s="51" t="s">
        <v>15376</v>
      </c>
      <c r="I4889" s="6"/>
      <c r="J4889" s="33"/>
    </row>
    <row r="4890">
      <c r="A4890" s="28">
        <v>6.40102301075E11</v>
      </c>
      <c r="B4890" s="29" t="s">
        <v>15862</v>
      </c>
      <c r="C4890" s="29" t="s">
        <v>15863</v>
      </c>
      <c r="D4890" s="28">
        <v>8.7026400595E10</v>
      </c>
      <c r="E4890" s="29" t="s">
        <v>16</v>
      </c>
      <c r="F4890" s="29" t="s">
        <v>37</v>
      </c>
      <c r="G4890" s="29" t="s">
        <v>15864</v>
      </c>
      <c r="H4890" s="51" t="s">
        <v>14457</v>
      </c>
      <c r="I4890" s="6"/>
      <c r="J4890" s="10"/>
    </row>
    <row r="4891">
      <c r="A4891" s="28">
        <v>6.401063033E11</v>
      </c>
      <c r="B4891" s="29" t="s">
        <v>15865</v>
      </c>
      <c r="C4891" s="29" t="s">
        <v>15866</v>
      </c>
      <c r="D4891" s="28">
        <v>8.7771362716E10</v>
      </c>
      <c r="E4891" s="29" t="s">
        <v>225</v>
      </c>
      <c r="F4891" s="29" t="s">
        <v>43</v>
      </c>
      <c r="G4891" s="29" t="s">
        <v>10803</v>
      </c>
      <c r="H4891" s="51" t="s">
        <v>15867</v>
      </c>
      <c r="I4891" s="6"/>
      <c r="J4891" s="10"/>
    </row>
    <row r="4892">
      <c r="A4892" s="28">
        <v>6.40106400658E11</v>
      </c>
      <c r="B4892" s="29" t="s">
        <v>15868</v>
      </c>
      <c r="C4892" s="29" t="s">
        <v>15868</v>
      </c>
      <c r="D4892" s="39" t="s">
        <v>15869</v>
      </c>
      <c r="E4892" s="29" t="s">
        <v>16</v>
      </c>
      <c r="F4892" s="29" t="s">
        <v>37</v>
      </c>
      <c r="G4892" s="29" t="s">
        <v>15870</v>
      </c>
      <c r="H4892" s="51" t="s">
        <v>15871</v>
      </c>
      <c r="I4892" s="6"/>
      <c r="J4892" s="6"/>
    </row>
    <row r="4893">
      <c r="A4893" s="28">
        <v>6.40107302368E11</v>
      </c>
      <c r="B4893" s="29" t="s">
        <v>15872</v>
      </c>
      <c r="C4893" s="29" t="s">
        <v>15873</v>
      </c>
      <c r="D4893" s="28">
        <v>8.7785293806E10</v>
      </c>
      <c r="E4893" s="29" t="s">
        <v>21</v>
      </c>
      <c r="F4893" s="29" t="s">
        <v>2</v>
      </c>
      <c r="G4893" s="29" t="s">
        <v>12597</v>
      </c>
      <c r="H4893" s="51" t="s">
        <v>15492</v>
      </c>
      <c r="I4893" s="6"/>
      <c r="J4893" s="13"/>
    </row>
    <row r="4894">
      <c r="A4894" s="3">
        <v>6.4011330156E11</v>
      </c>
      <c r="B4894" s="2" t="s">
        <v>15874</v>
      </c>
      <c r="C4894" s="2" t="s">
        <v>15875</v>
      </c>
      <c r="D4894" s="69" t="s">
        <v>15876</v>
      </c>
      <c r="E4894" s="2" t="s">
        <v>213</v>
      </c>
      <c r="F4894" s="2" t="s">
        <v>205</v>
      </c>
      <c r="G4894" s="2" t="s">
        <v>1634</v>
      </c>
      <c r="H4894" s="106">
        <v>45735.0</v>
      </c>
      <c r="I4894" s="10"/>
      <c r="J4894" s="10"/>
    </row>
    <row r="4895">
      <c r="A4895" s="28">
        <v>6.40111402792E11</v>
      </c>
      <c r="B4895" s="29" t="s">
        <v>15877</v>
      </c>
      <c r="C4895" s="29" t="s">
        <v>15878</v>
      </c>
      <c r="D4895" s="28">
        <f>+77084080662</f>
        <v>77084080662</v>
      </c>
      <c r="E4895" s="29" t="s">
        <v>165</v>
      </c>
      <c r="F4895" s="29" t="s">
        <v>2</v>
      </c>
      <c r="G4895" s="29" t="s">
        <v>15879</v>
      </c>
      <c r="H4895" s="51" t="s">
        <v>15492</v>
      </c>
      <c r="I4895" s="6"/>
      <c r="J4895" s="33"/>
    </row>
    <row r="4896">
      <c r="A4896" s="28">
        <v>6.40117301999E11</v>
      </c>
      <c r="B4896" s="29" t="s">
        <v>15880</v>
      </c>
      <c r="C4896" s="29" t="s">
        <v>15881</v>
      </c>
      <c r="D4896" s="28">
        <v>8.7013138535E10</v>
      </c>
      <c r="E4896" s="29" t="s">
        <v>21</v>
      </c>
      <c r="F4896" s="29" t="s">
        <v>2</v>
      </c>
      <c r="G4896" s="29" t="s">
        <v>12597</v>
      </c>
      <c r="H4896" s="51" t="s">
        <v>15492</v>
      </c>
      <c r="I4896" s="6"/>
      <c r="J4896" s="6"/>
    </row>
    <row r="4897">
      <c r="A4897" s="28">
        <v>6.40114300384E11</v>
      </c>
      <c r="B4897" s="29" t="s">
        <v>15882</v>
      </c>
      <c r="C4897" s="29" t="s">
        <v>15882</v>
      </c>
      <c r="D4897" s="28">
        <v>8.77577892E9</v>
      </c>
      <c r="E4897" s="29" t="s">
        <v>165</v>
      </c>
      <c r="F4897" s="29" t="s">
        <v>141</v>
      </c>
      <c r="G4897" s="29" t="s">
        <v>1752</v>
      </c>
      <c r="H4897" s="51" t="s">
        <v>13828</v>
      </c>
      <c r="I4897" s="6"/>
      <c r="J4897" s="10"/>
    </row>
    <row r="4898">
      <c r="A4898" s="3">
        <v>6.40114400603E11</v>
      </c>
      <c r="B4898" s="2" t="s">
        <v>15883</v>
      </c>
      <c r="C4898" s="2" t="s">
        <v>15884</v>
      </c>
      <c r="D4898" s="3">
        <v>8.7026732077E10</v>
      </c>
      <c r="E4898" s="2" t="s">
        <v>165</v>
      </c>
      <c r="F4898" s="2" t="s">
        <v>186</v>
      </c>
      <c r="G4898" s="2" t="s">
        <v>4981</v>
      </c>
      <c r="H4898" s="4" t="s">
        <v>13730</v>
      </c>
      <c r="I4898" s="10"/>
      <c r="J4898" s="6"/>
    </row>
    <row r="4899">
      <c r="A4899" s="28">
        <v>6.4011830048E11</v>
      </c>
      <c r="B4899" s="29" t="s">
        <v>15885</v>
      </c>
      <c r="C4899" s="29" t="s">
        <v>15886</v>
      </c>
      <c r="D4899" s="39" t="s">
        <v>15887</v>
      </c>
      <c r="E4899" s="29" t="s">
        <v>21</v>
      </c>
      <c r="F4899" s="29" t="s">
        <v>201</v>
      </c>
      <c r="G4899" s="29" t="s">
        <v>15888</v>
      </c>
      <c r="H4899" s="51" t="s">
        <v>13197</v>
      </c>
      <c r="I4899" s="6"/>
      <c r="J4899" s="6"/>
    </row>
    <row r="4900">
      <c r="A4900" s="28">
        <v>6.40121300784E11</v>
      </c>
      <c r="B4900" s="29" t="s">
        <v>15889</v>
      </c>
      <c r="C4900" s="29" t="s">
        <v>15890</v>
      </c>
      <c r="D4900" s="39" t="s">
        <v>15891</v>
      </c>
      <c r="E4900" s="29" t="s">
        <v>117</v>
      </c>
      <c r="F4900" s="29" t="s">
        <v>186</v>
      </c>
      <c r="G4900" s="29" t="s">
        <v>13290</v>
      </c>
      <c r="H4900" s="51" t="s">
        <v>14043</v>
      </c>
      <c r="I4900" s="6"/>
      <c r="J4900" s="10"/>
    </row>
    <row r="4901">
      <c r="A4901" s="3">
        <v>6.40124302668E11</v>
      </c>
      <c r="B4901" s="2" t="s">
        <v>15892</v>
      </c>
      <c r="C4901" s="2" t="s">
        <v>15893</v>
      </c>
      <c r="D4901" s="69" t="s">
        <v>15894</v>
      </c>
      <c r="E4901" s="2" t="s">
        <v>165</v>
      </c>
      <c r="F4901" s="2" t="s">
        <v>186</v>
      </c>
      <c r="G4901" s="2" t="s">
        <v>4981</v>
      </c>
      <c r="H4901" s="4" t="s">
        <v>13820</v>
      </c>
      <c r="I4901" s="10"/>
      <c r="J4901" s="6"/>
    </row>
    <row r="4902">
      <c r="A4902" s="28">
        <v>6.40130400422E11</v>
      </c>
      <c r="B4902" s="29" t="s">
        <v>15895</v>
      </c>
      <c r="C4902" s="29" t="s">
        <v>15896</v>
      </c>
      <c r="D4902" s="28">
        <v>8.7051212244E10</v>
      </c>
      <c r="E4902" s="29" t="s">
        <v>225</v>
      </c>
      <c r="F4902" s="29" t="s">
        <v>2</v>
      </c>
      <c r="G4902" s="29" t="s">
        <v>13231</v>
      </c>
      <c r="H4902" s="51" t="s">
        <v>15492</v>
      </c>
      <c r="I4902" s="6"/>
      <c r="J4902" s="10"/>
    </row>
    <row r="4903">
      <c r="A4903" s="3">
        <v>6.40216401293E11</v>
      </c>
      <c r="B4903" s="2" t="s">
        <v>15897</v>
      </c>
      <c r="C4903" s="2" t="s">
        <v>15898</v>
      </c>
      <c r="D4903" s="3">
        <v>8.7718499392E10</v>
      </c>
      <c r="E4903" s="2" t="s">
        <v>165</v>
      </c>
      <c r="F4903" s="2" t="s">
        <v>91</v>
      </c>
      <c r="G4903" s="2" t="s">
        <v>4276</v>
      </c>
      <c r="H4903" s="4" t="s">
        <v>15289</v>
      </c>
      <c r="I4903" s="10"/>
      <c r="J4903" s="10"/>
    </row>
    <row r="4904">
      <c r="A4904" s="62">
        <v>6.40204300963E11</v>
      </c>
      <c r="B4904" s="63" t="s">
        <v>15899</v>
      </c>
      <c r="C4904" s="63" t="s">
        <v>15900</v>
      </c>
      <c r="D4904" s="68" t="str">
        <f>+7 702 484 88 13</f>
        <v>#ERROR!</v>
      </c>
      <c r="E4904" s="63" t="s">
        <v>13620</v>
      </c>
      <c r="F4904" s="63" t="s">
        <v>428</v>
      </c>
      <c r="G4904" s="63" t="s">
        <v>3751</v>
      </c>
      <c r="H4904" s="33"/>
      <c r="I4904" s="33"/>
      <c r="J4904" s="6"/>
    </row>
    <row r="4905">
      <c r="A4905" s="28">
        <v>6.40205300671E11</v>
      </c>
      <c r="B4905" s="29" t="s">
        <v>15901</v>
      </c>
      <c r="C4905" s="29" t="s">
        <v>15902</v>
      </c>
      <c r="D4905" s="28">
        <v>8.7777919478E10</v>
      </c>
      <c r="E4905" s="29" t="s">
        <v>674</v>
      </c>
      <c r="F4905" s="29" t="s">
        <v>71</v>
      </c>
      <c r="G4905" s="29" t="s">
        <v>2270</v>
      </c>
      <c r="H4905" s="30" t="s">
        <v>1148</v>
      </c>
      <c r="I4905" s="6"/>
      <c r="J4905" s="10"/>
    </row>
    <row r="4906">
      <c r="A4906" s="62">
        <v>6.40220300356E11</v>
      </c>
      <c r="B4906" s="63" t="s">
        <v>15903</v>
      </c>
      <c r="C4906" s="63" t="s">
        <v>15904</v>
      </c>
      <c r="D4906" s="68" t="str">
        <f>+77711786927 ,87711786927</f>
        <v>#ERROR!</v>
      </c>
      <c r="E4906" s="63" t="s">
        <v>21</v>
      </c>
      <c r="F4906" s="63" t="s">
        <v>16</v>
      </c>
      <c r="G4906" s="63" t="s">
        <v>3045</v>
      </c>
      <c r="H4906" s="33"/>
      <c r="I4906" s="33"/>
      <c r="J4906" s="6"/>
    </row>
    <row r="4907">
      <c r="A4907" s="28">
        <v>6.40317300105E11</v>
      </c>
      <c r="B4907" s="29" t="s">
        <v>15905</v>
      </c>
      <c r="C4907" s="29" t="s">
        <v>15906</v>
      </c>
      <c r="D4907" s="28">
        <v>8.7478492207E10</v>
      </c>
      <c r="E4907" s="29" t="s">
        <v>21</v>
      </c>
      <c r="F4907" s="29" t="s">
        <v>31</v>
      </c>
      <c r="G4907" s="29" t="s">
        <v>11851</v>
      </c>
      <c r="H4907" s="51" t="s">
        <v>14181</v>
      </c>
      <c r="I4907" s="6"/>
      <c r="J4907" s="6"/>
    </row>
    <row r="4908">
      <c r="A4908" s="3">
        <v>6.40223303159E11</v>
      </c>
      <c r="B4908" s="2" t="s">
        <v>15907</v>
      </c>
      <c r="C4908" s="2" t="s">
        <v>15908</v>
      </c>
      <c r="D4908" s="3">
        <v>8.7134223166E10</v>
      </c>
      <c r="E4908" s="2" t="s">
        <v>21</v>
      </c>
      <c r="F4908" s="2" t="s">
        <v>201</v>
      </c>
      <c r="G4908" s="2" t="s">
        <v>1163</v>
      </c>
      <c r="H4908" s="4" t="s">
        <v>13197</v>
      </c>
      <c r="I4908" s="10"/>
      <c r="J4908" s="10"/>
    </row>
    <row r="4909">
      <c r="A4909" s="28">
        <v>6.40228402293E11</v>
      </c>
      <c r="B4909" s="29" t="s">
        <v>15909</v>
      </c>
      <c r="C4909" s="29" t="s">
        <v>15910</v>
      </c>
      <c r="D4909" s="28">
        <v>8.7233233862E10</v>
      </c>
      <c r="E4909" s="29" t="s">
        <v>3333</v>
      </c>
      <c r="F4909" s="29" t="s">
        <v>141</v>
      </c>
      <c r="G4909" s="29" t="s">
        <v>2538</v>
      </c>
      <c r="H4909" s="51" t="s">
        <v>15911</v>
      </c>
      <c r="I4909" s="6"/>
      <c r="J4909" s="6"/>
    </row>
    <row r="4910">
      <c r="A4910" s="3">
        <v>6.40302302744E11</v>
      </c>
      <c r="B4910" s="2" t="s">
        <v>15912</v>
      </c>
      <c r="C4910" s="2" t="s">
        <v>15913</v>
      </c>
      <c r="D4910" s="3">
        <v>8.7055714397E10</v>
      </c>
      <c r="E4910" s="2" t="s">
        <v>117</v>
      </c>
      <c r="F4910" s="2" t="s">
        <v>91</v>
      </c>
      <c r="G4910" s="2" t="s">
        <v>15914</v>
      </c>
      <c r="H4910" s="4" t="s">
        <v>15289</v>
      </c>
      <c r="I4910" s="10"/>
      <c r="J4910" s="6"/>
    </row>
    <row r="4911">
      <c r="A4911" s="3">
        <v>6.40303302343E11</v>
      </c>
      <c r="B4911" s="2" t="s">
        <v>15915</v>
      </c>
      <c r="C4911" s="2" t="s">
        <v>15916</v>
      </c>
      <c r="D4911" s="3">
        <v>8.778177424E10</v>
      </c>
      <c r="E4911" s="2" t="s">
        <v>165</v>
      </c>
      <c r="F4911" s="2" t="s">
        <v>141</v>
      </c>
      <c r="G4911" s="2" t="s">
        <v>15917</v>
      </c>
      <c r="H4911" s="4" t="s">
        <v>14140</v>
      </c>
      <c r="I4911" s="10"/>
      <c r="J4911" s="6"/>
    </row>
    <row r="4912">
      <c r="A4912" s="3">
        <v>6.40317401912E11</v>
      </c>
      <c r="B4912" s="2" t="s">
        <v>15918</v>
      </c>
      <c r="C4912" s="2" t="s">
        <v>15919</v>
      </c>
      <c r="D4912" s="3">
        <v>8.7758689978E10</v>
      </c>
      <c r="E4912" s="2" t="s">
        <v>674</v>
      </c>
      <c r="F4912" s="2" t="s">
        <v>2</v>
      </c>
      <c r="G4912" s="2" t="s">
        <v>5569</v>
      </c>
      <c r="H4912" s="4" t="s">
        <v>15492</v>
      </c>
      <c r="I4912" s="10"/>
      <c r="J4912" s="10"/>
    </row>
    <row r="4913">
      <c r="A4913" s="62">
        <v>6.40320401176E11</v>
      </c>
      <c r="B4913" s="63" t="s">
        <v>15920</v>
      </c>
      <c r="C4913" s="63" t="s">
        <v>15921</v>
      </c>
      <c r="D4913" s="62">
        <v>8.7024444164E10</v>
      </c>
      <c r="E4913" s="63" t="s">
        <v>225</v>
      </c>
      <c r="F4913" s="63" t="s">
        <v>1868</v>
      </c>
      <c r="G4913" s="63" t="s">
        <v>15922</v>
      </c>
      <c r="H4913" s="33"/>
      <c r="I4913" s="33"/>
      <c r="J4913" s="10"/>
    </row>
    <row r="4914">
      <c r="A4914" s="62">
        <v>6.40318301307E11</v>
      </c>
      <c r="B4914" s="63" t="s">
        <v>15923</v>
      </c>
      <c r="C4914" s="63" t="s">
        <v>15924</v>
      </c>
      <c r="D4914" s="62">
        <v>8.7751519966E10</v>
      </c>
      <c r="E4914" s="63" t="s">
        <v>225</v>
      </c>
      <c r="F4914" s="63" t="s">
        <v>16</v>
      </c>
      <c r="G4914" s="63" t="s">
        <v>4214</v>
      </c>
      <c r="H4914" s="33"/>
      <c r="I4914" s="33"/>
      <c r="J4914" s="10"/>
    </row>
    <row r="4915">
      <c r="A4915" s="28">
        <v>6.40319401844E11</v>
      </c>
      <c r="B4915" s="29" t="s">
        <v>15925</v>
      </c>
      <c r="C4915" s="29" t="s">
        <v>15926</v>
      </c>
      <c r="D4915" s="28">
        <v>8.7017149334E10</v>
      </c>
      <c r="E4915" s="29" t="s">
        <v>117</v>
      </c>
      <c r="F4915" s="29" t="s">
        <v>96</v>
      </c>
      <c r="G4915" s="29" t="s">
        <v>3356</v>
      </c>
      <c r="H4915" s="51" t="s">
        <v>15668</v>
      </c>
      <c r="I4915" s="6"/>
      <c r="J4915" s="20"/>
    </row>
    <row r="4916">
      <c r="A4916" s="98">
        <v>6.40401350386E11</v>
      </c>
      <c r="B4916" s="99" t="s">
        <v>15927</v>
      </c>
      <c r="C4916" s="99" t="s">
        <v>15928</v>
      </c>
      <c r="D4916" s="101" t="s">
        <v>15929</v>
      </c>
      <c r="E4916" s="99" t="s">
        <v>253</v>
      </c>
      <c r="F4916" s="99" t="s">
        <v>22</v>
      </c>
      <c r="G4916" s="99" t="s">
        <v>4570</v>
      </c>
      <c r="H4916" s="100" t="s">
        <v>15930</v>
      </c>
      <c r="I4916" s="15"/>
      <c r="J4916" s="6"/>
    </row>
    <row r="4917">
      <c r="A4917" s="28">
        <v>6.40331300756E11</v>
      </c>
      <c r="B4917" s="29" t="s">
        <v>15931</v>
      </c>
      <c r="C4917" s="29" t="s">
        <v>15932</v>
      </c>
      <c r="D4917" s="39" t="s">
        <v>15933</v>
      </c>
      <c r="E4917" s="29" t="s">
        <v>674</v>
      </c>
      <c r="F4917" s="29" t="s">
        <v>2</v>
      </c>
      <c r="G4917" s="29" t="s">
        <v>6133</v>
      </c>
      <c r="H4917" s="51" t="s">
        <v>15468</v>
      </c>
      <c r="I4917" s="6"/>
      <c r="J4917" s="10"/>
    </row>
    <row r="4918">
      <c r="A4918" s="28">
        <v>6.4040530203E11</v>
      </c>
      <c r="B4918" s="29" t="s">
        <v>15934</v>
      </c>
      <c r="C4918" s="29" t="s">
        <v>15935</v>
      </c>
      <c r="D4918" s="39" t="s">
        <v>15936</v>
      </c>
      <c r="E4918" s="29" t="s">
        <v>525</v>
      </c>
      <c r="F4918" s="29" t="s">
        <v>37</v>
      </c>
      <c r="G4918" s="29" t="s">
        <v>15937</v>
      </c>
      <c r="H4918" s="51" t="s">
        <v>14457</v>
      </c>
      <c r="I4918" s="6"/>
      <c r="J4918" s="6"/>
    </row>
    <row r="4919">
      <c r="A4919" s="3">
        <v>6.40404301804E11</v>
      </c>
      <c r="B4919" s="2" t="s">
        <v>15938</v>
      </c>
      <c r="C4919" s="2" t="s">
        <v>15939</v>
      </c>
      <c r="D4919" s="3">
        <v>8.7761215397E10</v>
      </c>
      <c r="E4919" s="2" t="s">
        <v>213</v>
      </c>
      <c r="F4919" s="2" t="s">
        <v>186</v>
      </c>
      <c r="G4919" s="2" t="s">
        <v>1196</v>
      </c>
      <c r="H4919" s="4" t="s">
        <v>13820</v>
      </c>
      <c r="I4919" s="10"/>
      <c r="J4919" s="10"/>
    </row>
    <row r="4920">
      <c r="A4920" s="3">
        <v>6.40405300331E11</v>
      </c>
      <c r="B4920" s="2" t="s">
        <v>15940</v>
      </c>
      <c r="C4920" s="2" t="s">
        <v>15941</v>
      </c>
      <c r="D4920" s="3">
        <v>8.7757477756E10</v>
      </c>
      <c r="E4920" s="2" t="s">
        <v>21</v>
      </c>
      <c r="F4920" s="2" t="s">
        <v>2</v>
      </c>
      <c r="G4920" s="2" t="s">
        <v>12199</v>
      </c>
      <c r="H4920" s="4" t="s">
        <v>15750</v>
      </c>
      <c r="I4920" s="10"/>
      <c r="J4920" s="13"/>
    </row>
    <row r="4921">
      <c r="A4921" s="62">
        <v>6.40410350662E11</v>
      </c>
      <c r="B4921" s="63" t="s">
        <v>15942</v>
      </c>
      <c r="C4921" s="63" t="s">
        <v>15943</v>
      </c>
      <c r="D4921" s="68" t="str">
        <f>+7(702)17-90-557 ,87021790557</f>
        <v>#ERROR!</v>
      </c>
      <c r="E4921" s="63" t="s">
        <v>117</v>
      </c>
      <c r="F4921" s="63" t="s">
        <v>2984</v>
      </c>
      <c r="G4921" s="63" t="s">
        <v>6328</v>
      </c>
      <c r="H4921" s="33"/>
      <c r="I4921" s="33"/>
      <c r="J4921" s="10"/>
    </row>
    <row r="4922">
      <c r="A4922" s="3">
        <v>6.40410300292E11</v>
      </c>
      <c r="B4922" s="2" t="s">
        <v>15944</v>
      </c>
      <c r="C4922" s="2" t="s">
        <v>15945</v>
      </c>
      <c r="D4922" s="69" t="s">
        <v>15946</v>
      </c>
      <c r="E4922" s="2" t="s">
        <v>302</v>
      </c>
      <c r="F4922" s="2" t="s">
        <v>16</v>
      </c>
      <c r="G4922" s="2" t="s">
        <v>9351</v>
      </c>
      <c r="H4922" s="65" t="s">
        <v>10399</v>
      </c>
      <c r="I4922" s="10"/>
      <c r="J4922" s="6"/>
    </row>
    <row r="4923">
      <c r="A4923" s="28">
        <v>6.40413400976E11</v>
      </c>
      <c r="B4923" s="29" t="s">
        <v>15947</v>
      </c>
      <c r="C4923" s="29" t="s">
        <v>15948</v>
      </c>
      <c r="D4923" s="39" t="s">
        <v>15949</v>
      </c>
      <c r="E4923" s="29" t="s">
        <v>165</v>
      </c>
      <c r="F4923" s="29" t="s">
        <v>96</v>
      </c>
      <c r="G4923" s="29" t="s">
        <v>12125</v>
      </c>
      <c r="H4923" s="51" t="s">
        <v>14562</v>
      </c>
      <c r="I4923" s="6"/>
      <c r="J4923" s="6"/>
    </row>
    <row r="4924">
      <c r="A4924" s="28">
        <v>6.40416350754E11</v>
      </c>
      <c r="B4924" s="29" t="s">
        <v>15950</v>
      </c>
      <c r="C4924" s="29" t="s">
        <v>15951</v>
      </c>
      <c r="D4924" s="39" t="s">
        <v>15952</v>
      </c>
      <c r="E4924" s="29" t="s">
        <v>117</v>
      </c>
      <c r="F4924" s="29" t="s">
        <v>22</v>
      </c>
      <c r="G4924" s="29" t="s">
        <v>15953</v>
      </c>
      <c r="H4924" s="51" t="s">
        <v>15954</v>
      </c>
      <c r="I4924" s="6"/>
      <c r="J4924" s="6"/>
    </row>
    <row r="4925">
      <c r="A4925" s="28">
        <v>6.40422403236E11</v>
      </c>
      <c r="B4925" s="29" t="s">
        <v>15955</v>
      </c>
      <c r="C4925" s="29" t="s">
        <v>15956</v>
      </c>
      <c r="D4925" s="28">
        <v>8.7764541548E10</v>
      </c>
      <c r="E4925" s="29" t="s">
        <v>165</v>
      </c>
      <c r="F4925" s="29" t="s">
        <v>31</v>
      </c>
      <c r="G4925" s="29" t="s">
        <v>15957</v>
      </c>
      <c r="H4925" s="51" t="s">
        <v>14117</v>
      </c>
      <c r="I4925" s="6"/>
      <c r="J4925" s="10"/>
    </row>
    <row r="4926">
      <c r="A4926" s="28">
        <v>6.40422402015E11</v>
      </c>
      <c r="B4926" s="29" t="s">
        <v>15958</v>
      </c>
      <c r="C4926" s="29" t="s">
        <v>15959</v>
      </c>
      <c r="D4926" s="28">
        <v>8.7022315564E10</v>
      </c>
      <c r="E4926" s="29" t="s">
        <v>247</v>
      </c>
      <c r="F4926" s="29" t="s">
        <v>37</v>
      </c>
      <c r="G4926" s="29" t="s">
        <v>3444</v>
      </c>
      <c r="H4926" s="51" t="s">
        <v>14457</v>
      </c>
      <c r="I4926" s="6"/>
      <c r="J4926" s="6"/>
    </row>
    <row r="4927">
      <c r="A4927" s="3">
        <v>6.40423401215E11</v>
      </c>
      <c r="B4927" s="2" t="s">
        <v>15960</v>
      </c>
      <c r="C4927" s="2" t="s">
        <v>10406</v>
      </c>
      <c r="D4927" s="3">
        <v>8.7055600152E10</v>
      </c>
      <c r="E4927" s="2" t="s">
        <v>2768</v>
      </c>
      <c r="F4927" s="2" t="s">
        <v>16</v>
      </c>
      <c r="G4927" s="2" t="s">
        <v>202</v>
      </c>
      <c r="H4927" s="4" t="s">
        <v>13682</v>
      </c>
      <c r="I4927" s="10"/>
      <c r="J4927" s="6"/>
    </row>
    <row r="4928">
      <c r="A4928" s="28">
        <v>6.40501304247E11</v>
      </c>
      <c r="B4928" s="29" t="s">
        <v>15961</v>
      </c>
      <c r="C4928" s="29" t="s">
        <v>15962</v>
      </c>
      <c r="D4928" s="28">
        <v>8.7283579083E10</v>
      </c>
      <c r="E4928" s="29" t="s">
        <v>2239</v>
      </c>
      <c r="F4928" s="29" t="s">
        <v>31</v>
      </c>
      <c r="G4928" s="29" t="s">
        <v>1877</v>
      </c>
      <c r="H4928" s="51" t="s">
        <v>14181</v>
      </c>
      <c r="I4928" s="6"/>
      <c r="J4928" s="6"/>
    </row>
    <row r="4929">
      <c r="A4929" s="62">
        <v>6.40508300173E11</v>
      </c>
      <c r="B4929" s="63" t="s">
        <v>15963</v>
      </c>
      <c r="C4929" s="63" t="s">
        <v>15964</v>
      </c>
      <c r="D4929" s="68" t="str">
        <f>+77051266900 ,87051266900</f>
        <v>#ERROR!</v>
      </c>
      <c r="E4929" s="63" t="s">
        <v>117</v>
      </c>
      <c r="F4929" s="63" t="s">
        <v>16</v>
      </c>
      <c r="G4929" s="63" t="s">
        <v>12361</v>
      </c>
      <c r="H4929" s="33"/>
      <c r="I4929" s="33"/>
      <c r="J4929" s="13"/>
    </row>
    <row r="4930">
      <c r="A4930" s="28">
        <v>6.40507350164E11</v>
      </c>
      <c r="B4930" s="29" t="s">
        <v>15965</v>
      </c>
      <c r="C4930" s="29" t="s">
        <v>15966</v>
      </c>
      <c r="D4930" s="28">
        <f>+77712084008</f>
        <v>77712084008</v>
      </c>
      <c r="E4930" s="29" t="s">
        <v>225</v>
      </c>
      <c r="F4930" s="29" t="s">
        <v>60</v>
      </c>
      <c r="G4930" s="29" t="s">
        <v>15967</v>
      </c>
      <c r="H4930" s="51" t="s">
        <v>1952</v>
      </c>
      <c r="I4930" s="6"/>
      <c r="J4930" s="10"/>
    </row>
    <row r="4931">
      <c r="A4931" s="28">
        <v>6.40510402979E11</v>
      </c>
      <c r="B4931" s="29" t="s">
        <v>15968</v>
      </c>
      <c r="C4931" s="29" t="s">
        <v>15969</v>
      </c>
      <c r="D4931" s="28">
        <v>8.7056055535E10</v>
      </c>
      <c r="E4931" s="29" t="s">
        <v>117</v>
      </c>
      <c r="F4931" s="29" t="s">
        <v>201</v>
      </c>
      <c r="G4931" s="29" t="s">
        <v>284</v>
      </c>
      <c r="H4931" s="6"/>
      <c r="I4931" s="6"/>
      <c r="J4931" s="13"/>
    </row>
    <row r="4932">
      <c r="A4932" s="3">
        <v>6.40508450324E11</v>
      </c>
      <c r="B4932" s="2" t="s">
        <v>15970</v>
      </c>
      <c r="C4932" s="2" t="s">
        <v>15971</v>
      </c>
      <c r="D4932" s="3">
        <v>8.7772160842E10</v>
      </c>
      <c r="E4932" s="2" t="s">
        <v>302</v>
      </c>
      <c r="F4932" s="2" t="s">
        <v>9</v>
      </c>
      <c r="G4932" s="2" t="s">
        <v>1620</v>
      </c>
      <c r="H4932" s="4" t="s">
        <v>1286</v>
      </c>
      <c r="I4932" s="10"/>
      <c r="J4932" s="10"/>
    </row>
    <row r="4933">
      <c r="A4933" s="3">
        <v>6.40515450045E11</v>
      </c>
      <c r="B4933" s="2" t="s">
        <v>15972</v>
      </c>
      <c r="C4933" s="2" t="s">
        <v>15973</v>
      </c>
      <c r="D4933" s="2" t="s">
        <v>15974</v>
      </c>
      <c r="E4933" s="2" t="s">
        <v>225</v>
      </c>
      <c r="F4933" s="2" t="s">
        <v>71</v>
      </c>
      <c r="G4933" s="2" t="s">
        <v>1142</v>
      </c>
      <c r="H4933" s="65" t="s">
        <v>1804</v>
      </c>
      <c r="I4933" s="10"/>
      <c r="J4933" s="13"/>
      <c r="K4933" s="82"/>
      <c r="L4933" s="82"/>
      <c r="M4933" s="82"/>
      <c r="N4933" s="82"/>
      <c r="O4933" s="82"/>
      <c r="P4933" s="82"/>
      <c r="Q4933" s="82"/>
      <c r="R4933" s="82"/>
      <c r="S4933" s="82"/>
      <c r="T4933" s="82"/>
      <c r="U4933" s="82"/>
      <c r="V4933" s="82"/>
      <c r="W4933" s="82"/>
      <c r="X4933" s="82"/>
      <c r="Y4933" s="82"/>
      <c r="Z4933" s="82"/>
    </row>
    <row r="4934">
      <c r="A4934" s="3">
        <v>6.40518402349E11</v>
      </c>
      <c r="B4934" s="2" t="s">
        <v>15975</v>
      </c>
      <c r="C4934" s="2" t="s">
        <v>15976</v>
      </c>
      <c r="D4934" s="3">
        <v>8.707677952E10</v>
      </c>
      <c r="E4934" s="2" t="s">
        <v>165</v>
      </c>
      <c r="F4934" s="2" t="s">
        <v>91</v>
      </c>
      <c r="G4934" s="2" t="s">
        <v>15977</v>
      </c>
      <c r="H4934" s="4" t="s">
        <v>15289</v>
      </c>
      <c r="I4934" s="10"/>
      <c r="J4934" s="6"/>
    </row>
    <row r="4935">
      <c r="A4935" s="28">
        <v>6.40522450482E11</v>
      </c>
      <c r="B4935" s="29" t="s">
        <v>15978</v>
      </c>
      <c r="C4935" s="29" t="s">
        <v>15979</v>
      </c>
      <c r="D4935" s="28">
        <v>8.7761197999E10</v>
      </c>
      <c r="E4935" s="29" t="s">
        <v>762</v>
      </c>
      <c r="F4935" s="29" t="s">
        <v>22</v>
      </c>
      <c r="G4935" s="29" t="s">
        <v>1427</v>
      </c>
      <c r="H4935" s="51" t="s">
        <v>12038</v>
      </c>
      <c r="I4935" s="6"/>
      <c r="J4935" s="10"/>
    </row>
    <row r="4936">
      <c r="A4936" s="28">
        <v>6.40521301787E11</v>
      </c>
      <c r="B4936" s="29" t="s">
        <v>15980</v>
      </c>
      <c r="C4936" s="29" t="s">
        <v>15981</v>
      </c>
      <c r="D4936" s="28">
        <v>8.7754639723E10</v>
      </c>
      <c r="E4936" s="29" t="s">
        <v>213</v>
      </c>
      <c r="F4936" s="29" t="s">
        <v>205</v>
      </c>
      <c r="G4936" s="29" t="s">
        <v>6423</v>
      </c>
      <c r="H4936" s="51" t="s">
        <v>15376</v>
      </c>
      <c r="I4936" s="6"/>
      <c r="J4936" s="20"/>
    </row>
    <row r="4937">
      <c r="A4937" s="3">
        <v>6.40524300293E11</v>
      </c>
      <c r="B4937" s="2" t="s">
        <v>15982</v>
      </c>
      <c r="C4937" s="2" t="s">
        <v>15983</v>
      </c>
      <c r="D4937" s="3">
        <v>8.7759793243E10</v>
      </c>
      <c r="E4937" s="2" t="s">
        <v>16</v>
      </c>
      <c r="F4937" s="2" t="s">
        <v>141</v>
      </c>
      <c r="G4937" s="2" t="s">
        <v>15984</v>
      </c>
      <c r="H4937" s="4" t="s">
        <v>14140</v>
      </c>
      <c r="I4937" s="10"/>
      <c r="J4937" s="6"/>
    </row>
    <row r="4938">
      <c r="A4938" s="28">
        <v>6.40606301799E11</v>
      </c>
      <c r="B4938" s="29" t="s">
        <v>15985</v>
      </c>
      <c r="C4938" s="29" t="s">
        <v>15986</v>
      </c>
      <c r="D4938" s="28">
        <v>8.7471112059E10</v>
      </c>
      <c r="E4938" s="29" t="s">
        <v>674</v>
      </c>
      <c r="F4938" s="29" t="s">
        <v>2</v>
      </c>
      <c r="G4938" s="29" t="s">
        <v>15987</v>
      </c>
      <c r="H4938" s="51" t="s">
        <v>15492</v>
      </c>
      <c r="I4938" s="6"/>
      <c r="J4938" s="10"/>
    </row>
    <row r="4939">
      <c r="A4939" s="28">
        <v>6.40525350231E11</v>
      </c>
      <c r="B4939" s="29" t="s">
        <v>15988</v>
      </c>
      <c r="C4939" s="29" t="s">
        <v>15989</v>
      </c>
      <c r="D4939" s="28">
        <v>8.7758793815E10</v>
      </c>
      <c r="E4939" s="29" t="s">
        <v>213</v>
      </c>
      <c r="F4939" s="29" t="s">
        <v>22</v>
      </c>
      <c r="G4939" s="29" t="s">
        <v>15990</v>
      </c>
      <c r="H4939" s="51" t="s">
        <v>15991</v>
      </c>
      <c r="I4939" s="6"/>
      <c r="J4939" s="10"/>
    </row>
    <row r="4940">
      <c r="A4940" s="3">
        <v>6.40528400063E11</v>
      </c>
      <c r="B4940" s="2" t="s">
        <v>15992</v>
      </c>
      <c r="C4940" s="2" t="s">
        <v>15993</v>
      </c>
      <c r="D4940" s="69" t="s">
        <v>15994</v>
      </c>
      <c r="E4940" s="2" t="s">
        <v>173</v>
      </c>
      <c r="F4940" s="2" t="s">
        <v>9</v>
      </c>
      <c r="G4940" s="2" t="s">
        <v>15995</v>
      </c>
      <c r="H4940" s="4" t="s">
        <v>13505</v>
      </c>
      <c r="I4940" s="10"/>
      <c r="J4940" s="6"/>
    </row>
    <row r="4941">
      <c r="A4941" s="3">
        <v>6.40528400862E11</v>
      </c>
      <c r="B4941" s="2" t="s">
        <v>15996</v>
      </c>
      <c r="C4941" s="2" t="s">
        <v>15997</v>
      </c>
      <c r="D4941" s="69" t="s">
        <v>15998</v>
      </c>
      <c r="E4941" s="2" t="s">
        <v>165</v>
      </c>
      <c r="F4941" s="2" t="s">
        <v>273</v>
      </c>
      <c r="G4941" s="2" t="s">
        <v>15999</v>
      </c>
      <c r="H4941" s="4" t="s">
        <v>16000</v>
      </c>
      <c r="I4941" s="10"/>
      <c r="J4941" s="13"/>
      <c r="K4941" s="82"/>
      <c r="L4941" s="82"/>
      <c r="M4941" s="82"/>
      <c r="N4941" s="82"/>
      <c r="O4941" s="82"/>
      <c r="P4941" s="82"/>
      <c r="Q4941" s="82"/>
      <c r="R4941" s="82"/>
      <c r="S4941" s="82"/>
      <c r="T4941" s="82"/>
      <c r="U4941" s="82"/>
      <c r="V4941" s="82"/>
      <c r="W4941" s="82"/>
      <c r="X4941" s="82"/>
      <c r="Y4941" s="82"/>
      <c r="Z4941" s="82"/>
    </row>
    <row r="4942">
      <c r="A4942" s="3">
        <v>6.40528401127E11</v>
      </c>
      <c r="B4942" s="2" t="s">
        <v>16001</v>
      </c>
      <c r="C4942" s="2" t="s">
        <v>16002</v>
      </c>
      <c r="D4942" s="3">
        <f>+77754682403</f>
        <v>77754682403</v>
      </c>
      <c r="E4942" s="2" t="s">
        <v>12819</v>
      </c>
      <c r="F4942" s="2" t="s">
        <v>2</v>
      </c>
      <c r="G4942" s="2" t="s">
        <v>12024</v>
      </c>
      <c r="H4942" s="4" t="s">
        <v>15750</v>
      </c>
      <c r="I4942" s="10"/>
      <c r="J4942" s="6"/>
    </row>
    <row r="4943">
      <c r="A4943" s="3">
        <v>6.40601301325E11</v>
      </c>
      <c r="B4943" s="2" t="s">
        <v>16003</v>
      </c>
      <c r="C4943" s="2" t="s">
        <v>16004</v>
      </c>
      <c r="D4943" s="3">
        <v>8.7761578015E10</v>
      </c>
      <c r="E4943" s="2" t="s">
        <v>225</v>
      </c>
      <c r="F4943" s="2" t="s">
        <v>16</v>
      </c>
      <c r="G4943" s="2" t="s">
        <v>16005</v>
      </c>
      <c r="H4943" s="4" t="s">
        <v>12038</v>
      </c>
      <c r="I4943" s="10"/>
      <c r="J4943" s="20"/>
    </row>
    <row r="4944">
      <c r="A4944" s="28">
        <v>6.40610303053E11</v>
      </c>
      <c r="B4944" s="29" t="s">
        <v>16006</v>
      </c>
      <c r="C4944" s="29" t="s">
        <v>16007</v>
      </c>
      <c r="D4944" s="39" t="s">
        <v>16008</v>
      </c>
      <c r="E4944" s="29" t="s">
        <v>16</v>
      </c>
      <c r="F4944" s="29" t="s">
        <v>96</v>
      </c>
      <c r="G4944" s="29" t="s">
        <v>16009</v>
      </c>
      <c r="H4944" s="51" t="s">
        <v>14885</v>
      </c>
      <c r="I4944" s="6"/>
      <c r="J4944" s="10"/>
      <c r="K4944" s="27"/>
      <c r="L4944" s="27"/>
      <c r="M4944" s="27"/>
      <c r="N4944" s="27"/>
      <c r="O4944" s="27"/>
      <c r="P4944" s="27"/>
      <c r="Q4944" s="27"/>
      <c r="R4944" s="27"/>
      <c r="S4944" s="27"/>
      <c r="T4944" s="27"/>
      <c r="U4944" s="27"/>
      <c r="V4944" s="27"/>
      <c r="W4944" s="27"/>
      <c r="X4944" s="27"/>
      <c r="Y4944" s="27"/>
      <c r="Z4944" s="27"/>
    </row>
    <row r="4945">
      <c r="A4945" s="3">
        <v>6.40614302007E11</v>
      </c>
      <c r="B4945" s="2" t="s">
        <v>16010</v>
      </c>
      <c r="C4945" s="2" t="s">
        <v>16011</v>
      </c>
      <c r="D4945" s="69" t="s">
        <v>16012</v>
      </c>
      <c r="E4945" s="2" t="s">
        <v>165</v>
      </c>
      <c r="F4945" s="2" t="s">
        <v>91</v>
      </c>
      <c r="G4945" s="2" t="s">
        <v>3134</v>
      </c>
      <c r="H4945" s="4" t="s">
        <v>15289</v>
      </c>
      <c r="I4945" s="10"/>
      <c r="J4945" s="20"/>
    </row>
    <row r="4946">
      <c r="A4946" s="3">
        <v>6.40623301771E11</v>
      </c>
      <c r="B4946" s="2" t="s">
        <v>16013</v>
      </c>
      <c r="C4946" s="2" t="s">
        <v>16014</v>
      </c>
      <c r="D4946" s="3">
        <v>8.7284031268E10</v>
      </c>
      <c r="E4946" s="2" t="s">
        <v>117</v>
      </c>
      <c r="F4946" s="2" t="s">
        <v>31</v>
      </c>
      <c r="G4946" s="2" t="s">
        <v>2552</v>
      </c>
      <c r="H4946" s="4" t="s">
        <v>14117</v>
      </c>
      <c r="I4946" s="10"/>
      <c r="J4946" s="6"/>
    </row>
    <row r="4947">
      <c r="A4947" s="3">
        <v>6.40616450544E11</v>
      </c>
      <c r="B4947" s="2" t="s">
        <v>16015</v>
      </c>
      <c r="C4947" s="2" t="s">
        <v>16016</v>
      </c>
      <c r="D4947" s="69" t="s">
        <v>16017</v>
      </c>
      <c r="E4947" s="2" t="s">
        <v>36</v>
      </c>
      <c r="F4947" s="2" t="s">
        <v>22</v>
      </c>
      <c r="G4947" s="2" t="s">
        <v>16018</v>
      </c>
      <c r="H4947" s="4" t="s">
        <v>1743</v>
      </c>
      <c r="I4947" s="10"/>
      <c r="J4947" s="10"/>
    </row>
    <row r="4948">
      <c r="A4948" s="28">
        <v>6.40618401473E11</v>
      </c>
      <c r="B4948" s="29" t="s">
        <v>16019</v>
      </c>
      <c r="C4948" s="29" t="s">
        <v>16020</v>
      </c>
      <c r="D4948" s="28">
        <v>8.7777777777E10</v>
      </c>
      <c r="E4948" s="29" t="s">
        <v>213</v>
      </c>
      <c r="F4948" s="29" t="s">
        <v>22</v>
      </c>
      <c r="G4948" s="29" t="s">
        <v>4995</v>
      </c>
      <c r="H4948" s="51" t="s">
        <v>16021</v>
      </c>
      <c r="I4948" s="6"/>
      <c r="J4948" s="10"/>
    </row>
    <row r="4949">
      <c r="A4949" s="28">
        <v>6.40620302367E11</v>
      </c>
      <c r="B4949" s="29" t="s">
        <v>16022</v>
      </c>
      <c r="C4949" s="29" t="s">
        <v>16023</v>
      </c>
      <c r="D4949" s="28">
        <v>8.7714324862E10</v>
      </c>
      <c r="E4949" s="29" t="s">
        <v>16</v>
      </c>
      <c r="F4949" s="29" t="s">
        <v>91</v>
      </c>
      <c r="G4949" s="29" t="s">
        <v>16024</v>
      </c>
      <c r="H4949" s="51" t="s">
        <v>16025</v>
      </c>
      <c r="I4949" s="6"/>
      <c r="J4949" s="6"/>
    </row>
    <row r="4950">
      <c r="A4950" s="3">
        <v>6.40623402341E11</v>
      </c>
      <c r="B4950" s="2" t="s">
        <v>16026</v>
      </c>
      <c r="C4950" s="2" t="s">
        <v>16027</v>
      </c>
      <c r="D4950" s="3">
        <v>8.723382639E10</v>
      </c>
      <c r="E4950" s="2" t="s">
        <v>165</v>
      </c>
      <c r="F4950" s="2" t="s">
        <v>141</v>
      </c>
      <c r="G4950" s="2" t="s">
        <v>16028</v>
      </c>
      <c r="H4950" s="4" t="s">
        <v>16029</v>
      </c>
      <c r="I4950" s="10"/>
      <c r="J4950" s="6"/>
    </row>
    <row r="4951">
      <c r="A4951" s="3">
        <v>6.40624301043E11</v>
      </c>
      <c r="B4951" s="2" t="s">
        <v>16030</v>
      </c>
      <c r="C4951" s="2" t="s">
        <v>16031</v>
      </c>
      <c r="D4951" s="69" t="s">
        <v>16032</v>
      </c>
      <c r="E4951" s="2" t="s">
        <v>16</v>
      </c>
      <c r="F4951" s="2" t="s">
        <v>71</v>
      </c>
      <c r="G4951" s="2" t="s">
        <v>1992</v>
      </c>
      <c r="H4951" s="65" t="s">
        <v>16033</v>
      </c>
      <c r="I4951" s="10"/>
      <c r="J4951" s="6"/>
    </row>
    <row r="4952">
      <c r="A4952" s="3">
        <v>6.40626301758E11</v>
      </c>
      <c r="B4952" s="2" t="s">
        <v>16034</v>
      </c>
      <c r="C4952" s="2" t="s">
        <v>16035</v>
      </c>
      <c r="D4952" s="3">
        <v>8.7782485564E10</v>
      </c>
      <c r="E4952" s="2" t="s">
        <v>213</v>
      </c>
      <c r="F4952" s="2" t="s">
        <v>452</v>
      </c>
      <c r="G4952" s="2" t="s">
        <v>15273</v>
      </c>
      <c r="H4952" s="4" t="s">
        <v>16036</v>
      </c>
      <c r="I4952" s="10"/>
      <c r="J4952" s="6"/>
    </row>
    <row r="4953">
      <c r="A4953" s="28">
        <v>6.40716402028E11</v>
      </c>
      <c r="B4953" s="29" t="s">
        <v>16037</v>
      </c>
      <c r="C4953" s="29" t="s">
        <v>16038</v>
      </c>
      <c r="D4953" s="28">
        <v>8.7013208207E10</v>
      </c>
      <c r="E4953" s="29" t="s">
        <v>16</v>
      </c>
      <c r="F4953" s="29" t="s">
        <v>96</v>
      </c>
      <c r="G4953" s="29" t="s">
        <v>16039</v>
      </c>
      <c r="H4953" s="51" t="s">
        <v>14562</v>
      </c>
      <c r="I4953" s="6"/>
      <c r="J4953" s="33"/>
    </row>
    <row r="4954">
      <c r="A4954" s="28">
        <v>6.40720450085E11</v>
      </c>
      <c r="B4954" s="29" t="s">
        <v>16040</v>
      </c>
      <c r="C4954" s="29" t="s">
        <v>16041</v>
      </c>
      <c r="D4954" s="28">
        <v>8.7713562897E10</v>
      </c>
      <c r="E4954" s="29" t="s">
        <v>16</v>
      </c>
      <c r="F4954" s="29" t="s">
        <v>9</v>
      </c>
      <c r="G4954" s="29" t="s">
        <v>16042</v>
      </c>
      <c r="H4954" s="51" t="s">
        <v>1286</v>
      </c>
      <c r="I4954" s="6"/>
      <c r="J4954" s="10"/>
    </row>
    <row r="4955">
      <c r="A4955" s="28">
        <v>6.40718300294E11</v>
      </c>
      <c r="B4955" s="29" t="s">
        <v>16043</v>
      </c>
      <c r="C4955" s="29" t="s">
        <v>16043</v>
      </c>
      <c r="D4955" s="28">
        <v>8.7053348849E10</v>
      </c>
      <c r="E4955" s="29" t="s">
        <v>213</v>
      </c>
      <c r="F4955" s="29" t="s">
        <v>71</v>
      </c>
      <c r="G4955" s="29" t="s">
        <v>4315</v>
      </c>
      <c r="H4955" s="30" t="s">
        <v>1732</v>
      </c>
      <c r="I4955" s="6"/>
      <c r="J4955" s="6"/>
    </row>
    <row r="4956">
      <c r="A4956" s="28">
        <v>6.40810450633E11</v>
      </c>
      <c r="B4956" s="29" t="s">
        <v>16044</v>
      </c>
      <c r="C4956" s="29" t="s">
        <v>11755</v>
      </c>
      <c r="D4956" s="28">
        <v>8.7714315929E10</v>
      </c>
      <c r="E4956" s="29" t="s">
        <v>21</v>
      </c>
      <c r="F4956" s="29" t="s">
        <v>43</v>
      </c>
      <c r="G4956" s="29" t="s">
        <v>13802</v>
      </c>
      <c r="H4956" s="51" t="s">
        <v>2775</v>
      </c>
      <c r="I4956" s="6"/>
      <c r="J4956" s="6"/>
    </row>
    <row r="4957">
      <c r="A4957" s="28">
        <v>6.40809300398E11</v>
      </c>
      <c r="B4957" s="29" t="s">
        <v>16045</v>
      </c>
      <c r="C4957" s="29" t="s">
        <v>16046</v>
      </c>
      <c r="D4957" s="39" t="s">
        <v>16047</v>
      </c>
      <c r="E4957" s="29" t="s">
        <v>302</v>
      </c>
      <c r="F4957" s="29" t="s">
        <v>2</v>
      </c>
      <c r="G4957" s="29" t="s">
        <v>11832</v>
      </c>
      <c r="H4957" s="51" t="s">
        <v>15492</v>
      </c>
      <c r="I4957" s="6"/>
      <c r="J4957" s="10"/>
    </row>
    <row r="4958">
      <c r="A4958" s="28">
        <v>6.40810302617E11</v>
      </c>
      <c r="B4958" s="29" t="s">
        <v>16048</v>
      </c>
      <c r="C4958" s="29" t="s">
        <v>16049</v>
      </c>
      <c r="D4958" s="39" t="s">
        <v>16050</v>
      </c>
      <c r="E4958" s="29" t="s">
        <v>165</v>
      </c>
      <c r="F4958" s="29" t="s">
        <v>37</v>
      </c>
      <c r="G4958" s="29" t="s">
        <v>6280</v>
      </c>
      <c r="H4958" s="51" t="s">
        <v>14457</v>
      </c>
      <c r="I4958" s="6"/>
      <c r="J4958" s="6"/>
    </row>
    <row r="4959">
      <c r="A4959" s="3">
        <v>6.40811301139E11</v>
      </c>
      <c r="B4959" s="2" t="s">
        <v>16051</v>
      </c>
      <c r="C4959" s="2" t="s">
        <v>16052</v>
      </c>
      <c r="D4959" s="3">
        <v>8.7775078758E10</v>
      </c>
      <c r="E4959" s="2" t="s">
        <v>117</v>
      </c>
      <c r="F4959" s="2" t="s">
        <v>2</v>
      </c>
      <c r="G4959" s="2" t="s">
        <v>15491</v>
      </c>
      <c r="H4959" s="4" t="s">
        <v>15750</v>
      </c>
      <c r="I4959" s="10"/>
      <c r="J4959" s="6"/>
    </row>
    <row r="4960">
      <c r="A4960" s="3">
        <v>6.40815302109E11</v>
      </c>
      <c r="B4960" s="2" t="s">
        <v>16053</v>
      </c>
      <c r="C4960" s="2" t="s">
        <v>16054</v>
      </c>
      <c r="D4960" s="3">
        <v>8.7014531045E10</v>
      </c>
      <c r="E4960" s="2" t="s">
        <v>165</v>
      </c>
      <c r="F4960" s="2" t="s">
        <v>186</v>
      </c>
      <c r="G4960" s="2" t="s">
        <v>16055</v>
      </c>
      <c r="H4960" s="4" t="s">
        <v>16056</v>
      </c>
      <c r="I4960" s="10"/>
      <c r="J4960" s="6"/>
    </row>
    <row r="4961">
      <c r="A4961" s="28">
        <v>6.40815302733E11</v>
      </c>
      <c r="B4961" s="29" t="s">
        <v>16057</v>
      </c>
      <c r="C4961" s="29" t="s">
        <v>16058</v>
      </c>
      <c r="D4961" s="28">
        <v>8.7778738954E10</v>
      </c>
      <c r="E4961" s="29" t="s">
        <v>165</v>
      </c>
      <c r="F4961" s="29" t="s">
        <v>91</v>
      </c>
      <c r="G4961" s="29" t="s">
        <v>16059</v>
      </c>
      <c r="H4961" s="51" t="s">
        <v>15269</v>
      </c>
      <c r="I4961" s="6"/>
      <c r="J4961" s="6"/>
    </row>
    <row r="4962">
      <c r="A4962" s="28">
        <v>6.4082330072E11</v>
      </c>
      <c r="B4962" s="29" t="s">
        <v>16060</v>
      </c>
      <c r="C4962" s="29" t="s">
        <v>16061</v>
      </c>
      <c r="D4962" s="39" t="s">
        <v>16062</v>
      </c>
      <c r="E4962" s="29" t="s">
        <v>165</v>
      </c>
      <c r="F4962" s="29" t="s">
        <v>91</v>
      </c>
      <c r="G4962" s="29" t="s">
        <v>16063</v>
      </c>
      <c r="H4962" s="51" t="s">
        <v>15269</v>
      </c>
      <c r="I4962" s="6"/>
      <c r="J4962" s="13"/>
    </row>
    <row r="4963">
      <c r="A4963" s="3">
        <v>6.40817401188E11</v>
      </c>
      <c r="B4963" s="2" t="s">
        <v>16064</v>
      </c>
      <c r="C4963" s="2" t="s">
        <v>16065</v>
      </c>
      <c r="D4963" s="69" t="s">
        <v>16066</v>
      </c>
      <c r="E4963" s="2" t="s">
        <v>165</v>
      </c>
      <c r="F4963" s="2" t="s">
        <v>91</v>
      </c>
      <c r="G4963" s="2" t="s">
        <v>1602</v>
      </c>
      <c r="H4963" s="4" t="s">
        <v>16067</v>
      </c>
      <c r="I4963" s="10"/>
      <c r="J4963" s="6"/>
    </row>
    <row r="4964">
      <c r="A4964" s="28">
        <v>6.40831300193E11</v>
      </c>
      <c r="B4964" s="29" t="s">
        <v>16068</v>
      </c>
      <c r="C4964" s="29" t="s">
        <v>16069</v>
      </c>
      <c r="D4964" s="39" t="s">
        <v>16070</v>
      </c>
      <c r="E4964" s="29" t="s">
        <v>349</v>
      </c>
      <c r="F4964" s="29" t="s">
        <v>43</v>
      </c>
      <c r="G4964" s="29" t="s">
        <v>5006</v>
      </c>
      <c r="H4964" s="51" t="s">
        <v>16071</v>
      </c>
      <c r="I4964" s="6"/>
      <c r="J4964" s="6"/>
    </row>
    <row r="4965">
      <c r="A4965" s="28">
        <v>6.40907301725E11</v>
      </c>
      <c r="B4965" s="29" t="s">
        <v>16072</v>
      </c>
      <c r="C4965" s="29" t="s">
        <v>16073</v>
      </c>
      <c r="D4965" s="39" t="s">
        <v>16074</v>
      </c>
      <c r="E4965" s="29" t="s">
        <v>2533</v>
      </c>
      <c r="F4965" s="29" t="s">
        <v>2</v>
      </c>
      <c r="G4965" s="29" t="s">
        <v>6514</v>
      </c>
      <c r="H4965" s="51" t="s">
        <v>15492</v>
      </c>
      <c r="I4965" s="6"/>
      <c r="J4965" s="6"/>
    </row>
    <row r="4966">
      <c r="A4966" s="3">
        <v>6.40909401287E11</v>
      </c>
      <c r="B4966" s="2" t="s">
        <v>16075</v>
      </c>
      <c r="C4966" s="2" t="s">
        <v>16076</v>
      </c>
      <c r="D4966" s="69" t="s">
        <v>16077</v>
      </c>
      <c r="E4966" s="2" t="s">
        <v>225</v>
      </c>
      <c r="F4966" s="2" t="s">
        <v>91</v>
      </c>
      <c r="G4966" s="2" t="s">
        <v>3280</v>
      </c>
      <c r="H4966" s="4" t="s">
        <v>15289</v>
      </c>
      <c r="I4966" s="10"/>
      <c r="J4966" s="6"/>
    </row>
    <row r="4967">
      <c r="A4967" s="28">
        <v>6.41001301841E11</v>
      </c>
      <c r="B4967" s="29" t="s">
        <v>16078</v>
      </c>
      <c r="C4967" s="29" t="s">
        <v>16078</v>
      </c>
      <c r="D4967" s="28">
        <v>8.7753709664E10</v>
      </c>
      <c r="E4967" s="29" t="s">
        <v>16</v>
      </c>
      <c r="F4967" s="29" t="s">
        <v>91</v>
      </c>
      <c r="G4967" s="29" t="s">
        <v>16079</v>
      </c>
      <c r="H4967" s="51" t="s">
        <v>15269</v>
      </c>
      <c r="I4967" s="6"/>
      <c r="J4967" s="10"/>
    </row>
    <row r="4968">
      <c r="A4968" s="28">
        <v>6.40921400492E11</v>
      </c>
      <c r="B4968" s="29" t="s">
        <v>16080</v>
      </c>
      <c r="C4968" s="29" t="s">
        <v>16081</v>
      </c>
      <c r="D4968" s="28">
        <v>8.7017775435E10</v>
      </c>
      <c r="E4968" s="29" t="s">
        <v>117</v>
      </c>
      <c r="F4968" s="29" t="s">
        <v>22</v>
      </c>
      <c r="G4968" s="29" t="s">
        <v>16082</v>
      </c>
      <c r="H4968" s="51" t="s">
        <v>1686</v>
      </c>
      <c r="I4968" s="6"/>
      <c r="J4968" s="6"/>
    </row>
    <row r="4969">
      <c r="A4969" s="62">
        <v>6.40924300373E11</v>
      </c>
      <c r="B4969" s="63" t="s">
        <v>16083</v>
      </c>
      <c r="C4969" s="63" t="s">
        <v>16084</v>
      </c>
      <c r="D4969" s="68" t="str">
        <f>+7 775 52 92 792 ,87755292792</f>
        <v>#ERROR!</v>
      </c>
      <c r="E4969" s="63" t="s">
        <v>16</v>
      </c>
      <c r="F4969" s="63" t="s">
        <v>2</v>
      </c>
      <c r="G4969" s="63" t="s">
        <v>16085</v>
      </c>
      <c r="H4969" s="33"/>
      <c r="I4969" s="33"/>
      <c r="J4969" s="6"/>
    </row>
    <row r="4970">
      <c r="A4970" s="3">
        <v>6.40926301114E11</v>
      </c>
      <c r="B4970" s="2" t="s">
        <v>16086</v>
      </c>
      <c r="C4970" s="2" t="s">
        <v>16087</v>
      </c>
      <c r="D4970" s="3">
        <v>8.7123123486E10</v>
      </c>
      <c r="E4970" s="2" t="s">
        <v>213</v>
      </c>
      <c r="F4970" s="2" t="s">
        <v>452</v>
      </c>
      <c r="G4970" s="2" t="s">
        <v>16088</v>
      </c>
      <c r="H4970" s="4" t="s">
        <v>16089</v>
      </c>
      <c r="I4970" s="10"/>
      <c r="J4970" s="6"/>
    </row>
    <row r="4971">
      <c r="A4971" s="28">
        <v>6.40929302088E11</v>
      </c>
      <c r="B4971" s="29" t="s">
        <v>16090</v>
      </c>
      <c r="C4971" s="29" t="s">
        <v>16091</v>
      </c>
      <c r="D4971" s="28">
        <v>8.7775119211E10</v>
      </c>
      <c r="E4971" s="29" t="s">
        <v>117</v>
      </c>
      <c r="F4971" s="29" t="s">
        <v>186</v>
      </c>
      <c r="G4971" s="29" t="s">
        <v>1196</v>
      </c>
      <c r="H4971" s="51" t="s">
        <v>14013</v>
      </c>
      <c r="I4971" s="6"/>
      <c r="J4971" s="6"/>
    </row>
    <row r="4972">
      <c r="A4972" s="28">
        <v>6.4100340091E11</v>
      </c>
      <c r="B4972" s="29" t="s">
        <v>16092</v>
      </c>
      <c r="C4972" s="29" t="s">
        <v>16093</v>
      </c>
      <c r="D4972" s="28">
        <v>8.7028729493E10</v>
      </c>
      <c r="E4972" s="29" t="s">
        <v>213</v>
      </c>
      <c r="F4972" s="29" t="s">
        <v>37</v>
      </c>
      <c r="G4972" s="29" t="s">
        <v>13104</v>
      </c>
      <c r="H4972" s="51" t="s">
        <v>14457</v>
      </c>
      <c r="I4972" s="6"/>
      <c r="J4972" s="10"/>
    </row>
    <row r="4973">
      <c r="A4973" s="28">
        <v>6.41008400481E11</v>
      </c>
      <c r="B4973" s="29" t="s">
        <v>16094</v>
      </c>
      <c r="C4973" s="29" t="s">
        <v>16095</v>
      </c>
      <c r="D4973" s="28">
        <v>8.771678909E10</v>
      </c>
      <c r="E4973" s="29" t="s">
        <v>165</v>
      </c>
      <c r="F4973" s="29" t="s">
        <v>37</v>
      </c>
      <c r="G4973" s="29" t="s">
        <v>6089</v>
      </c>
      <c r="H4973" s="51" t="s">
        <v>14457</v>
      </c>
      <c r="I4973" s="6"/>
      <c r="J4973" s="10"/>
    </row>
    <row r="4974">
      <c r="A4974" s="3">
        <v>6.41012300596E11</v>
      </c>
      <c r="B4974" s="2" t="s">
        <v>16096</v>
      </c>
      <c r="C4974" s="2" t="s">
        <v>16097</v>
      </c>
      <c r="D4974" s="3">
        <v>8.7053010406E10</v>
      </c>
      <c r="E4974" s="2" t="s">
        <v>21</v>
      </c>
      <c r="F4974" s="2" t="s">
        <v>186</v>
      </c>
      <c r="G4974" s="2" t="s">
        <v>16098</v>
      </c>
      <c r="H4974" s="4" t="s">
        <v>13820</v>
      </c>
      <c r="I4974" s="10"/>
      <c r="J4974" s="6"/>
    </row>
    <row r="4975">
      <c r="A4975" s="28">
        <v>6.41012301712E11</v>
      </c>
      <c r="B4975" s="29" t="s">
        <v>16099</v>
      </c>
      <c r="C4975" s="29" t="s">
        <v>16100</v>
      </c>
      <c r="D4975" s="28">
        <v>8.7025907421E10</v>
      </c>
      <c r="E4975" s="29" t="s">
        <v>36</v>
      </c>
      <c r="F4975" s="29" t="s">
        <v>96</v>
      </c>
      <c r="G4975" s="29" t="s">
        <v>14504</v>
      </c>
      <c r="H4975" s="51" t="s">
        <v>14562</v>
      </c>
      <c r="I4975" s="6"/>
      <c r="J4975" s="33"/>
    </row>
    <row r="4976">
      <c r="A4976" s="28">
        <v>6.41012400959E11</v>
      </c>
      <c r="B4976" s="29" t="s">
        <v>16101</v>
      </c>
      <c r="C4976" s="29" t="s">
        <v>16102</v>
      </c>
      <c r="D4976" s="29" t="s">
        <v>16103</v>
      </c>
      <c r="E4976" s="29" t="s">
        <v>879</v>
      </c>
      <c r="F4976" s="29" t="s">
        <v>96</v>
      </c>
      <c r="G4976" s="29" t="s">
        <v>16104</v>
      </c>
      <c r="H4976" s="51" t="s">
        <v>15668</v>
      </c>
      <c r="I4976" s="6"/>
      <c r="J4976" s="6"/>
    </row>
    <row r="4977">
      <c r="A4977" s="28">
        <v>6.41019401033E11</v>
      </c>
      <c r="B4977" s="29" t="s">
        <v>16105</v>
      </c>
      <c r="C4977" s="29" t="s">
        <v>16106</v>
      </c>
      <c r="D4977" s="28">
        <v>8.7719090277E10</v>
      </c>
      <c r="E4977" s="29" t="s">
        <v>21</v>
      </c>
      <c r="F4977" s="29" t="s">
        <v>141</v>
      </c>
      <c r="G4977" s="29" t="s">
        <v>12560</v>
      </c>
      <c r="H4977" s="51" t="s">
        <v>16107</v>
      </c>
      <c r="I4977" s="6"/>
      <c r="J4977" s="13"/>
    </row>
    <row r="4978">
      <c r="A4978" s="28">
        <v>6.41016302039E11</v>
      </c>
      <c r="B4978" s="29" t="s">
        <v>16108</v>
      </c>
      <c r="C4978" s="29" t="s">
        <v>16109</v>
      </c>
      <c r="D4978" s="28">
        <v>8.777853991E10</v>
      </c>
      <c r="E4978" s="29" t="s">
        <v>21</v>
      </c>
      <c r="F4978" s="29" t="s">
        <v>141</v>
      </c>
      <c r="G4978" s="29" t="s">
        <v>12266</v>
      </c>
      <c r="H4978" s="51" t="s">
        <v>16110</v>
      </c>
      <c r="I4978" s="6"/>
      <c r="J4978" s="20"/>
    </row>
    <row r="4979">
      <c r="A4979" s="62">
        <v>6.41018301874E11</v>
      </c>
      <c r="B4979" s="63" t="s">
        <v>14005</v>
      </c>
      <c r="C4979" s="63" t="s">
        <v>16111</v>
      </c>
      <c r="D4979" s="68" t="str">
        <f>+7 (702) 653 00 89</f>
        <v>#ERROR!</v>
      </c>
      <c r="E4979" s="63" t="s">
        <v>21</v>
      </c>
      <c r="F4979" s="63" t="s">
        <v>16</v>
      </c>
      <c r="G4979" s="63" t="s">
        <v>16112</v>
      </c>
      <c r="H4979" s="33"/>
      <c r="I4979" s="33"/>
      <c r="J4979" s="10"/>
    </row>
    <row r="4980">
      <c r="A4980" s="28">
        <v>6.41020302437E11</v>
      </c>
      <c r="B4980" s="29" t="s">
        <v>12070</v>
      </c>
      <c r="C4980" s="29" t="s">
        <v>16113</v>
      </c>
      <c r="D4980" s="28">
        <v>8.7783070808E10</v>
      </c>
      <c r="E4980" s="29" t="s">
        <v>2768</v>
      </c>
      <c r="F4980" s="29" t="s">
        <v>205</v>
      </c>
      <c r="G4980" s="29" t="s">
        <v>6423</v>
      </c>
      <c r="H4980" s="51" t="s">
        <v>15449</v>
      </c>
      <c r="I4980" s="6"/>
      <c r="J4980" s="6"/>
    </row>
    <row r="4981">
      <c r="A4981" s="3">
        <v>6.41022301023E11</v>
      </c>
      <c r="B4981" s="2" t="s">
        <v>16114</v>
      </c>
      <c r="C4981" s="2" t="s">
        <v>16114</v>
      </c>
      <c r="D4981" s="3">
        <v>8.7028790797E10</v>
      </c>
      <c r="E4981" s="2" t="s">
        <v>2768</v>
      </c>
      <c r="F4981" s="2" t="s">
        <v>22</v>
      </c>
      <c r="G4981" s="2" t="s">
        <v>1253</v>
      </c>
      <c r="H4981" s="4" t="s">
        <v>1743</v>
      </c>
      <c r="I4981" s="10"/>
      <c r="J4981" s="10"/>
    </row>
    <row r="4982">
      <c r="A4982" s="28">
        <v>6.41025301406E11</v>
      </c>
      <c r="B4982" s="29" t="s">
        <v>16115</v>
      </c>
      <c r="C4982" s="29" t="s">
        <v>16116</v>
      </c>
      <c r="D4982" s="28">
        <v>8.7477998913E10</v>
      </c>
      <c r="E4982" s="29" t="s">
        <v>1373</v>
      </c>
      <c r="F4982" s="29" t="s">
        <v>31</v>
      </c>
      <c r="G4982" s="29" t="s">
        <v>14420</v>
      </c>
      <c r="H4982" s="51" t="s">
        <v>16117</v>
      </c>
      <c r="I4982" s="6"/>
      <c r="J4982" s="6"/>
    </row>
    <row r="4983">
      <c r="A4983" s="3">
        <v>6.41031301538E11</v>
      </c>
      <c r="B4983" s="2" t="s">
        <v>16118</v>
      </c>
      <c r="C4983" s="2" t="s">
        <v>16119</v>
      </c>
      <c r="D4983" s="3">
        <v>8.7774793364E10</v>
      </c>
      <c r="E4983" s="2" t="s">
        <v>674</v>
      </c>
      <c r="F4983" s="2" t="s">
        <v>91</v>
      </c>
      <c r="G4983" s="2" t="s">
        <v>14174</v>
      </c>
      <c r="H4983" s="4" t="s">
        <v>16120</v>
      </c>
      <c r="I4983" s="10"/>
      <c r="J4983" s="6"/>
    </row>
    <row r="4984">
      <c r="A4984" s="28">
        <v>6.41029301993E11</v>
      </c>
      <c r="B4984" s="29" t="s">
        <v>16121</v>
      </c>
      <c r="C4984" s="29" t="s">
        <v>16122</v>
      </c>
      <c r="D4984" s="28">
        <v>7.7753917493E10</v>
      </c>
      <c r="E4984" s="29" t="s">
        <v>21</v>
      </c>
      <c r="F4984" s="29" t="s">
        <v>31</v>
      </c>
      <c r="G4984" s="29" t="s">
        <v>16123</v>
      </c>
      <c r="H4984" s="6"/>
      <c r="I4984" s="6"/>
      <c r="J4984" s="6"/>
    </row>
    <row r="4985">
      <c r="A4985" s="28">
        <v>6.41107300106E11</v>
      </c>
      <c r="B4985" s="29" t="s">
        <v>16124</v>
      </c>
      <c r="C4985" s="29" t="s">
        <v>16125</v>
      </c>
      <c r="D4985" s="28">
        <v>8.7762323333E10</v>
      </c>
      <c r="E4985" s="29" t="s">
        <v>117</v>
      </c>
      <c r="F4985" s="29" t="s">
        <v>96</v>
      </c>
      <c r="G4985" s="29" t="s">
        <v>16126</v>
      </c>
      <c r="H4985" s="51" t="s">
        <v>16127</v>
      </c>
      <c r="I4985" s="6"/>
      <c r="J4985" s="13"/>
    </row>
    <row r="4986">
      <c r="A4986" s="3">
        <v>6.41103401595E11</v>
      </c>
      <c r="B4986" s="2" t="s">
        <v>11044</v>
      </c>
      <c r="C4986" s="2" t="s">
        <v>16128</v>
      </c>
      <c r="D4986" s="3">
        <v>8.7776169292E10</v>
      </c>
      <c r="E4986" s="2" t="s">
        <v>165</v>
      </c>
      <c r="F4986" s="2" t="s">
        <v>91</v>
      </c>
      <c r="G4986" s="2" t="s">
        <v>2547</v>
      </c>
      <c r="H4986" s="4" t="s">
        <v>16129</v>
      </c>
      <c r="I4986" s="10"/>
      <c r="J4986" s="6"/>
    </row>
    <row r="4987">
      <c r="A4987" s="72">
        <v>6.41115350443E11</v>
      </c>
      <c r="B4987" s="73" t="s">
        <v>16130</v>
      </c>
      <c r="C4987" s="73" t="s">
        <v>16130</v>
      </c>
      <c r="D4987" s="72">
        <v>8.7778513059E10</v>
      </c>
      <c r="E4987" s="73" t="s">
        <v>16</v>
      </c>
      <c r="F4987" s="73" t="s">
        <v>141</v>
      </c>
      <c r="G4987" s="73" t="s">
        <v>16131</v>
      </c>
      <c r="H4987" s="74" t="s">
        <v>15236</v>
      </c>
      <c r="I4987" s="14"/>
      <c r="J4987" s="10"/>
    </row>
    <row r="4988">
      <c r="A4988" s="28">
        <v>6.4111340066E11</v>
      </c>
      <c r="B4988" s="29" t="s">
        <v>16132</v>
      </c>
      <c r="C4988" s="29" t="s">
        <v>16133</v>
      </c>
      <c r="D4988" s="39" t="s">
        <v>16134</v>
      </c>
      <c r="E4988" s="29" t="s">
        <v>21</v>
      </c>
      <c r="F4988" s="29" t="s">
        <v>22</v>
      </c>
      <c r="G4988" s="29" t="s">
        <v>16135</v>
      </c>
      <c r="H4988" s="51" t="s">
        <v>16136</v>
      </c>
      <c r="I4988" s="6"/>
      <c r="J4988" s="10"/>
    </row>
    <row r="4989">
      <c r="A4989" s="3">
        <v>6.4111530004E11</v>
      </c>
      <c r="B4989" s="2" t="s">
        <v>16137</v>
      </c>
      <c r="C4989" s="2" t="s">
        <v>16138</v>
      </c>
      <c r="D4989" s="3">
        <v>8.7713532531E10</v>
      </c>
      <c r="E4989" s="2" t="s">
        <v>16</v>
      </c>
      <c r="F4989" s="2" t="s">
        <v>141</v>
      </c>
      <c r="G4989" s="2" t="s">
        <v>16139</v>
      </c>
      <c r="H4989" s="4" t="s">
        <v>13828</v>
      </c>
      <c r="I4989" s="10"/>
      <c r="J4989" s="6"/>
    </row>
    <row r="4990">
      <c r="A4990" s="3">
        <v>6.41115300487E11</v>
      </c>
      <c r="B4990" s="2" t="s">
        <v>16140</v>
      </c>
      <c r="C4990" s="2" t="s">
        <v>16141</v>
      </c>
      <c r="D4990" s="3">
        <v>8.7781032781E10</v>
      </c>
      <c r="E4990" s="2" t="s">
        <v>117</v>
      </c>
      <c r="F4990" s="2" t="s">
        <v>2</v>
      </c>
      <c r="G4990" s="2" t="s">
        <v>16142</v>
      </c>
      <c r="H4990" s="4" t="s">
        <v>16143</v>
      </c>
      <c r="I4990" s="10"/>
      <c r="J4990" s="6"/>
    </row>
    <row r="4991">
      <c r="A4991" s="28">
        <v>6.4111835036E11</v>
      </c>
      <c r="B4991" s="29" t="s">
        <v>16144</v>
      </c>
      <c r="C4991" s="29" t="s">
        <v>16145</v>
      </c>
      <c r="D4991" s="28">
        <v>8.7076026662E10</v>
      </c>
      <c r="E4991" s="29" t="s">
        <v>165</v>
      </c>
      <c r="F4991" s="29" t="s">
        <v>9</v>
      </c>
      <c r="G4991" s="29" t="s">
        <v>15146</v>
      </c>
      <c r="H4991" s="51" t="s">
        <v>11250</v>
      </c>
      <c r="I4991" s="6"/>
      <c r="J4991" s="6"/>
    </row>
    <row r="4992">
      <c r="A4992" s="28">
        <v>6.41122301969E11</v>
      </c>
      <c r="B4992" s="29" t="s">
        <v>16146</v>
      </c>
      <c r="C4992" s="29" t="s">
        <v>16147</v>
      </c>
      <c r="D4992" s="28">
        <v>8.713241506E10</v>
      </c>
      <c r="E4992" s="29" t="s">
        <v>117</v>
      </c>
      <c r="F4992" s="29" t="s">
        <v>201</v>
      </c>
      <c r="G4992" s="29" t="s">
        <v>2976</v>
      </c>
      <c r="H4992" s="51" t="s">
        <v>13986</v>
      </c>
      <c r="I4992" s="6"/>
      <c r="J4992" s="6"/>
    </row>
    <row r="4993">
      <c r="A4993" s="3">
        <v>6.41119400376E11</v>
      </c>
      <c r="B4993" s="2" t="s">
        <v>16148</v>
      </c>
      <c r="C4993" s="2" t="s">
        <v>16148</v>
      </c>
      <c r="D4993" s="3">
        <v>8.7784102402E10</v>
      </c>
      <c r="E4993" s="2" t="s">
        <v>16</v>
      </c>
      <c r="F4993" s="2" t="s">
        <v>141</v>
      </c>
      <c r="G4993" s="2" t="s">
        <v>16149</v>
      </c>
      <c r="H4993" s="4" t="s">
        <v>14140</v>
      </c>
      <c r="I4993" s="10"/>
      <c r="J4993" s="6"/>
    </row>
    <row r="4994">
      <c r="A4994" s="28">
        <v>6.41122302322E11</v>
      </c>
      <c r="B4994" s="29" t="s">
        <v>16150</v>
      </c>
      <c r="C4994" s="29" t="s">
        <v>16151</v>
      </c>
      <c r="D4994" s="28">
        <v>8.7262541111E10</v>
      </c>
      <c r="E4994" s="29" t="s">
        <v>165</v>
      </c>
      <c r="F4994" s="29" t="s">
        <v>2</v>
      </c>
      <c r="G4994" s="29" t="s">
        <v>16152</v>
      </c>
      <c r="H4994" s="51" t="s">
        <v>15492</v>
      </c>
      <c r="I4994" s="6"/>
      <c r="J4994" s="6"/>
    </row>
    <row r="4995">
      <c r="A4995" s="28">
        <v>6.41201301313E11</v>
      </c>
      <c r="B4995" s="29" t="s">
        <v>16153</v>
      </c>
      <c r="C4995" s="29" t="s">
        <v>16154</v>
      </c>
      <c r="D4995" s="28">
        <v>8.701597063E10</v>
      </c>
      <c r="E4995" s="29" t="s">
        <v>173</v>
      </c>
      <c r="F4995" s="29" t="s">
        <v>205</v>
      </c>
      <c r="G4995" s="29" t="s">
        <v>1634</v>
      </c>
      <c r="H4995" s="51" t="s">
        <v>15376</v>
      </c>
      <c r="I4995" s="6"/>
      <c r="J4995" s="33"/>
    </row>
    <row r="4996">
      <c r="A4996" s="28">
        <v>6.41128301129E11</v>
      </c>
      <c r="B4996" s="29" t="s">
        <v>16155</v>
      </c>
      <c r="C4996" s="29" t="s">
        <v>16156</v>
      </c>
      <c r="D4996" s="29" t="s">
        <v>16157</v>
      </c>
      <c r="E4996" s="29" t="s">
        <v>165</v>
      </c>
      <c r="F4996" s="29" t="s">
        <v>37</v>
      </c>
      <c r="G4996" s="29" t="s">
        <v>12650</v>
      </c>
      <c r="H4996" s="51" t="s">
        <v>14457</v>
      </c>
      <c r="I4996" s="6"/>
      <c r="J4996" s="33"/>
    </row>
    <row r="4997">
      <c r="A4997" s="28">
        <v>6.41202402402E11</v>
      </c>
      <c r="B4997" s="29" t="s">
        <v>16158</v>
      </c>
      <c r="C4997" s="29" t="s">
        <v>16159</v>
      </c>
      <c r="D4997" s="28">
        <v>8.7786867584E10</v>
      </c>
      <c r="E4997" s="29" t="s">
        <v>6753</v>
      </c>
      <c r="F4997" s="29" t="s">
        <v>37</v>
      </c>
      <c r="G4997" s="29" t="s">
        <v>16160</v>
      </c>
      <c r="H4997" s="51" t="s">
        <v>14457</v>
      </c>
      <c r="I4997" s="6"/>
      <c r="J4997" s="20"/>
    </row>
    <row r="4998">
      <c r="A4998" s="3">
        <v>6.41209350098E11</v>
      </c>
      <c r="B4998" s="2" t="s">
        <v>16161</v>
      </c>
      <c r="C4998" s="2" t="s">
        <v>16162</v>
      </c>
      <c r="D4998" s="3">
        <v>8.7779562695E10</v>
      </c>
      <c r="E4998" s="2" t="s">
        <v>349</v>
      </c>
      <c r="F4998" s="2" t="s">
        <v>22</v>
      </c>
      <c r="G4998" s="2" t="s">
        <v>1253</v>
      </c>
      <c r="H4998" s="4" t="s">
        <v>1743</v>
      </c>
      <c r="I4998" s="10"/>
      <c r="J4998" s="10"/>
    </row>
    <row r="4999">
      <c r="A4999" s="28">
        <v>6.41211301794E11</v>
      </c>
      <c r="B4999" s="29" t="s">
        <v>16163</v>
      </c>
      <c r="C4999" s="29" t="s">
        <v>16164</v>
      </c>
      <c r="D4999" s="39" t="s">
        <v>16165</v>
      </c>
      <c r="E4999" s="29" t="s">
        <v>213</v>
      </c>
      <c r="F4999" s="29" t="s">
        <v>201</v>
      </c>
      <c r="G4999" s="29" t="s">
        <v>2462</v>
      </c>
      <c r="H4999" s="51" t="s">
        <v>13986</v>
      </c>
      <c r="I4999" s="6"/>
      <c r="J4999" s="6"/>
    </row>
    <row r="5000">
      <c r="A5000" s="28">
        <v>6.41211401463E11</v>
      </c>
      <c r="B5000" s="29" t="s">
        <v>16166</v>
      </c>
      <c r="C5000" s="29" t="s">
        <v>16167</v>
      </c>
      <c r="D5000" s="28">
        <v>8.7770220031E10</v>
      </c>
      <c r="E5000" s="29" t="s">
        <v>21</v>
      </c>
      <c r="F5000" s="29" t="s">
        <v>2</v>
      </c>
      <c r="G5000" s="29" t="s">
        <v>16168</v>
      </c>
      <c r="H5000" s="51" t="s">
        <v>16169</v>
      </c>
      <c r="I5000" s="6"/>
      <c r="J5000" s="6"/>
    </row>
    <row r="5001">
      <c r="A5001" s="28">
        <v>6.41215301381E11</v>
      </c>
      <c r="B5001" s="29" t="s">
        <v>16170</v>
      </c>
      <c r="C5001" s="29" t="s">
        <v>16171</v>
      </c>
      <c r="D5001" s="28">
        <v>8.7023342843E10</v>
      </c>
      <c r="E5001" s="29" t="s">
        <v>4561</v>
      </c>
      <c r="F5001" s="29" t="s">
        <v>452</v>
      </c>
      <c r="G5001" s="29" t="s">
        <v>16172</v>
      </c>
      <c r="H5001" s="51" t="s">
        <v>15839</v>
      </c>
      <c r="I5001" s="6"/>
      <c r="J5001" s="10"/>
    </row>
    <row r="5002">
      <c r="A5002" s="28">
        <v>6.41211402144E11</v>
      </c>
      <c r="B5002" s="29" t="s">
        <v>16173</v>
      </c>
      <c r="C5002" s="29" t="s">
        <v>16174</v>
      </c>
      <c r="D5002" s="39" t="s">
        <v>16175</v>
      </c>
      <c r="E5002" s="29" t="s">
        <v>1373</v>
      </c>
      <c r="F5002" s="29" t="s">
        <v>205</v>
      </c>
      <c r="G5002" s="29" t="s">
        <v>16176</v>
      </c>
      <c r="H5002" s="51" t="s">
        <v>15449</v>
      </c>
      <c r="I5002" s="6"/>
      <c r="J5002" s="6"/>
    </row>
    <row r="5003">
      <c r="A5003" s="28">
        <v>6.41215301786E11</v>
      </c>
      <c r="B5003" s="29" t="s">
        <v>16177</v>
      </c>
      <c r="C5003" s="29" t="s">
        <v>16178</v>
      </c>
      <c r="D5003" s="39" t="s">
        <v>16179</v>
      </c>
      <c r="E5003" s="29" t="s">
        <v>525</v>
      </c>
      <c r="F5003" s="29" t="s">
        <v>37</v>
      </c>
      <c r="G5003" s="29" t="s">
        <v>6354</v>
      </c>
      <c r="H5003" s="51" t="s">
        <v>14457</v>
      </c>
      <c r="I5003" s="6"/>
      <c r="J5003" s="6"/>
      <c r="K5003" s="16"/>
      <c r="L5003" s="16"/>
      <c r="M5003" s="16"/>
      <c r="N5003" s="16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16"/>
    </row>
    <row r="5004">
      <c r="A5004" s="28">
        <v>6.41216400036E11</v>
      </c>
      <c r="B5004" s="29" t="s">
        <v>16180</v>
      </c>
      <c r="C5004" s="29" t="s">
        <v>16180</v>
      </c>
      <c r="D5004" s="28">
        <f>+77776238800</f>
        <v>77776238800</v>
      </c>
      <c r="E5004" s="29" t="s">
        <v>225</v>
      </c>
      <c r="F5004" s="29" t="s">
        <v>96</v>
      </c>
      <c r="G5004" s="29" t="s">
        <v>16181</v>
      </c>
      <c r="H5004" s="51" t="s">
        <v>16182</v>
      </c>
      <c r="I5004" s="6"/>
      <c r="J5004" s="6"/>
    </row>
    <row r="5005">
      <c r="A5005" s="3">
        <v>6.41222301417E11</v>
      </c>
      <c r="B5005" s="2" t="s">
        <v>16183</v>
      </c>
      <c r="C5005" s="2" t="s">
        <v>16184</v>
      </c>
      <c r="D5005" s="3">
        <v>8.7027574889E10</v>
      </c>
      <c r="E5005" s="2" t="s">
        <v>165</v>
      </c>
      <c r="F5005" s="2" t="s">
        <v>186</v>
      </c>
      <c r="G5005" s="2" t="s">
        <v>14271</v>
      </c>
      <c r="H5005" s="4" t="s">
        <v>13820</v>
      </c>
      <c r="I5005" s="10"/>
      <c r="J5005" s="20"/>
    </row>
    <row r="5006">
      <c r="A5006" s="3">
        <v>6.4122430032E11</v>
      </c>
      <c r="B5006" s="2" t="s">
        <v>16185</v>
      </c>
      <c r="C5006" s="2" t="s">
        <v>16186</v>
      </c>
      <c r="D5006" s="69" t="s">
        <v>16187</v>
      </c>
      <c r="E5006" s="2" t="s">
        <v>173</v>
      </c>
      <c r="F5006" s="2" t="s">
        <v>452</v>
      </c>
      <c r="G5006" s="2" t="s">
        <v>16188</v>
      </c>
      <c r="H5006" s="4" t="s">
        <v>16189</v>
      </c>
      <c r="I5006" s="10"/>
      <c r="J5006" s="33"/>
    </row>
    <row r="5007">
      <c r="A5007" s="28">
        <v>6.50101304343E11</v>
      </c>
      <c r="B5007" s="29" t="s">
        <v>16190</v>
      </c>
      <c r="C5007" s="29" t="s">
        <v>16191</v>
      </c>
      <c r="D5007" s="39" t="s">
        <v>16192</v>
      </c>
      <c r="E5007" s="29" t="s">
        <v>165</v>
      </c>
      <c r="F5007" s="29" t="s">
        <v>43</v>
      </c>
      <c r="G5007" s="29" t="s">
        <v>2915</v>
      </c>
      <c r="H5007" s="51" t="s">
        <v>15867</v>
      </c>
      <c r="I5007" s="6"/>
      <c r="J5007" s="14"/>
    </row>
    <row r="5008">
      <c r="A5008" s="3">
        <v>6.50101301616E11</v>
      </c>
      <c r="B5008" s="2" t="s">
        <v>16193</v>
      </c>
      <c r="C5008" s="2" t="s">
        <v>16194</v>
      </c>
      <c r="D5008" s="69" t="s">
        <v>16195</v>
      </c>
      <c r="E5008" s="2" t="s">
        <v>21</v>
      </c>
      <c r="F5008" s="2" t="s">
        <v>91</v>
      </c>
      <c r="G5008" s="2" t="s">
        <v>16196</v>
      </c>
      <c r="H5008" s="4" t="s">
        <v>15289</v>
      </c>
      <c r="I5008" s="10"/>
      <c r="J5008" s="20"/>
    </row>
    <row r="5009">
      <c r="A5009" s="28">
        <v>6.50101311198E11</v>
      </c>
      <c r="B5009" s="29" t="s">
        <v>16197</v>
      </c>
      <c r="C5009" s="29" t="s">
        <v>16198</v>
      </c>
      <c r="D5009" s="28">
        <f>+77007182429</f>
        <v>77007182429</v>
      </c>
      <c r="E5009" s="29" t="s">
        <v>525</v>
      </c>
      <c r="F5009" s="29" t="s">
        <v>2</v>
      </c>
      <c r="G5009" s="29" t="s">
        <v>7599</v>
      </c>
      <c r="H5009" s="51" t="s">
        <v>15492</v>
      </c>
      <c r="I5009" s="6"/>
      <c r="J5009" s="10"/>
    </row>
    <row r="5010">
      <c r="A5010" s="3">
        <v>6.50101313431E11</v>
      </c>
      <c r="B5010" s="2" t="s">
        <v>16199</v>
      </c>
      <c r="C5010" s="2" t="s">
        <v>16200</v>
      </c>
      <c r="D5010" s="3">
        <f>+77780406957</f>
        <v>77780406957</v>
      </c>
      <c r="E5010" s="2" t="s">
        <v>165</v>
      </c>
      <c r="F5010" s="2" t="s">
        <v>186</v>
      </c>
      <c r="G5010" s="2" t="s">
        <v>2746</v>
      </c>
      <c r="H5010" s="4" t="s">
        <v>13730</v>
      </c>
      <c r="I5010" s="10"/>
      <c r="J5010" s="14"/>
    </row>
    <row r="5011">
      <c r="A5011" s="28">
        <v>6.5010230172E11</v>
      </c>
      <c r="B5011" s="29" t="s">
        <v>16201</v>
      </c>
      <c r="C5011" s="29" t="s">
        <v>16202</v>
      </c>
      <c r="D5011" s="29" t="s">
        <v>16203</v>
      </c>
      <c r="E5011" s="29" t="s">
        <v>117</v>
      </c>
      <c r="F5011" s="29" t="s">
        <v>91</v>
      </c>
      <c r="G5011" s="29" t="s">
        <v>1138</v>
      </c>
      <c r="H5011" s="51" t="s">
        <v>15269</v>
      </c>
      <c r="I5011" s="6"/>
      <c r="J5011" s="10"/>
    </row>
    <row r="5012">
      <c r="A5012" s="62">
        <v>6.50101318066E11</v>
      </c>
      <c r="B5012" s="63" t="s">
        <v>16204</v>
      </c>
      <c r="C5012" s="63" t="s">
        <v>16204</v>
      </c>
      <c r="D5012" s="62">
        <v>8.7474168814E10</v>
      </c>
      <c r="E5012" s="63" t="s">
        <v>225</v>
      </c>
      <c r="F5012" s="63" t="s">
        <v>16</v>
      </c>
      <c r="G5012" s="63" t="s">
        <v>16205</v>
      </c>
      <c r="H5012" s="33"/>
      <c r="I5012" s="33"/>
      <c r="J5012" s="13"/>
    </row>
    <row r="5013">
      <c r="A5013" s="28">
        <v>6.50103350164E11</v>
      </c>
      <c r="B5013" s="29" t="s">
        <v>16206</v>
      </c>
      <c r="C5013" s="29" t="s">
        <v>16207</v>
      </c>
      <c r="D5013" s="28">
        <v>8.7164122296E10</v>
      </c>
      <c r="E5013" s="29" t="s">
        <v>21</v>
      </c>
      <c r="F5013" s="29" t="s">
        <v>22</v>
      </c>
      <c r="G5013" s="29" t="s">
        <v>4207</v>
      </c>
      <c r="H5013" s="51" t="s">
        <v>1743</v>
      </c>
      <c r="I5013" s="6"/>
      <c r="J5013" s="33"/>
    </row>
    <row r="5014">
      <c r="A5014" s="3">
        <v>6.50105450404E11</v>
      </c>
      <c r="B5014" s="2" t="s">
        <v>16208</v>
      </c>
      <c r="C5014" s="2" t="s">
        <v>16209</v>
      </c>
      <c r="D5014" s="3">
        <v>8.7014917279E10</v>
      </c>
      <c r="E5014" s="2" t="s">
        <v>225</v>
      </c>
      <c r="F5014" s="2" t="s">
        <v>71</v>
      </c>
      <c r="G5014" s="2" t="s">
        <v>3205</v>
      </c>
      <c r="H5014" s="65" t="s">
        <v>1804</v>
      </c>
      <c r="I5014" s="10"/>
      <c r="J5014" s="6"/>
    </row>
    <row r="5015">
      <c r="A5015" s="28">
        <v>6.50104400709E11</v>
      </c>
      <c r="B5015" s="29" t="s">
        <v>16210</v>
      </c>
      <c r="C5015" s="29" t="s">
        <v>16211</v>
      </c>
      <c r="D5015" s="39" t="s">
        <v>16212</v>
      </c>
      <c r="E5015" s="29" t="s">
        <v>1</v>
      </c>
      <c r="F5015" s="29" t="s">
        <v>96</v>
      </c>
      <c r="G5015" s="29" t="s">
        <v>12312</v>
      </c>
      <c r="H5015" s="51" t="s">
        <v>14885</v>
      </c>
      <c r="I5015" s="6"/>
      <c r="J5015" s="10"/>
    </row>
    <row r="5016">
      <c r="A5016" s="58"/>
      <c r="B5016" s="58"/>
      <c r="C5016" s="58"/>
      <c r="D5016" s="58"/>
      <c r="E5016" s="58"/>
      <c r="F5016" s="58"/>
      <c r="G5016" s="58"/>
      <c r="H5016" s="6"/>
      <c r="I5016" s="6"/>
      <c r="J5016" s="33"/>
    </row>
    <row r="5017">
      <c r="A5017" s="3">
        <v>6.50110401532E11</v>
      </c>
      <c r="B5017" s="2" t="s">
        <v>16213</v>
      </c>
      <c r="C5017" s="2" t="s">
        <v>16214</v>
      </c>
      <c r="D5017" s="3">
        <v>8.7014215761E10</v>
      </c>
      <c r="E5017" s="2" t="s">
        <v>379</v>
      </c>
      <c r="F5017" s="2" t="s">
        <v>91</v>
      </c>
      <c r="G5017" s="2" t="s">
        <v>1834</v>
      </c>
      <c r="H5017" s="4" t="s">
        <v>15269</v>
      </c>
      <c r="I5017" s="10"/>
      <c r="J5017" s="6"/>
    </row>
    <row r="5018">
      <c r="A5018" s="62">
        <v>6.50106401838E11</v>
      </c>
      <c r="B5018" s="63" t="s">
        <v>16215</v>
      </c>
      <c r="C5018" s="63" t="s">
        <v>16215</v>
      </c>
      <c r="D5018" s="62">
        <v>8.778451603E10</v>
      </c>
      <c r="E5018" s="63" t="s">
        <v>247</v>
      </c>
      <c r="F5018" s="63" t="s">
        <v>16</v>
      </c>
      <c r="G5018" s="63" t="s">
        <v>3444</v>
      </c>
      <c r="H5018" s="33"/>
      <c r="I5018" s="33"/>
      <c r="J5018" s="10"/>
    </row>
    <row r="5019">
      <c r="A5019" s="3">
        <v>6.50111350282E11</v>
      </c>
      <c r="B5019" s="2" t="s">
        <v>16216</v>
      </c>
      <c r="C5019" s="2" t="s">
        <v>16217</v>
      </c>
      <c r="D5019" s="3">
        <v>8.7056205719E10</v>
      </c>
      <c r="E5019" s="2" t="s">
        <v>165</v>
      </c>
      <c r="F5019" s="2" t="s">
        <v>43</v>
      </c>
      <c r="G5019" s="2" t="s">
        <v>14723</v>
      </c>
      <c r="H5019" s="4" t="s">
        <v>6688</v>
      </c>
      <c r="I5019" s="10"/>
      <c r="J5019" s="6"/>
    </row>
    <row r="5020">
      <c r="A5020" s="28">
        <v>6.50115402131E11</v>
      </c>
      <c r="B5020" s="29" t="s">
        <v>16218</v>
      </c>
      <c r="C5020" s="29" t="s">
        <v>16219</v>
      </c>
      <c r="D5020" s="28">
        <v>8.7018429121E10</v>
      </c>
      <c r="E5020" s="29" t="s">
        <v>584</v>
      </c>
      <c r="F5020" s="29" t="s">
        <v>37</v>
      </c>
      <c r="G5020" s="29" t="s">
        <v>16220</v>
      </c>
      <c r="H5020" s="51" t="s">
        <v>14457</v>
      </c>
      <c r="I5020" s="6"/>
      <c r="J5020" s="13"/>
    </row>
    <row r="5021">
      <c r="A5021" s="28">
        <v>6.50113302332E11</v>
      </c>
      <c r="B5021" s="29" t="s">
        <v>16221</v>
      </c>
      <c r="C5021" s="29" t="s">
        <v>16222</v>
      </c>
      <c r="D5021" s="39" t="s">
        <v>16223</v>
      </c>
      <c r="E5021" s="29" t="s">
        <v>165</v>
      </c>
      <c r="F5021" s="29" t="s">
        <v>201</v>
      </c>
      <c r="G5021" s="29" t="s">
        <v>1500</v>
      </c>
      <c r="H5021" s="51" t="s">
        <v>13682</v>
      </c>
      <c r="I5021" s="6"/>
      <c r="J5021" s="10"/>
    </row>
    <row r="5022">
      <c r="A5022" s="28">
        <v>6.5011830159E11</v>
      </c>
      <c r="B5022" s="29" t="s">
        <v>16224</v>
      </c>
      <c r="C5022" s="29" t="s">
        <v>16225</v>
      </c>
      <c r="D5022" s="39" t="s">
        <v>16226</v>
      </c>
      <c r="E5022" s="29" t="s">
        <v>165</v>
      </c>
      <c r="F5022" s="29" t="s">
        <v>186</v>
      </c>
      <c r="G5022" s="29" t="s">
        <v>4214</v>
      </c>
      <c r="H5022" s="51" t="s">
        <v>14043</v>
      </c>
      <c r="I5022" s="6"/>
      <c r="J5022" s="6"/>
    </row>
    <row r="5023">
      <c r="A5023" s="3">
        <v>6.50116301053E11</v>
      </c>
      <c r="B5023" s="2" t="s">
        <v>16227</v>
      </c>
      <c r="C5023" s="2" t="s">
        <v>16228</v>
      </c>
      <c r="D5023" s="69" t="s">
        <v>16229</v>
      </c>
      <c r="E5023" s="2" t="s">
        <v>21</v>
      </c>
      <c r="F5023" s="2" t="s">
        <v>43</v>
      </c>
      <c r="G5023" s="2" t="s">
        <v>16230</v>
      </c>
      <c r="H5023" s="4" t="s">
        <v>16231</v>
      </c>
      <c r="I5023" s="10"/>
      <c r="J5023" s="20"/>
    </row>
    <row r="5024">
      <c r="A5024" s="3">
        <v>6.50119401165E11</v>
      </c>
      <c r="B5024" s="2" t="s">
        <v>16232</v>
      </c>
      <c r="C5024" s="2" t="s">
        <v>16233</v>
      </c>
      <c r="D5024" s="69" t="s">
        <v>16234</v>
      </c>
      <c r="E5024" s="2" t="s">
        <v>165</v>
      </c>
      <c r="F5024" s="2" t="s">
        <v>186</v>
      </c>
      <c r="G5024" s="2" t="s">
        <v>2746</v>
      </c>
      <c r="H5024" s="4" t="s">
        <v>13820</v>
      </c>
      <c r="I5024" s="10"/>
      <c r="J5024" s="6"/>
    </row>
    <row r="5025">
      <c r="A5025" s="28">
        <v>6.50120303369E11</v>
      </c>
      <c r="B5025" s="29" t="s">
        <v>16235</v>
      </c>
      <c r="C5025" s="29" t="s">
        <v>16236</v>
      </c>
      <c r="D5025" s="28">
        <v>8.7000285E10</v>
      </c>
      <c r="E5025" s="29" t="s">
        <v>879</v>
      </c>
      <c r="F5025" s="29" t="s">
        <v>91</v>
      </c>
      <c r="G5025" s="29" t="s">
        <v>1834</v>
      </c>
      <c r="H5025" s="51" t="s">
        <v>15269</v>
      </c>
      <c r="I5025" s="6"/>
      <c r="J5025" s="10"/>
    </row>
    <row r="5026">
      <c r="A5026" s="3">
        <v>6.501194024E11</v>
      </c>
      <c r="B5026" s="2" t="s">
        <v>16237</v>
      </c>
      <c r="C5026" s="2" t="s">
        <v>16238</v>
      </c>
      <c r="D5026" s="3">
        <v>8.7072440804E10</v>
      </c>
      <c r="E5026" s="2" t="s">
        <v>213</v>
      </c>
      <c r="F5026" s="2" t="s">
        <v>2</v>
      </c>
      <c r="G5026" s="2" t="s">
        <v>3007</v>
      </c>
      <c r="H5026" s="4" t="s">
        <v>15750</v>
      </c>
      <c r="I5026" s="10"/>
      <c r="J5026" s="10"/>
    </row>
    <row r="5027">
      <c r="A5027" s="28">
        <v>6.50122302361E11</v>
      </c>
      <c r="B5027" s="29" t="s">
        <v>16239</v>
      </c>
      <c r="C5027" s="29" t="s">
        <v>16240</v>
      </c>
      <c r="D5027" s="29" t="s">
        <v>16241</v>
      </c>
      <c r="E5027" s="29" t="s">
        <v>117</v>
      </c>
      <c r="F5027" s="29" t="s">
        <v>2</v>
      </c>
      <c r="G5027" s="29" t="s">
        <v>16242</v>
      </c>
      <c r="H5027" s="51" t="s">
        <v>15492</v>
      </c>
      <c r="I5027" s="6"/>
      <c r="J5027" s="114"/>
    </row>
    <row r="5028">
      <c r="A5028" s="72">
        <v>6.50203402239E11</v>
      </c>
      <c r="B5028" s="73" t="s">
        <v>16243</v>
      </c>
      <c r="C5028" s="73" t="s">
        <v>16244</v>
      </c>
      <c r="D5028" s="72">
        <f>+77772157274</f>
        <v>77772157274</v>
      </c>
      <c r="E5028" s="73" t="s">
        <v>165</v>
      </c>
      <c r="F5028" s="73" t="s">
        <v>141</v>
      </c>
      <c r="G5028" s="73" t="s">
        <v>1828</v>
      </c>
      <c r="H5028" s="74" t="s">
        <v>15236</v>
      </c>
      <c r="I5028" s="14"/>
      <c r="J5028" s="6"/>
    </row>
    <row r="5029">
      <c r="A5029" s="28">
        <v>6.50124302441E11</v>
      </c>
      <c r="B5029" s="29" t="s">
        <v>16245</v>
      </c>
      <c r="C5029" s="29" t="s">
        <v>16246</v>
      </c>
      <c r="D5029" s="28">
        <f>+77089849014</f>
        <v>77089849014</v>
      </c>
      <c r="E5029" s="29" t="s">
        <v>117</v>
      </c>
      <c r="F5029" s="29" t="s">
        <v>31</v>
      </c>
      <c r="G5029" s="29" t="s">
        <v>16247</v>
      </c>
      <c r="H5029" s="51" t="s">
        <v>16248</v>
      </c>
      <c r="I5029" s="6"/>
      <c r="J5029" s="13"/>
    </row>
    <row r="5030">
      <c r="A5030" s="3">
        <v>6.50125301002E11</v>
      </c>
      <c r="B5030" s="2" t="s">
        <v>16249</v>
      </c>
      <c r="C5030" s="2" t="s">
        <v>16250</v>
      </c>
      <c r="D5030" s="69" t="s">
        <v>16251</v>
      </c>
      <c r="E5030" s="2" t="s">
        <v>165</v>
      </c>
      <c r="F5030" s="2" t="s">
        <v>91</v>
      </c>
      <c r="G5030" s="2" t="s">
        <v>13753</v>
      </c>
      <c r="H5030" s="4" t="s">
        <v>15289</v>
      </c>
      <c r="I5030" s="10"/>
      <c r="J5030" s="6"/>
    </row>
    <row r="5031">
      <c r="A5031" s="28">
        <v>6.50128302949E11</v>
      </c>
      <c r="B5031" s="29" t="s">
        <v>16252</v>
      </c>
      <c r="C5031" s="29" t="s">
        <v>16253</v>
      </c>
      <c r="D5031" s="28">
        <v>8.7277879143E10</v>
      </c>
      <c r="E5031" s="29" t="s">
        <v>21</v>
      </c>
      <c r="F5031" s="29" t="s">
        <v>96</v>
      </c>
      <c r="G5031" s="29" t="s">
        <v>16254</v>
      </c>
      <c r="H5031" s="51" t="s">
        <v>14441</v>
      </c>
      <c r="I5031" s="6"/>
      <c r="J5031" s="10"/>
    </row>
    <row r="5032">
      <c r="A5032" s="28">
        <v>6.50211350236E11</v>
      </c>
      <c r="B5032" s="29" t="s">
        <v>16255</v>
      </c>
      <c r="C5032" s="29" t="s">
        <v>16256</v>
      </c>
      <c r="D5032" s="39" t="s">
        <v>16257</v>
      </c>
      <c r="E5032" s="29" t="s">
        <v>16</v>
      </c>
      <c r="F5032" s="29" t="s">
        <v>71</v>
      </c>
      <c r="G5032" s="29" t="s">
        <v>1731</v>
      </c>
      <c r="H5032" s="30" t="s">
        <v>1732</v>
      </c>
      <c r="I5032" s="6"/>
      <c r="J5032" s="10"/>
    </row>
    <row r="5033">
      <c r="A5033" s="62">
        <v>6.50208402187E11</v>
      </c>
      <c r="B5033" s="63" t="s">
        <v>16258</v>
      </c>
      <c r="C5033" s="63" t="s">
        <v>16259</v>
      </c>
      <c r="D5033" s="62">
        <v>8.7025059171E10</v>
      </c>
      <c r="E5033" s="63" t="s">
        <v>117</v>
      </c>
      <c r="F5033" s="63" t="s">
        <v>31</v>
      </c>
      <c r="G5033" s="63" t="s">
        <v>1176</v>
      </c>
      <c r="H5033" s="89" t="s">
        <v>15462</v>
      </c>
      <c r="I5033" s="33"/>
      <c r="J5033" s="6"/>
    </row>
    <row r="5034">
      <c r="A5034" s="28">
        <v>6.50212350182E11</v>
      </c>
      <c r="B5034" s="29" t="s">
        <v>5040</v>
      </c>
      <c r="C5034" s="29" t="s">
        <v>16260</v>
      </c>
      <c r="D5034" s="28">
        <v>8.7710063407E10</v>
      </c>
      <c r="E5034" s="29" t="s">
        <v>21</v>
      </c>
      <c r="F5034" s="29" t="s">
        <v>71</v>
      </c>
      <c r="G5034" s="29" t="s">
        <v>1068</v>
      </c>
      <c r="H5034" s="30" t="s">
        <v>1732</v>
      </c>
      <c r="I5034" s="6"/>
      <c r="J5034" s="13"/>
    </row>
    <row r="5035">
      <c r="A5035" s="3">
        <v>6.50215402581E11</v>
      </c>
      <c r="B5035" s="2" t="s">
        <v>16261</v>
      </c>
      <c r="C5035" s="2" t="s">
        <v>16262</v>
      </c>
      <c r="D5035" s="3">
        <v>8.7053891665E10</v>
      </c>
      <c r="E5035" s="2" t="s">
        <v>117</v>
      </c>
      <c r="F5035" s="2" t="s">
        <v>16</v>
      </c>
      <c r="G5035" s="2" t="s">
        <v>5361</v>
      </c>
      <c r="H5035" s="4" t="s">
        <v>15289</v>
      </c>
      <c r="I5035" s="10"/>
      <c r="J5035" s="6"/>
    </row>
    <row r="5036">
      <c r="A5036" s="28">
        <v>6.50224402606E11</v>
      </c>
      <c r="B5036" s="29" t="s">
        <v>16263</v>
      </c>
      <c r="C5036" s="29" t="s">
        <v>16264</v>
      </c>
      <c r="D5036" s="39" t="s">
        <v>16265</v>
      </c>
      <c r="E5036" s="29" t="s">
        <v>584</v>
      </c>
      <c r="F5036" s="29" t="s">
        <v>96</v>
      </c>
      <c r="G5036" s="29" t="s">
        <v>16266</v>
      </c>
      <c r="H5036" s="51" t="s">
        <v>14885</v>
      </c>
      <c r="I5036" s="6"/>
      <c r="J5036" s="13"/>
    </row>
    <row r="5037">
      <c r="A5037" s="28">
        <v>6.50216302372E11</v>
      </c>
      <c r="B5037" s="29" t="s">
        <v>16267</v>
      </c>
      <c r="C5037" s="29" t="s">
        <v>16268</v>
      </c>
      <c r="D5037" s="28">
        <v>8.702248354E10</v>
      </c>
      <c r="E5037" s="29" t="s">
        <v>16</v>
      </c>
      <c r="F5037" s="29" t="s">
        <v>91</v>
      </c>
      <c r="G5037" s="29" t="s">
        <v>3294</v>
      </c>
      <c r="H5037" s="51" t="s">
        <v>16025</v>
      </c>
      <c r="I5037" s="6"/>
      <c r="J5037" s="14"/>
    </row>
    <row r="5038">
      <c r="A5038" s="28">
        <v>6.50219401406E11</v>
      </c>
      <c r="B5038" s="29" t="s">
        <v>16269</v>
      </c>
      <c r="C5038" s="29" t="s">
        <v>16270</v>
      </c>
      <c r="D5038" s="28">
        <v>8.7777777777E10</v>
      </c>
      <c r="E5038" s="29" t="s">
        <v>16</v>
      </c>
      <c r="F5038" s="29" t="s">
        <v>91</v>
      </c>
      <c r="G5038" s="29" t="s">
        <v>15082</v>
      </c>
      <c r="H5038" s="51" t="s">
        <v>16025</v>
      </c>
      <c r="I5038" s="6"/>
      <c r="J5038" s="33"/>
    </row>
    <row r="5039">
      <c r="A5039" s="3">
        <v>6.50225400629E11</v>
      </c>
      <c r="B5039" s="2" t="s">
        <v>16271</v>
      </c>
      <c r="C5039" s="2" t="s">
        <v>16272</v>
      </c>
      <c r="D5039" s="3">
        <v>8.7473520713E10</v>
      </c>
      <c r="E5039" s="2" t="s">
        <v>9466</v>
      </c>
      <c r="F5039" s="2" t="s">
        <v>31</v>
      </c>
      <c r="G5039" s="2" t="s">
        <v>2447</v>
      </c>
      <c r="H5039" s="4" t="s">
        <v>14117</v>
      </c>
      <c r="I5039" s="10"/>
      <c r="J5039" s="6"/>
    </row>
    <row r="5040">
      <c r="A5040" s="28">
        <v>6.50225401964E11</v>
      </c>
      <c r="B5040" s="29" t="s">
        <v>16273</v>
      </c>
      <c r="C5040" s="29" t="s">
        <v>16274</v>
      </c>
      <c r="D5040" s="28">
        <v>8.7051891765E10</v>
      </c>
      <c r="E5040" s="29" t="s">
        <v>302</v>
      </c>
      <c r="F5040" s="29" t="s">
        <v>186</v>
      </c>
      <c r="G5040" s="29" t="s">
        <v>13168</v>
      </c>
      <c r="H5040" s="51" t="s">
        <v>16275</v>
      </c>
      <c r="I5040" s="6"/>
      <c r="J5040" s="6"/>
    </row>
    <row r="5041">
      <c r="A5041" s="3">
        <v>6.50228301904E11</v>
      </c>
      <c r="B5041" s="2" t="s">
        <v>16276</v>
      </c>
      <c r="C5041" s="2" t="s">
        <v>16277</v>
      </c>
      <c r="D5041" s="3">
        <f>+77788941553</f>
        <v>77788941553</v>
      </c>
      <c r="E5041" s="2" t="s">
        <v>213</v>
      </c>
      <c r="F5041" s="2" t="s">
        <v>273</v>
      </c>
      <c r="G5041" s="2" t="s">
        <v>137</v>
      </c>
      <c r="H5041" s="4" t="s">
        <v>10155</v>
      </c>
      <c r="I5041" s="10"/>
      <c r="J5041" s="10"/>
    </row>
    <row r="5042">
      <c r="A5042" s="3">
        <v>6.50226300142E11</v>
      </c>
      <c r="B5042" s="2" t="s">
        <v>16278</v>
      </c>
      <c r="C5042" s="2" t="s">
        <v>16279</v>
      </c>
      <c r="D5042" s="3">
        <v>8.7784619711E10</v>
      </c>
      <c r="E5042" s="2" t="s">
        <v>117</v>
      </c>
      <c r="F5042" s="2" t="s">
        <v>452</v>
      </c>
      <c r="G5042" s="2" t="s">
        <v>16280</v>
      </c>
      <c r="H5042" s="4" t="s">
        <v>16036</v>
      </c>
      <c r="I5042" s="10"/>
      <c r="J5042" s="6"/>
    </row>
    <row r="5043">
      <c r="A5043" s="28">
        <v>6.50302300581E11</v>
      </c>
      <c r="B5043" s="29" t="s">
        <v>16281</v>
      </c>
      <c r="C5043" s="29" t="s">
        <v>16282</v>
      </c>
      <c r="D5043" s="28">
        <v>8.777680831E10</v>
      </c>
      <c r="E5043" s="29" t="s">
        <v>15</v>
      </c>
      <c r="F5043" s="29" t="s">
        <v>31</v>
      </c>
      <c r="G5043" s="29" t="s">
        <v>1877</v>
      </c>
      <c r="H5043" s="51" t="s">
        <v>14310</v>
      </c>
      <c r="I5043" s="6"/>
      <c r="J5043" s="6"/>
    </row>
    <row r="5044">
      <c r="A5044" s="28">
        <v>6.50303301703E11</v>
      </c>
      <c r="B5044" s="29" t="s">
        <v>16283</v>
      </c>
      <c r="C5044" s="29" t="s">
        <v>16284</v>
      </c>
      <c r="D5044" s="39" t="s">
        <v>16285</v>
      </c>
      <c r="E5044" s="29" t="s">
        <v>674</v>
      </c>
      <c r="F5044" s="29" t="s">
        <v>2</v>
      </c>
      <c r="G5044" s="29" t="s">
        <v>16286</v>
      </c>
      <c r="H5044" s="51" t="s">
        <v>15492</v>
      </c>
      <c r="I5044" s="6"/>
      <c r="J5044" s="10"/>
    </row>
    <row r="5045">
      <c r="A5045" s="28">
        <v>6.50302350395E11</v>
      </c>
      <c r="B5045" s="29" t="s">
        <v>16287</v>
      </c>
      <c r="C5045" s="29" t="s">
        <v>16288</v>
      </c>
      <c r="D5045" s="28">
        <v>8.71430718E10</v>
      </c>
      <c r="E5045" s="29" t="s">
        <v>4020</v>
      </c>
      <c r="F5045" s="29" t="s">
        <v>43</v>
      </c>
      <c r="G5045" s="29" t="s">
        <v>1323</v>
      </c>
      <c r="H5045" s="51" t="s">
        <v>1590</v>
      </c>
      <c r="I5045" s="6"/>
      <c r="J5045" s="13"/>
    </row>
    <row r="5046">
      <c r="A5046" s="28">
        <v>6.50305302871E11</v>
      </c>
      <c r="B5046" s="29" t="s">
        <v>16289</v>
      </c>
      <c r="C5046" s="29" t="s">
        <v>16290</v>
      </c>
      <c r="D5046" s="28">
        <v>8.7771791468E10</v>
      </c>
      <c r="E5046" s="29" t="s">
        <v>36</v>
      </c>
      <c r="F5046" s="29" t="s">
        <v>31</v>
      </c>
      <c r="G5046" s="29" t="s">
        <v>2447</v>
      </c>
      <c r="H5046" s="51" t="s">
        <v>15462</v>
      </c>
      <c r="I5046" s="6"/>
      <c r="J5046" s="6"/>
    </row>
    <row r="5047">
      <c r="A5047" s="62">
        <v>6.50304300887E11</v>
      </c>
      <c r="B5047" s="63" t="s">
        <v>16291</v>
      </c>
      <c r="C5047" s="63" t="s">
        <v>16292</v>
      </c>
      <c r="D5047" s="62">
        <v>8.7753066765E10</v>
      </c>
      <c r="E5047" s="63" t="s">
        <v>525</v>
      </c>
      <c r="F5047" s="63" t="s">
        <v>1868</v>
      </c>
      <c r="G5047" s="63" t="s">
        <v>13056</v>
      </c>
      <c r="H5047" s="33"/>
      <c r="I5047" s="33"/>
      <c r="J5047" s="6"/>
    </row>
    <row r="5048">
      <c r="A5048" s="3">
        <v>6.50308301186E11</v>
      </c>
      <c r="B5048" s="2" t="s">
        <v>16293</v>
      </c>
      <c r="C5048" s="2" t="s">
        <v>16294</v>
      </c>
      <c r="D5048" s="3">
        <v>8.7014495223E10</v>
      </c>
      <c r="E5048" s="2" t="s">
        <v>2034</v>
      </c>
      <c r="F5048" s="2" t="s">
        <v>452</v>
      </c>
      <c r="G5048" s="2" t="s">
        <v>1617</v>
      </c>
      <c r="H5048" s="4" t="s">
        <v>16189</v>
      </c>
      <c r="I5048" s="10"/>
      <c r="J5048" s="20"/>
    </row>
    <row r="5049">
      <c r="A5049" s="28">
        <v>6.50307401672E11</v>
      </c>
      <c r="B5049" s="29" t="s">
        <v>16295</v>
      </c>
      <c r="C5049" s="29" t="s">
        <v>16295</v>
      </c>
      <c r="D5049" s="28">
        <v>8.702148902E10</v>
      </c>
      <c r="E5049" s="29" t="s">
        <v>21</v>
      </c>
      <c r="F5049" s="29" t="s">
        <v>2</v>
      </c>
      <c r="G5049" s="29" t="s">
        <v>2458</v>
      </c>
      <c r="H5049" s="51" t="s">
        <v>15492</v>
      </c>
      <c r="I5049" s="6"/>
      <c r="J5049" s="6"/>
    </row>
    <row r="5050">
      <c r="A5050" s="28">
        <v>6.50310399079E11</v>
      </c>
      <c r="B5050" s="29" t="s">
        <v>16296</v>
      </c>
      <c r="C5050" s="29" t="s">
        <v>16297</v>
      </c>
      <c r="D5050" s="28">
        <v>8.7029166416E10</v>
      </c>
      <c r="E5050" s="29" t="s">
        <v>247</v>
      </c>
      <c r="F5050" s="29" t="s">
        <v>37</v>
      </c>
      <c r="G5050" s="29" t="s">
        <v>6761</v>
      </c>
      <c r="H5050" s="51" t="s">
        <v>14457</v>
      </c>
      <c r="I5050" s="6"/>
      <c r="J5050" s="6"/>
    </row>
    <row r="5051">
      <c r="A5051" s="28">
        <v>6.5030845017E11</v>
      </c>
      <c r="B5051" s="29" t="s">
        <v>16298</v>
      </c>
      <c r="C5051" s="29" t="s">
        <v>16299</v>
      </c>
      <c r="D5051" s="28">
        <v>8.7771076961E10</v>
      </c>
      <c r="E5051" s="29" t="s">
        <v>674</v>
      </c>
      <c r="F5051" s="29" t="s">
        <v>60</v>
      </c>
      <c r="G5051" s="29" t="s">
        <v>14067</v>
      </c>
      <c r="H5051" s="51" t="s">
        <v>14979</v>
      </c>
      <c r="I5051" s="6"/>
      <c r="J5051" s="6"/>
    </row>
    <row r="5052">
      <c r="A5052" s="3">
        <v>6.50313300591E11</v>
      </c>
      <c r="B5052" s="2" t="s">
        <v>16300</v>
      </c>
      <c r="C5052" s="2" t="s">
        <v>16301</v>
      </c>
      <c r="D5052" s="3">
        <v>8.705624201E10</v>
      </c>
      <c r="E5052" s="2" t="s">
        <v>165</v>
      </c>
      <c r="F5052" s="2" t="s">
        <v>186</v>
      </c>
      <c r="G5052" s="2" t="s">
        <v>12946</v>
      </c>
      <c r="H5052" s="4" t="s">
        <v>16302</v>
      </c>
      <c r="I5052" s="10"/>
      <c r="J5052" s="6"/>
    </row>
    <row r="5053">
      <c r="A5053" s="28">
        <v>6.50317400976E11</v>
      </c>
      <c r="B5053" s="29" t="s">
        <v>2526</v>
      </c>
      <c r="C5053" s="29" t="s">
        <v>16303</v>
      </c>
      <c r="D5053" s="28">
        <v>8.7474056892E10</v>
      </c>
      <c r="E5053" s="29" t="s">
        <v>674</v>
      </c>
      <c r="F5053" s="29" t="s">
        <v>205</v>
      </c>
      <c r="G5053" s="29" t="s">
        <v>16304</v>
      </c>
      <c r="H5053" s="51" t="s">
        <v>16305</v>
      </c>
      <c r="I5053" s="6"/>
      <c r="J5053" s="6"/>
    </row>
    <row r="5054">
      <c r="A5054" s="28">
        <v>6.50313401239E11</v>
      </c>
      <c r="B5054" s="29" t="s">
        <v>16306</v>
      </c>
      <c r="C5054" s="29" t="s">
        <v>16307</v>
      </c>
      <c r="D5054" s="28">
        <v>8.7075258001E10</v>
      </c>
      <c r="E5054" s="29" t="s">
        <v>247</v>
      </c>
      <c r="F5054" s="29" t="s">
        <v>9</v>
      </c>
      <c r="G5054" s="29" t="s">
        <v>2704</v>
      </c>
      <c r="H5054" s="51" t="s">
        <v>16308</v>
      </c>
      <c r="I5054" s="6"/>
      <c r="J5054" s="6"/>
    </row>
    <row r="5055">
      <c r="A5055" s="28">
        <v>6.50316350168E11</v>
      </c>
      <c r="B5055" s="29" t="s">
        <v>16309</v>
      </c>
      <c r="C5055" s="29" t="s">
        <v>16310</v>
      </c>
      <c r="D5055" s="28">
        <v>8.7215455555E10</v>
      </c>
      <c r="E5055" s="29" t="s">
        <v>117</v>
      </c>
      <c r="F5055" s="29" t="s">
        <v>71</v>
      </c>
      <c r="G5055" s="29" t="s">
        <v>16311</v>
      </c>
      <c r="H5055" s="30" t="s">
        <v>1732</v>
      </c>
      <c r="I5055" s="6"/>
      <c r="J5055" s="6"/>
    </row>
    <row r="5056">
      <c r="A5056" s="28">
        <v>6.50321301563E11</v>
      </c>
      <c r="B5056" s="29" t="s">
        <v>13012</v>
      </c>
      <c r="C5056" s="29" t="s">
        <v>16312</v>
      </c>
      <c r="D5056" s="28">
        <v>8.7479604365E10</v>
      </c>
      <c r="E5056" s="29" t="s">
        <v>117</v>
      </c>
      <c r="F5056" s="29" t="s">
        <v>2</v>
      </c>
      <c r="G5056" s="29" t="s">
        <v>16313</v>
      </c>
      <c r="H5056" s="51" t="s">
        <v>15492</v>
      </c>
      <c r="I5056" s="6"/>
      <c r="J5056" s="13"/>
    </row>
    <row r="5057">
      <c r="A5057" s="3">
        <v>6.50321302343E11</v>
      </c>
      <c r="B5057" s="2" t="s">
        <v>16314</v>
      </c>
      <c r="C5057" s="2" t="s">
        <v>16315</v>
      </c>
      <c r="D5057" s="2" t="s">
        <v>16316</v>
      </c>
      <c r="E5057" s="2" t="s">
        <v>165</v>
      </c>
      <c r="F5057" s="2" t="s">
        <v>91</v>
      </c>
      <c r="G5057" s="2" t="s">
        <v>1138</v>
      </c>
      <c r="H5057" s="4" t="s">
        <v>15289</v>
      </c>
      <c r="I5057" s="10"/>
      <c r="J5057" s="6"/>
    </row>
    <row r="5058">
      <c r="A5058" s="62">
        <v>6.50322402395E11</v>
      </c>
      <c r="B5058" s="63" t="s">
        <v>16317</v>
      </c>
      <c r="C5058" s="63" t="s">
        <v>16318</v>
      </c>
      <c r="D5058" s="62">
        <f>+77055265247</f>
        <v>77055265247</v>
      </c>
      <c r="E5058" s="63" t="s">
        <v>379</v>
      </c>
      <c r="F5058" s="63" t="s">
        <v>16</v>
      </c>
      <c r="G5058" s="63" t="s">
        <v>6054</v>
      </c>
      <c r="H5058" s="33"/>
      <c r="I5058" s="33"/>
      <c r="J5058" s="33"/>
    </row>
    <row r="5059">
      <c r="A5059" s="28">
        <v>6.50324350508E11</v>
      </c>
      <c r="B5059" s="29" t="s">
        <v>16319</v>
      </c>
      <c r="C5059" s="29" t="s">
        <v>16320</v>
      </c>
      <c r="D5059" s="28">
        <v>8.7025544808E10</v>
      </c>
      <c r="E5059" s="29" t="s">
        <v>225</v>
      </c>
      <c r="F5059" s="29" t="s">
        <v>22</v>
      </c>
      <c r="G5059" s="29" t="s">
        <v>15170</v>
      </c>
      <c r="H5059" s="51" t="s">
        <v>16321</v>
      </c>
      <c r="I5059" s="6"/>
      <c r="J5059" s="6"/>
    </row>
    <row r="5060">
      <c r="A5060" s="28">
        <v>6.50417450014E11</v>
      </c>
      <c r="B5060" s="29" t="s">
        <v>16322</v>
      </c>
      <c r="C5060" s="29" t="s">
        <v>16323</v>
      </c>
      <c r="D5060" s="39" t="s">
        <v>16324</v>
      </c>
      <c r="E5060" s="29" t="s">
        <v>674</v>
      </c>
      <c r="F5060" s="29" t="s">
        <v>22</v>
      </c>
      <c r="G5060" s="29" t="s">
        <v>1791</v>
      </c>
      <c r="H5060" s="51" t="s">
        <v>16325</v>
      </c>
      <c r="I5060" s="6"/>
      <c r="J5060" s="20"/>
    </row>
    <row r="5061">
      <c r="A5061" s="28">
        <v>6.50328450308E11</v>
      </c>
      <c r="B5061" s="29" t="s">
        <v>16326</v>
      </c>
      <c r="C5061" s="29" t="s">
        <v>16327</v>
      </c>
      <c r="D5061" s="28">
        <v>8.7051324819E10</v>
      </c>
      <c r="E5061" s="29" t="s">
        <v>674</v>
      </c>
      <c r="F5061" s="29" t="s">
        <v>60</v>
      </c>
      <c r="G5061" s="29" t="s">
        <v>12031</v>
      </c>
      <c r="H5061" s="51" t="s">
        <v>14979</v>
      </c>
      <c r="I5061" s="6"/>
      <c r="J5061" s="6"/>
    </row>
    <row r="5062">
      <c r="A5062" s="3">
        <v>6.50401300163E11</v>
      </c>
      <c r="B5062" s="2" t="s">
        <v>16328</v>
      </c>
      <c r="C5062" s="2" t="s">
        <v>16329</v>
      </c>
      <c r="D5062" s="3">
        <v>8.7756815997E10</v>
      </c>
      <c r="E5062" s="2" t="s">
        <v>36</v>
      </c>
      <c r="F5062" s="2" t="s">
        <v>452</v>
      </c>
      <c r="G5062" s="2" t="s">
        <v>16088</v>
      </c>
      <c r="H5062" s="4" t="s">
        <v>16036</v>
      </c>
      <c r="I5062" s="10"/>
      <c r="J5062" s="10"/>
    </row>
    <row r="5063">
      <c r="A5063" s="28">
        <v>6.50403301965E11</v>
      </c>
      <c r="B5063" s="29" t="s">
        <v>16330</v>
      </c>
      <c r="C5063" s="29" t="s">
        <v>16331</v>
      </c>
      <c r="D5063" s="28">
        <v>8.7016666773E10</v>
      </c>
      <c r="E5063" s="29" t="s">
        <v>674</v>
      </c>
      <c r="F5063" s="29" t="s">
        <v>205</v>
      </c>
      <c r="G5063" s="29" t="s">
        <v>5169</v>
      </c>
      <c r="H5063" s="51" t="s">
        <v>15376</v>
      </c>
      <c r="I5063" s="6"/>
      <c r="J5063" s="6"/>
    </row>
    <row r="5064">
      <c r="A5064" s="28">
        <v>6.50418350599E11</v>
      </c>
      <c r="B5064" s="29" t="s">
        <v>16332</v>
      </c>
      <c r="C5064" s="29" t="s">
        <v>16332</v>
      </c>
      <c r="D5064" s="28">
        <v>8.7773054355E10</v>
      </c>
      <c r="E5064" s="29" t="s">
        <v>225</v>
      </c>
      <c r="F5064" s="29" t="s">
        <v>22</v>
      </c>
      <c r="G5064" s="29" t="s">
        <v>1352</v>
      </c>
      <c r="H5064" s="51" t="s">
        <v>16021</v>
      </c>
      <c r="I5064" s="6"/>
      <c r="J5064" s="20"/>
    </row>
    <row r="5065">
      <c r="A5065" s="28">
        <v>6.50420402962E11</v>
      </c>
      <c r="B5065" s="29" t="s">
        <v>16333</v>
      </c>
      <c r="C5065" s="29" t="s">
        <v>16334</v>
      </c>
      <c r="D5065" s="39" t="s">
        <v>16335</v>
      </c>
      <c r="E5065" s="29" t="s">
        <v>16</v>
      </c>
      <c r="F5065" s="29" t="s">
        <v>452</v>
      </c>
      <c r="G5065" s="29" t="s">
        <v>16336</v>
      </c>
      <c r="H5065" s="51" t="s">
        <v>16337</v>
      </c>
      <c r="I5065" s="6"/>
      <c r="J5065" s="6"/>
    </row>
    <row r="5066">
      <c r="A5066" s="3">
        <v>6.50423302526E11</v>
      </c>
      <c r="B5066" s="2" t="s">
        <v>16338</v>
      </c>
      <c r="C5066" s="2" t="s">
        <v>16339</v>
      </c>
      <c r="D5066" s="3">
        <v>8.7243851263E10</v>
      </c>
      <c r="E5066" s="2" t="s">
        <v>5951</v>
      </c>
      <c r="F5066" s="2" t="s">
        <v>205</v>
      </c>
      <c r="G5066" s="2" t="s">
        <v>6849</v>
      </c>
      <c r="H5066" s="4" t="s">
        <v>16340</v>
      </c>
      <c r="I5066" s="10"/>
      <c r="J5066" s="6"/>
    </row>
    <row r="5067">
      <c r="A5067" s="3">
        <v>6.50430300469E11</v>
      </c>
      <c r="B5067" s="2" t="s">
        <v>16341</v>
      </c>
      <c r="C5067" s="2" t="s">
        <v>16342</v>
      </c>
      <c r="D5067" s="3">
        <v>8.7054618128E10</v>
      </c>
      <c r="E5067" s="2" t="s">
        <v>165</v>
      </c>
      <c r="F5067" s="2" t="s">
        <v>43</v>
      </c>
      <c r="G5067" s="2" t="s">
        <v>16343</v>
      </c>
      <c r="H5067" s="4" t="s">
        <v>6058</v>
      </c>
      <c r="I5067" s="10"/>
      <c r="J5067" s="10"/>
    </row>
    <row r="5068">
      <c r="A5068" s="28">
        <v>6.50523300935E11</v>
      </c>
      <c r="B5068" s="29" t="s">
        <v>16344</v>
      </c>
      <c r="C5068" s="29" t="s">
        <v>16345</v>
      </c>
      <c r="D5068" s="39" t="s">
        <v>16346</v>
      </c>
      <c r="E5068" s="29" t="s">
        <v>165</v>
      </c>
      <c r="F5068" s="29" t="s">
        <v>91</v>
      </c>
      <c r="G5068" s="29" t="s">
        <v>1602</v>
      </c>
      <c r="H5068" s="51" t="s">
        <v>15269</v>
      </c>
      <c r="I5068" s="6"/>
      <c r="J5068" s="6"/>
    </row>
    <row r="5069">
      <c r="A5069" s="3">
        <v>6.50507300734E11</v>
      </c>
      <c r="B5069" s="2" t="s">
        <v>16347</v>
      </c>
      <c r="C5069" s="2" t="s">
        <v>16348</v>
      </c>
      <c r="D5069" s="69" t="s">
        <v>16349</v>
      </c>
      <c r="E5069" s="2" t="s">
        <v>225</v>
      </c>
      <c r="F5069" s="2" t="s">
        <v>16</v>
      </c>
      <c r="G5069" s="2" t="s">
        <v>16028</v>
      </c>
      <c r="H5069" s="4" t="s">
        <v>14140</v>
      </c>
      <c r="I5069" s="10"/>
      <c r="J5069" s="10"/>
    </row>
    <row r="5070">
      <c r="A5070" s="3">
        <v>6.50511401691E11</v>
      </c>
      <c r="B5070" s="2" t="s">
        <v>16350</v>
      </c>
      <c r="C5070" s="2" t="s">
        <v>16350</v>
      </c>
      <c r="D5070" s="3">
        <v>8.7768739393E10</v>
      </c>
      <c r="E5070" s="2" t="s">
        <v>165</v>
      </c>
      <c r="F5070" s="2" t="s">
        <v>205</v>
      </c>
      <c r="G5070" s="2" t="s">
        <v>6423</v>
      </c>
      <c r="H5070" s="4" t="s">
        <v>16351</v>
      </c>
      <c r="I5070" s="10"/>
      <c r="J5070" s="10"/>
    </row>
    <row r="5071">
      <c r="A5071" s="3">
        <v>6.50516301177E11</v>
      </c>
      <c r="B5071" s="2" t="s">
        <v>16352</v>
      </c>
      <c r="C5071" s="2" t="s">
        <v>16353</v>
      </c>
      <c r="D5071" s="2" t="s">
        <v>16354</v>
      </c>
      <c r="E5071" s="2" t="s">
        <v>165</v>
      </c>
      <c r="F5071" s="2" t="s">
        <v>60</v>
      </c>
      <c r="G5071" s="2" t="s">
        <v>3100</v>
      </c>
      <c r="H5071" s="4" t="s">
        <v>15160</v>
      </c>
      <c r="I5071" s="10"/>
      <c r="J5071" s="6"/>
    </row>
    <row r="5072">
      <c r="A5072" s="3">
        <v>6.50522301704E11</v>
      </c>
      <c r="B5072" s="2" t="s">
        <v>16355</v>
      </c>
      <c r="C5072" s="2" t="s">
        <v>16356</v>
      </c>
      <c r="D5072" s="69" t="s">
        <v>16357</v>
      </c>
      <c r="E5072" s="2" t="s">
        <v>165</v>
      </c>
      <c r="F5072" s="2" t="s">
        <v>91</v>
      </c>
      <c r="G5072" s="2" t="s">
        <v>16358</v>
      </c>
      <c r="H5072" s="4" t="s">
        <v>15269</v>
      </c>
      <c r="I5072" s="10"/>
      <c r="J5072" s="13"/>
    </row>
    <row r="5073">
      <c r="A5073" s="62">
        <v>6.50522350108E11</v>
      </c>
      <c r="B5073" s="63" t="s">
        <v>16359</v>
      </c>
      <c r="C5073" s="63" t="s">
        <v>16360</v>
      </c>
      <c r="D5073" s="62">
        <v>8.7710502196E10</v>
      </c>
      <c r="E5073" s="63" t="s">
        <v>253</v>
      </c>
      <c r="F5073" s="63" t="s">
        <v>16</v>
      </c>
      <c r="G5073" s="63" t="s">
        <v>5863</v>
      </c>
      <c r="H5073" s="33"/>
      <c r="I5073" s="33"/>
      <c r="J5073" s="6"/>
    </row>
    <row r="5074">
      <c r="A5074" s="28">
        <v>6.50522350257E11</v>
      </c>
      <c r="B5074" s="29" t="s">
        <v>16361</v>
      </c>
      <c r="C5074" s="29" t="s">
        <v>16362</v>
      </c>
      <c r="D5074" s="28">
        <v>8.7055658562E10</v>
      </c>
      <c r="E5074" s="29" t="s">
        <v>127</v>
      </c>
      <c r="F5074" s="29" t="s">
        <v>71</v>
      </c>
      <c r="G5074" s="29" t="s">
        <v>1731</v>
      </c>
      <c r="H5074" s="30" t="s">
        <v>1732</v>
      </c>
      <c r="I5074" s="6"/>
      <c r="J5074" s="33"/>
    </row>
    <row r="5075">
      <c r="A5075" s="58"/>
      <c r="B5075" s="58"/>
      <c r="C5075" s="58"/>
      <c r="D5075" s="58"/>
      <c r="E5075" s="58"/>
      <c r="F5075" s="58"/>
      <c r="G5075" s="58"/>
      <c r="H5075" s="6"/>
      <c r="I5075" s="6"/>
      <c r="J5075" s="6"/>
    </row>
    <row r="5076">
      <c r="A5076" s="28">
        <v>6.50610300328E11</v>
      </c>
      <c r="B5076" s="29" t="s">
        <v>16363</v>
      </c>
      <c r="C5076" s="29" t="s">
        <v>16364</v>
      </c>
      <c r="D5076" s="39" t="s">
        <v>16365</v>
      </c>
      <c r="E5076" s="29" t="s">
        <v>674</v>
      </c>
      <c r="F5076" s="29" t="s">
        <v>452</v>
      </c>
      <c r="G5076" s="29" t="s">
        <v>4499</v>
      </c>
      <c r="H5076" s="51" t="s">
        <v>15839</v>
      </c>
      <c r="I5076" s="6"/>
      <c r="J5076" s="6"/>
    </row>
    <row r="5077">
      <c r="A5077" s="3">
        <v>6.50601401452E11</v>
      </c>
      <c r="B5077" s="2" t="s">
        <v>16366</v>
      </c>
      <c r="C5077" s="2" t="s">
        <v>16367</v>
      </c>
      <c r="D5077" s="3">
        <f>+77473427370</f>
        <v>77473427370</v>
      </c>
      <c r="E5077" s="2" t="s">
        <v>674</v>
      </c>
      <c r="F5077" s="2" t="s">
        <v>205</v>
      </c>
      <c r="G5077" s="2" t="s">
        <v>2227</v>
      </c>
      <c r="H5077" s="4" t="s">
        <v>16351</v>
      </c>
      <c r="I5077" s="10"/>
      <c r="J5077" s="6"/>
    </row>
    <row r="5078">
      <c r="A5078" s="3">
        <v>6.50611300978E11</v>
      </c>
      <c r="B5078" s="2" t="s">
        <v>16368</v>
      </c>
      <c r="C5078" s="2" t="s">
        <v>16368</v>
      </c>
      <c r="D5078" s="3">
        <v>8.7233332972E10</v>
      </c>
      <c r="E5078" s="2" t="s">
        <v>584</v>
      </c>
      <c r="F5078" s="2" t="s">
        <v>141</v>
      </c>
      <c r="G5078" s="2" t="s">
        <v>12560</v>
      </c>
      <c r="H5078" s="106">
        <v>45426.0</v>
      </c>
      <c r="I5078" s="10"/>
      <c r="J5078" s="10"/>
    </row>
    <row r="5079">
      <c r="A5079" s="62">
        <v>6.50611402108E11</v>
      </c>
      <c r="B5079" s="63" t="s">
        <v>16369</v>
      </c>
      <c r="C5079" s="63" t="s">
        <v>16370</v>
      </c>
      <c r="D5079" s="68" t="str">
        <f>+77025952520 ,87025952520</f>
        <v>#ERROR!</v>
      </c>
      <c r="E5079" s="63" t="s">
        <v>16</v>
      </c>
      <c r="F5079" s="63" t="s">
        <v>2</v>
      </c>
      <c r="G5079" s="63" t="s">
        <v>16371</v>
      </c>
      <c r="H5079" s="33"/>
      <c r="I5079" s="33"/>
      <c r="J5079" s="6"/>
    </row>
    <row r="5080">
      <c r="A5080" s="28">
        <v>6.50611301004E11</v>
      </c>
      <c r="B5080" s="29" t="s">
        <v>16372</v>
      </c>
      <c r="C5080" s="29" t="s">
        <v>16373</v>
      </c>
      <c r="D5080" s="28">
        <v>8.7006583292E10</v>
      </c>
      <c r="E5080" s="29" t="s">
        <v>302</v>
      </c>
      <c r="F5080" s="29" t="s">
        <v>37</v>
      </c>
      <c r="G5080" s="29" t="s">
        <v>9253</v>
      </c>
      <c r="H5080" s="51" t="s">
        <v>14457</v>
      </c>
      <c r="I5080" s="6"/>
      <c r="J5080" s="13"/>
    </row>
    <row r="5081">
      <c r="A5081" s="72">
        <v>6.50615300404E11</v>
      </c>
      <c r="B5081" s="73" t="s">
        <v>16374</v>
      </c>
      <c r="C5081" s="73" t="s">
        <v>16375</v>
      </c>
      <c r="D5081" s="72">
        <v>8.7053800023E10</v>
      </c>
      <c r="E5081" s="73" t="s">
        <v>213</v>
      </c>
      <c r="F5081" s="73" t="s">
        <v>201</v>
      </c>
      <c r="G5081" s="73" t="s">
        <v>9382</v>
      </c>
      <c r="H5081" s="74" t="s">
        <v>13197</v>
      </c>
      <c r="I5081" s="14"/>
      <c r="J5081" s="6"/>
    </row>
    <row r="5082">
      <c r="A5082" s="28">
        <v>6.50613301692E11</v>
      </c>
      <c r="B5082" s="29" t="s">
        <v>16376</v>
      </c>
      <c r="C5082" s="29" t="s">
        <v>16377</v>
      </c>
      <c r="D5082" s="28">
        <v>8.7767275734E10</v>
      </c>
      <c r="E5082" s="29" t="s">
        <v>36</v>
      </c>
      <c r="F5082" s="29" t="s">
        <v>2</v>
      </c>
      <c r="G5082" s="29" t="s">
        <v>16378</v>
      </c>
      <c r="H5082" s="51" t="s">
        <v>15492</v>
      </c>
      <c r="I5082" s="6"/>
      <c r="J5082" s="10"/>
    </row>
    <row r="5083">
      <c r="A5083" s="28">
        <v>6.50617402606E11</v>
      </c>
      <c r="B5083" s="29" t="s">
        <v>16379</v>
      </c>
      <c r="C5083" s="29" t="s">
        <v>16380</v>
      </c>
      <c r="D5083" s="28">
        <v>8.7023832191E10</v>
      </c>
      <c r="E5083" s="29" t="s">
        <v>2034</v>
      </c>
      <c r="F5083" s="29" t="s">
        <v>91</v>
      </c>
      <c r="G5083" s="29" t="s">
        <v>13027</v>
      </c>
      <c r="H5083" s="51" t="s">
        <v>15269</v>
      </c>
      <c r="I5083" s="6"/>
      <c r="J5083" s="6"/>
    </row>
    <row r="5084">
      <c r="A5084" s="3">
        <v>6.50616450026E11</v>
      </c>
      <c r="B5084" s="2" t="s">
        <v>16381</v>
      </c>
      <c r="C5084" s="2" t="s">
        <v>16382</v>
      </c>
      <c r="D5084" s="69" t="s">
        <v>16383</v>
      </c>
      <c r="E5084" s="2" t="s">
        <v>165</v>
      </c>
      <c r="F5084" s="2" t="s">
        <v>71</v>
      </c>
      <c r="G5084" s="2" t="s">
        <v>3205</v>
      </c>
      <c r="H5084" s="65" t="s">
        <v>1804</v>
      </c>
      <c r="I5084" s="10"/>
      <c r="J5084" s="10"/>
    </row>
    <row r="5085">
      <c r="A5085" s="28">
        <v>6.50622300511E11</v>
      </c>
      <c r="B5085" s="29" t="s">
        <v>16384</v>
      </c>
      <c r="C5085" s="29" t="s">
        <v>16385</v>
      </c>
      <c r="D5085" s="28">
        <v>8.7774366163E10</v>
      </c>
      <c r="E5085" s="29" t="s">
        <v>625</v>
      </c>
      <c r="F5085" s="29" t="s">
        <v>91</v>
      </c>
      <c r="G5085" s="29" t="s">
        <v>16386</v>
      </c>
      <c r="H5085" s="51" t="s">
        <v>15269</v>
      </c>
      <c r="I5085" s="6"/>
      <c r="J5085" s="10"/>
    </row>
    <row r="5086">
      <c r="A5086" s="3">
        <v>6.50617350293E11</v>
      </c>
      <c r="B5086" s="2" t="s">
        <v>16387</v>
      </c>
      <c r="C5086" s="2" t="s">
        <v>16388</v>
      </c>
      <c r="D5086" s="3">
        <v>8.7152493447E10</v>
      </c>
      <c r="E5086" s="2" t="s">
        <v>525</v>
      </c>
      <c r="F5086" s="2" t="s">
        <v>16</v>
      </c>
      <c r="G5086" s="2" t="s">
        <v>713</v>
      </c>
      <c r="H5086" s="4" t="s">
        <v>1962</v>
      </c>
      <c r="I5086" s="10"/>
      <c r="J5086" s="33"/>
    </row>
    <row r="5087">
      <c r="A5087" s="3">
        <v>6.50704301357E11</v>
      </c>
      <c r="B5087" s="2" t="s">
        <v>16389</v>
      </c>
      <c r="C5087" s="2" t="s">
        <v>16390</v>
      </c>
      <c r="D5087" s="2" t="s">
        <v>16391</v>
      </c>
      <c r="E5087" s="2" t="s">
        <v>16</v>
      </c>
      <c r="F5087" s="2" t="s">
        <v>273</v>
      </c>
      <c r="G5087" s="2" t="s">
        <v>16392</v>
      </c>
      <c r="H5087" s="4" t="s">
        <v>9587</v>
      </c>
      <c r="I5087" s="10"/>
      <c r="J5087" s="33"/>
    </row>
    <row r="5088">
      <c r="A5088" s="28">
        <v>6.50705301808E11</v>
      </c>
      <c r="B5088" s="29" t="s">
        <v>16393</v>
      </c>
      <c r="C5088" s="29" t="s">
        <v>16394</v>
      </c>
      <c r="D5088" s="28">
        <v>8.7775416882E10</v>
      </c>
      <c r="E5088" s="29" t="s">
        <v>117</v>
      </c>
      <c r="F5088" s="29" t="s">
        <v>186</v>
      </c>
      <c r="G5088" s="29" t="s">
        <v>12349</v>
      </c>
      <c r="H5088" s="51" t="s">
        <v>14043</v>
      </c>
      <c r="I5088" s="6"/>
      <c r="J5088" s="13"/>
    </row>
    <row r="5089">
      <c r="A5089" s="28">
        <v>6.50710302586E11</v>
      </c>
      <c r="B5089" s="29" t="s">
        <v>16395</v>
      </c>
      <c r="C5089" s="29" t="s">
        <v>16396</v>
      </c>
      <c r="D5089" s="28">
        <v>8.707354516E10</v>
      </c>
      <c r="E5089" s="29" t="s">
        <v>584</v>
      </c>
      <c r="F5089" s="29" t="s">
        <v>31</v>
      </c>
      <c r="G5089" s="29" t="s">
        <v>15589</v>
      </c>
      <c r="H5089" s="51" t="s">
        <v>14181</v>
      </c>
      <c r="I5089" s="6"/>
      <c r="J5089" s="10"/>
    </row>
    <row r="5090">
      <c r="A5090" s="3">
        <v>6.50710401534E11</v>
      </c>
      <c r="B5090" s="2" t="s">
        <v>16397</v>
      </c>
      <c r="C5090" s="2" t="s">
        <v>16398</v>
      </c>
      <c r="D5090" s="3">
        <v>8.7082159722E10</v>
      </c>
      <c r="E5090" s="2" t="s">
        <v>7825</v>
      </c>
      <c r="F5090" s="2" t="s">
        <v>205</v>
      </c>
      <c r="G5090" s="2" t="s">
        <v>1634</v>
      </c>
      <c r="H5090" s="4" t="s">
        <v>15365</v>
      </c>
      <c r="I5090" s="10"/>
      <c r="J5090" s="10"/>
    </row>
    <row r="5091">
      <c r="A5091" s="28">
        <v>6.5071340152E11</v>
      </c>
      <c r="B5091" s="29" t="s">
        <v>16399</v>
      </c>
      <c r="C5091" s="29" t="s">
        <v>16400</v>
      </c>
      <c r="D5091" s="28">
        <f>+77788754346</f>
        <v>77788754346</v>
      </c>
      <c r="E5091" s="29" t="s">
        <v>36</v>
      </c>
      <c r="F5091" s="29" t="s">
        <v>2</v>
      </c>
      <c r="G5091" s="29" t="s">
        <v>2458</v>
      </c>
      <c r="H5091" s="51" t="s">
        <v>15492</v>
      </c>
      <c r="I5091" s="6"/>
      <c r="J5091" s="6"/>
    </row>
    <row r="5092">
      <c r="A5092" s="28">
        <v>6.50716400618E11</v>
      </c>
      <c r="B5092" s="29" t="s">
        <v>16401</v>
      </c>
      <c r="C5092" s="29" t="s">
        <v>16402</v>
      </c>
      <c r="D5092" s="29" t="s">
        <v>16403</v>
      </c>
      <c r="E5092" s="29" t="s">
        <v>117</v>
      </c>
      <c r="F5092" s="29" t="s">
        <v>37</v>
      </c>
      <c r="G5092" s="29" t="s">
        <v>16404</v>
      </c>
      <c r="H5092" s="51" t="s">
        <v>14457</v>
      </c>
      <c r="I5092" s="6"/>
      <c r="J5092" s="10"/>
    </row>
    <row r="5093">
      <c r="A5093" s="28">
        <v>6.50719300668E11</v>
      </c>
      <c r="B5093" s="29" t="s">
        <v>15257</v>
      </c>
      <c r="C5093" s="29" t="s">
        <v>16405</v>
      </c>
      <c r="D5093" s="28">
        <f>+77777690300</f>
        <v>77777690300</v>
      </c>
      <c r="E5093" s="29" t="s">
        <v>302</v>
      </c>
      <c r="F5093" s="29" t="s">
        <v>37</v>
      </c>
      <c r="G5093" s="29" t="s">
        <v>6089</v>
      </c>
      <c r="H5093" s="51" t="s">
        <v>14567</v>
      </c>
      <c r="I5093" s="6"/>
      <c r="J5093" s="10"/>
    </row>
    <row r="5094">
      <c r="A5094" s="62">
        <v>6.50717300865E11</v>
      </c>
      <c r="B5094" s="63" t="s">
        <v>3119</v>
      </c>
      <c r="C5094" s="63" t="s">
        <v>16406</v>
      </c>
      <c r="D5094" s="63" t="s">
        <v>16407</v>
      </c>
      <c r="E5094" s="63" t="s">
        <v>16</v>
      </c>
      <c r="F5094" s="63" t="s">
        <v>2</v>
      </c>
      <c r="G5094" s="63" t="s">
        <v>16408</v>
      </c>
      <c r="H5094" s="33"/>
      <c r="I5094" s="33"/>
      <c r="J5094" s="10"/>
    </row>
    <row r="5095">
      <c r="A5095" s="3">
        <v>6.50718302331E11</v>
      </c>
      <c r="B5095" s="2" t="s">
        <v>16409</v>
      </c>
      <c r="C5095" s="2" t="s">
        <v>16410</v>
      </c>
      <c r="D5095" s="69" t="s">
        <v>16411</v>
      </c>
      <c r="E5095" s="2" t="s">
        <v>674</v>
      </c>
      <c r="F5095" s="2" t="s">
        <v>91</v>
      </c>
      <c r="G5095" s="2" t="s">
        <v>16412</v>
      </c>
      <c r="H5095" s="4" t="s">
        <v>15289</v>
      </c>
      <c r="I5095" s="10"/>
      <c r="J5095" s="6"/>
    </row>
    <row r="5096">
      <c r="A5096" s="62">
        <v>6.50721300837E11</v>
      </c>
      <c r="B5096" s="63" t="s">
        <v>16413</v>
      </c>
      <c r="C5096" s="63" t="s">
        <v>16414</v>
      </c>
      <c r="D5096" s="62">
        <v>8.7785099902E10</v>
      </c>
      <c r="E5096" s="63" t="s">
        <v>16415</v>
      </c>
      <c r="F5096" s="63" t="s">
        <v>1868</v>
      </c>
      <c r="G5096" s="63" t="s">
        <v>16416</v>
      </c>
      <c r="H5096" s="33"/>
      <c r="I5096" s="33"/>
      <c r="J5096" s="10"/>
    </row>
    <row r="5097">
      <c r="A5097" s="28">
        <v>6.50802302516E11</v>
      </c>
      <c r="B5097" s="29" t="s">
        <v>16417</v>
      </c>
      <c r="C5097" s="29" t="s">
        <v>16418</v>
      </c>
      <c r="D5097" s="28">
        <v>8.7471325008E10</v>
      </c>
      <c r="E5097" s="29" t="s">
        <v>302</v>
      </c>
      <c r="F5097" s="29" t="s">
        <v>141</v>
      </c>
      <c r="G5097" s="29" t="s">
        <v>15672</v>
      </c>
      <c r="H5097" s="51" t="s">
        <v>15236</v>
      </c>
      <c r="I5097" s="6"/>
      <c r="J5097" s="6"/>
    </row>
    <row r="5098">
      <c r="A5098" s="28">
        <v>6.50723301043E11</v>
      </c>
      <c r="B5098" s="29" t="s">
        <v>16419</v>
      </c>
      <c r="C5098" s="29" t="s">
        <v>16420</v>
      </c>
      <c r="D5098" s="28">
        <f>+77711321473</f>
        <v>77711321473</v>
      </c>
      <c r="E5098" s="29" t="s">
        <v>165</v>
      </c>
      <c r="F5098" s="29" t="s">
        <v>91</v>
      </c>
      <c r="G5098" s="29" t="s">
        <v>5153</v>
      </c>
      <c r="H5098" s="51" t="s">
        <v>15269</v>
      </c>
      <c r="I5098" s="6"/>
      <c r="J5098" s="6"/>
    </row>
    <row r="5099">
      <c r="A5099" s="3">
        <v>6.50727400955E11</v>
      </c>
      <c r="B5099" s="2" t="s">
        <v>16421</v>
      </c>
      <c r="C5099" s="2" t="s">
        <v>16422</v>
      </c>
      <c r="D5099" s="3">
        <v>8.71632E10</v>
      </c>
      <c r="E5099" s="2" t="s">
        <v>420</v>
      </c>
      <c r="F5099" s="2" t="s">
        <v>22</v>
      </c>
      <c r="G5099" s="2" t="s">
        <v>4537</v>
      </c>
      <c r="H5099" s="4" t="s">
        <v>1839</v>
      </c>
      <c r="I5099" s="10"/>
      <c r="J5099" s="10"/>
    </row>
    <row r="5100">
      <c r="A5100" s="3">
        <v>6.50804301935E11</v>
      </c>
      <c r="B5100" s="2" t="s">
        <v>16423</v>
      </c>
      <c r="C5100" s="2" t="s">
        <v>16424</v>
      </c>
      <c r="D5100" s="2" t="s">
        <v>16425</v>
      </c>
      <c r="E5100" s="2" t="s">
        <v>165</v>
      </c>
      <c r="F5100" s="2" t="s">
        <v>186</v>
      </c>
      <c r="G5100" s="2" t="s">
        <v>2886</v>
      </c>
      <c r="H5100" s="4" t="s">
        <v>13820</v>
      </c>
      <c r="I5100" s="10"/>
      <c r="J5100" s="6"/>
    </row>
    <row r="5101">
      <c r="A5101" s="3">
        <v>6.50806350082E11</v>
      </c>
      <c r="B5101" s="2" t="s">
        <v>16426</v>
      </c>
      <c r="C5101" s="2" t="s">
        <v>16426</v>
      </c>
      <c r="D5101" s="3">
        <v>8.7054133653E10</v>
      </c>
      <c r="E5101" s="2" t="s">
        <v>21</v>
      </c>
      <c r="F5101" s="2" t="s">
        <v>55</v>
      </c>
      <c r="G5101" s="2" t="s">
        <v>16427</v>
      </c>
      <c r="H5101" s="4" t="s">
        <v>16428</v>
      </c>
      <c r="I5101" s="10"/>
      <c r="J5101" s="6"/>
    </row>
    <row r="5102">
      <c r="A5102" s="28">
        <v>6.50806400429E11</v>
      </c>
      <c r="B5102" s="29" t="s">
        <v>2371</v>
      </c>
      <c r="C5102" s="29" t="s">
        <v>16429</v>
      </c>
      <c r="D5102" s="29" t="s">
        <v>16430</v>
      </c>
      <c r="E5102" s="29" t="s">
        <v>165</v>
      </c>
      <c r="F5102" s="29" t="s">
        <v>37</v>
      </c>
      <c r="G5102" s="29" t="s">
        <v>16431</v>
      </c>
      <c r="H5102" s="51" t="s">
        <v>14457</v>
      </c>
      <c r="I5102" s="6"/>
      <c r="J5102" s="6"/>
    </row>
    <row r="5103">
      <c r="A5103" s="28">
        <v>6.50809402651E11</v>
      </c>
      <c r="B5103" s="29" t="s">
        <v>16432</v>
      </c>
      <c r="C5103" s="29" t="s">
        <v>16433</v>
      </c>
      <c r="D5103" s="39" t="s">
        <v>16434</v>
      </c>
      <c r="E5103" s="29" t="s">
        <v>3216</v>
      </c>
      <c r="F5103" s="29" t="s">
        <v>186</v>
      </c>
      <c r="G5103" s="29" t="s">
        <v>16435</v>
      </c>
      <c r="H5103" s="51" t="s">
        <v>16436</v>
      </c>
      <c r="I5103" s="6"/>
      <c r="J5103" s="6"/>
    </row>
    <row r="5104">
      <c r="A5104" s="28">
        <v>6.5081540284E11</v>
      </c>
      <c r="B5104" s="29" t="s">
        <v>16437</v>
      </c>
      <c r="C5104" s="29" t="s">
        <v>16438</v>
      </c>
      <c r="D5104" s="28">
        <v>8.702908119E10</v>
      </c>
      <c r="E5104" s="29" t="s">
        <v>117</v>
      </c>
      <c r="F5104" s="29" t="s">
        <v>37</v>
      </c>
      <c r="G5104" s="29" t="s">
        <v>12424</v>
      </c>
      <c r="H5104" s="51" t="s">
        <v>14457</v>
      </c>
      <c r="I5104" s="6"/>
      <c r="J5104" s="33"/>
    </row>
    <row r="5105">
      <c r="A5105" s="28">
        <v>6.50812302481E11</v>
      </c>
      <c r="B5105" s="29" t="s">
        <v>16439</v>
      </c>
      <c r="C5105" s="29" t="s">
        <v>16440</v>
      </c>
      <c r="D5105" s="39" t="s">
        <v>16441</v>
      </c>
      <c r="E5105" s="29" t="s">
        <v>165</v>
      </c>
      <c r="F5105" s="29" t="s">
        <v>37</v>
      </c>
      <c r="G5105" s="29" t="s">
        <v>16442</v>
      </c>
      <c r="H5105" s="51" t="s">
        <v>14457</v>
      </c>
      <c r="I5105" s="6"/>
      <c r="J5105" s="14"/>
    </row>
    <row r="5106">
      <c r="A5106" s="3">
        <v>6.50815450593E11</v>
      </c>
      <c r="B5106" s="2" t="s">
        <v>16443</v>
      </c>
      <c r="C5106" s="2" t="s">
        <v>16444</v>
      </c>
      <c r="D5106" s="69" t="s">
        <v>16445</v>
      </c>
      <c r="E5106" s="2" t="s">
        <v>225</v>
      </c>
      <c r="F5106" s="2" t="s">
        <v>43</v>
      </c>
      <c r="G5106" s="2" t="s">
        <v>16446</v>
      </c>
      <c r="H5106" s="4" t="s">
        <v>6058</v>
      </c>
      <c r="I5106" s="10"/>
      <c r="J5106" s="20"/>
    </row>
    <row r="5107">
      <c r="A5107" s="28">
        <v>6.50820300309E11</v>
      </c>
      <c r="B5107" s="29" t="s">
        <v>16447</v>
      </c>
      <c r="C5107" s="29" t="s">
        <v>16448</v>
      </c>
      <c r="D5107" s="28">
        <v>8.705450215E9</v>
      </c>
      <c r="E5107" s="29" t="s">
        <v>21</v>
      </c>
      <c r="F5107" s="29" t="s">
        <v>43</v>
      </c>
      <c r="G5107" s="29" t="s">
        <v>16449</v>
      </c>
      <c r="H5107" s="51" t="s">
        <v>16450</v>
      </c>
      <c r="I5107" s="6"/>
      <c r="J5107" s="20"/>
    </row>
    <row r="5108">
      <c r="A5108" s="58"/>
      <c r="B5108" s="58"/>
      <c r="C5108" s="58"/>
      <c r="D5108" s="58"/>
      <c r="E5108" s="58"/>
      <c r="F5108" s="58"/>
      <c r="G5108" s="58"/>
      <c r="H5108" s="6"/>
      <c r="I5108" s="6"/>
      <c r="J5108" s="6"/>
    </row>
    <row r="5109">
      <c r="A5109" s="3">
        <v>6.50821401499E11</v>
      </c>
      <c r="B5109" s="2" t="s">
        <v>16451</v>
      </c>
      <c r="C5109" s="2" t="s">
        <v>16451</v>
      </c>
      <c r="D5109" s="69" t="s">
        <v>16452</v>
      </c>
      <c r="E5109" s="2" t="s">
        <v>1373</v>
      </c>
      <c r="F5109" s="2" t="s">
        <v>2</v>
      </c>
      <c r="G5109" s="2" t="s">
        <v>12316</v>
      </c>
      <c r="H5109" s="4" t="s">
        <v>15750</v>
      </c>
      <c r="I5109" s="10"/>
      <c r="J5109" s="6"/>
    </row>
    <row r="5110">
      <c r="A5110" s="28">
        <v>6.5082540065E11</v>
      </c>
      <c r="B5110" s="29" t="s">
        <v>16453</v>
      </c>
      <c r="C5110" s="29" t="s">
        <v>16454</v>
      </c>
      <c r="D5110" s="39" t="s">
        <v>16455</v>
      </c>
      <c r="E5110" s="29" t="s">
        <v>366</v>
      </c>
      <c r="F5110" s="29" t="s">
        <v>37</v>
      </c>
      <c r="G5110" s="29" t="s">
        <v>16456</v>
      </c>
      <c r="H5110" s="51" t="s">
        <v>14457</v>
      </c>
      <c r="I5110" s="6"/>
      <c r="J5110" s="13"/>
    </row>
    <row r="5111">
      <c r="A5111" s="28">
        <v>6.50829301545E11</v>
      </c>
      <c r="B5111" s="29" t="s">
        <v>16457</v>
      </c>
      <c r="C5111" s="29" t="s">
        <v>16458</v>
      </c>
      <c r="D5111" s="39" t="s">
        <v>16459</v>
      </c>
      <c r="E5111" s="29" t="s">
        <v>225</v>
      </c>
      <c r="F5111" s="29" t="s">
        <v>2</v>
      </c>
      <c r="G5111" s="29" t="s">
        <v>13231</v>
      </c>
      <c r="H5111" s="51" t="s">
        <v>15492</v>
      </c>
      <c r="I5111" s="6"/>
      <c r="J5111" s="10"/>
    </row>
    <row r="5112">
      <c r="A5112" s="3">
        <v>6.50827399058E11</v>
      </c>
      <c r="B5112" s="2" t="s">
        <v>16460</v>
      </c>
      <c r="C5112" s="2" t="s">
        <v>16461</v>
      </c>
      <c r="D5112" s="3">
        <f>+77473085477</f>
        <v>77473085477</v>
      </c>
      <c r="E5112" s="2" t="s">
        <v>225</v>
      </c>
      <c r="F5112" s="2" t="s">
        <v>2</v>
      </c>
      <c r="G5112" s="2" t="s">
        <v>16462</v>
      </c>
      <c r="H5112" s="4" t="s">
        <v>15750</v>
      </c>
      <c r="I5112" s="10"/>
      <c r="J5112" s="6"/>
    </row>
    <row r="5113">
      <c r="A5113" s="28">
        <v>6.50831450045E11</v>
      </c>
      <c r="B5113" s="29" t="s">
        <v>16463</v>
      </c>
      <c r="C5113" s="29" t="s">
        <v>16464</v>
      </c>
      <c r="D5113" s="28">
        <f>+77776440022</f>
        <v>77776440022</v>
      </c>
      <c r="E5113" s="29" t="s">
        <v>117</v>
      </c>
      <c r="F5113" s="29" t="s">
        <v>71</v>
      </c>
      <c r="G5113" s="29" t="s">
        <v>1074</v>
      </c>
      <c r="H5113" s="30" t="s">
        <v>1732</v>
      </c>
      <c r="I5113" s="6"/>
      <c r="J5113" s="13"/>
    </row>
    <row r="5114">
      <c r="A5114" s="28">
        <v>6.50831401304E11</v>
      </c>
      <c r="B5114" s="29" t="s">
        <v>16465</v>
      </c>
      <c r="C5114" s="29" t="s">
        <v>16466</v>
      </c>
      <c r="D5114" s="28">
        <v>8.7761117114E10</v>
      </c>
      <c r="E5114" s="29" t="s">
        <v>165</v>
      </c>
      <c r="F5114" s="29" t="s">
        <v>205</v>
      </c>
      <c r="G5114" s="29" t="s">
        <v>1634</v>
      </c>
      <c r="H5114" s="51" t="s">
        <v>16467</v>
      </c>
      <c r="I5114" s="6"/>
      <c r="J5114" s="13"/>
    </row>
    <row r="5115">
      <c r="A5115" s="62">
        <v>6.5090430255E11</v>
      </c>
      <c r="B5115" s="63" t="s">
        <v>16468</v>
      </c>
      <c r="C5115" s="63" t="s">
        <v>16469</v>
      </c>
      <c r="D5115" s="68" t="str">
        <f>+7(702)7477172 ,87027477172</f>
        <v>#ERROR!</v>
      </c>
      <c r="E5115" s="63" t="s">
        <v>36</v>
      </c>
      <c r="F5115" s="63" t="s">
        <v>1868</v>
      </c>
      <c r="G5115" s="63" t="s">
        <v>12586</v>
      </c>
      <c r="H5115" s="33"/>
      <c r="I5115" s="33"/>
      <c r="J5115" s="10"/>
    </row>
    <row r="5116">
      <c r="A5116" s="28">
        <v>6.5090540009E11</v>
      </c>
      <c r="B5116" s="29" t="s">
        <v>16470</v>
      </c>
      <c r="C5116" s="29" t="s">
        <v>16471</v>
      </c>
      <c r="D5116" s="39" t="s">
        <v>16472</v>
      </c>
      <c r="E5116" s="29" t="s">
        <v>1335</v>
      </c>
      <c r="F5116" s="29" t="s">
        <v>43</v>
      </c>
      <c r="G5116" s="29" t="s">
        <v>1795</v>
      </c>
      <c r="H5116" s="51" t="s">
        <v>1590</v>
      </c>
      <c r="I5116" s="6"/>
      <c r="J5116" s="6"/>
    </row>
    <row r="5117">
      <c r="A5117" s="28">
        <v>6.5090740014E11</v>
      </c>
      <c r="B5117" s="29" t="s">
        <v>16473</v>
      </c>
      <c r="C5117" s="29" t="s">
        <v>16474</v>
      </c>
      <c r="D5117" s="39" t="s">
        <v>16475</v>
      </c>
      <c r="E5117" s="29" t="s">
        <v>1335</v>
      </c>
      <c r="F5117" s="29" t="s">
        <v>91</v>
      </c>
      <c r="G5117" s="29" t="s">
        <v>16358</v>
      </c>
      <c r="H5117" s="51" t="s">
        <v>15269</v>
      </c>
      <c r="I5117" s="6"/>
      <c r="J5117" s="10"/>
    </row>
    <row r="5118">
      <c r="A5118" s="3">
        <v>6.50905401881E11</v>
      </c>
      <c r="B5118" s="2" t="s">
        <v>14430</v>
      </c>
      <c r="C5118" s="2" t="s">
        <v>16476</v>
      </c>
      <c r="D5118" s="3">
        <v>8.775997304E10</v>
      </c>
      <c r="E5118" s="2" t="s">
        <v>674</v>
      </c>
      <c r="F5118" s="2" t="s">
        <v>2</v>
      </c>
      <c r="G5118" s="2" t="s">
        <v>6522</v>
      </c>
      <c r="H5118" s="4" t="s">
        <v>15750</v>
      </c>
      <c r="I5118" s="10"/>
      <c r="J5118" s="6"/>
    </row>
    <row r="5119">
      <c r="A5119" s="3">
        <v>6.50907402325E11</v>
      </c>
      <c r="B5119" s="2" t="s">
        <v>16477</v>
      </c>
      <c r="C5119" s="2" t="s">
        <v>16478</v>
      </c>
      <c r="D5119" s="3">
        <v>8.7781018483E10</v>
      </c>
      <c r="E5119" s="2" t="s">
        <v>165</v>
      </c>
      <c r="F5119" s="2" t="s">
        <v>205</v>
      </c>
      <c r="G5119" s="2" t="s">
        <v>12383</v>
      </c>
      <c r="H5119" s="4" t="s">
        <v>15365</v>
      </c>
      <c r="I5119" s="10"/>
      <c r="J5119" s="10"/>
    </row>
    <row r="5120">
      <c r="A5120" s="28">
        <v>6.50912301843E11</v>
      </c>
      <c r="B5120" s="29" t="s">
        <v>16479</v>
      </c>
      <c r="C5120" s="29" t="s">
        <v>16480</v>
      </c>
      <c r="D5120" s="28">
        <v>8.7751340764E10</v>
      </c>
      <c r="E5120" s="29" t="s">
        <v>253</v>
      </c>
      <c r="F5120" s="29" t="s">
        <v>186</v>
      </c>
      <c r="G5120" s="29" t="s">
        <v>2746</v>
      </c>
      <c r="H5120" s="51" t="s">
        <v>14813</v>
      </c>
      <c r="I5120" s="6"/>
      <c r="J5120" s="13"/>
    </row>
    <row r="5121">
      <c r="A5121" s="3">
        <v>6.50911301382E11</v>
      </c>
      <c r="B5121" s="2" t="s">
        <v>16481</v>
      </c>
      <c r="C5121" s="2" t="s">
        <v>16482</v>
      </c>
      <c r="D5121" s="3">
        <v>8.7772807097E10</v>
      </c>
      <c r="E5121" s="2" t="s">
        <v>165</v>
      </c>
      <c r="F5121" s="2" t="s">
        <v>96</v>
      </c>
      <c r="G5121" s="2" t="s">
        <v>1947</v>
      </c>
      <c r="H5121" s="4" t="s">
        <v>14570</v>
      </c>
      <c r="I5121" s="10"/>
      <c r="J5121" s="10"/>
    </row>
    <row r="5122">
      <c r="A5122" s="28">
        <v>6.50913300711E11</v>
      </c>
      <c r="B5122" s="29" t="s">
        <v>14430</v>
      </c>
      <c r="C5122" s="29" t="s">
        <v>16483</v>
      </c>
      <c r="D5122" s="29" t="s">
        <v>16484</v>
      </c>
      <c r="E5122" s="29" t="s">
        <v>674</v>
      </c>
      <c r="F5122" s="29" t="s">
        <v>31</v>
      </c>
      <c r="G5122" s="29" t="s">
        <v>4632</v>
      </c>
      <c r="H5122" s="51" t="s">
        <v>14310</v>
      </c>
      <c r="I5122" s="6"/>
      <c r="J5122" s="13"/>
    </row>
    <row r="5123">
      <c r="A5123" s="28">
        <v>6.50912302198E11</v>
      </c>
      <c r="B5123" s="29" t="s">
        <v>16485</v>
      </c>
      <c r="C5123" s="29" t="s">
        <v>16486</v>
      </c>
      <c r="D5123" s="39" t="s">
        <v>16487</v>
      </c>
      <c r="E5123" s="29" t="s">
        <v>117</v>
      </c>
      <c r="F5123" s="29" t="s">
        <v>141</v>
      </c>
      <c r="G5123" s="29" t="s">
        <v>1828</v>
      </c>
      <c r="H5123" s="51" t="s">
        <v>14371</v>
      </c>
      <c r="I5123" s="6"/>
      <c r="J5123" s="13"/>
    </row>
    <row r="5124">
      <c r="A5124" s="28">
        <v>6.50917300031E11</v>
      </c>
      <c r="B5124" s="29" t="s">
        <v>16488</v>
      </c>
      <c r="C5124" s="29" t="s">
        <v>16489</v>
      </c>
      <c r="D5124" s="28">
        <v>8.7768073434E10</v>
      </c>
      <c r="E5124" s="29" t="s">
        <v>21</v>
      </c>
      <c r="F5124" s="29" t="s">
        <v>16</v>
      </c>
      <c r="G5124" s="29" t="s">
        <v>16490</v>
      </c>
      <c r="H5124" s="51" t="s">
        <v>11250</v>
      </c>
      <c r="I5124" s="6"/>
      <c r="J5124" s="6"/>
    </row>
    <row r="5125">
      <c r="A5125" s="3">
        <v>6.50923402025E11</v>
      </c>
      <c r="B5125" s="2" t="s">
        <v>16491</v>
      </c>
      <c r="C5125" s="2" t="s">
        <v>16492</v>
      </c>
      <c r="D5125" s="3">
        <v>8.702389507E10</v>
      </c>
      <c r="E5125" s="2" t="s">
        <v>117</v>
      </c>
      <c r="F5125" s="2" t="s">
        <v>96</v>
      </c>
      <c r="G5125" s="2" t="s">
        <v>1515</v>
      </c>
      <c r="H5125" s="4" t="s">
        <v>14885</v>
      </c>
      <c r="I5125" s="10"/>
      <c r="J5125" s="6"/>
    </row>
    <row r="5126">
      <c r="A5126" s="62">
        <v>6.50920301004E11</v>
      </c>
      <c r="B5126" s="63" t="s">
        <v>16493</v>
      </c>
      <c r="C5126" s="63" t="s">
        <v>16494</v>
      </c>
      <c r="D5126" s="62">
        <v>8.701132674E10</v>
      </c>
      <c r="E5126" s="63" t="s">
        <v>16</v>
      </c>
      <c r="F5126" s="63" t="s">
        <v>37</v>
      </c>
      <c r="G5126" s="63" t="s">
        <v>16495</v>
      </c>
      <c r="H5126" s="33"/>
      <c r="I5126" s="33"/>
      <c r="J5126" s="6"/>
    </row>
    <row r="5127">
      <c r="A5127" s="28">
        <v>6.50925300618E11</v>
      </c>
      <c r="B5127" s="29" t="s">
        <v>1547</v>
      </c>
      <c r="C5127" s="29" t="s">
        <v>16496</v>
      </c>
      <c r="D5127" s="39" t="s">
        <v>16497</v>
      </c>
      <c r="E5127" s="29" t="s">
        <v>165</v>
      </c>
      <c r="F5127" s="29" t="s">
        <v>31</v>
      </c>
      <c r="G5127" s="29" t="s">
        <v>2447</v>
      </c>
      <c r="H5127" s="51" t="s">
        <v>16498</v>
      </c>
      <c r="I5127" s="6"/>
      <c r="J5127" s="10"/>
    </row>
    <row r="5128">
      <c r="A5128" s="3">
        <v>6.50930300398E11</v>
      </c>
      <c r="B5128" s="2" t="s">
        <v>16499</v>
      </c>
      <c r="C5128" s="2" t="s">
        <v>16500</v>
      </c>
      <c r="D5128" s="3">
        <v>8.7074525529E10</v>
      </c>
      <c r="E5128" s="2" t="s">
        <v>21</v>
      </c>
      <c r="F5128" s="2" t="s">
        <v>31</v>
      </c>
      <c r="G5128" s="2" t="s">
        <v>16501</v>
      </c>
      <c r="H5128" s="4" t="s">
        <v>14117</v>
      </c>
      <c r="I5128" s="10"/>
      <c r="J5128" s="6"/>
    </row>
    <row r="5129">
      <c r="A5129" s="62">
        <v>6.51002301274E11</v>
      </c>
      <c r="B5129" s="63" t="s">
        <v>16502</v>
      </c>
      <c r="C5129" s="63" t="s">
        <v>16502</v>
      </c>
      <c r="D5129" s="62">
        <v>8.7088289094E10</v>
      </c>
      <c r="E5129" s="63" t="s">
        <v>525</v>
      </c>
      <c r="F5129" s="63" t="s">
        <v>1868</v>
      </c>
      <c r="G5129" s="63" t="s">
        <v>14142</v>
      </c>
      <c r="H5129" s="33"/>
      <c r="I5129" s="33"/>
      <c r="J5129" s="6"/>
    </row>
    <row r="5130">
      <c r="A5130" s="28">
        <v>6.5101230118E11</v>
      </c>
      <c r="B5130" s="29" t="s">
        <v>16503</v>
      </c>
      <c r="C5130" s="29" t="s">
        <v>16504</v>
      </c>
      <c r="D5130" s="28">
        <v>8.7789002093E10</v>
      </c>
      <c r="E5130" s="29" t="s">
        <v>165</v>
      </c>
      <c r="F5130" s="29" t="s">
        <v>37</v>
      </c>
      <c r="G5130" s="29" t="s">
        <v>9039</v>
      </c>
      <c r="H5130" s="51" t="s">
        <v>14457</v>
      </c>
      <c r="I5130" s="6"/>
      <c r="J5130" s="6"/>
    </row>
    <row r="5131">
      <c r="A5131" s="28">
        <v>6.5100330115E11</v>
      </c>
      <c r="B5131" s="29" t="s">
        <v>16505</v>
      </c>
      <c r="C5131" s="29" t="s">
        <v>16506</v>
      </c>
      <c r="D5131" s="39" t="s">
        <v>16507</v>
      </c>
      <c r="E5131" s="29" t="s">
        <v>165</v>
      </c>
      <c r="F5131" s="29" t="s">
        <v>91</v>
      </c>
      <c r="G5131" s="29" t="s">
        <v>3134</v>
      </c>
      <c r="H5131" s="51" t="s">
        <v>16508</v>
      </c>
      <c r="I5131" s="6"/>
      <c r="J5131" s="6"/>
    </row>
    <row r="5132">
      <c r="A5132" s="3">
        <v>6.51009450267E11</v>
      </c>
      <c r="B5132" s="2" t="s">
        <v>16509</v>
      </c>
      <c r="C5132" s="2" t="s">
        <v>16509</v>
      </c>
      <c r="D5132" s="3">
        <v>8.701739385E10</v>
      </c>
      <c r="E5132" s="2" t="s">
        <v>2034</v>
      </c>
      <c r="F5132" s="2" t="s">
        <v>71</v>
      </c>
      <c r="G5132" s="2" t="s">
        <v>2971</v>
      </c>
      <c r="H5132" s="65" t="s">
        <v>1804</v>
      </c>
      <c r="I5132" s="10"/>
      <c r="J5132" s="6"/>
    </row>
    <row r="5133">
      <c r="A5133" s="3">
        <v>6.51012302623E11</v>
      </c>
      <c r="B5133" s="2" t="s">
        <v>16510</v>
      </c>
      <c r="C5133" s="2" t="s">
        <v>16511</v>
      </c>
      <c r="D5133" s="69" t="s">
        <v>16512</v>
      </c>
      <c r="E5133" s="2" t="s">
        <v>117</v>
      </c>
      <c r="F5133" s="2" t="s">
        <v>2</v>
      </c>
      <c r="G5133" s="2" t="s">
        <v>16513</v>
      </c>
      <c r="H5133" s="4" t="s">
        <v>16143</v>
      </c>
      <c r="I5133" s="10"/>
      <c r="J5133" s="33"/>
    </row>
    <row r="5134">
      <c r="A5134" s="28">
        <v>6.51017300941E11</v>
      </c>
      <c r="B5134" s="29" t="s">
        <v>16514</v>
      </c>
      <c r="C5134" s="29" t="s">
        <v>16515</v>
      </c>
      <c r="D5134" s="39" t="s">
        <v>16516</v>
      </c>
      <c r="E5134" s="29" t="s">
        <v>165</v>
      </c>
      <c r="F5134" s="29" t="s">
        <v>9</v>
      </c>
      <c r="G5134" s="29" t="s">
        <v>4669</v>
      </c>
      <c r="H5134" s="51" t="s">
        <v>11250</v>
      </c>
      <c r="I5134" s="6"/>
      <c r="J5134" s="6"/>
    </row>
    <row r="5135">
      <c r="A5135" s="28">
        <v>6.51013350361E11</v>
      </c>
      <c r="B5135" s="29" t="s">
        <v>16517</v>
      </c>
      <c r="C5135" s="29" t="s">
        <v>16518</v>
      </c>
      <c r="D5135" s="39" t="s">
        <v>16519</v>
      </c>
      <c r="E5135" s="29" t="s">
        <v>21</v>
      </c>
      <c r="F5135" s="29" t="s">
        <v>22</v>
      </c>
      <c r="G5135" s="29" t="s">
        <v>16520</v>
      </c>
      <c r="H5135" s="51" t="s">
        <v>1743</v>
      </c>
      <c r="I5135" s="6"/>
      <c r="J5135" s="6"/>
      <c r="K5135" s="16"/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</row>
    <row r="5136">
      <c r="A5136" s="3">
        <v>6.51014301983E11</v>
      </c>
      <c r="B5136" s="2" t="s">
        <v>16521</v>
      </c>
      <c r="C5136" s="2" t="s">
        <v>16522</v>
      </c>
      <c r="D5136" s="3">
        <v>8.7752298965E10</v>
      </c>
      <c r="E5136" s="2" t="s">
        <v>36</v>
      </c>
      <c r="F5136" s="2" t="s">
        <v>452</v>
      </c>
      <c r="G5136" s="2" t="s">
        <v>16523</v>
      </c>
      <c r="H5136" s="4" t="s">
        <v>16036</v>
      </c>
      <c r="I5136" s="10"/>
      <c r="J5136" s="6"/>
    </row>
    <row r="5137">
      <c r="A5137" s="3">
        <v>6.5102035026E11</v>
      </c>
      <c r="B5137" s="2" t="s">
        <v>16524</v>
      </c>
      <c r="C5137" s="2" t="s">
        <v>16525</v>
      </c>
      <c r="D5137" s="3">
        <v>8.7751697009E10</v>
      </c>
      <c r="E5137" s="2" t="s">
        <v>213</v>
      </c>
      <c r="F5137" s="2" t="s">
        <v>71</v>
      </c>
      <c r="G5137" s="2" t="s">
        <v>2054</v>
      </c>
      <c r="H5137" s="65" t="s">
        <v>1804</v>
      </c>
      <c r="I5137" s="10"/>
      <c r="J5137" s="6"/>
    </row>
    <row r="5138">
      <c r="A5138" s="28">
        <v>6.51018401476E11</v>
      </c>
      <c r="B5138" s="29" t="s">
        <v>16526</v>
      </c>
      <c r="C5138" s="29" t="s">
        <v>16527</v>
      </c>
      <c r="D5138" s="28">
        <v>8.7763001965E10</v>
      </c>
      <c r="E5138" s="29" t="s">
        <v>117</v>
      </c>
      <c r="F5138" s="29" t="s">
        <v>37</v>
      </c>
      <c r="G5138" s="29" t="s">
        <v>2999</v>
      </c>
      <c r="H5138" s="51" t="s">
        <v>14457</v>
      </c>
      <c r="I5138" s="6"/>
      <c r="J5138" s="6"/>
    </row>
    <row r="5139">
      <c r="A5139" s="3">
        <v>6.51018402088E11</v>
      </c>
      <c r="B5139" s="2" t="s">
        <v>16528</v>
      </c>
      <c r="C5139" s="2" t="s">
        <v>16529</v>
      </c>
      <c r="D5139" s="3">
        <v>8.7026286765E10</v>
      </c>
      <c r="E5139" s="2" t="s">
        <v>36</v>
      </c>
      <c r="F5139" s="2" t="s">
        <v>2</v>
      </c>
      <c r="G5139" s="2" t="s">
        <v>5569</v>
      </c>
      <c r="H5139" s="4" t="s">
        <v>15750</v>
      </c>
      <c r="I5139" s="10"/>
      <c r="J5139" s="6"/>
    </row>
    <row r="5140">
      <c r="A5140" s="3">
        <v>6.51028300258E11</v>
      </c>
      <c r="B5140" s="2" t="s">
        <v>16530</v>
      </c>
      <c r="C5140" s="2" t="s">
        <v>16531</v>
      </c>
      <c r="D5140" s="2" t="s">
        <v>16532</v>
      </c>
      <c r="E5140" s="2" t="s">
        <v>165</v>
      </c>
      <c r="F5140" s="2" t="s">
        <v>273</v>
      </c>
      <c r="G5140" s="2" t="s">
        <v>5830</v>
      </c>
      <c r="H5140" s="4" t="s">
        <v>8851</v>
      </c>
      <c r="I5140" s="10"/>
      <c r="J5140" s="6"/>
    </row>
    <row r="5141">
      <c r="A5141" s="3">
        <v>6.51022350043E11</v>
      </c>
      <c r="B5141" s="2" t="s">
        <v>16533</v>
      </c>
      <c r="C5141" s="2" t="s">
        <v>16534</v>
      </c>
      <c r="D5141" s="69" t="s">
        <v>16535</v>
      </c>
      <c r="E5141" s="2" t="s">
        <v>21</v>
      </c>
      <c r="F5141" s="2" t="s">
        <v>16</v>
      </c>
      <c r="G5141" s="2" t="s">
        <v>16536</v>
      </c>
      <c r="H5141" s="4" t="s">
        <v>1839</v>
      </c>
      <c r="I5141" s="10"/>
      <c r="J5141" s="20"/>
    </row>
    <row r="5142">
      <c r="A5142" s="62">
        <v>6.51024401875E11</v>
      </c>
      <c r="B5142" s="63" t="s">
        <v>16537</v>
      </c>
      <c r="C5142" s="63" t="s">
        <v>16538</v>
      </c>
      <c r="D5142" s="68" t="str">
        <f>+77019992171 ,+77019995212</f>
        <v>#ERROR!</v>
      </c>
      <c r="E5142" s="63" t="s">
        <v>442</v>
      </c>
      <c r="F5142" s="63" t="s">
        <v>428</v>
      </c>
      <c r="G5142" s="63" t="s">
        <v>14908</v>
      </c>
      <c r="H5142" s="33"/>
      <c r="I5142" s="33"/>
      <c r="J5142" s="33"/>
    </row>
    <row r="5143">
      <c r="A5143" s="3">
        <v>6.51026301502E11</v>
      </c>
      <c r="B5143" s="2" t="s">
        <v>16539</v>
      </c>
      <c r="C5143" s="2" t="s">
        <v>16540</v>
      </c>
      <c r="D5143" s="3">
        <v>8.7781719945E10</v>
      </c>
      <c r="E5143" s="2" t="s">
        <v>165</v>
      </c>
      <c r="F5143" s="2" t="s">
        <v>452</v>
      </c>
      <c r="G5143" s="2" t="s">
        <v>16541</v>
      </c>
      <c r="H5143" s="4" t="s">
        <v>16189</v>
      </c>
      <c r="I5143" s="10"/>
      <c r="J5143" s="10"/>
    </row>
    <row r="5144">
      <c r="A5144" s="3">
        <v>6.5102840224E11</v>
      </c>
      <c r="B5144" s="2" t="s">
        <v>16542</v>
      </c>
      <c r="C5144" s="2" t="s">
        <v>16543</v>
      </c>
      <c r="D5144" s="69" t="s">
        <v>16544</v>
      </c>
      <c r="E5144" s="2" t="s">
        <v>117</v>
      </c>
      <c r="F5144" s="2" t="s">
        <v>201</v>
      </c>
      <c r="G5144" s="2" t="s">
        <v>16545</v>
      </c>
      <c r="H5144" s="4" t="s">
        <v>15025</v>
      </c>
      <c r="I5144" s="10"/>
      <c r="J5144" s="6"/>
    </row>
    <row r="5145">
      <c r="A5145" s="3">
        <v>6.51103300413E11</v>
      </c>
      <c r="B5145" s="2" t="s">
        <v>16546</v>
      </c>
      <c r="C5145" s="2" t="s">
        <v>16547</v>
      </c>
      <c r="D5145" s="69" t="s">
        <v>16548</v>
      </c>
      <c r="E5145" s="2" t="s">
        <v>674</v>
      </c>
      <c r="F5145" s="2" t="s">
        <v>452</v>
      </c>
      <c r="G5145" s="2" t="s">
        <v>16549</v>
      </c>
      <c r="H5145" s="4" t="s">
        <v>16189</v>
      </c>
      <c r="I5145" s="10"/>
      <c r="J5145" s="33"/>
    </row>
    <row r="5146">
      <c r="A5146" s="62">
        <v>6.51029300967E11</v>
      </c>
      <c r="B5146" s="63" t="s">
        <v>16550</v>
      </c>
      <c r="C5146" s="63" t="s">
        <v>16551</v>
      </c>
      <c r="D5146" s="62">
        <v>8.7474653031E10</v>
      </c>
      <c r="E5146" s="63" t="s">
        <v>879</v>
      </c>
      <c r="F5146" s="63" t="s">
        <v>16</v>
      </c>
      <c r="G5146" s="63" t="s">
        <v>6514</v>
      </c>
      <c r="H5146" s="33"/>
      <c r="I5146" s="33"/>
      <c r="J5146" s="6"/>
    </row>
    <row r="5147">
      <c r="A5147" s="58"/>
      <c r="B5147" s="58"/>
      <c r="C5147" s="58"/>
      <c r="D5147" s="58"/>
      <c r="E5147" s="58"/>
      <c r="F5147" s="58"/>
      <c r="G5147" s="58"/>
      <c r="H5147" s="6"/>
      <c r="I5147" s="6"/>
      <c r="J5147" s="6"/>
    </row>
    <row r="5148">
      <c r="A5148" s="28">
        <v>6.51103301055E11</v>
      </c>
      <c r="B5148" s="29" t="s">
        <v>16552</v>
      </c>
      <c r="C5148" s="29" t="s">
        <v>16553</v>
      </c>
      <c r="D5148" s="39" t="s">
        <v>16554</v>
      </c>
      <c r="E5148" s="29" t="s">
        <v>674</v>
      </c>
      <c r="F5148" s="29" t="s">
        <v>452</v>
      </c>
      <c r="G5148" s="29" t="s">
        <v>16555</v>
      </c>
      <c r="H5148" s="51" t="s">
        <v>16189</v>
      </c>
      <c r="I5148" s="6"/>
      <c r="J5148" s="6"/>
    </row>
    <row r="5149">
      <c r="A5149" s="62">
        <v>6.51110403105E11</v>
      </c>
      <c r="B5149" s="63" t="s">
        <v>16556</v>
      </c>
      <c r="C5149" s="63" t="s">
        <v>16557</v>
      </c>
      <c r="D5149" s="68" t="str">
        <f>+77029370135 ,87029370135</f>
        <v>#ERROR!</v>
      </c>
      <c r="E5149" s="63" t="s">
        <v>379</v>
      </c>
      <c r="F5149" s="63" t="s">
        <v>1868</v>
      </c>
      <c r="G5149" s="63" t="s">
        <v>16558</v>
      </c>
      <c r="H5149" s="33"/>
      <c r="I5149" s="33"/>
      <c r="J5149" s="6"/>
    </row>
    <row r="5150">
      <c r="A5150" s="28">
        <v>6.51104400821E11</v>
      </c>
      <c r="B5150" s="29" t="s">
        <v>16559</v>
      </c>
      <c r="C5150" s="29" t="s">
        <v>16560</v>
      </c>
      <c r="D5150" s="28">
        <v>8.702362859E10</v>
      </c>
      <c r="E5150" s="29" t="s">
        <v>16</v>
      </c>
      <c r="F5150" s="29" t="s">
        <v>22</v>
      </c>
      <c r="G5150" s="29" t="s">
        <v>16561</v>
      </c>
      <c r="H5150" s="51" t="s">
        <v>1686</v>
      </c>
      <c r="I5150" s="6"/>
      <c r="J5150" s="6"/>
    </row>
    <row r="5151">
      <c r="A5151" s="28">
        <v>6.51106402145E11</v>
      </c>
      <c r="B5151" s="29" t="s">
        <v>16562</v>
      </c>
      <c r="C5151" s="29" t="s">
        <v>16563</v>
      </c>
      <c r="D5151" s="28">
        <v>8.7766885008E10</v>
      </c>
      <c r="E5151" s="29" t="s">
        <v>225</v>
      </c>
      <c r="F5151" s="29" t="s">
        <v>2</v>
      </c>
      <c r="G5151" s="29" t="s">
        <v>13231</v>
      </c>
      <c r="H5151" s="51" t="s">
        <v>15492</v>
      </c>
      <c r="I5151" s="6"/>
      <c r="J5151" s="6"/>
    </row>
    <row r="5152">
      <c r="A5152" s="28">
        <v>6.51107000159E11</v>
      </c>
      <c r="B5152" s="29" t="s">
        <v>16564</v>
      </c>
      <c r="C5152" s="29" t="s">
        <v>16565</v>
      </c>
      <c r="D5152" s="39" t="s">
        <v>16566</v>
      </c>
      <c r="E5152" s="29" t="s">
        <v>12940</v>
      </c>
      <c r="F5152" s="29" t="s">
        <v>141</v>
      </c>
      <c r="G5152" s="29" t="s">
        <v>16567</v>
      </c>
      <c r="H5152" s="51" t="s">
        <v>14327</v>
      </c>
      <c r="I5152" s="6"/>
      <c r="J5152" s="6"/>
    </row>
    <row r="5153">
      <c r="A5153" s="28">
        <v>6.51115400118E11</v>
      </c>
      <c r="B5153" s="29" t="s">
        <v>16568</v>
      </c>
      <c r="C5153" s="29" t="s">
        <v>16569</v>
      </c>
      <c r="D5153" s="39" t="s">
        <v>16570</v>
      </c>
      <c r="E5153" s="29" t="s">
        <v>625</v>
      </c>
      <c r="F5153" s="29" t="s">
        <v>16</v>
      </c>
      <c r="G5153" s="29" t="s">
        <v>1091</v>
      </c>
      <c r="H5153" s="51" t="s">
        <v>14327</v>
      </c>
      <c r="I5153" s="6"/>
      <c r="J5153" s="6"/>
    </row>
    <row r="5154">
      <c r="A5154" s="28">
        <v>6.51115302277E11</v>
      </c>
      <c r="B5154" s="29" t="s">
        <v>16571</v>
      </c>
      <c r="C5154" s="29" t="s">
        <v>16572</v>
      </c>
      <c r="D5154" s="28">
        <v>8.7758720996E10</v>
      </c>
      <c r="E5154" s="29" t="s">
        <v>117</v>
      </c>
      <c r="F5154" s="29" t="s">
        <v>2</v>
      </c>
      <c r="G5154" s="29" t="s">
        <v>5569</v>
      </c>
      <c r="H5154" s="51" t="s">
        <v>15468</v>
      </c>
      <c r="I5154" s="6"/>
      <c r="J5154" s="6"/>
    </row>
    <row r="5155">
      <c r="A5155" s="3">
        <v>6.51118300663E11</v>
      </c>
      <c r="B5155" s="2" t="s">
        <v>16573</v>
      </c>
      <c r="C5155" s="2" t="s">
        <v>16574</v>
      </c>
      <c r="D5155" s="69" t="s">
        <v>16575</v>
      </c>
      <c r="E5155" s="2" t="s">
        <v>165</v>
      </c>
      <c r="F5155" s="2" t="s">
        <v>452</v>
      </c>
      <c r="G5155" s="2" t="s">
        <v>14618</v>
      </c>
      <c r="H5155" s="4" t="s">
        <v>16576</v>
      </c>
      <c r="I5155" s="10"/>
      <c r="J5155" s="6"/>
    </row>
    <row r="5156">
      <c r="A5156" s="3">
        <v>6.51120401788E11</v>
      </c>
      <c r="B5156" s="2" t="s">
        <v>16577</v>
      </c>
      <c r="C5156" s="2" t="s">
        <v>16578</v>
      </c>
      <c r="D5156" s="3">
        <v>8.7769650101E10</v>
      </c>
      <c r="E5156" s="2" t="s">
        <v>165</v>
      </c>
      <c r="F5156" s="2" t="s">
        <v>16</v>
      </c>
      <c r="G5156" s="2" t="s">
        <v>3152</v>
      </c>
      <c r="H5156" s="4" t="s">
        <v>13197</v>
      </c>
      <c r="I5156" s="10"/>
      <c r="J5156" s="10"/>
    </row>
    <row r="5157">
      <c r="A5157" s="3">
        <v>6.51129350035E11</v>
      </c>
      <c r="B5157" s="2" t="s">
        <v>16579</v>
      </c>
      <c r="C5157" s="2" t="s">
        <v>16580</v>
      </c>
      <c r="D5157" s="3">
        <v>8.7771495207E10</v>
      </c>
      <c r="E5157" s="2" t="s">
        <v>21</v>
      </c>
      <c r="F5157" s="2" t="s">
        <v>43</v>
      </c>
      <c r="G5157" s="2" t="s">
        <v>4897</v>
      </c>
      <c r="H5157" s="4" t="s">
        <v>16581</v>
      </c>
      <c r="I5157" s="10"/>
      <c r="J5157" s="6"/>
    </row>
    <row r="5158">
      <c r="A5158" s="28">
        <v>6.51122350037E11</v>
      </c>
      <c r="B5158" s="29" t="s">
        <v>16582</v>
      </c>
      <c r="C5158" s="29" t="s">
        <v>16583</v>
      </c>
      <c r="D5158" s="29" t="s">
        <v>16584</v>
      </c>
      <c r="E5158" s="29" t="s">
        <v>993</v>
      </c>
      <c r="F5158" s="29" t="s">
        <v>43</v>
      </c>
      <c r="G5158" s="29" t="s">
        <v>1589</v>
      </c>
      <c r="H5158" s="51" t="s">
        <v>16585</v>
      </c>
      <c r="I5158" s="6"/>
      <c r="J5158" s="10"/>
    </row>
    <row r="5159">
      <c r="A5159" s="3">
        <v>6.51122401045E11</v>
      </c>
      <c r="B5159" s="2" t="s">
        <v>16586</v>
      </c>
      <c r="C5159" s="2" t="s">
        <v>16587</v>
      </c>
      <c r="D5159" s="3">
        <v>8.7786908436E10</v>
      </c>
      <c r="E5159" s="2" t="s">
        <v>165</v>
      </c>
      <c r="F5159" s="2" t="s">
        <v>141</v>
      </c>
      <c r="G5159" s="2" t="s">
        <v>1529</v>
      </c>
      <c r="H5159" s="4" t="s">
        <v>13828</v>
      </c>
      <c r="I5159" s="10"/>
      <c r="J5159" s="6"/>
    </row>
    <row r="5160">
      <c r="A5160" s="28">
        <v>6.51124300389E11</v>
      </c>
      <c r="B5160" s="29" t="s">
        <v>16588</v>
      </c>
      <c r="C5160" s="29" t="s">
        <v>16589</v>
      </c>
      <c r="D5160" s="28">
        <v>8.7478088265E10</v>
      </c>
      <c r="E5160" s="29" t="s">
        <v>302</v>
      </c>
      <c r="F5160" s="29" t="s">
        <v>96</v>
      </c>
      <c r="G5160" s="29" t="s">
        <v>16590</v>
      </c>
      <c r="H5160" s="51" t="s">
        <v>16591</v>
      </c>
      <c r="I5160" s="6"/>
      <c r="J5160" s="6"/>
    </row>
    <row r="5161">
      <c r="A5161" s="3">
        <v>6.51124300577E11</v>
      </c>
      <c r="B5161" s="2" t="s">
        <v>16592</v>
      </c>
      <c r="C5161" s="2" t="s">
        <v>16593</v>
      </c>
      <c r="D5161" s="3">
        <v>8.705481004E10</v>
      </c>
      <c r="E5161" s="2" t="s">
        <v>213</v>
      </c>
      <c r="F5161" s="2" t="s">
        <v>16</v>
      </c>
      <c r="G5161" s="2" t="s">
        <v>16594</v>
      </c>
      <c r="H5161" s="4" t="s">
        <v>13505</v>
      </c>
      <c r="I5161" s="10"/>
      <c r="J5161" s="6"/>
    </row>
    <row r="5162">
      <c r="A5162" s="3">
        <v>6.51124301951E11</v>
      </c>
      <c r="B5162" s="2" t="s">
        <v>16595</v>
      </c>
      <c r="C5162" s="2" t="s">
        <v>16596</v>
      </c>
      <c r="D5162" s="3">
        <v>8.7223691172E10</v>
      </c>
      <c r="E5162" s="2" t="s">
        <v>165</v>
      </c>
      <c r="F5162" s="2" t="s">
        <v>186</v>
      </c>
      <c r="G5162" s="2" t="s">
        <v>2508</v>
      </c>
      <c r="H5162" s="4" t="s">
        <v>13820</v>
      </c>
      <c r="I5162" s="10"/>
      <c r="J5162" s="6"/>
    </row>
    <row r="5163">
      <c r="A5163" s="28">
        <v>6.51125401349E11</v>
      </c>
      <c r="B5163" s="29" t="s">
        <v>16597</v>
      </c>
      <c r="C5163" s="29" t="s">
        <v>16598</v>
      </c>
      <c r="D5163" s="28">
        <v>8.7013274805E10</v>
      </c>
      <c r="E5163" s="29" t="s">
        <v>117</v>
      </c>
      <c r="F5163" s="29" t="s">
        <v>2</v>
      </c>
      <c r="G5163" s="29" t="s">
        <v>5428</v>
      </c>
      <c r="H5163" s="51" t="s">
        <v>15492</v>
      </c>
      <c r="I5163" s="6"/>
      <c r="J5163" s="6"/>
    </row>
    <row r="5164">
      <c r="A5164" s="3">
        <v>6.51127301928E11</v>
      </c>
      <c r="B5164" s="2" t="s">
        <v>16599</v>
      </c>
      <c r="C5164" s="2" t="s">
        <v>16600</v>
      </c>
      <c r="D5164" s="3">
        <v>8.7753904809E10</v>
      </c>
      <c r="E5164" s="2" t="s">
        <v>165</v>
      </c>
      <c r="F5164" s="2" t="s">
        <v>141</v>
      </c>
      <c r="G5164" s="2" t="s">
        <v>16601</v>
      </c>
      <c r="H5164" s="4" t="s">
        <v>13828</v>
      </c>
      <c r="I5164" s="10"/>
      <c r="J5164" s="10"/>
    </row>
    <row r="5165">
      <c r="A5165" s="3">
        <v>6.51130401178E11</v>
      </c>
      <c r="B5165" s="2" t="s">
        <v>16602</v>
      </c>
      <c r="C5165" s="2" t="s">
        <v>16603</v>
      </c>
      <c r="D5165" s="69" t="s">
        <v>16604</v>
      </c>
      <c r="E5165" s="2" t="s">
        <v>13620</v>
      </c>
      <c r="F5165" s="2" t="s">
        <v>91</v>
      </c>
      <c r="G5165" s="2" t="s">
        <v>3134</v>
      </c>
      <c r="H5165" s="4" t="s">
        <v>15289</v>
      </c>
      <c r="I5165" s="10"/>
      <c r="J5165" s="10"/>
    </row>
    <row r="5166">
      <c r="A5166" s="28">
        <v>6.51130402027E11</v>
      </c>
      <c r="B5166" s="29" t="s">
        <v>16605</v>
      </c>
      <c r="C5166" s="29" t="s">
        <v>16606</v>
      </c>
      <c r="D5166" s="28">
        <v>8.7778614818E10</v>
      </c>
      <c r="E5166" s="29" t="s">
        <v>117</v>
      </c>
      <c r="F5166" s="29" t="s">
        <v>91</v>
      </c>
      <c r="G5166" s="29" t="s">
        <v>1339</v>
      </c>
      <c r="H5166" s="51" t="s">
        <v>15269</v>
      </c>
      <c r="I5166" s="6"/>
      <c r="J5166" s="6"/>
    </row>
    <row r="5167">
      <c r="A5167" s="3">
        <v>6.51204350558E11</v>
      </c>
      <c r="B5167" s="2" t="s">
        <v>16607</v>
      </c>
      <c r="C5167" s="2" t="s">
        <v>16608</v>
      </c>
      <c r="D5167" s="3">
        <v>8.7163693257E10</v>
      </c>
      <c r="E5167" s="2" t="s">
        <v>674</v>
      </c>
      <c r="F5167" s="2" t="s">
        <v>22</v>
      </c>
      <c r="G5167" s="2" t="s">
        <v>16609</v>
      </c>
      <c r="H5167" s="4" t="s">
        <v>1743</v>
      </c>
      <c r="I5167" s="10"/>
      <c r="J5167" s="6"/>
    </row>
    <row r="5168">
      <c r="A5168" s="3">
        <v>6.51205402321E11</v>
      </c>
      <c r="B5168" s="2" t="s">
        <v>16610</v>
      </c>
      <c r="C5168" s="2" t="s">
        <v>16611</v>
      </c>
      <c r="D5168" s="69" t="s">
        <v>16612</v>
      </c>
      <c r="E5168" s="2" t="s">
        <v>2768</v>
      </c>
      <c r="F5168" s="2" t="s">
        <v>452</v>
      </c>
      <c r="G5168" s="2" t="s">
        <v>2525</v>
      </c>
      <c r="H5168" s="4" t="s">
        <v>16036</v>
      </c>
      <c r="I5168" s="10"/>
      <c r="J5168" s="6"/>
    </row>
    <row r="5169">
      <c r="A5169" s="28">
        <v>6.51206450189E11</v>
      </c>
      <c r="B5169" s="29" t="s">
        <v>16613</v>
      </c>
      <c r="C5169" s="29" t="s">
        <v>16614</v>
      </c>
      <c r="D5169" s="28">
        <v>8.7757937388E10</v>
      </c>
      <c r="E5169" s="29" t="s">
        <v>21</v>
      </c>
      <c r="F5169" s="29" t="s">
        <v>55</v>
      </c>
      <c r="G5169" s="29" t="s">
        <v>16615</v>
      </c>
      <c r="H5169" s="51" t="s">
        <v>16616</v>
      </c>
      <c r="I5169" s="6"/>
      <c r="J5169" s="13"/>
    </row>
    <row r="5170">
      <c r="A5170" s="3">
        <v>6.51214301613E11</v>
      </c>
      <c r="B5170" s="2" t="s">
        <v>16617</v>
      </c>
      <c r="C5170" s="2" t="s">
        <v>16618</v>
      </c>
      <c r="D5170" s="69" t="s">
        <v>16619</v>
      </c>
      <c r="E5170" s="2" t="s">
        <v>554</v>
      </c>
      <c r="F5170" s="2" t="s">
        <v>205</v>
      </c>
      <c r="G5170" s="2" t="s">
        <v>16620</v>
      </c>
      <c r="H5170" s="4" t="s">
        <v>15365</v>
      </c>
      <c r="I5170" s="10"/>
      <c r="J5170" s="6"/>
    </row>
    <row r="5171">
      <c r="A5171" s="28">
        <v>6.51208300305E11</v>
      </c>
      <c r="B5171" s="29" t="s">
        <v>16621</v>
      </c>
      <c r="C5171" s="29" t="s">
        <v>16622</v>
      </c>
      <c r="D5171" s="28">
        <v>8.7014442247E10</v>
      </c>
      <c r="E5171" s="29" t="s">
        <v>21</v>
      </c>
      <c r="F5171" s="29" t="s">
        <v>55</v>
      </c>
      <c r="G5171" s="29" t="s">
        <v>13781</v>
      </c>
      <c r="H5171" s="51" t="s">
        <v>1814</v>
      </c>
      <c r="I5171" s="6"/>
      <c r="J5171" s="6"/>
    </row>
    <row r="5172">
      <c r="A5172" s="3">
        <v>6.51216400998E11</v>
      </c>
      <c r="B5172" s="2" t="s">
        <v>16623</v>
      </c>
      <c r="C5172" s="2" t="s">
        <v>16624</v>
      </c>
      <c r="D5172" s="69" t="s">
        <v>16625</v>
      </c>
      <c r="E5172" s="2" t="s">
        <v>225</v>
      </c>
      <c r="F5172" s="2" t="s">
        <v>2</v>
      </c>
      <c r="G5172" s="2" t="s">
        <v>6514</v>
      </c>
      <c r="H5172" s="4" t="s">
        <v>16143</v>
      </c>
      <c r="I5172" s="10"/>
      <c r="J5172" s="6"/>
    </row>
    <row r="5173">
      <c r="A5173" s="28">
        <v>6.51217401399E11</v>
      </c>
      <c r="B5173" s="29" t="s">
        <v>16626</v>
      </c>
      <c r="C5173" s="29" t="s">
        <v>16627</v>
      </c>
      <c r="D5173" s="28">
        <v>8.7277391353E10</v>
      </c>
      <c r="E5173" s="29" t="s">
        <v>12819</v>
      </c>
      <c r="F5173" s="29" t="s">
        <v>16</v>
      </c>
      <c r="G5173" s="29" t="s">
        <v>1947</v>
      </c>
      <c r="H5173" s="51" t="s">
        <v>16182</v>
      </c>
      <c r="I5173" s="6"/>
      <c r="J5173" s="6"/>
    </row>
    <row r="5174">
      <c r="A5174" s="3">
        <v>6.51219400857E11</v>
      </c>
      <c r="B5174" s="2" t="s">
        <v>16628</v>
      </c>
      <c r="C5174" s="2" t="s">
        <v>16629</v>
      </c>
      <c r="D5174" s="3">
        <v>8.7478089703E10</v>
      </c>
      <c r="E5174" s="2" t="s">
        <v>225</v>
      </c>
      <c r="F5174" s="2" t="s">
        <v>22</v>
      </c>
      <c r="G5174" s="2" t="s">
        <v>2386</v>
      </c>
      <c r="H5174" s="4" t="s">
        <v>1743</v>
      </c>
      <c r="I5174" s="10"/>
      <c r="J5174" s="33"/>
    </row>
    <row r="5175">
      <c r="A5175" s="28">
        <v>6.51224300759E11</v>
      </c>
      <c r="B5175" s="29" t="s">
        <v>16630</v>
      </c>
      <c r="C5175" s="29" t="s">
        <v>16631</v>
      </c>
      <c r="D5175" s="39" t="s">
        <v>16632</v>
      </c>
      <c r="E5175" s="29" t="s">
        <v>213</v>
      </c>
      <c r="F5175" s="29" t="s">
        <v>2</v>
      </c>
      <c r="G5175" s="29" t="s">
        <v>13823</v>
      </c>
      <c r="H5175" s="51" t="s">
        <v>15468</v>
      </c>
      <c r="I5175" s="6"/>
      <c r="J5175" s="33"/>
    </row>
    <row r="5176">
      <c r="A5176" s="28">
        <v>6.51218402664E11</v>
      </c>
      <c r="B5176" s="29" t="s">
        <v>16633</v>
      </c>
      <c r="C5176" s="29" t="s">
        <v>16634</v>
      </c>
      <c r="D5176" s="39" t="s">
        <v>16635</v>
      </c>
      <c r="E5176" s="29" t="s">
        <v>165</v>
      </c>
      <c r="F5176" s="29" t="s">
        <v>2</v>
      </c>
      <c r="G5176" s="29" t="s">
        <v>2458</v>
      </c>
      <c r="H5176" s="51" t="s">
        <v>15492</v>
      </c>
      <c r="I5176" s="6"/>
      <c r="J5176" s="6"/>
    </row>
    <row r="5177">
      <c r="A5177" s="28">
        <v>6.51224301291E11</v>
      </c>
      <c r="B5177" s="29" t="s">
        <v>16636</v>
      </c>
      <c r="C5177" s="29" t="s">
        <v>16637</v>
      </c>
      <c r="D5177" s="39" t="s">
        <v>16638</v>
      </c>
      <c r="E5177" s="29" t="s">
        <v>117</v>
      </c>
      <c r="F5177" s="29" t="s">
        <v>96</v>
      </c>
      <c r="G5177" s="29" t="s">
        <v>12011</v>
      </c>
      <c r="H5177" s="51" t="s">
        <v>14562</v>
      </c>
      <c r="I5177" s="6"/>
      <c r="J5177" s="6"/>
    </row>
    <row r="5178">
      <c r="A5178" s="3">
        <v>6.60101309267E11</v>
      </c>
      <c r="B5178" s="2" t="s">
        <v>16639</v>
      </c>
      <c r="C5178" s="2" t="s">
        <v>16640</v>
      </c>
      <c r="D5178" s="69" t="s">
        <v>16641</v>
      </c>
      <c r="E5178" s="2" t="s">
        <v>21</v>
      </c>
      <c r="F5178" s="2" t="s">
        <v>43</v>
      </c>
      <c r="G5178" s="2" t="s">
        <v>16642</v>
      </c>
      <c r="H5178" s="4" t="s">
        <v>6058</v>
      </c>
      <c r="I5178" s="10"/>
      <c r="J5178" s="13"/>
    </row>
    <row r="5179">
      <c r="A5179" s="3">
        <v>6.51228300463E11</v>
      </c>
      <c r="B5179" s="2" t="s">
        <v>16643</v>
      </c>
      <c r="C5179" s="2" t="s">
        <v>16644</v>
      </c>
      <c r="D5179" s="3">
        <v>8.7477464403E10</v>
      </c>
      <c r="E5179" s="2" t="s">
        <v>726</v>
      </c>
      <c r="F5179" s="2" t="s">
        <v>205</v>
      </c>
      <c r="G5179" s="2" t="s">
        <v>1634</v>
      </c>
      <c r="H5179" s="4" t="s">
        <v>15365</v>
      </c>
      <c r="I5179" s="10"/>
      <c r="J5179" s="10"/>
    </row>
    <row r="5180">
      <c r="A5180" s="62">
        <v>6.60101311803E11</v>
      </c>
      <c r="B5180" s="63" t="s">
        <v>16645</v>
      </c>
      <c r="C5180" s="63" t="s">
        <v>16646</v>
      </c>
      <c r="D5180" s="63" t="s">
        <v>16647</v>
      </c>
      <c r="E5180" s="63" t="s">
        <v>16</v>
      </c>
      <c r="F5180" s="63" t="s">
        <v>37</v>
      </c>
      <c r="G5180" s="63" t="s">
        <v>16648</v>
      </c>
      <c r="H5180" s="33"/>
      <c r="I5180" s="33"/>
      <c r="J5180" s="10"/>
    </row>
    <row r="5181">
      <c r="A5181" s="28">
        <v>6.60101309633E11</v>
      </c>
      <c r="B5181" s="29" t="s">
        <v>16649</v>
      </c>
      <c r="C5181" s="29" t="s">
        <v>16650</v>
      </c>
      <c r="D5181" s="28">
        <v>8.7025291366E10</v>
      </c>
      <c r="E5181" s="29" t="s">
        <v>674</v>
      </c>
      <c r="F5181" s="29" t="s">
        <v>205</v>
      </c>
      <c r="G5181" s="29" t="s">
        <v>727</v>
      </c>
      <c r="H5181" s="51" t="s">
        <v>16651</v>
      </c>
      <c r="I5181" s="6"/>
      <c r="J5181" s="10"/>
      <c r="K5181" s="27"/>
      <c r="L5181" s="27"/>
      <c r="M5181" s="27"/>
      <c r="N5181" s="27"/>
      <c r="O5181" s="27"/>
      <c r="P5181" s="27"/>
      <c r="Q5181" s="27"/>
      <c r="R5181" s="27"/>
      <c r="S5181" s="27"/>
      <c r="T5181" s="27"/>
      <c r="U5181" s="27"/>
      <c r="V5181" s="27"/>
      <c r="W5181" s="27"/>
      <c r="X5181" s="27"/>
      <c r="Y5181" s="27"/>
      <c r="Z5181" s="27"/>
    </row>
    <row r="5182">
      <c r="A5182" s="28">
        <v>6.60101409997E11</v>
      </c>
      <c r="B5182" s="29" t="s">
        <v>16652</v>
      </c>
      <c r="C5182" s="29" t="s">
        <v>16653</v>
      </c>
      <c r="D5182" s="28">
        <v>8.7718583383E10</v>
      </c>
      <c r="E5182" s="29" t="s">
        <v>16</v>
      </c>
      <c r="F5182" s="29" t="s">
        <v>201</v>
      </c>
      <c r="G5182" s="29" t="s">
        <v>15608</v>
      </c>
      <c r="H5182" s="51" t="s">
        <v>13682</v>
      </c>
      <c r="I5182" s="6"/>
      <c r="J5182" s="13"/>
    </row>
    <row r="5183">
      <c r="A5183" s="3">
        <v>6.60101316309E11</v>
      </c>
      <c r="B5183" s="2" t="s">
        <v>16654</v>
      </c>
      <c r="C5183" s="2" t="s">
        <v>16655</v>
      </c>
      <c r="D5183" s="2" t="s">
        <v>16656</v>
      </c>
      <c r="E5183" s="2" t="s">
        <v>1373</v>
      </c>
      <c r="F5183" s="2" t="s">
        <v>91</v>
      </c>
      <c r="G5183" s="2" t="s">
        <v>15519</v>
      </c>
      <c r="H5183" s="4" t="s">
        <v>15269</v>
      </c>
      <c r="I5183" s="10"/>
      <c r="J5183" s="6"/>
    </row>
    <row r="5184">
      <c r="A5184" s="28">
        <v>6.60107350163E11</v>
      </c>
      <c r="B5184" s="29" t="s">
        <v>16657</v>
      </c>
      <c r="C5184" s="29" t="s">
        <v>16658</v>
      </c>
      <c r="D5184" s="28">
        <v>8.7027709019E10</v>
      </c>
      <c r="E5184" s="29" t="s">
        <v>225</v>
      </c>
      <c r="F5184" s="29" t="s">
        <v>22</v>
      </c>
      <c r="G5184" s="29" t="s">
        <v>3272</v>
      </c>
      <c r="H5184" s="51" t="s">
        <v>1839</v>
      </c>
      <c r="I5184" s="6"/>
      <c r="J5184" s="6"/>
    </row>
    <row r="5185">
      <c r="A5185" s="28">
        <v>6.60101412977E11</v>
      </c>
      <c r="B5185" s="29" t="s">
        <v>16659</v>
      </c>
      <c r="C5185" s="29" t="s">
        <v>16660</v>
      </c>
      <c r="D5185" s="28">
        <v>8.7710198066E10</v>
      </c>
      <c r="E5185" s="29" t="s">
        <v>70</v>
      </c>
      <c r="F5185" s="29" t="s">
        <v>37</v>
      </c>
      <c r="G5185" s="29" t="s">
        <v>5938</v>
      </c>
      <c r="H5185" s="51" t="s">
        <v>14457</v>
      </c>
      <c r="I5185" s="6"/>
      <c r="J5185" s="20"/>
    </row>
    <row r="5186">
      <c r="A5186" s="58"/>
      <c r="B5186" s="58"/>
      <c r="C5186" s="58"/>
      <c r="D5186" s="58"/>
      <c r="E5186" s="58"/>
      <c r="F5186" s="58"/>
      <c r="G5186" s="58"/>
      <c r="H5186" s="6"/>
      <c r="I5186" s="6"/>
      <c r="J5186" s="10"/>
    </row>
    <row r="5187">
      <c r="A5187" s="58"/>
      <c r="B5187" s="58"/>
      <c r="C5187" s="58"/>
      <c r="D5187" s="58"/>
      <c r="E5187" s="58"/>
      <c r="F5187" s="58"/>
      <c r="G5187" s="58"/>
      <c r="H5187" s="6"/>
      <c r="I5187" s="6"/>
      <c r="J5187" s="10"/>
    </row>
    <row r="5188">
      <c r="A5188" s="28">
        <v>6.60106401483E11</v>
      </c>
      <c r="B5188" s="29" t="s">
        <v>1247</v>
      </c>
      <c r="C5188" s="29" t="s">
        <v>16661</v>
      </c>
      <c r="D5188" s="28">
        <v>8.7052417286E10</v>
      </c>
      <c r="E5188" s="29" t="s">
        <v>879</v>
      </c>
      <c r="F5188" s="29" t="s">
        <v>205</v>
      </c>
      <c r="G5188" s="29" t="s">
        <v>17</v>
      </c>
      <c r="H5188" s="51" t="s">
        <v>15376</v>
      </c>
      <c r="I5188" s="6"/>
      <c r="J5188" s="33"/>
    </row>
    <row r="5189">
      <c r="A5189" s="3">
        <v>6.60116401379E11</v>
      </c>
      <c r="B5189" s="2" t="s">
        <v>16662</v>
      </c>
      <c r="C5189" s="2" t="s">
        <v>16663</v>
      </c>
      <c r="D5189" s="3">
        <v>8.7054622072E10</v>
      </c>
      <c r="E5189" s="2" t="s">
        <v>21</v>
      </c>
      <c r="F5189" s="2" t="s">
        <v>43</v>
      </c>
      <c r="G5189" s="2" t="s">
        <v>16642</v>
      </c>
      <c r="H5189" s="4" t="s">
        <v>6058</v>
      </c>
      <c r="I5189" s="10"/>
      <c r="J5189" s="13"/>
    </row>
    <row r="5190">
      <c r="A5190" s="28">
        <v>6.60116301868E11</v>
      </c>
      <c r="B5190" s="29" t="s">
        <v>15001</v>
      </c>
      <c r="C5190" s="29" t="s">
        <v>16664</v>
      </c>
      <c r="D5190" s="29" t="s">
        <v>16665</v>
      </c>
      <c r="E5190" s="29" t="s">
        <v>21</v>
      </c>
      <c r="F5190" s="29" t="s">
        <v>16</v>
      </c>
      <c r="G5190" s="29" t="s">
        <v>16666</v>
      </c>
      <c r="H5190" s="51" t="s">
        <v>14327</v>
      </c>
      <c r="I5190" s="6"/>
      <c r="J5190" s="10"/>
    </row>
    <row r="5191">
      <c r="A5191" s="72">
        <v>6.60122300842E11</v>
      </c>
      <c r="B5191" s="73" t="s">
        <v>16667</v>
      </c>
      <c r="C5191" s="73" t="s">
        <v>16668</v>
      </c>
      <c r="D5191" s="72">
        <f>+7142577593</f>
        <v>7142577593</v>
      </c>
      <c r="E5191" s="73" t="s">
        <v>21</v>
      </c>
      <c r="F5191" s="73" t="s">
        <v>16</v>
      </c>
      <c r="G5191" s="73" t="s">
        <v>16669</v>
      </c>
      <c r="H5191" s="74" t="s">
        <v>6058</v>
      </c>
      <c r="I5191" s="14"/>
      <c r="J5191" s="33"/>
    </row>
    <row r="5192">
      <c r="A5192" s="62">
        <v>6.60116302251E11</v>
      </c>
      <c r="B5192" s="63" t="s">
        <v>16670</v>
      </c>
      <c r="C5192" s="63" t="s">
        <v>7873</v>
      </c>
      <c r="D5192" s="68" t="str">
        <f>+77013007541 ,87013007541</f>
        <v>#ERROR!</v>
      </c>
      <c r="E5192" s="63" t="s">
        <v>302</v>
      </c>
      <c r="F5192" s="63" t="s">
        <v>16</v>
      </c>
      <c r="G5192" s="63" t="s">
        <v>16671</v>
      </c>
      <c r="H5192" s="33"/>
      <c r="I5192" s="33"/>
      <c r="J5192" s="10"/>
    </row>
    <row r="5193">
      <c r="A5193" s="62">
        <v>6.60128300419E11</v>
      </c>
      <c r="B5193" s="63" t="s">
        <v>16672</v>
      </c>
      <c r="C5193" s="63" t="s">
        <v>16672</v>
      </c>
      <c r="D5193" s="68" t="str">
        <f>+77077453278 ,87077453278</f>
        <v>#ERROR!</v>
      </c>
      <c r="E5193" s="63" t="s">
        <v>16</v>
      </c>
      <c r="F5193" s="63" t="s">
        <v>2</v>
      </c>
      <c r="G5193" s="63" t="s">
        <v>16673</v>
      </c>
      <c r="H5193" s="33"/>
      <c r="I5193" s="33"/>
      <c r="J5193" s="6"/>
    </row>
    <row r="5194">
      <c r="A5194" s="28">
        <v>6.60204402741E11</v>
      </c>
      <c r="B5194" s="29" t="s">
        <v>16674</v>
      </c>
      <c r="C5194" s="29" t="s">
        <v>16675</v>
      </c>
      <c r="D5194" s="28">
        <v>8.7012102143E10</v>
      </c>
      <c r="E5194" s="29" t="s">
        <v>2034</v>
      </c>
      <c r="F5194" s="29" t="s">
        <v>452</v>
      </c>
      <c r="G5194" s="29" t="s">
        <v>12494</v>
      </c>
      <c r="H5194" s="51" t="s">
        <v>15839</v>
      </c>
      <c r="I5194" s="6"/>
      <c r="J5194" s="10"/>
    </row>
    <row r="5195">
      <c r="A5195" s="28">
        <v>6.60202301499E11</v>
      </c>
      <c r="B5195" s="29" t="s">
        <v>16676</v>
      </c>
      <c r="C5195" s="29" t="s">
        <v>16677</v>
      </c>
      <c r="D5195" s="39" t="s">
        <v>16678</v>
      </c>
      <c r="E5195" s="29" t="s">
        <v>117</v>
      </c>
      <c r="F5195" s="29" t="s">
        <v>2</v>
      </c>
      <c r="G5195" s="29" t="s">
        <v>14558</v>
      </c>
      <c r="H5195" s="51" t="s">
        <v>15492</v>
      </c>
      <c r="I5195" s="6"/>
      <c r="J5195" s="13"/>
    </row>
    <row r="5196">
      <c r="A5196" s="28">
        <v>6.60209302316E11</v>
      </c>
      <c r="B5196" s="29" t="s">
        <v>16679</v>
      </c>
      <c r="C5196" s="29" t="s">
        <v>16680</v>
      </c>
      <c r="D5196" s="28">
        <v>8.7025557566E10</v>
      </c>
      <c r="E5196" s="29" t="s">
        <v>302</v>
      </c>
      <c r="F5196" s="29" t="s">
        <v>37</v>
      </c>
      <c r="G5196" s="29" t="s">
        <v>2251</v>
      </c>
      <c r="H5196" s="51" t="s">
        <v>16681</v>
      </c>
      <c r="I5196" s="6"/>
      <c r="J5196" s="6"/>
    </row>
    <row r="5197">
      <c r="A5197" s="28">
        <v>6.6020730281E11</v>
      </c>
      <c r="B5197" s="29" t="s">
        <v>16682</v>
      </c>
      <c r="C5197" s="29" t="s">
        <v>16683</v>
      </c>
      <c r="D5197" s="39" t="s">
        <v>16684</v>
      </c>
      <c r="E5197" s="29" t="s">
        <v>117</v>
      </c>
      <c r="F5197" s="29" t="s">
        <v>91</v>
      </c>
      <c r="G5197" s="29" t="s">
        <v>16685</v>
      </c>
      <c r="H5197" s="51" t="s">
        <v>15269</v>
      </c>
      <c r="I5197" s="6"/>
      <c r="J5197" s="20"/>
    </row>
    <row r="5198">
      <c r="A5198" s="28">
        <v>6.60213401039E11</v>
      </c>
      <c r="B5198" s="29" t="s">
        <v>16686</v>
      </c>
      <c r="C5198" s="29" t="s">
        <v>16687</v>
      </c>
      <c r="D5198" s="39" t="s">
        <v>16688</v>
      </c>
      <c r="E5198" s="29" t="s">
        <v>165</v>
      </c>
      <c r="F5198" s="29" t="s">
        <v>91</v>
      </c>
      <c r="G5198" s="29" t="s">
        <v>13027</v>
      </c>
      <c r="H5198" s="51" t="s">
        <v>15269</v>
      </c>
      <c r="I5198" s="6"/>
      <c r="J5198" s="6"/>
    </row>
    <row r="5199">
      <c r="A5199" s="3">
        <v>6.60210300652E11</v>
      </c>
      <c r="B5199" s="2" t="s">
        <v>16689</v>
      </c>
      <c r="C5199" s="2" t="s">
        <v>16690</v>
      </c>
      <c r="D5199" s="69" t="s">
        <v>16691</v>
      </c>
      <c r="E5199" s="2" t="s">
        <v>674</v>
      </c>
      <c r="F5199" s="2" t="s">
        <v>2</v>
      </c>
      <c r="G5199" s="2" t="s">
        <v>6522</v>
      </c>
      <c r="H5199" s="4" t="s">
        <v>16692</v>
      </c>
      <c r="I5199" s="10"/>
      <c r="J5199" s="10"/>
    </row>
    <row r="5200">
      <c r="A5200" s="28">
        <v>6.60211402175E11</v>
      </c>
      <c r="B5200" s="29" t="s">
        <v>16693</v>
      </c>
      <c r="C5200" s="29" t="s">
        <v>16694</v>
      </c>
      <c r="D5200" s="28">
        <v>8.7012433111E10</v>
      </c>
      <c r="E5200" s="29" t="s">
        <v>117</v>
      </c>
      <c r="F5200" s="29" t="s">
        <v>91</v>
      </c>
      <c r="G5200" s="29" t="s">
        <v>4186</v>
      </c>
      <c r="H5200" s="51" t="s">
        <v>15269</v>
      </c>
      <c r="I5200" s="6"/>
      <c r="J5200" s="6"/>
    </row>
    <row r="5201">
      <c r="A5201" s="3">
        <v>6.60222350466E11</v>
      </c>
      <c r="B5201" s="2" t="s">
        <v>14137</v>
      </c>
      <c r="C5201" s="2" t="s">
        <v>16695</v>
      </c>
      <c r="D5201" s="3">
        <v>8.7029082301E10</v>
      </c>
      <c r="E5201" s="2" t="s">
        <v>225</v>
      </c>
      <c r="F5201" s="2" t="s">
        <v>60</v>
      </c>
      <c r="G5201" s="2" t="s">
        <v>2993</v>
      </c>
      <c r="H5201" s="4" t="s">
        <v>1952</v>
      </c>
      <c r="I5201" s="10"/>
      <c r="J5201" s="10"/>
    </row>
    <row r="5202">
      <c r="A5202" s="28">
        <v>6.6021730067E11</v>
      </c>
      <c r="B5202" s="29" t="s">
        <v>16696</v>
      </c>
      <c r="C5202" s="29" t="s">
        <v>16697</v>
      </c>
      <c r="D5202" s="28">
        <v>8.7757988089E10</v>
      </c>
      <c r="E5202" s="29" t="s">
        <v>674</v>
      </c>
      <c r="F5202" s="29" t="s">
        <v>186</v>
      </c>
      <c r="G5202" s="29" t="s">
        <v>16055</v>
      </c>
      <c r="H5202" s="51" t="s">
        <v>14013</v>
      </c>
      <c r="I5202" s="6"/>
      <c r="J5202" s="6"/>
    </row>
    <row r="5203">
      <c r="A5203" s="3">
        <v>6.60224300689E11</v>
      </c>
      <c r="B5203" s="2" t="s">
        <v>16698</v>
      </c>
      <c r="C5203" s="2" t="s">
        <v>16699</v>
      </c>
      <c r="D5203" s="3">
        <v>8.776268879E10</v>
      </c>
      <c r="E5203" s="2" t="s">
        <v>165</v>
      </c>
      <c r="F5203" s="2" t="s">
        <v>31</v>
      </c>
      <c r="G5203" s="2" t="s">
        <v>12208</v>
      </c>
      <c r="H5203" s="4" t="s">
        <v>14117</v>
      </c>
      <c r="I5203" s="10"/>
      <c r="J5203" s="6"/>
    </row>
    <row r="5204">
      <c r="A5204" s="28">
        <v>6.6022640286E11</v>
      </c>
      <c r="B5204" s="29" t="s">
        <v>16700</v>
      </c>
      <c r="C5204" s="29" t="s">
        <v>16701</v>
      </c>
      <c r="D5204" s="39" t="s">
        <v>16702</v>
      </c>
      <c r="E5204" s="29" t="s">
        <v>674</v>
      </c>
      <c r="F5204" s="29" t="s">
        <v>2</v>
      </c>
      <c r="G5204" s="29" t="s">
        <v>16703</v>
      </c>
      <c r="H5204" s="51" t="s">
        <v>15492</v>
      </c>
      <c r="I5204" s="6"/>
      <c r="J5204" s="6"/>
    </row>
    <row r="5205">
      <c r="A5205" s="28">
        <v>6.6022840295E11</v>
      </c>
      <c r="B5205" s="29" t="s">
        <v>16704</v>
      </c>
      <c r="C5205" s="29" t="s">
        <v>16705</v>
      </c>
      <c r="D5205" s="28">
        <v>8.7022695822E10</v>
      </c>
      <c r="E5205" s="29" t="s">
        <v>117</v>
      </c>
      <c r="F5205" s="29" t="s">
        <v>2</v>
      </c>
      <c r="G5205" s="29" t="s">
        <v>5569</v>
      </c>
      <c r="H5205" s="51" t="s">
        <v>16706</v>
      </c>
      <c r="I5205" s="6"/>
      <c r="J5205" s="6"/>
    </row>
    <row r="5206">
      <c r="A5206" s="3">
        <v>6.60308401322E11</v>
      </c>
      <c r="B5206" s="2" t="s">
        <v>16707</v>
      </c>
      <c r="C5206" s="2" t="s">
        <v>16708</v>
      </c>
      <c r="D5206" s="3">
        <v>8.7215421301E10</v>
      </c>
      <c r="E5206" s="2" t="s">
        <v>117</v>
      </c>
      <c r="F5206" s="2" t="s">
        <v>71</v>
      </c>
      <c r="G5206" s="2" t="s">
        <v>16709</v>
      </c>
      <c r="H5206" s="65" t="s">
        <v>1804</v>
      </c>
      <c r="I5206" s="10"/>
      <c r="J5206" s="6"/>
    </row>
    <row r="5207">
      <c r="A5207" s="3">
        <v>6.60316301697E11</v>
      </c>
      <c r="B5207" s="2" t="s">
        <v>16710</v>
      </c>
      <c r="C5207" s="2" t="s">
        <v>16711</v>
      </c>
      <c r="D5207" s="69" t="s">
        <v>16712</v>
      </c>
      <c r="E5207" s="2" t="s">
        <v>554</v>
      </c>
      <c r="F5207" s="2" t="s">
        <v>186</v>
      </c>
      <c r="G5207" s="2" t="s">
        <v>13590</v>
      </c>
      <c r="H5207" s="4" t="s">
        <v>13820</v>
      </c>
      <c r="I5207" s="10"/>
      <c r="J5207" s="6"/>
    </row>
    <row r="5208">
      <c r="A5208" s="3">
        <v>6.60310301684E11</v>
      </c>
      <c r="B5208" s="2" t="s">
        <v>16713</v>
      </c>
      <c r="C5208" s="2" t="s">
        <v>16714</v>
      </c>
      <c r="D5208" s="3">
        <v>8.7016553399E10</v>
      </c>
      <c r="E5208" s="2" t="s">
        <v>674</v>
      </c>
      <c r="F5208" s="2" t="s">
        <v>452</v>
      </c>
      <c r="G5208" s="2" t="s">
        <v>15120</v>
      </c>
      <c r="H5208" s="4" t="s">
        <v>16036</v>
      </c>
      <c r="I5208" s="10"/>
      <c r="J5208" s="10"/>
    </row>
    <row r="5209">
      <c r="A5209" s="28">
        <v>6.60312300449E11</v>
      </c>
      <c r="B5209" s="29" t="s">
        <v>16715</v>
      </c>
      <c r="C5209" s="29" t="s">
        <v>16716</v>
      </c>
      <c r="D5209" s="28">
        <v>8.7058206629E10</v>
      </c>
      <c r="E5209" s="29" t="s">
        <v>117</v>
      </c>
      <c r="F5209" s="29" t="s">
        <v>201</v>
      </c>
      <c r="G5209" s="29" t="s">
        <v>8567</v>
      </c>
      <c r="H5209" s="51" t="s">
        <v>14950</v>
      </c>
      <c r="I5209" s="6"/>
      <c r="J5209" s="13"/>
    </row>
    <row r="5210">
      <c r="A5210" s="3">
        <v>6.60315302342E11</v>
      </c>
      <c r="B5210" s="2" t="s">
        <v>16717</v>
      </c>
      <c r="C5210" s="2" t="s">
        <v>16718</v>
      </c>
      <c r="D5210" s="3">
        <v>8.7771234567E10</v>
      </c>
      <c r="E5210" s="2" t="s">
        <v>165</v>
      </c>
      <c r="F5210" s="2" t="s">
        <v>201</v>
      </c>
      <c r="G5210" s="2" t="s">
        <v>2976</v>
      </c>
      <c r="H5210" s="4" t="s">
        <v>15025</v>
      </c>
      <c r="I5210" s="10"/>
      <c r="J5210" s="6"/>
      <c r="K5210" s="16"/>
      <c r="L5210" s="16"/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16"/>
    </row>
    <row r="5211">
      <c r="A5211" s="3">
        <v>6.60323300151E11</v>
      </c>
      <c r="B5211" s="2" t="s">
        <v>16719</v>
      </c>
      <c r="C5211" s="2" t="s">
        <v>16720</v>
      </c>
      <c r="D5211" s="69" t="s">
        <v>16721</v>
      </c>
      <c r="E5211" s="2" t="s">
        <v>386</v>
      </c>
      <c r="F5211" s="2" t="s">
        <v>22</v>
      </c>
      <c r="G5211" s="2" t="s">
        <v>16722</v>
      </c>
      <c r="H5211" s="4" t="s">
        <v>1743</v>
      </c>
      <c r="I5211" s="10"/>
      <c r="J5211" s="6"/>
    </row>
    <row r="5212">
      <c r="A5212" s="28">
        <v>6.60321302286E11</v>
      </c>
      <c r="B5212" s="29" t="s">
        <v>16723</v>
      </c>
      <c r="C5212" s="29" t="s">
        <v>16724</v>
      </c>
      <c r="D5212" s="39" t="s">
        <v>16725</v>
      </c>
      <c r="E5212" s="29" t="s">
        <v>13047</v>
      </c>
      <c r="F5212" s="29" t="s">
        <v>37</v>
      </c>
      <c r="G5212" s="29" t="s">
        <v>6852</v>
      </c>
      <c r="H5212" s="51" t="s">
        <v>16726</v>
      </c>
      <c r="I5212" s="6"/>
      <c r="J5212" s="20"/>
    </row>
    <row r="5213">
      <c r="A5213" s="28">
        <v>6.60325401266E11</v>
      </c>
      <c r="B5213" s="29" t="s">
        <v>16727</v>
      </c>
      <c r="C5213" s="29" t="s">
        <v>16728</v>
      </c>
      <c r="D5213" s="28">
        <v>8.7071280658E10</v>
      </c>
      <c r="E5213" s="29" t="s">
        <v>213</v>
      </c>
      <c r="F5213" s="29" t="s">
        <v>2</v>
      </c>
      <c r="G5213" s="29" t="s">
        <v>11915</v>
      </c>
      <c r="H5213" s="51" t="s">
        <v>16706</v>
      </c>
      <c r="I5213" s="6"/>
      <c r="J5213" s="6"/>
    </row>
    <row r="5214">
      <c r="A5214" s="28">
        <v>6.6032730121E11</v>
      </c>
      <c r="B5214" s="29" t="s">
        <v>16729</v>
      </c>
      <c r="C5214" s="29" t="s">
        <v>16730</v>
      </c>
      <c r="D5214" s="28">
        <v>8.7752364465E10</v>
      </c>
      <c r="E5214" s="29" t="s">
        <v>1206</v>
      </c>
      <c r="F5214" s="29" t="s">
        <v>91</v>
      </c>
      <c r="G5214" s="29" t="s">
        <v>16731</v>
      </c>
      <c r="H5214" s="51" t="s">
        <v>15289</v>
      </c>
      <c r="I5214" s="6"/>
      <c r="J5214" s="10"/>
    </row>
    <row r="5215">
      <c r="A5215" s="3">
        <v>6.60327301607E11</v>
      </c>
      <c r="B5215" s="2" t="s">
        <v>16732</v>
      </c>
      <c r="C5215" s="2" t="s">
        <v>16733</v>
      </c>
      <c r="D5215" s="2" t="s">
        <v>16734</v>
      </c>
      <c r="E5215" s="2" t="s">
        <v>21</v>
      </c>
      <c r="F5215" s="2" t="s">
        <v>96</v>
      </c>
      <c r="G5215" s="2" t="s">
        <v>16266</v>
      </c>
      <c r="H5215" s="4" t="s">
        <v>14570</v>
      </c>
      <c r="I5215" s="10"/>
      <c r="J5215" s="6"/>
    </row>
    <row r="5216">
      <c r="A5216" s="3">
        <v>6.60327402453E11</v>
      </c>
      <c r="B5216" s="2" t="s">
        <v>16735</v>
      </c>
      <c r="C5216" s="2" t="s">
        <v>16736</v>
      </c>
      <c r="D5216" s="2" t="s">
        <v>16737</v>
      </c>
      <c r="E5216" s="2" t="s">
        <v>302</v>
      </c>
      <c r="F5216" s="2" t="s">
        <v>31</v>
      </c>
      <c r="G5216" s="2" t="s">
        <v>15653</v>
      </c>
      <c r="H5216" s="4" t="s">
        <v>14117</v>
      </c>
      <c r="I5216" s="10"/>
      <c r="J5216" s="10"/>
    </row>
    <row r="5217">
      <c r="A5217" s="3">
        <v>6.6032930216E11</v>
      </c>
      <c r="B5217" s="2" t="s">
        <v>16738</v>
      </c>
      <c r="C5217" s="2" t="s">
        <v>16739</v>
      </c>
      <c r="D5217" s="3">
        <v>8.7779447661E10</v>
      </c>
      <c r="E5217" s="2" t="s">
        <v>117</v>
      </c>
      <c r="F5217" s="2" t="s">
        <v>2</v>
      </c>
      <c r="G5217" s="2" t="s">
        <v>12478</v>
      </c>
      <c r="H5217" s="4" t="s">
        <v>16740</v>
      </c>
      <c r="I5217" s="10"/>
      <c r="J5217" s="10"/>
    </row>
    <row r="5218">
      <c r="A5218" s="3">
        <v>6.60328300832E11</v>
      </c>
      <c r="B5218" s="2" t="s">
        <v>16741</v>
      </c>
      <c r="C5218" s="2" t="s">
        <v>16742</v>
      </c>
      <c r="D5218" s="3">
        <v>8.7052952387E10</v>
      </c>
      <c r="E5218" s="2" t="s">
        <v>21</v>
      </c>
      <c r="F5218" s="2" t="s">
        <v>55</v>
      </c>
      <c r="G5218" s="2" t="s">
        <v>3242</v>
      </c>
      <c r="H5218" s="4" t="s">
        <v>1962</v>
      </c>
      <c r="I5218" s="10"/>
      <c r="J5218" s="6"/>
    </row>
    <row r="5219">
      <c r="A5219" s="62">
        <v>6.60409300565E11</v>
      </c>
      <c r="B5219" s="63" t="s">
        <v>16743</v>
      </c>
      <c r="C5219" s="63" t="s">
        <v>16743</v>
      </c>
      <c r="D5219" s="62">
        <v>8.7024033366E10</v>
      </c>
      <c r="E5219" s="63" t="s">
        <v>117</v>
      </c>
      <c r="F5219" s="63" t="s">
        <v>1868</v>
      </c>
      <c r="G5219" s="63" t="s">
        <v>16744</v>
      </c>
      <c r="H5219" s="33"/>
      <c r="I5219" s="33"/>
      <c r="J5219" s="6"/>
    </row>
    <row r="5220">
      <c r="A5220" s="3">
        <v>6.60407350114E11</v>
      </c>
      <c r="B5220" s="2" t="s">
        <v>16745</v>
      </c>
      <c r="C5220" s="2" t="s">
        <v>16746</v>
      </c>
      <c r="D5220" s="3">
        <v>8.7054081234E10</v>
      </c>
      <c r="E5220" s="2" t="s">
        <v>165</v>
      </c>
      <c r="F5220" s="2" t="s">
        <v>9</v>
      </c>
      <c r="G5220" s="2" t="s">
        <v>1188</v>
      </c>
      <c r="H5220" s="4" t="s">
        <v>13505</v>
      </c>
      <c r="I5220" s="10"/>
      <c r="J5220" s="10"/>
    </row>
    <row r="5221">
      <c r="A5221" s="28">
        <v>6.60410402523E11</v>
      </c>
      <c r="B5221" s="29" t="s">
        <v>16747</v>
      </c>
      <c r="C5221" s="29" t="s">
        <v>16748</v>
      </c>
      <c r="D5221" s="28">
        <v>8.7027522888E10</v>
      </c>
      <c r="E5221" s="29" t="s">
        <v>1335</v>
      </c>
      <c r="F5221" s="29" t="s">
        <v>141</v>
      </c>
      <c r="G5221" s="29" t="s">
        <v>1529</v>
      </c>
      <c r="H5221" s="51" t="s">
        <v>13828</v>
      </c>
      <c r="I5221" s="6"/>
      <c r="J5221" s="13"/>
    </row>
    <row r="5222">
      <c r="A5222" s="28">
        <v>6.60507300439E11</v>
      </c>
      <c r="B5222" s="29" t="s">
        <v>16749</v>
      </c>
      <c r="C5222" s="29" t="s">
        <v>16750</v>
      </c>
      <c r="D5222" s="28">
        <v>8.7184141376E10</v>
      </c>
      <c r="E5222" s="29" t="s">
        <v>165</v>
      </c>
      <c r="F5222" s="29" t="s">
        <v>9</v>
      </c>
      <c r="G5222" s="29" t="s">
        <v>4381</v>
      </c>
      <c r="H5222" s="51" t="s">
        <v>13505</v>
      </c>
      <c r="I5222" s="6"/>
      <c r="J5222" s="6"/>
    </row>
    <row r="5223">
      <c r="A5223" s="3">
        <v>6.60422301653E11</v>
      </c>
      <c r="B5223" s="2" t="s">
        <v>16751</v>
      </c>
      <c r="C5223" s="2" t="s">
        <v>16752</v>
      </c>
      <c r="D5223" s="3">
        <v>8.7772465342E10</v>
      </c>
      <c r="E5223" s="2" t="s">
        <v>6097</v>
      </c>
      <c r="F5223" s="2" t="s">
        <v>43</v>
      </c>
      <c r="G5223" s="2" t="s">
        <v>1172</v>
      </c>
      <c r="H5223" s="4" t="s">
        <v>6058</v>
      </c>
      <c r="I5223" s="10"/>
      <c r="J5223" s="6"/>
    </row>
    <row r="5224">
      <c r="A5224" s="62">
        <v>6.60426300786E11</v>
      </c>
      <c r="B5224" s="63" t="s">
        <v>16753</v>
      </c>
      <c r="C5224" s="63" t="s">
        <v>16754</v>
      </c>
      <c r="D5224" s="68" t="str">
        <f>+77751073010 ,87751073010</f>
        <v>#ERROR!</v>
      </c>
      <c r="E5224" s="63" t="s">
        <v>21</v>
      </c>
      <c r="F5224" s="63" t="s">
        <v>428</v>
      </c>
      <c r="G5224" s="63" t="s">
        <v>5863</v>
      </c>
      <c r="H5224" s="33"/>
      <c r="I5224" s="33"/>
      <c r="J5224" s="6"/>
    </row>
    <row r="5225">
      <c r="A5225" s="28">
        <v>6.60430401712E11</v>
      </c>
      <c r="B5225" s="29" t="s">
        <v>15168</v>
      </c>
      <c r="C5225" s="29" t="s">
        <v>16755</v>
      </c>
      <c r="D5225" s="28">
        <v>8.7713327041E10</v>
      </c>
      <c r="E5225" s="29" t="s">
        <v>674</v>
      </c>
      <c r="F5225" s="29" t="s">
        <v>2</v>
      </c>
      <c r="G5225" s="29" t="s">
        <v>2115</v>
      </c>
      <c r="H5225" s="51" t="s">
        <v>16706</v>
      </c>
      <c r="I5225" s="6"/>
      <c r="J5225" s="6"/>
    </row>
    <row r="5226">
      <c r="A5226" s="28">
        <v>6.60504402138E11</v>
      </c>
      <c r="B5226" s="29" t="s">
        <v>16756</v>
      </c>
      <c r="C5226" s="29" t="s">
        <v>16757</v>
      </c>
      <c r="D5226" s="28">
        <v>8.702492094E10</v>
      </c>
      <c r="E5226" s="29" t="s">
        <v>165</v>
      </c>
      <c r="F5226" s="29" t="s">
        <v>205</v>
      </c>
      <c r="G5226" s="29" t="s">
        <v>1096</v>
      </c>
      <c r="H5226" s="51" t="s">
        <v>15376</v>
      </c>
      <c r="I5226" s="6"/>
      <c r="J5226" s="6"/>
    </row>
    <row r="5227">
      <c r="A5227" s="3">
        <v>6.60507300617E11</v>
      </c>
      <c r="B5227" s="2" t="s">
        <v>16758</v>
      </c>
      <c r="C5227" s="2" t="s">
        <v>16759</v>
      </c>
      <c r="D5227" s="69" t="s">
        <v>16760</v>
      </c>
      <c r="E5227" s="2" t="s">
        <v>21</v>
      </c>
      <c r="F5227" s="2" t="s">
        <v>2</v>
      </c>
      <c r="G5227" s="2" t="s">
        <v>16761</v>
      </c>
      <c r="H5227" s="4" t="s">
        <v>16740</v>
      </c>
      <c r="I5227" s="10"/>
      <c r="J5227" s="20"/>
    </row>
    <row r="5228">
      <c r="A5228" s="28">
        <v>6.60516350444E11</v>
      </c>
      <c r="B5228" s="29" t="s">
        <v>16762</v>
      </c>
      <c r="C5228" s="29" t="s">
        <v>16763</v>
      </c>
      <c r="D5228" s="28">
        <v>8.7718144244E10</v>
      </c>
      <c r="E5228" s="29" t="s">
        <v>165</v>
      </c>
      <c r="F5228" s="29" t="s">
        <v>9</v>
      </c>
      <c r="G5228" s="29" t="s">
        <v>16764</v>
      </c>
      <c r="H5228" s="51" t="s">
        <v>16765</v>
      </c>
      <c r="I5228" s="6"/>
      <c r="J5228" s="33"/>
    </row>
    <row r="5229">
      <c r="A5229" s="28">
        <v>6.60509300172E11</v>
      </c>
      <c r="B5229" s="29" t="s">
        <v>16766</v>
      </c>
      <c r="C5229" s="29" t="s">
        <v>16767</v>
      </c>
      <c r="D5229" s="28">
        <v>8.7089885127E10</v>
      </c>
      <c r="E5229" s="29" t="s">
        <v>213</v>
      </c>
      <c r="F5229" s="29" t="s">
        <v>60</v>
      </c>
      <c r="G5229" s="29" t="s">
        <v>2993</v>
      </c>
      <c r="H5229" s="51" t="s">
        <v>2094</v>
      </c>
      <c r="I5229" s="6"/>
      <c r="J5229" s="33"/>
    </row>
    <row r="5230">
      <c r="A5230" s="3">
        <v>6.60515301996E11</v>
      </c>
      <c r="B5230" s="2" t="s">
        <v>16768</v>
      </c>
      <c r="C5230" s="2" t="s">
        <v>16769</v>
      </c>
      <c r="D5230" s="3">
        <v>8.7778620898E10</v>
      </c>
      <c r="E5230" s="2" t="s">
        <v>225</v>
      </c>
      <c r="F5230" s="2" t="s">
        <v>91</v>
      </c>
      <c r="G5230" s="2" t="s">
        <v>3280</v>
      </c>
      <c r="H5230" s="4" t="s">
        <v>15289</v>
      </c>
      <c r="I5230" s="10"/>
      <c r="J5230" s="10"/>
    </row>
    <row r="5231">
      <c r="A5231" s="28">
        <v>6.60523300159E11</v>
      </c>
      <c r="B5231" s="29" t="s">
        <v>16770</v>
      </c>
      <c r="C5231" s="29" t="s">
        <v>16771</v>
      </c>
      <c r="D5231" s="39" t="s">
        <v>16772</v>
      </c>
      <c r="E5231" s="29" t="s">
        <v>1490</v>
      </c>
      <c r="F5231" s="29" t="s">
        <v>96</v>
      </c>
      <c r="G5231" s="29" t="s">
        <v>1898</v>
      </c>
      <c r="H5231" s="51" t="s">
        <v>14570</v>
      </c>
      <c r="I5231" s="6"/>
      <c r="J5231" s="10"/>
    </row>
    <row r="5232">
      <c r="A5232" s="28">
        <v>6.60520302288E11</v>
      </c>
      <c r="B5232" s="29" t="s">
        <v>16773</v>
      </c>
      <c r="C5232" s="29" t="s">
        <v>16774</v>
      </c>
      <c r="D5232" s="28">
        <v>8.7025516003E10</v>
      </c>
      <c r="E5232" s="29" t="s">
        <v>117</v>
      </c>
      <c r="F5232" s="29" t="s">
        <v>31</v>
      </c>
      <c r="G5232" s="29" t="s">
        <v>16775</v>
      </c>
      <c r="H5232" s="51" t="s">
        <v>15462</v>
      </c>
      <c r="I5232" s="6"/>
      <c r="J5232" s="6"/>
    </row>
    <row r="5233">
      <c r="A5233" s="28">
        <v>6.60521350273E11</v>
      </c>
      <c r="B5233" s="29" t="s">
        <v>16776</v>
      </c>
      <c r="C5233" s="29" t="s">
        <v>16777</v>
      </c>
      <c r="D5233" s="28">
        <v>8.7776378111E10</v>
      </c>
      <c r="E5233" s="29" t="s">
        <v>3026</v>
      </c>
      <c r="F5233" s="29" t="s">
        <v>43</v>
      </c>
      <c r="G5233" s="29" t="s">
        <v>16778</v>
      </c>
      <c r="H5233" s="51" t="s">
        <v>16779</v>
      </c>
      <c r="I5233" s="6"/>
      <c r="J5233" s="6"/>
    </row>
    <row r="5234">
      <c r="A5234" s="28">
        <v>6.60523350056E11</v>
      </c>
      <c r="B5234" s="29" t="s">
        <v>16780</v>
      </c>
      <c r="C5234" s="29" t="s">
        <v>16781</v>
      </c>
      <c r="D5234" s="39" t="s">
        <v>16782</v>
      </c>
      <c r="E5234" s="29" t="s">
        <v>21</v>
      </c>
      <c r="F5234" s="29" t="s">
        <v>43</v>
      </c>
      <c r="G5234" s="29" t="s">
        <v>16783</v>
      </c>
      <c r="H5234" s="51" t="s">
        <v>6129</v>
      </c>
      <c r="I5234" s="6"/>
      <c r="J5234" s="6"/>
    </row>
    <row r="5235">
      <c r="A5235" s="58"/>
      <c r="B5235" s="58"/>
      <c r="C5235" s="58"/>
      <c r="D5235" s="58"/>
      <c r="E5235" s="58"/>
      <c r="F5235" s="58"/>
      <c r="G5235" s="58"/>
      <c r="H5235" s="6"/>
      <c r="I5235" s="6"/>
      <c r="J5235" s="6"/>
    </row>
    <row r="5236">
      <c r="A5236" s="28">
        <v>6.60601303226E11</v>
      </c>
      <c r="B5236" s="29" t="s">
        <v>16784</v>
      </c>
      <c r="C5236" s="29" t="s">
        <v>16785</v>
      </c>
      <c r="D5236" s="28">
        <v>8.7059617642E10</v>
      </c>
      <c r="E5236" s="29" t="s">
        <v>225</v>
      </c>
      <c r="F5236" s="29" t="s">
        <v>205</v>
      </c>
      <c r="G5236" s="29" t="s">
        <v>9431</v>
      </c>
      <c r="H5236" s="51" t="s">
        <v>16786</v>
      </c>
      <c r="I5236" s="6"/>
      <c r="J5236" s="6"/>
    </row>
    <row r="5237">
      <c r="A5237" s="3">
        <v>6.60613301562E11</v>
      </c>
      <c r="B5237" s="2" t="s">
        <v>16787</v>
      </c>
      <c r="C5237" s="2" t="s">
        <v>16788</v>
      </c>
      <c r="D5237" s="3">
        <v>8.7783297801E10</v>
      </c>
      <c r="E5237" s="2" t="s">
        <v>21</v>
      </c>
      <c r="F5237" s="2" t="s">
        <v>201</v>
      </c>
      <c r="G5237" s="2" t="s">
        <v>2815</v>
      </c>
      <c r="H5237" s="4" t="s">
        <v>13197</v>
      </c>
      <c r="I5237" s="10"/>
      <c r="J5237" s="6"/>
    </row>
    <row r="5238">
      <c r="A5238" s="28">
        <v>6.60601402006E11</v>
      </c>
      <c r="B5238" s="29" t="s">
        <v>16789</v>
      </c>
      <c r="C5238" s="29" t="s">
        <v>16790</v>
      </c>
      <c r="D5238" s="28">
        <v>8.7023449222E10</v>
      </c>
      <c r="E5238" s="29" t="s">
        <v>1794</v>
      </c>
      <c r="F5238" s="29" t="s">
        <v>2</v>
      </c>
      <c r="G5238" s="29" t="s">
        <v>6259</v>
      </c>
      <c r="H5238" s="51" t="s">
        <v>16791</v>
      </c>
      <c r="I5238" s="6"/>
      <c r="J5238" s="20"/>
    </row>
    <row r="5239">
      <c r="A5239" s="3">
        <v>6.60606401967E11</v>
      </c>
      <c r="B5239" s="2" t="s">
        <v>16792</v>
      </c>
      <c r="C5239" s="2" t="s">
        <v>16793</v>
      </c>
      <c r="D5239" s="3">
        <v>8.7772499936E10</v>
      </c>
      <c r="E5239" s="2" t="s">
        <v>379</v>
      </c>
      <c r="F5239" s="2" t="s">
        <v>91</v>
      </c>
      <c r="G5239" s="2" t="s">
        <v>12693</v>
      </c>
      <c r="H5239" s="4" t="s">
        <v>15289</v>
      </c>
      <c r="I5239" s="10"/>
      <c r="J5239" s="6"/>
    </row>
    <row r="5240">
      <c r="A5240" s="62">
        <v>6.60608300755E11</v>
      </c>
      <c r="B5240" s="63" t="s">
        <v>16794</v>
      </c>
      <c r="C5240" s="63" t="s">
        <v>16795</v>
      </c>
      <c r="D5240" s="62">
        <v>8.7018005001E10</v>
      </c>
      <c r="E5240" s="63" t="s">
        <v>674</v>
      </c>
      <c r="F5240" s="63" t="s">
        <v>16</v>
      </c>
      <c r="G5240" s="63" t="s">
        <v>1047</v>
      </c>
      <c r="H5240" s="33"/>
      <c r="I5240" s="33"/>
      <c r="J5240" s="13"/>
    </row>
    <row r="5241">
      <c r="A5241" s="28">
        <v>6.6061630136E11</v>
      </c>
      <c r="B5241" s="29" t="s">
        <v>16796</v>
      </c>
      <c r="C5241" s="29" t="s">
        <v>16797</v>
      </c>
      <c r="D5241" s="39" t="s">
        <v>16798</v>
      </c>
      <c r="E5241" s="29" t="s">
        <v>117</v>
      </c>
      <c r="F5241" s="29" t="s">
        <v>31</v>
      </c>
      <c r="G5241" s="29" t="s">
        <v>14420</v>
      </c>
      <c r="H5241" s="51" t="s">
        <v>14310</v>
      </c>
      <c r="I5241" s="6"/>
      <c r="J5241" s="13"/>
    </row>
    <row r="5242">
      <c r="A5242" s="3">
        <v>6.60617301128E11</v>
      </c>
      <c r="B5242" s="2" t="s">
        <v>16799</v>
      </c>
      <c r="C5242" s="2" t="s">
        <v>16800</v>
      </c>
      <c r="D5242" s="3">
        <v>8.7051915565E10</v>
      </c>
      <c r="E5242" s="2" t="s">
        <v>165</v>
      </c>
      <c r="F5242" s="2" t="s">
        <v>91</v>
      </c>
      <c r="G5242" s="2" t="s">
        <v>16801</v>
      </c>
      <c r="H5242" s="4" t="s">
        <v>16802</v>
      </c>
      <c r="I5242" s="10"/>
      <c r="J5242" s="10"/>
    </row>
    <row r="5243">
      <c r="A5243" s="62">
        <v>6.6061830065E11</v>
      </c>
      <c r="B5243" s="63" t="s">
        <v>16803</v>
      </c>
      <c r="C5243" s="63" t="s">
        <v>16804</v>
      </c>
      <c r="D5243" s="62">
        <v>8.7758876105E10</v>
      </c>
      <c r="E5243" s="63" t="s">
        <v>674</v>
      </c>
      <c r="F5243" s="63" t="s">
        <v>2984</v>
      </c>
      <c r="G5243" s="63" t="s">
        <v>6328</v>
      </c>
      <c r="H5243" s="33"/>
      <c r="I5243" s="33"/>
      <c r="J5243" s="6"/>
    </row>
    <row r="5244">
      <c r="A5244" s="3">
        <v>6.60624302372E11</v>
      </c>
      <c r="B5244" s="2" t="s">
        <v>16805</v>
      </c>
      <c r="C5244" s="2" t="s">
        <v>16806</v>
      </c>
      <c r="D5244" s="3">
        <f>+77712418266</f>
        <v>77712418266</v>
      </c>
      <c r="E5244" s="2" t="s">
        <v>165</v>
      </c>
      <c r="F5244" s="2" t="s">
        <v>37</v>
      </c>
      <c r="G5244" s="2" t="s">
        <v>16807</v>
      </c>
      <c r="H5244" s="4" t="s">
        <v>14868</v>
      </c>
      <c r="I5244" s="10"/>
      <c r="J5244" s="6"/>
    </row>
    <row r="5245">
      <c r="A5245" s="28">
        <v>6.60625401287E11</v>
      </c>
      <c r="B5245" s="29" t="s">
        <v>16808</v>
      </c>
      <c r="C5245" s="29" t="s">
        <v>16809</v>
      </c>
      <c r="D5245" s="29" t="s">
        <v>16810</v>
      </c>
      <c r="E5245" s="29" t="s">
        <v>16</v>
      </c>
      <c r="F5245" s="29" t="s">
        <v>43</v>
      </c>
      <c r="G5245" s="29" t="s">
        <v>16811</v>
      </c>
      <c r="H5245" s="51" t="s">
        <v>6129</v>
      </c>
      <c r="I5245" s="6"/>
      <c r="J5245" s="6"/>
    </row>
    <row r="5246">
      <c r="A5246" s="28">
        <v>6.60711402371E11</v>
      </c>
      <c r="B5246" s="29" t="s">
        <v>16812</v>
      </c>
      <c r="C5246" s="29" t="s">
        <v>16813</v>
      </c>
      <c r="D5246" s="28">
        <v>8.7758683145E10</v>
      </c>
      <c r="E5246" s="29" t="s">
        <v>117</v>
      </c>
      <c r="F5246" s="29" t="s">
        <v>2</v>
      </c>
      <c r="G5246" s="29" t="s">
        <v>13108</v>
      </c>
      <c r="H5246" s="51" t="s">
        <v>16706</v>
      </c>
      <c r="I5246" s="6"/>
      <c r="J5246" s="10"/>
    </row>
    <row r="5247">
      <c r="A5247" s="28">
        <v>6.60701400162E11</v>
      </c>
      <c r="B5247" s="29" t="s">
        <v>16814</v>
      </c>
      <c r="C5247" s="29" t="s">
        <v>16815</v>
      </c>
      <c r="D5247" s="28">
        <v>8.7058119887E10</v>
      </c>
      <c r="E5247" s="29" t="s">
        <v>247</v>
      </c>
      <c r="F5247" s="29" t="s">
        <v>91</v>
      </c>
      <c r="G5247" s="29" t="s">
        <v>15319</v>
      </c>
      <c r="H5247" s="51" t="s">
        <v>16816</v>
      </c>
      <c r="I5247" s="6"/>
      <c r="J5247" s="6"/>
    </row>
    <row r="5248">
      <c r="A5248" s="28">
        <v>6.60714301764E11</v>
      </c>
      <c r="B5248" s="29" t="s">
        <v>16817</v>
      </c>
      <c r="C5248" s="29" t="s">
        <v>16818</v>
      </c>
      <c r="D5248" s="28">
        <v>8.7751578825E10</v>
      </c>
      <c r="E5248" s="29" t="s">
        <v>173</v>
      </c>
      <c r="F5248" s="29" t="s">
        <v>16</v>
      </c>
      <c r="G5248" s="29" t="s">
        <v>14416</v>
      </c>
      <c r="H5248" s="51" t="s">
        <v>16819</v>
      </c>
      <c r="I5248" s="6"/>
      <c r="J5248" s="6"/>
    </row>
    <row r="5249">
      <c r="A5249" s="72">
        <v>6.60713301161E11</v>
      </c>
      <c r="B5249" s="73" t="s">
        <v>16820</v>
      </c>
      <c r="C5249" s="73" t="s">
        <v>16821</v>
      </c>
      <c r="D5249" s="72">
        <v>8.7021056629E10</v>
      </c>
      <c r="E5249" s="73" t="s">
        <v>213</v>
      </c>
      <c r="F5249" s="73" t="s">
        <v>452</v>
      </c>
      <c r="G5249" s="73" t="s">
        <v>14416</v>
      </c>
      <c r="H5249" s="74" t="s">
        <v>16822</v>
      </c>
      <c r="I5249" s="14"/>
      <c r="J5249" s="6"/>
    </row>
    <row r="5250">
      <c r="A5250" s="28">
        <v>6.60715499089E11</v>
      </c>
      <c r="B5250" s="29" t="s">
        <v>16823</v>
      </c>
      <c r="C5250" s="29" t="s">
        <v>16824</v>
      </c>
      <c r="D5250" s="28">
        <v>8.7754028484E10</v>
      </c>
      <c r="E5250" s="29" t="s">
        <v>117</v>
      </c>
      <c r="F5250" s="29" t="s">
        <v>186</v>
      </c>
      <c r="G5250" s="29" t="s">
        <v>2746</v>
      </c>
      <c r="H5250" s="51" t="s">
        <v>14043</v>
      </c>
      <c r="I5250" s="6"/>
      <c r="J5250" s="6"/>
    </row>
    <row r="5251">
      <c r="A5251" s="3">
        <v>6.60720300328E11</v>
      </c>
      <c r="B5251" s="2" t="s">
        <v>16825</v>
      </c>
      <c r="C5251" s="2" t="s">
        <v>16826</v>
      </c>
      <c r="D5251" s="3">
        <v>8.7783179091E10</v>
      </c>
      <c r="E5251" s="2" t="s">
        <v>213</v>
      </c>
      <c r="F5251" s="2" t="s">
        <v>452</v>
      </c>
      <c r="G5251" s="2" t="s">
        <v>13833</v>
      </c>
      <c r="H5251" s="4" t="s">
        <v>16189</v>
      </c>
      <c r="I5251" s="10"/>
      <c r="J5251" s="13"/>
    </row>
    <row r="5252">
      <c r="A5252" s="28">
        <v>6.60718301928E11</v>
      </c>
      <c r="B5252" s="29" t="s">
        <v>16827</v>
      </c>
      <c r="C5252" s="29" t="s">
        <v>16828</v>
      </c>
      <c r="D5252" s="39" t="s">
        <v>16829</v>
      </c>
      <c r="E5252" s="29" t="s">
        <v>225</v>
      </c>
      <c r="F5252" s="29" t="s">
        <v>141</v>
      </c>
      <c r="G5252" s="29" t="s">
        <v>16830</v>
      </c>
      <c r="H5252" s="51" t="s">
        <v>14371</v>
      </c>
      <c r="I5252" s="6"/>
      <c r="J5252" s="6"/>
    </row>
    <row r="5253">
      <c r="A5253" s="28">
        <v>6.6072130141E11</v>
      </c>
      <c r="B5253" s="29" t="s">
        <v>16831</v>
      </c>
      <c r="C5253" s="29" t="s">
        <v>16832</v>
      </c>
      <c r="D5253" s="28">
        <v>8.7783383466E10</v>
      </c>
      <c r="E5253" s="29" t="s">
        <v>584</v>
      </c>
      <c r="F5253" s="29" t="s">
        <v>31</v>
      </c>
      <c r="G5253" s="29" t="s">
        <v>12883</v>
      </c>
      <c r="H5253" s="51" t="s">
        <v>14310</v>
      </c>
      <c r="I5253" s="6"/>
      <c r="J5253" s="6"/>
    </row>
    <row r="5254">
      <c r="A5254" s="62">
        <v>6.60723300473E11</v>
      </c>
      <c r="B5254" s="63" t="s">
        <v>16833</v>
      </c>
      <c r="C5254" s="63" t="s">
        <v>16834</v>
      </c>
      <c r="D5254" s="62">
        <v>8.7772574429E10</v>
      </c>
      <c r="E5254" s="63" t="s">
        <v>1331</v>
      </c>
      <c r="F5254" s="63" t="s">
        <v>2984</v>
      </c>
      <c r="G5254" s="63" t="s">
        <v>6071</v>
      </c>
      <c r="H5254" s="33"/>
      <c r="I5254" s="33"/>
      <c r="J5254" s="33"/>
    </row>
    <row r="5255">
      <c r="A5255" s="28">
        <v>6.60722302038E11</v>
      </c>
      <c r="B5255" s="29" t="s">
        <v>16835</v>
      </c>
      <c r="C5255" s="29" t="s">
        <v>334</v>
      </c>
      <c r="D5255" s="28">
        <v>8.7776331532E10</v>
      </c>
      <c r="E5255" s="29" t="s">
        <v>213</v>
      </c>
      <c r="F5255" s="29" t="s">
        <v>141</v>
      </c>
      <c r="G5255" s="29" t="s">
        <v>16836</v>
      </c>
      <c r="H5255" s="51" t="s">
        <v>16837</v>
      </c>
      <c r="I5255" s="6"/>
      <c r="J5255" s="10"/>
    </row>
    <row r="5256">
      <c r="A5256" s="28">
        <v>6.60722302593E11</v>
      </c>
      <c r="B5256" s="29" t="s">
        <v>16838</v>
      </c>
      <c r="C5256" s="29" t="s">
        <v>16839</v>
      </c>
      <c r="D5256" s="28">
        <v>8.7781504466E10</v>
      </c>
      <c r="E5256" s="29" t="s">
        <v>213</v>
      </c>
      <c r="F5256" s="29" t="s">
        <v>201</v>
      </c>
      <c r="G5256" s="29" t="s">
        <v>3894</v>
      </c>
      <c r="H5256" s="51" t="s">
        <v>13197</v>
      </c>
      <c r="I5256" s="6"/>
      <c r="J5256" s="6"/>
    </row>
    <row r="5257">
      <c r="A5257" s="3">
        <v>6.60722401284E11</v>
      </c>
      <c r="B5257" s="2" t="s">
        <v>16840</v>
      </c>
      <c r="C5257" s="2" t="s">
        <v>16841</v>
      </c>
      <c r="D5257" s="69" t="s">
        <v>16842</v>
      </c>
      <c r="E5257" s="2" t="s">
        <v>21</v>
      </c>
      <c r="F5257" s="2" t="s">
        <v>43</v>
      </c>
      <c r="G5257" s="2" t="s">
        <v>16642</v>
      </c>
      <c r="H5257" s="4" t="s">
        <v>6058</v>
      </c>
      <c r="I5257" s="10"/>
      <c r="J5257" s="6"/>
    </row>
    <row r="5258">
      <c r="A5258" s="28">
        <v>6.60726401414E11</v>
      </c>
      <c r="B5258" s="29" t="s">
        <v>16843</v>
      </c>
      <c r="C5258" s="29" t="s">
        <v>16844</v>
      </c>
      <c r="D5258" s="39" t="s">
        <v>16845</v>
      </c>
      <c r="E5258" s="29" t="s">
        <v>117</v>
      </c>
      <c r="F5258" s="29" t="s">
        <v>96</v>
      </c>
      <c r="G5258" s="29" t="s">
        <v>12524</v>
      </c>
      <c r="H5258" s="51" t="s">
        <v>14441</v>
      </c>
      <c r="I5258" s="6"/>
      <c r="J5258" s="6"/>
    </row>
    <row r="5259">
      <c r="A5259" s="28">
        <v>6.60801350255E11</v>
      </c>
      <c r="B5259" s="29" t="s">
        <v>16846</v>
      </c>
      <c r="C5259" s="29" t="s">
        <v>16846</v>
      </c>
      <c r="D5259" s="28">
        <v>8.7013687701E10</v>
      </c>
      <c r="E5259" s="29" t="s">
        <v>213</v>
      </c>
      <c r="F5259" s="29" t="s">
        <v>71</v>
      </c>
      <c r="G5259" s="29" t="s">
        <v>4740</v>
      </c>
      <c r="H5259" s="30" t="s">
        <v>1732</v>
      </c>
      <c r="I5259" s="6"/>
      <c r="J5259" s="13"/>
    </row>
    <row r="5260">
      <c r="A5260" s="28">
        <v>6.60728301161E11</v>
      </c>
      <c r="B5260" s="29" t="s">
        <v>16847</v>
      </c>
      <c r="C5260" s="29" t="s">
        <v>16848</v>
      </c>
      <c r="D5260" s="28">
        <v>8.7779822449E10</v>
      </c>
      <c r="E5260" s="29" t="s">
        <v>165</v>
      </c>
      <c r="F5260" s="29" t="s">
        <v>186</v>
      </c>
      <c r="G5260" s="29" t="s">
        <v>3045</v>
      </c>
      <c r="H5260" s="51" t="s">
        <v>14813</v>
      </c>
      <c r="I5260" s="6"/>
      <c r="J5260" s="6"/>
    </row>
    <row r="5261">
      <c r="A5261" s="28">
        <v>6.60729300466E11</v>
      </c>
      <c r="B5261" s="29" t="s">
        <v>16849</v>
      </c>
      <c r="C5261" s="29" t="s">
        <v>16849</v>
      </c>
      <c r="D5261" s="29" t="s">
        <v>16850</v>
      </c>
      <c r="E5261" s="29" t="s">
        <v>213</v>
      </c>
      <c r="F5261" s="29" t="s">
        <v>2</v>
      </c>
      <c r="G5261" s="29" t="s">
        <v>12830</v>
      </c>
      <c r="H5261" s="51" t="s">
        <v>16851</v>
      </c>
      <c r="I5261" s="6"/>
      <c r="J5261" s="6"/>
    </row>
    <row r="5262">
      <c r="A5262" s="28">
        <v>6.60730301201E11</v>
      </c>
      <c r="B5262" s="29" t="s">
        <v>16852</v>
      </c>
      <c r="C5262" s="29" t="s">
        <v>16853</v>
      </c>
      <c r="D5262" s="28">
        <v>8.7058212266E10</v>
      </c>
      <c r="E5262" s="29" t="s">
        <v>117</v>
      </c>
      <c r="F5262" s="29" t="s">
        <v>91</v>
      </c>
      <c r="G5262" s="29" t="s">
        <v>15519</v>
      </c>
      <c r="H5262" s="51" t="s">
        <v>15269</v>
      </c>
      <c r="I5262" s="6"/>
      <c r="J5262" s="6"/>
    </row>
    <row r="5263">
      <c r="A5263" s="3">
        <v>6.60801300348E11</v>
      </c>
      <c r="B5263" s="2" t="s">
        <v>16854</v>
      </c>
      <c r="C5263" s="2" t="s">
        <v>16855</v>
      </c>
      <c r="D5263" s="3">
        <v>8.7123622277E10</v>
      </c>
      <c r="E5263" s="2" t="s">
        <v>1335</v>
      </c>
      <c r="F5263" s="2" t="s">
        <v>452</v>
      </c>
      <c r="G5263" s="2" t="s">
        <v>11973</v>
      </c>
      <c r="H5263" s="4" t="s">
        <v>16189</v>
      </c>
      <c r="I5263" s="10"/>
      <c r="J5263" s="10"/>
    </row>
    <row r="5264">
      <c r="A5264" s="3">
        <v>6.60801401055E11</v>
      </c>
      <c r="B5264" s="2" t="s">
        <v>16856</v>
      </c>
      <c r="C5264" s="2" t="s">
        <v>16857</v>
      </c>
      <c r="D5264" s="3">
        <v>8.7787134541E10</v>
      </c>
      <c r="E5264" s="2" t="s">
        <v>165</v>
      </c>
      <c r="F5264" s="2" t="s">
        <v>71</v>
      </c>
      <c r="G5264" s="2" t="s">
        <v>16858</v>
      </c>
      <c r="H5264" s="65" t="s">
        <v>16859</v>
      </c>
      <c r="I5264" s="10"/>
      <c r="J5264" s="10"/>
    </row>
    <row r="5265">
      <c r="A5265" s="72">
        <v>6.60818300727E11</v>
      </c>
      <c r="B5265" s="73" t="s">
        <v>16860</v>
      </c>
      <c r="C5265" s="73" t="s">
        <v>16861</v>
      </c>
      <c r="D5265" s="109" t="s">
        <v>16862</v>
      </c>
      <c r="E5265" s="73" t="s">
        <v>165</v>
      </c>
      <c r="F5265" s="73" t="s">
        <v>201</v>
      </c>
      <c r="G5265" s="73" t="s">
        <v>498</v>
      </c>
      <c r="H5265" s="74" t="s">
        <v>13682</v>
      </c>
      <c r="I5265" s="14"/>
      <c r="J5265" s="13"/>
    </row>
    <row r="5266">
      <c r="A5266" s="58"/>
      <c r="B5266" s="58"/>
      <c r="C5266" s="58"/>
      <c r="D5266" s="58"/>
      <c r="E5266" s="58"/>
      <c r="F5266" s="58"/>
      <c r="G5266" s="58"/>
      <c r="H5266" s="6"/>
      <c r="I5266" s="6"/>
      <c r="J5266" s="13"/>
    </row>
    <row r="5267">
      <c r="A5267" s="3">
        <v>6.60803300261E11</v>
      </c>
      <c r="B5267" s="2" t="s">
        <v>16863</v>
      </c>
      <c r="C5267" s="2" t="s">
        <v>16863</v>
      </c>
      <c r="D5267" s="3">
        <f>+77079132222</f>
        <v>77079132222</v>
      </c>
      <c r="E5267" s="2" t="s">
        <v>16</v>
      </c>
      <c r="F5267" s="2" t="s">
        <v>96</v>
      </c>
      <c r="G5267" s="2" t="s">
        <v>16864</v>
      </c>
      <c r="H5267" s="4" t="s">
        <v>14885</v>
      </c>
      <c r="I5267" s="10"/>
      <c r="J5267" s="6"/>
    </row>
    <row r="5268">
      <c r="A5268" s="3">
        <v>6.60804301649E11</v>
      </c>
      <c r="B5268" s="2" t="s">
        <v>16865</v>
      </c>
      <c r="C5268" s="2" t="s">
        <v>16866</v>
      </c>
      <c r="D5268" s="3">
        <v>8.7234224312E10</v>
      </c>
      <c r="E5268" s="2" t="s">
        <v>36</v>
      </c>
      <c r="F5268" s="2" t="s">
        <v>141</v>
      </c>
      <c r="G5268" s="2" t="s">
        <v>16867</v>
      </c>
      <c r="H5268" s="4" t="s">
        <v>13828</v>
      </c>
      <c r="I5268" s="10"/>
      <c r="J5268" s="6"/>
    </row>
    <row r="5269">
      <c r="A5269" s="28">
        <v>6.60804401051E11</v>
      </c>
      <c r="B5269" s="29" t="s">
        <v>16868</v>
      </c>
      <c r="C5269" s="29" t="s">
        <v>16869</v>
      </c>
      <c r="D5269" s="28">
        <v>8.7013893993E10</v>
      </c>
      <c r="E5269" s="29" t="s">
        <v>674</v>
      </c>
      <c r="F5269" s="29" t="s">
        <v>22</v>
      </c>
      <c r="G5269" s="29" t="s">
        <v>16722</v>
      </c>
      <c r="H5269" s="51" t="s">
        <v>16870</v>
      </c>
      <c r="I5269" s="6"/>
      <c r="J5269" s="6"/>
    </row>
    <row r="5270">
      <c r="A5270" s="3">
        <v>6.60817300206E11</v>
      </c>
      <c r="B5270" s="2" t="s">
        <v>16871</v>
      </c>
      <c r="C5270" s="2" t="s">
        <v>16871</v>
      </c>
      <c r="D5270" s="3">
        <v>8.7712352615E10</v>
      </c>
      <c r="E5270" s="2" t="s">
        <v>302</v>
      </c>
      <c r="F5270" s="2" t="s">
        <v>2</v>
      </c>
      <c r="G5270" s="2" t="s">
        <v>12980</v>
      </c>
      <c r="H5270" s="4" t="s">
        <v>16872</v>
      </c>
      <c r="I5270" s="10"/>
      <c r="J5270" s="6"/>
    </row>
    <row r="5271">
      <c r="A5271" s="3">
        <v>6.60817301899E11</v>
      </c>
      <c r="B5271" s="2" t="s">
        <v>16873</v>
      </c>
      <c r="C5271" s="2" t="s">
        <v>16874</v>
      </c>
      <c r="D5271" s="3">
        <v>8.7053279997E10</v>
      </c>
      <c r="E5271" s="2" t="s">
        <v>21</v>
      </c>
      <c r="F5271" s="2" t="s">
        <v>91</v>
      </c>
      <c r="G5271" s="2" t="s">
        <v>1495</v>
      </c>
      <c r="H5271" s="4" t="s">
        <v>15289</v>
      </c>
      <c r="I5271" s="10"/>
      <c r="J5271" s="6"/>
    </row>
    <row r="5272">
      <c r="A5272" s="58"/>
      <c r="B5272" s="58"/>
      <c r="C5272" s="58"/>
      <c r="D5272" s="58"/>
      <c r="E5272" s="58"/>
      <c r="F5272" s="58"/>
      <c r="G5272" s="58"/>
      <c r="H5272" s="6"/>
      <c r="I5272" s="6"/>
      <c r="J5272" s="13"/>
    </row>
    <row r="5273">
      <c r="A5273" s="62">
        <v>6.60817302094E11</v>
      </c>
      <c r="B5273" s="63" t="s">
        <v>16875</v>
      </c>
      <c r="C5273" s="63" t="s">
        <v>16875</v>
      </c>
      <c r="D5273" s="68" t="str">
        <f>+77029695170 ,87029695170</f>
        <v>#ERROR!</v>
      </c>
      <c r="E5273" s="63" t="s">
        <v>7936</v>
      </c>
      <c r="F5273" s="63" t="s">
        <v>1868</v>
      </c>
      <c r="G5273" s="63" t="s">
        <v>12294</v>
      </c>
      <c r="H5273" s="33"/>
      <c r="I5273" s="33"/>
      <c r="J5273" s="10"/>
    </row>
    <row r="5274">
      <c r="A5274" s="28">
        <v>6.60818499019E11</v>
      </c>
      <c r="B5274" s="29" t="s">
        <v>16876</v>
      </c>
      <c r="C5274" s="29" t="s">
        <v>16877</v>
      </c>
      <c r="D5274" s="28">
        <v>8.7018363338E10</v>
      </c>
      <c r="E5274" s="29" t="s">
        <v>213</v>
      </c>
      <c r="F5274" s="29" t="s">
        <v>37</v>
      </c>
      <c r="G5274" s="29" t="s">
        <v>16878</v>
      </c>
      <c r="H5274" s="51" t="s">
        <v>16726</v>
      </c>
      <c r="I5274" s="6"/>
      <c r="J5274" s="33"/>
    </row>
    <row r="5275">
      <c r="A5275" s="28">
        <v>6.60819301215E11</v>
      </c>
      <c r="B5275" s="29" t="s">
        <v>16879</v>
      </c>
      <c r="C5275" s="29" t="s">
        <v>16880</v>
      </c>
      <c r="D5275" s="39" t="s">
        <v>16881</v>
      </c>
      <c r="E5275" s="29" t="s">
        <v>21</v>
      </c>
      <c r="F5275" s="29" t="s">
        <v>141</v>
      </c>
      <c r="G5275" s="29" t="s">
        <v>16882</v>
      </c>
      <c r="H5275" s="51" t="s">
        <v>16883</v>
      </c>
      <c r="I5275" s="6"/>
      <c r="J5275" s="6"/>
    </row>
    <row r="5276">
      <c r="A5276" s="3">
        <v>6.60823300219E11</v>
      </c>
      <c r="B5276" s="2" t="s">
        <v>16884</v>
      </c>
      <c r="C5276" s="2" t="s">
        <v>16885</v>
      </c>
      <c r="D5276" s="3">
        <v>8.7777646223E10</v>
      </c>
      <c r="E5276" s="2" t="s">
        <v>213</v>
      </c>
      <c r="F5276" s="2" t="s">
        <v>186</v>
      </c>
      <c r="G5276" s="2" t="s">
        <v>4350</v>
      </c>
      <c r="H5276" s="4" t="s">
        <v>13820</v>
      </c>
      <c r="I5276" s="10"/>
      <c r="J5276" s="6"/>
    </row>
    <row r="5277">
      <c r="A5277" s="3">
        <v>6.60823401838E11</v>
      </c>
      <c r="B5277" s="2" t="s">
        <v>16886</v>
      </c>
      <c r="C5277" s="2" t="s">
        <v>16887</v>
      </c>
      <c r="D5277" s="3">
        <v>8.7781381087E10</v>
      </c>
      <c r="E5277" s="2" t="s">
        <v>21</v>
      </c>
      <c r="F5277" s="2" t="s">
        <v>2</v>
      </c>
      <c r="G5277" s="2" t="s">
        <v>3007</v>
      </c>
      <c r="H5277" s="4" t="s">
        <v>16740</v>
      </c>
      <c r="I5277" s="10"/>
      <c r="J5277" s="10"/>
    </row>
    <row r="5278">
      <c r="A5278" s="28">
        <v>6.6082435021E11</v>
      </c>
      <c r="B5278" s="29" t="s">
        <v>16888</v>
      </c>
      <c r="C5278" s="29" t="s">
        <v>16888</v>
      </c>
      <c r="D5278" s="28">
        <v>8.7017272615E10</v>
      </c>
      <c r="E5278" s="29" t="s">
        <v>21</v>
      </c>
      <c r="F5278" s="29" t="s">
        <v>71</v>
      </c>
      <c r="G5278" s="29" t="s">
        <v>16889</v>
      </c>
      <c r="H5278" s="30" t="s">
        <v>1804</v>
      </c>
      <c r="I5278" s="6"/>
      <c r="J5278" s="14"/>
    </row>
    <row r="5279">
      <c r="A5279" s="28">
        <v>6.60901303435E11</v>
      </c>
      <c r="B5279" s="29" t="s">
        <v>16890</v>
      </c>
      <c r="C5279" s="29" t="s">
        <v>16891</v>
      </c>
      <c r="D5279" s="39" t="s">
        <v>16892</v>
      </c>
      <c r="E5279" s="29" t="s">
        <v>11017</v>
      </c>
      <c r="F5279" s="29" t="s">
        <v>452</v>
      </c>
      <c r="G5279" s="29" t="s">
        <v>11924</v>
      </c>
      <c r="H5279" s="51" t="s">
        <v>16819</v>
      </c>
      <c r="I5279" s="6"/>
      <c r="J5279" s="10"/>
    </row>
    <row r="5280">
      <c r="A5280" s="3">
        <v>6.60908300181E11</v>
      </c>
      <c r="B5280" s="2" t="s">
        <v>16893</v>
      </c>
      <c r="C5280" s="2" t="s">
        <v>16894</v>
      </c>
      <c r="D5280" s="3">
        <v>8.7024123997E10</v>
      </c>
      <c r="E5280" s="2" t="s">
        <v>165</v>
      </c>
      <c r="F5280" s="2" t="s">
        <v>141</v>
      </c>
      <c r="G5280" s="2" t="s">
        <v>1783</v>
      </c>
      <c r="H5280" s="4" t="s">
        <v>13828</v>
      </c>
      <c r="I5280" s="10"/>
      <c r="J5280" s="13"/>
    </row>
    <row r="5281">
      <c r="A5281" s="28">
        <v>6.60901350477E11</v>
      </c>
      <c r="B5281" s="29" t="s">
        <v>16895</v>
      </c>
      <c r="C5281" s="29" t="s">
        <v>16896</v>
      </c>
      <c r="D5281" s="28">
        <v>8.7057937766E10</v>
      </c>
      <c r="E5281" s="29" t="s">
        <v>674</v>
      </c>
      <c r="F5281" s="29" t="s">
        <v>71</v>
      </c>
      <c r="G5281" s="29" t="s">
        <v>1436</v>
      </c>
      <c r="H5281" s="30" t="s">
        <v>1732</v>
      </c>
      <c r="I5281" s="6"/>
      <c r="J5281" s="6"/>
    </row>
    <row r="5282">
      <c r="A5282" s="28">
        <v>6.60904450142E11</v>
      </c>
      <c r="B5282" s="29" t="s">
        <v>16897</v>
      </c>
      <c r="C5282" s="29" t="s">
        <v>16898</v>
      </c>
      <c r="D5282" s="39" t="s">
        <v>16899</v>
      </c>
      <c r="E5282" s="29" t="s">
        <v>1335</v>
      </c>
      <c r="F5282" s="29" t="s">
        <v>60</v>
      </c>
      <c r="G5282" s="29" t="s">
        <v>61</v>
      </c>
      <c r="H5282" s="51" t="s">
        <v>2094</v>
      </c>
      <c r="I5282" s="6"/>
      <c r="J5282" s="13"/>
    </row>
    <row r="5283">
      <c r="A5283" s="3">
        <v>6.60905301679E11</v>
      </c>
      <c r="B5283" s="2" t="s">
        <v>16900</v>
      </c>
      <c r="C5283" s="2" t="s">
        <v>16901</v>
      </c>
      <c r="D5283" s="3">
        <v>8.7022831844E10</v>
      </c>
      <c r="E5283" s="2" t="s">
        <v>117</v>
      </c>
      <c r="F5283" s="2" t="s">
        <v>186</v>
      </c>
      <c r="G5283" s="2" t="s">
        <v>15012</v>
      </c>
      <c r="H5283" s="4" t="s">
        <v>13820</v>
      </c>
      <c r="I5283" s="10"/>
      <c r="J5283" s="6"/>
    </row>
    <row r="5284">
      <c r="A5284" s="28">
        <v>6.60910401583E11</v>
      </c>
      <c r="B5284" s="29" t="s">
        <v>16902</v>
      </c>
      <c r="C5284" s="29" t="s">
        <v>16903</v>
      </c>
      <c r="D5284" s="39" t="s">
        <v>16904</v>
      </c>
      <c r="E5284" s="29" t="s">
        <v>2034</v>
      </c>
      <c r="F5284" s="29" t="s">
        <v>37</v>
      </c>
      <c r="G5284" s="29" t="s">
        <v>2999</v>
      </c>
      <c r="H5284" s="51" t="s">
        <v>16726</v>
      </c>
      <c r="I5284" s="6"/>
      <c r="J5284" s="6"/>
    </row>
    <row r="5285">
      <c r="A5285" s="3">
        <v>6.6091830157E11</v>
      </c>
      <c r="B5285" s="2" t="s">
        <v>16905</v>
      </c>
      <c r="C5285" s="2" t="s">
        <v>16906</v>
      </c>
      <c r="D5285" s="2" t="s">
        <v>16907</v>
      </c>
      <c r="E5285" s="2" t="s">
        <v>16</v>
      </c>
      <c r="F5285" s="2" t="s">
        <v>43</v>
      </c>
      <c r="G5285" s="2" t="s">
        <v>16908</v>
      </c>
      <c r="H5285" s="4" t="s">
        <v>6058</v>
      </c>
      <c r="I5285" s="10"/>
      <c r="J5285" s="10"/>
    </row>
    <row r="5286">
      <c r="A5286" s="28">
        <v>6.60917402587E11</v>
      </c>
      <c r="B5286" s="29" t="s">
        <v>16909</v>
      </c>
      <c r="C5286" s="29" t="s">
        <v>16910</v>
      </c>
      <c r="D5286" s="28">
        <v>8.702914616E10</v>
      </c>
      <c r="E5286" s="29" t="s">
        <v>117</v>
      </c>
      <c r="F5286" s="29" t="s">
        <v>201</v>
      </c>
      <c r="G5286" s="29" t="s">
        <v>16911</v>
      </c>
      <c r="H5286" s="51" t="s">
        <v>16912</v>
      </c>
      <c r="I5286" s="6"/>
      <c r="J5286" s="10"/>
    </row>
    <row r="5287">
      <c r="A5287" s="28">
        <v>6.60918302063E11</v>
      </c>
      <c r="B5287" s="29" t="s">
        <v>16913</v>
      </c>
      <c r="C5287" s="29" t="s">
        <v>16914</v>
      </c>
      <c r="D5287" s="39" t="s">
        <v>16915</v>
      </c>
      <c r="E5287" s="29" t="s">
        <v>165</v>
      </c>
      <c r="F5287" s="29" t="s">
        <v>91</v>
      </c>
      <c r="G5287" s="29" t="s">
        <v>16916</v>
      </c>
      <c r="H5287" s="51" t="s">
        <v>16025</v>
      </c>
      <c r="I5287" s="6"/>
      <c r="J5287" s="6"/>
    </row>
    <row r="5288">
      <c r="A5288" s="3">
        <v>6.60922300148E11</v>
      </c>
      <c r="B5288" s="2" t="s">
        <v>16917</v>
      </c>
      <c r="C5288" s="2" t="s">
        <v>16918</v>
      </c>
      <c r="D5288" s="69" t="s">
        <v>16919</v>
      </c>
      <c r="E5288" s="2" t="s">
        <v>16</v>
      </c>
      <c r="F5288" s="2" t="s">
        <v>141</v>
      </c>
      <c r="G5288" s="2" t="s">
        <v>16920</v>
      </c>
      <c r="H5288" s="4" t="s">
        <v>14371</v>
      </c>
      <c r="I5288" s="10"/>
      <c r="J5288" s="6"/>
    </row>
    <row r="5289">
      <c r="A5289" s="58"/>
      <c r="B5289" s="58"/>
      <c r="C5289" s="58"/>
      <c r="D5289" s="58"/>
      <c r="E5289" s="58"/>
      <c r="F5289" s="58"/>
      <c r="G5289" s="58"/>
      <c r="H5289" s="6"/>
      <c r="I5289" s="6"/>
      <c r="J5289" s="13"/>
    </row>
    <row r="5290">
      <c r="A5290" s="3">
        <v>6.609273014E11</v>
      </c>
      <c r="B5290" s="2" t="s">
        <v>16921</v>
      </c>
      <c r="C5290" s="2" t="s">
        <v>16922</v>
      </c>
      <c r="D5290" s="3">
        <v>8.775966797E10</v>
      </c>
      <c r="E5290" s="2" t="s">
        <v>117</v>
      </c>
      <c r="F5290" s="2" t="s">
        <v>37</v>
      </c>
      <c r="G5290" s="2" t="s">
        <v>16923</v>
      </c>
      <c r="H5290" s="4" t="s">
        <v>14868</v>
      </c>
      <c r="I5290" s="10"/>
      <c r="J5290" s="6"/>
    </row>
    <row r="5291">
      <c r="A5291" s="3">
        <v>6.60925350369E11</v>
      </c>
      <c r="B5291" s="2" t="s">
        <v>16924</v>
      </c>
      <c r="C5291" s="2" t="s">
        <v>16925</v>
      </c>
      <c r="D5291" s="3">
        <v>8.7056503659E10</v>
      </c>
      <c r="E5291" s="2" t="s">
        <v>21</v>
      </c>
      <c r="F5291" s="2" t="s">
        <v>55</v>
      </c>
      <c r="G5291" s="2" t="s">
        <v>16926</v>
      </c>
      <c r="H5291" s="4" t="s">
        <v>1814</v>
      </c>
      <c r="I5291" s="10"/>
      <c r="J5291" s="6"/>
    </row>
    <row r="5292">
      <c r="A5292" s="3">
        <v>6.61001300798E11</v>
      </c>
      <c r="B5292" s="2" t="s">
        <v>16927</v>
      </c>
      <c r="C5292" s="2" t="s">
        <v>16928</v>
      </c>
      <c r="D5292" s="3">
        <f>+77761111666</f>
        <v>77761111666</v>
      </c>
      <c r="E5292" s="2" t="s">
        <v>225</v>
      </c>
      <c r="F5292" s="2" t="s">
        <v>16</v>
      </c>
      <c r="G5292" s="2" t="s">
        <v>3280</v>
      </c>
      <c r="H5292" s="4" t="s">
        <v>15289</v>
      </c>
      <c r="I5292" s="10"/>
      <c r="J5292" s="6"/>
    </row>
    <row r="5293">
      <c r="A5293" s="3">
        <v>6.61002302313E11</v>
      </c>
      <c r="B5293" s="2" t="s">
        <v>16929</v>
      </c>
      <c r="C5293" s="2" t="s">
        <v>16930</v>
      </c>
      <c r="D5293" s="69" t="s">
        <v>16931</v>
      </c>
      <c r="E5293" s="2" t="s">
        <v>36</v>
      </c>
      <c r="F5293" s="2" t="s">
        <v>2</v>
      </c>
      <c r="G5293" s="2" t="s">
        <v>16932</v>
      </c>
      <c r="H5293" s="4" t="s">
        <v>16740</v>
      </c>
      <c r="I5293" s="10"/>
      <c r="J5293" s="14"/>
    </row>
    <row r="5294">
      <c r="A5294" s="28">
        <v>6.61004400087E11</v>
      </c>
      <c r="B5294" s="29" t="s">
        <v>16933</v>
      </c>
      <c r="C5294" s="29" t="s">
        <v>16934</v>
      </c>
      <c r="D5294" s="28">
        <v>8.775866633E10</v>
      </c>
      <c r="E5294" s="29" t="s">
        <v>117</v>
      </c>
      <c r="F5294" s="29" t="s">
        <v>31</v>
      </c>
      <c r="G5294" s="29" t="s">
        <v>12251</v>
      </c>
      <c r="H5294" s="51" t="s">
        <v>14181</v>
      </c>
      <c r="I5294" s="6"/>
      <c r="J5294" s="33"/>
    </row>
    <row r="5295">
      <c r="A5295" s="28">
        <v>6.61003301658E11</v>
      </c>
      <c r="B5295" s="29" t="s">
        <v>16935</v>
      </c>
      <c r="C5295" s="29" t="s">
        <v>16936</v>
      </c>
      <c r="D5295" s="28">
        <f>+77770232959</f>
        <v>77770232959</v>
      </c>
      <c r="E5295" s="29" t="s">
        <v>386</v>
      </c>
      <c r="F5295" s="29" t="s">
        <v>205</v>
      </c>
      <c r="G5295" s="29" t="s">
        <v>802</v>
      </c>
      <c r="H5295" s="51" t="s">
        <v>15449</v>
      </c>
      <c r="I5295" s="6"/>
      <c r="J5295" s="10"/>
    </row>
    <row r="5296">
      <c r="A5296" s="3">
        <v>6.6100530227E11</v>
      </c>
      <c r="B5296" s="2" t="s">
        <v>16937</v>
      </c>
      <c r="C5296" s="2" t="s">
        <v>16938</v>
      </c>
      <c r="D5296" s="3">
        <v>8.7757215011E10</v>
      </c>
      <c r="E5296" s="2" t="s">
        <v>225</v>
      </c>
      <c r="F5296" s="2" t="s">
        <v>205</v>
      </c>
      <c r="G5296" s="2" t="s">
        <v>1096</v>
      </c>
      <c r="H5296" s="4" t="s">
        <v>15382</v>
      </c>
      <c r="I5296" s="10"/>
      <c r="J5296" s="13"/>
    </row>
    <row r="5297">
      <c r="A5297" s="3">
        <v>6.61005450217E11</v>
      </c>
      <c r="B5297" s="2" t="s">
        <v>16939</v>
      </c>
      <c r="C5297" s="2" t="s">
        <v>16940</v>
      </c>
      <c r="D5297" s="2" t="s">
        <v>16941</v>
      </c>
      <c r="E5297" s="2" t="s">
        <v>7198</v>
      </c>
      <c r="F5297" s="2" t="s">
        <v>43</v>
      </c>
      <c r="G5297" s="2" t="s">
        <v>16942</v>
      </c>
      <c r="H5297" s="4" t="s">
        <v>6058</v>
      </c>
      <c r="I5297" s="10"/>
      <c r="J5297" s="6"/>
    </row>
    <row r="5298">
      <c r="A5298" s="28">
        <v>6.61006301822E11</v>
      </c>
      <c r="B5298" s="29" t="s">
        <v>16943</v>
      </c>
      <c r="C5298" s="29" t="s">
        <v>16944</v>
      </c>
      <c r="D5298" s="28">
        <v>8.747815519E10</v>
      </c>
      <c r="E5298" s="29" t="s">
        <v>117</v>
      </c>
      <c r="F5298" s="29" t="s">
        <v>96</v>
      </c>
      <c r="G5298" s="29" t="s">
        <v>1515</v>
      </c>
      <c r="H5298" s="51" t="s">
        <v>14885</v>
      </c>
      <c r="I5298" s="6"/>
      <c r="J5298" s="6"/>
    </row>
    <row r="5299">
      <c r="A5299" s="28">
        <v>6.61008301219E11</v>
      </c>
      <c r="B5299" s="29" t="s">
        <v>16945</v>
      </c>
      <c r="C5299" s="29" t="s">
        <v>16946</v>
      </c>
      <c r="D5299" s="28">
        <v>8.7751922242E10</v>
      </c>
      <c r="E5299" s="29" t="s">
        <v>165</v>
      </c>
      <c r="F5299" s="29" t="s">
        <v>91</v>
      </c>
      <c r="G5299" s="29" t="s">
        <v>13479</v>
      </c>
      <c r="H5299" s="51" t="s">
        <v>16947</v>
      </c>
      <c r="I5299" s="6"/>
      <c r="J5299" s="6"/>
    </row>
    <row r="5300">
      <c r="A5300" s="28">
        <v>6.61015300566E11</v>
      </c>
      <c r="B5300" s="29" t="s">
        <v>16948</v>
      </c>
      <c r="C5300" s="29" t="s">
        <v>16949</v>
      </c>
      <c r="D5300" s="39" t="s">
        <v>14024</v>
      </c>
      <c r="E5300" s="29" t="s">
        <v>117</v>
      </c>
      <c r="F5300" s="29" t="s">
        <v>141</v>
      </c>
      <c r="G5300" s="29" t="s">
        <v>16950</v>
      </c>
      <c r="H5300" s="51" t="s">
        <v>14371</v>
      </c>
      <c r="I5300" s="6"/>
      <c r="J5300" s="6"/>
    </row>
    <row r="5301">
      <c r="A5301" s="28">
        <v>6.61009301155E11</v>
      </c>
      <c r="B5301" s="29" t="s">
        <v>16951</v>
      </c>
      <c r="C5301" s="29" t="s">
        <v>16952</v>
      </c>
      <c r="D5301" s="28">
        <v>8.7786850436E10</v>
      </c>
      <c r="E5301" s="29" t="s">
        <v>165</v>
      </c>
      <c r="F5301" s="29" t="s">
        <v>71</v>
      </c>
      <c r="G5301" s="29" t="s">
        <v>2598</v>
      </c>
      <c r="H5301" s="30" t="s">
        <v>16953</v>
      </c>
      <c r="I5301" s="6"/>
      <c r="J5301" s="33"/>
    </row>
    <row r="5302">
      <c r="A5302" s="28">
        <v>6.61013350501E11</v>
      </c>
      <c r="B5302" s="29" t="s">
        <v>16954</v>
      </c>
      <c r="C5302" s="29" t="s">
        <v>16955</v>
      </c>
      <c r="D5302" s="28">
        <v>8.7014525365E10</v>
      </c>
      <c r="E5302" s="29" t="s">
        <v>151</v>
      </c>
      <c r="F5302" s="29" t="s">
        <v>43</v>
      </c>
      <c r="G5302" s="29" t="s">
        <v>1929</v>
      </c>
      <c r="H5302" s="51" t="s">
        <v>6129</v>
      </c>
      <c r="I5302" s="6"/>
      <c r="J5302" s="6"/>
    </row>
    <row r="5303">
      <c r="A5303" s="28">
        <v>6.61022302481E11</v>
      </c>
      <c r="B5303" s="29" t="s">
        <v>16956</v>
      </c>
      <c r="C5303" s="29" t="s">
        <v>16957</v>
      </c>
      <c r="D5303" s="28">
        <v>8.7777687662E10</v>
      </c>
      <c r="E5303" s="29" t="s">
        <v>213</v>
      </c>
      <c r="F5303" s="29" t="s">
        <v>2</v>
      </c>
      <c r="G5303" s="29" t="s">
        <v>12238</v>
      </c>
      <c r="H5303" s="51" t="s">
        <v>16851</v>
      </c>
      <c r="I5303" s="6"/>
      <c r="J5303" s="13"/>
    </row>
    <row r="5304">
      <c r="A5304" s="28">
        <v>6.61020350548E11</v>
      </c>
      <c r="B5304" s="29" t="s">
        <v>16958</v>
      </c>
      <c r="C5304" s="29" t="s">
        <v>16959</v>
      </c>
      <c r="D5304" s="28">
        <v>8.771426879E10</v>
      </c>
      <c r="E5304" s="29" t="s">
        <v>165</v>
      </c>
      <c r="F5304" s="29" t="s">
        <v>9</v>
      </c>
      <c r="G5304" s="29" t="s">
        <v>1536</v>
      </c>
      <c r="H5304" s="51" t="s">
        <v>16960</v>
      </c>
      <c r="I5304" s="6"/>
      <c r="J5304" s="10"/>
    </row>
    <row r="5305">
      <c r="A5305" s="28">
        <v>6.61022302789E11</v>
      </c>
      <c r="B5305" s="29" t="s">
        <v>16961</v>
      </c>
      <c r="C5305" s="29" t="s">
        <v>16962</v>
      </c>
      <c r="D5305" s="28">
        <f>+77028995508</f>
        <v>77028995508</v>
      </c>
      <c r="E5305" s="29" t="s">
        <v>213</v>
      </c>
      <c r="F5305" s="29" t="s">
        <v>2</v>
      </c>
      <c r="G5305" s="29" t="s">
        <v>16963</v>
      </c>
      <c r="H5305" s="51" t="s">
        <v>16851</v>
      </c>
      <c r="I5305" s="6"/>
      <c r="J5305" s="6"/>
    </row>
    <row r="5306">
      <c r="A5306" s="28">
        <v>6.61024401153E11</v>
      </c>
      <c r="B5306" s="29" t="s">
        <v>16964</v>
      </c>
      <c r="C5306" s="29" t="s">
        <v>16964</v>
      </c>
      <c r="D5306" s="39" t="s">
        <v>16965</v>
      </c>
      <c r="E5306" s="29" t="s">
        <v>16966</v>
      </c>
      <c r="F5306" s="29" t="s">
        <v>96</v>
      </c>
      <c r="G5306" s="29" t="s">
        <v>16967</v>
      </c>
      <c r="H5306" s="51" t="s">
        <v>14441</v>
      </c>
      <c r="I5306" s="6"/>
      <c r="J5306" s="10"/>
    </row>
    <row r="5307">
      <c r="A5307" s="58"/>
      <c r="B5307" s="58"/>
      <c r="C5307" s="58"/>
      <c r="D5307" s="58"/>
      <c r="E5307" s="58"/>
      <c r="F5307" s="58"/>
      <c r="G5307" s="58"/>
      <c r="H5307" s="6"/>
      <c r="I5307" s="6"/>
      <c r="J5307" s="13"/>
    </row>
    <row r="5308">
      <c r="A5308" s="28">
        <v>6.61026402162E11</v>
      </c>
      <c r="B5308" s="29" t="s">
        <v>16968</v>
      </c>
      <c r="C5308" s="29" t="s">
        <v>16969</v>
      </c>
      <c r="D5308" s="28">
        <f>+77051116676</f>
        <v>77051116676</v>
      </c>
      <c r="E5308" s="29" t="s">
        <v>674</v>
      </c>
      <c r="F5308" s="29" t="s">
        <v>31</v>
      </c>
      <c r="G5308" s="29" t="s">
        <v>1877</v>
      </c>
      <c r="H5308" s="51" t="s">
        <v>14117</v>
      </c>
      <c r="I5308" s="6"/>
      <c r="J5308" s="10"/>
    </row>
    <row r="5309">
      <c r="A5309" s="28">
        <v>6.61104301141E11</v>
      </c>
      <c r="B5309" s="29" t="s">
        <v>16970</v>
      </c>
      <c r="C5309" s="29" t="s">
        <v>16971</v>
      </c>
      <c r="D5309" s="28">
        <v>8.7029175838E10</v>
      </c>
      <c r="E5309" s="29" t="s">
        <v>302</v>
      </c>
      <c r="F5309" s="29" t="s">
        <v>37</v>
      </c>
      <c r="G5309" s="29" t="s">
        <v>16972</v>
      </c>
      <c r="H5309" s="51" t="s">
        <v>16726</v>
      </c>
      <c r="I5309" s="6"/>
      <c r="J5309" s="10"/>
    </row>
    <row r="5310">
      <c r="A5310" s="3">
        <v>6.61103400987E11</v>
      </c>
      <c r="B5310" s="2" t="s">
        <v>16973</v>
      </c>
      <c r="C5310" s="2" t="s">
        <v>16974</v>
      </c>
      <c r="D5310" s="3">
        <v>8.7023628792E10</v>
      </c>
      <c r="E5310" s="2" t="s">
        <v>173</v>
      </c>
      <c r="F5310" s="2" t="s">
        <v>71</v>
      </c>
      <c r="G5310" s="2" t="s">
        <v>16975</v>
      </c>
      <c r="H5310" s="65" t="s">
        <v>16033</v>
      </c>
      <c r="I5310" s="10"/>
      <c r="J5310" s="33"/>
    </row>
    <row r="5311">
      <c r="A5311" s="28">
        <v>6.61104300163E11</v>
      </c>
      <c r="B5311" s="29" t="s">
        <v>16976</v>
      </c>
      <c r="C5311" s="29" t="s">
        <v>16977</v>
      </c>
      <c r="D5311" s="28">
        <v>8.7234650107E10</v>
      </c>
      <c r="E5311" s="29" t="s">
        <v>117</v>
      </c>
      <c r="F5311" s="29" t="s">
        <v>186</v>
      </c>
      <c r="G5311" s="29" t="s">
        <v>2907</v>
      </c>
      <c r="H5311" s="51" t="s">
        <v>14013</v>
      </c>
      <c r="I5311" s="6"/>
      <c r="J5311" s="6"/>
    </row>
    <row r="5312">
      <c r="A5312" s="3">
        <v>6.61107403349E11</v>
      </c>
      <c r="B5312" s="2" t="s">
        <v>16978</v>
      </c>
      <c r="C5312" s="2" t="s">
        <v>16979</v>
      </c>
      <c r="D5312" s="3">
        <v>8.7772369448E10</v>
      </c>
      <c r="E5312" s="2" t="s">
        <v>416</v>
      </c>
      <c r="F5312" s="2" t="s">
        <v>96</v>
      </c>
      <c r="G5312" s="2" t="s">
        <v>12011</v>
      </c>
      <c r="H5312" s="4" t="s">
        <v>14890</v>
      </c>
      <c r="I5312" s="10"/>
      <c r="J5312" s="13"/>
    </row>
    <row r="5313">
      <c r="A5313" s="28">
        <v>6.61105401272E11</v>
      </c>
      <c r="B5313" s="29" t="s">
        <v>16980</v>
      </c>
      <c r="C5313" s="29" t="s">
        <v>16981</v>
      </c>
      <c r="D5313" s="28">
        <v>8.7784245175E10</v>
      </c>
      <c r="E5313" s="29" t="s">
        <v>213</v>
      </c>
      <c r="F5313" s="29" t="s">
        <v>186</v>
      </c>
      <c r="G5313" s="29" t="s">
        <v>16982</v>
      </c>
      <c r="H5313" s="6"/>
      <c r="I5313" s="6"/>
      <c r="J5313" s="6"/>
    </row>
    <row r="5314">
      <c r="A5314" s="3">
        <v>6.61108300745E11</v>
      </c>
      <c r="B5314" s="2" t="s">
        <v>16983</v>
      </c>
      <c r="C5314" s="2" t="s">
        <v>16984</v>
      </c>
      <c r="D5314" s="3">
        <v>8.7055396666E10</v>
      </c>
      <c r="E5314" s="2" t="s">
        <v>165</v>
      </c>
      <c r="F5314" s="2" t="s">
        <v>201</v>
      </c>
      <c r="G5314" s="2" t="s">
        <v>2870</v>
      </c>
      <c r="H5314" s="4" t="s">
        <v>15025</v>
      </c>
      <c r="I5314" s="10"/>
      <c r="J5314" s="6"/>
    </row>
    <row r="5315">
      <c r="A5315" s="28">
        <v>6.61119300958E11</v>
      </c>
      <c r="B5315" s="29" t="s">
        <v>16985</v>
      </c>
      <c r="C5315" s="29" t="s">
        <v>16986</v>
      </c>
      <c r="D5315" s="28">
        <v>8.7077831016E10</v>
      </c>
      <c r="E5315" s="29" t="s">
        <v>21</v>
      </c>
      <c r="F5315" s="29" t="s">
        <v>96</v>
      </c>
      <c r="G5315" s="29" t="s">
        <v>14304</v>
      </c>
      <c r="H5315" s="51" t="s">
        <v>14562</v>
      </c>
      <c r="I5315" s="6"/>
      <c r="J5315" s="6"/>
    </row>
    <row r="5316">
      <c r="A5316" s="28">
        <v>6.61115450403E11</v>
      </c>
      <c r="B5316" s="29" t="s">
        <v>16987</v>
      </c>
      <c r="C5316" s="29" t="s">
        <v>16988</v>
      </c>
      <c r="D5316" s="28">
        <v>8.7088599604E10</v>
      </c>
      <c r="E5316" s="29" t="s">
        <v>165</v>
      </c>
      <c r="F5316" s="29" t="s">
        <v>71</v>
      </c>
      <c r="G5316" s="29" t="s">
        <v>16989</v>
      </c>
      <c r="H5316" s="30" t="s">
        <v>16990</v>
      </c>
      <c r="I5316" s="6"/>
      <c r="J5316" s="6"/>
    </row>
    <row r="5317">
      <c r="A5317" s="28">
        <v>6.61118300962E11</v>
      </c>
      <c r="B5317" s="29" t="s">
        <v>16991</v>
      </c>
      <c r="C5317" s="29" t="s">
        <v>16992</v>
      </c>
      <c r="D5317" s="28">
        <v>8.7009767749E10</v>
      </c>
      <c r="E5317" s="29" t="s">
        <v>525</v>
      </c>
      <c r="F5317" s="29" t="s">
        <v>71</v>
      </c>
      <c r="G5317" s="29" t="s">
        <v>2270</v>
      </c>
      <c r="H5317" s="30" t="s">
        <v>16993</v>
      </c>
      <c r="I5317" s="6"/>
      <c r="J5317" s="6"/>
    </row>
    <row r="5318">
      <c r="A5318" s="28">
        <v>6.61118350146E11</v>
      </c>
      <c r="B5318" s="29" t="s">
        <v>16994</v>
      </c>
      <c r="C5318" s="29" t="s">
        <v>16995</v>
      </c>
      <c r="D5318" s="29" t="s">
        <v>16996</v>
      </c>
      <c r="E5318" s="29" t="s">
        <v>165</v>
      </c>
      <c r="F5318" s="29" t="s">
        <v>60</v>
      </c>
      <c r="G5318" s="29" t="s">
        <v>1041</v>
      </c>
      <c r="H5318" s="51" t="s">
        <v>2094</v>
      </c>
      <c r="I5318" s="6"/>
      <c r="J5318" s="6"/>
    </row>
    <row r="5319">
      <c r="A5319" s="28">
        <v>6.61118350295E11</v>
      </c>
      <c r="B5319" s="29" t="s">
        <v>16997</v>
      </c>
      <c r="C5319" s="29" t="s">
        <v>16998</v>
      </c>
      <c r="D5319" s="28">
        <v>8.7023734367E10</v>
      </c>
      <c r="E5319" s="29" t="s">
        <v>165</v>
      </c>
      <c r="F5319" s="29" t="s">
        <v>43</v>
      </c>
      <c r="G5319" s="29" t="s">
        <v>14723</v>
      </c>
      <c r="H5319" s="51" t="s">
        <v>1590</v>
      </c>
      <c r="I5319" s="6"/>
      <c r="J5319" s="6"/>
    </row>
    <row r="5320">
      <c r="A5320" s="28">
        <v>6.61119401141E11</v>
      </c>
      <c r="B5320" s="29" t="s">
        <v>16999</v>
      </c>
      <c r="C5320" s="29" t="s">
        <v>17000</v>
      </c>
      <c r="D5320" s="28">
        <v>8.7074109004E10</v>
      </c>
      <c r="E5320" s="29" t="s">
        <v>36</v>
      </c>
      <c r="F5320" s="29" t="s">
        <v>2</v>
      </c>
      <c r="G5320" s="29" t="s">
        <v>17001</v>
      </c>
      <c r="H5320" s="51" t="s">
        <v>16706</v>
      </c>
      <c r="I5320" s="6"/>
      <c r="J5320" s="20"/>
    </row>
    <row r="5321">
      <c r="A5321" s="62">
        <v>6.61122402243E11</v>
      </c>
      <c r="B5321" s="63" t="s">
        <v>17002</v>
      </c>
      <c r="C5321" s="63" t="s">
        <v>17003</v>
      </c>
      <c r="D5321" s="62">
        <v>8.7756109349E10</v>
      </c>
      <c r="E5321" s="63" t="s">
        <v>1351</v>
      </c>
      <c r="F5321" s="63" t="s">
        <v>2984</v>
      </c>
      <c r="G5321" s="63" t="s">
        <v>6054</v>
      </c>
      <c r="H5321" s="33"/>
      <c r="I5321" s="33"/>
      <c r="J5321" s="13"/>
    </row>
    <row r="5322">
      <c r="A5322" s="28">
        <v>6.61122301982E11</v>
      </c>
      <c r="B5322" s="29" t="s">
        <v>17004</v>
      </c>
      <c r="C5322" s="29" t="s">
        <v>17005</v>
      </c>
      <c r="D5322" s="29" t="s">
        <v>17006</v>
      </c>
      <c r="E5322" s="29" t="s">
        <v>416</v>
      </c>
      <c r="F5322" s="29" t="s">
        <v>141</v>
      </c>
      <c r="G5322" s="29" t="s">
        <v>17007</v>
      </c>
      <c r="H5322" s="51" t="s">
        <v>14371</v>
      </c>
      <c r="I5322" s="6"/>
      <c r="J5322" s="10"/>
    </row>
    <row r="5323">
      <c r="A5323" s="28">
        <v>6.61123300523E11</v>
      </c>
      <c r="B5323" s="29" t="s">
        <v>17008</v>
      </c>
      <c r="C5323" s="29" t="s">
        <v>17009</v>
      </c>
      <c r="D5323" s="28">
        <v>8.7055642674E10</v>
      </c>
      <c r="E5323" s="29" t="s">
        <v>213</v>
      </c>
      <c r="F5323" s="29" t="s">
        <v>16</v>
      </c>
      <c r="G5323" s="29" t="s">
        <v>4156</v>
      </c>
      <c r="H5323" s="30" t="s">
        <v>1732</v>
      </c>
      <c r="I5323" s="6"/>
      <c r="J5323" s="33"/>
    </row>
    <row r="5324">
      <c r="A5324" s="62">
        <v>6.61124300122E11</v>
      </c>
      <c r="B5324" s="63" t="s">
        <v>17010</v>
      </c>
      <c r="C5324" s="63" t="s">
        <v>17011</v>
      </c>
      <c r="D5324" s="62">
        <v>8.7078082544E10</v>
      </c>
      <c r="E5324" s="63" t="s">
        <v>349</v>
      </c>
      <c r="F5324" s="63" t="s">
        <v>428</v>
      </c>
      <c r="G5324" s="63" t="s">
        <v>5863</v>
      </c>
      <c r="H5324" s="33"/>
      <c r="I5324" s="33"/>
      <c r="J5324" s="6"/>
    </row>
    <row r="5325">
      <c r="A5325" s="28">
        <v>6.61125350164E11</v>
      </c>
      <c r="B5325" s="29" t="s">
        <v>17012</v>
      </c>
      <c r="C5325" s="29" t="s">
        <v>17012</v>
      </c>
      <c r="D5325" s="28">
        <v>8.7011841621E10</v>
      </c>
      <c r="E5325" s="29" t="s">
        <v>213</v>
      </c>
      <c r="F5325" s="29" t="s">
        <v>71</v>
      </c>
      <c r="G5325" s="29" t="s">
        <v>2397</v>
      </c>
      <c r="H5325" s="30" t="s">
        <v>1732</v>
      </c>
      <c r="I5325" s="6"/>
      <c r="J5325" s="13"/>
    </row>
    <row r="5326">
      <c r="A5326" s="28">
        <v>6.61127300753E11</v>
      </c>
      <c r="B5326" s="29" t="s">
        <v>17013</v>
      </c>
      <c r="C5326" s="29" t="s">
        <v>17014</v>
      </c>
      <c r="D5326" s="28">
        <v>8.7052354407E10</v>
      </c>
      <c r="E5326" s="29" t="s">
        <v>117</v>
      </c>
      <c r="F5326" s="29" t="s">
        <v>201</v>
      </c>
      <c r="G5326" s="29" t="s">
        <v>2870</v>
      </c>
      <c r="H5326" s="51" t="s">
        <v>13986</v>
      </c>
      <c r="I5326" s="6"/>
      <c r="J5326" s="13"/>
    </row>
    <row r="5327">
      <c r="A5327" s="3">
        <v>6.61205300172E11</v>
      </c>
      <c r="B5327" s="2" t="s">
        <v>17015</v>
      </c>
      <c r="C5327" s="2" t="s">
        <v>17016</v>
      </c>
      <c r="D5327" s="3">
        <v>8.7056327873E10</v>
      </c>
      <c r="E5327" s="2" t="s">
        <v>674</v>
      </c>
      <c r="F5327" s="2" t="s">
        <v>452</v>
      </c>
      <c r="G5327" s="2" t="s">
        <v>17017</v>
      </c>
      <c r="H5327" s="4" t="s">
        <v>16036</v>
      </c>
      <c r="I5327" s="10"/>
      <c r="J5327" s="13"/>
    </row>
    <row r="5328">
      <c r="A5328" s="28">
        <v>6.61130300353E11</v>
      </c>
      <c r="B5328" s="29" t="s">
        <v>17018</v>
      </c>
      <c r="C5328" s="29" t="s">
        <v>17019</v>
      </c>
      <c r="D5328" s="28">
        <v>8.7016303453E10</v>
      </c>
      <c r="E5328" s="29" t="s">
        <v>362</v>
      </c>
      <c r="F5328" s="29" t="s">
        <v>452</v>
      </c>
      <c r="G5328" s="29" t="s">
        <v>17020</v>
      </c>
      <c r="H5328" s="51" t="s">
        <v>16819</v>
      </c>
      <c r="I5328" s="6"/>
      <c r="J5328" s="10"/>
    </row>
    <row r="5329">
      <c r="A5329" s="3">
        <v>6.61202302271E11</v>
      </c>
      <c r="B5329" s="2" t="s">
        <v>17021</v>
      </c>
      <c r="C5329" s="2" t="s">
        <v>17022</v>
      </c>
      <c r="D5329" s="3">
        <f>+77782345316</f>
        <v>77782345316</v>
      </c>
      <c r="E5329" s="2" t="s">
        <v>12622</v>
      </c>
      <c r="F5329" s="2" t="s">
        <v>71</v>
      </c>
      <c r="G5329" s="2" t="s">
        <v>2971</v>
      </c>
      <c r="H5329" s="65" t="s">
        <v>16033</v>
      </c>
      <c r="I5329" s="10"/>
      <c r="J5329" s="6"/>
    </row>
    <row r="5330">
      <c r="A5330" s="62">
        <v>6.61210400176E11</v>
      </c>
      <c r="B5330" s="63" t="s">
        <v>17023</v>
      </c>
      <c r="C5330" s="63" t="s">
        <v>17024</v>
      </c>
      <c r="D5330" s="63" t="s">
        <v>17025</v>
      </c>
      <c r="E5330" s="63" t="s">
        <v>117</v>
      </c>
      <c r="F5330" s="63" t="s">
        <v>2984</v>
      </c>
      <c r="G5330" s="63" t="s">
        <v>17026</v>
      </c>
      <c r="H5330" s="33"/>
      <c r="I5330" s="33"/>
      <c r="J5330" s="33"/>
    </row>
    <row r="5331">
      <c r="A5331" s="3">
        <v>6.61207300847E11</v>
      </c>
      <c r="B5331" s="2" t="s">
        <v>17027</v>
      </c>
      <c r="C5331" s="2" t="s">
        <v>17028</v>
      </c>
      <c r="D5331" s="69" t="s">
        <v>17029</v>
      </c>
      <c r="E5331" s="2" t="s">
        <v>225</v>
      </c>
      <c r="F5331" s="2" t="s">
        <v>201</v>
      </c>
      <c r="G5331" s="2" t="s">
        <v>2976</v>
      </c>
      <c r="H5331" s="4" t="s">
        <v>13197</v>
      </c>
      <c r="I5331" s="10"/>
      <c r="J5331" s="10"/>
    </row>
    <row r="5332">
      <c r="A5332" s="3">
        <v>6.61210401719E11</v>
      </c>
      <c r="B5332" s="2" t="s">
        <v>17030</v>
      </c>
      <c r="C5332" s="2" t="s">
        <v>17031</v>
      </c>
      <c r="D5332" s="3">
        <v>8.7776925253E10</v>
      </c>
      <c r="E5332" s="2" t="s">
        <v>213</v>
      </c>
      <c r="F5332" s="2" t="s">
        <v>31</v>
      </c>
      <c r="G5332" s="2" t="s">
        <v>2552</v>
      </c>
      <c r="H5332" s="4" t="s">
        <v>14117</v>
      </c>
      <c r="I5332" s="10"/>
      <c r="J5332" s="10"/>
    </row>
    <row r="5333">
      <c r="A5333" s="3">
        <v>6.61214301635E11</v>
      </c>
      <c r="B5333" s="2" t="s">
        <v>17032</v>
      </c>
      <c r="C5333" s="2" t="s">
        <v>17033</v>
      </c>
      <c r="D5333" s="69" t="s">
        <v>17034</v>
      </c>
      <c r="E5333" s="2" t="s">
        <v>225</v>
      </c>
      <c r="F5333" s="2" t="s">
        <v>60</v>
      </c>
      <c r="G5333" s="2" t="s">
        <v>3100</v>
      </c>
      <c r="H5333" s="4" t="s">
        <v>17035</v>
      </c>
      <c r="I5333" s="10"/>
      <c r="J5333" s="6"/>
    </row>
    <row r="5334">
      <c r="A5334" s="28">
        <v>6.61227450105E11</v>
      </c>
      <c r="B5334" s="29" t="s">
        <v>17036</v>
      </c>
      <c r="C5334" s="29" t="s">
        <v>17037</v>
      </c>
      <c r="D5334" s="39" t="s">
        <v>17038</v>
      </c>
      <c r="E5334" s="29" t="s">
        <v>225</v>
      </c>
      <c r="F5334" s="29" t="s">
        <v>2</v>
      </c>
      <c r="G5334" s="29" t="s">
        <v>16152</v>
      </c>
      <c r="H5334" s="51" t="s">
        <v>16706</v>
      </c>
      <c r="I5334" s="6"/>
      <c r="J5334" s="6"/>
    </row>
    <row r="5335">
      <c r="A5335" s="62">
        <v>6.61227400624E11</v>
      </c>
      <c r="B5335" s="63" t="s">
        <v>17039</v>
      </c>
      <c r="C5335" s="63" t="s">
        <v>17040</v>
      </c>
      <c r="D5335" s="68" t="str">
        <f>+77013215165 ,87013215165</f>
        <v>#ERROR!</v>
      </c>
      <c r="E5335" s="63" t="s">
        <v>117</v>
      </c>
      <c r="F5335" s="63" t="s">
        <v>1868</v>
      </c>
      <c r="G5335" s="63" t="s">
        <v>5543</v>
      </c>
      <c r="H5335" s="33"/>
      <c r="I5335" s="33"/>
      <c r="J5335" s="6"/>
    </row>
    <row r="5336">
      <c r="A5336" s="3">
        <v>6.61229300728E11</v>
      </c>
      <c r="B5336" s="2" t="s">
        <v>17041</v>
      </c>
      <c r="C5336" s="2" t="s">
        <v>17042</v>
      </c>
      <c r="D5336" s="3">
        <v>8.701744245E10</v>
      </c>
      <c r="E5336" s="2" t="s">
        <v>674</v>
      </c>
      <c r="F5336" s="2" t="s">
        <v>452</v>
      </c>
      <c r="G5336" s="2" t="s">
        <v>1617</v>
      </c>
      <c r="H5336" s="4" t="s">
        <v>16036</v>
      </c>
      <c r="I5336" s="10"/>
      <c r="J5336" s="6"/>
    </row>
    <row r="5337">
      <c r="A5337" s="28">
        <v>6.6123040068E11</v>
      </c>
      <c r="B5337" s="29" t="s">
        <v>17043</v>
      </c>
      <c r="C5337" s="29" t="s">
        <v>17044</v>
      </c>
      <c r="D5337" s="28">
        <v>8.7775131315E10</v>
      </c>
      <c r="E5337" s="29" t="s">
        <v>117</v>
      </c>
      <c r="F5337" s="29" t="s">
        <v>186</v>
      </c>
      <c r="G5337" s="29" t="s">
        <v>2873</v>
      </c>
      <c r="H5337" s="51" t="s">
        <v>14013</v>
      </c>
      <c r="I5337" s="6"/>
      <c r="J5337" s="6"/>
    </row>
    <row r="5338">
      <c r="A5338" s="3">
        <v>6.70101311736E11</v>
      </c>
      <c r="B5338" s="2" t="s">
        <v>17045</v>
      </c>
      <c r="C5338" s="2" t="s">
        <v>17046</v>
      </c>
      <c r="D5338" s="3">
        <v>8.7022995007E10</v>
      </c>
      <c r="E5338" s="2" t="s">
        <v>117</v>
      </c>
      <c r="F5338" s="2" t="s">
        <v>452</v>
      </c>
      <c r="G5338" s="2" t="s">
        <v>13678</v>
      </c>
      <c r="H5338" s="4" t="s">
        <v>16189</v>
      </c>
      <c r="I5338" s="10"/>
      <c r="J5338" s="10"/>
    </row>
    <row r="5339">
      <c r="A5339" s="3">
        <v>6.70101316211E11</v>
      </c>
      <c r="B5339" s="2" t="s">
        <v>17047</v>
      </c>
      <c r="C5339" s="2" t="s">
        <v>17048</v>
      </c>
      <c r="D5339" s="3">
        <v>8.7774692206E10</v>
      </c>
      <c r="E5339" s="2" t="s">
        <v>165</v>
      </c>
      <c r="F5339" s="2" t="s">
        <v>91</v>
      </c>
      <c r="G5339" s="2" t="s">
        <v>15736</v>
      </c>
      <c r="H5339" s="4" t="s">
        <v>16947</v>
      </c>
      <c r="I5339" s="10"/>
      <c r="J5339" s="6"/>
    </row>
    <row r="5340">
      <c r="A5340" s="28">
        <v>6.70102350841E11</v>
      </c>
      <c r="B5340" s="29" t="s">
        <v>17049</v>
      </c>
      <c r="C5340" s="29" t="s">
        <v>17050</v>
      </c>
      <c r="D5340" s="28">
        <v>8.7013853506E10</v>
      </c>
      <c r="E5340" s="29" t="s">
        <v>225</v>
      </c>
      <c r="F5340" s="29" t="s">
        <v>71</v>
      </c>
      <c r="G5340" s="29" t="s">
        <v>2270</v>
      </c>
      <c r="H5340" s="30" t="s">
        <v>1732</v>
      </c>
      <c r="I5340" s="6"/>
      <c r="J5340" s="10"/>
    </row>
    <row r="5341">
      <c r="A5341" s="3">
        <v>6.70101410972E11</v>
      </c>
      <c r="B5341" s="2" t="s">
        <v>17051</v>
      </c>
      <c r="C5341" s="2" t="s">
        <v>17052</v>
      </c>
      <c r="D5341" s="3">
        <v>8.7029341267E10</v>
      </c>
      <c r="E5341" s="2" t="s">
        <v>12940</v>
      </c>
      <c r="F5341" s="2" t="s">
        <v>91</v>
      </c>
      <c r="G5341" s="2" t="s">
        <v>2912</v>
      </c>
      <c r="H5341" s="4" t="s">
        <v>15269</v>
      </c>
      <c r="I5341" s="10"/>
      <c r="J5341" s="6"/>
    </row>
    <row r="5342">
      <c r="A5342" s="28">
        <v>6.70102301675E11</v>
      </c>
      <c r="B5342" s="29" t="s">
        <v>17053</v>
      </c>
      <c r="C5342" s="29" t="s">
        <v>17054</v>
      </c>
      <c r="D5342" s="28">
        <v>8.7775841437E10</v>
      </c>
      <c r="E5342" s="29" t="s">
        <v>21</v>
      </c>
      <c r="F5342" s="29" t="s">
        <v>91</v>
      </c>
      <c r="G5342" s="29" t="s">
        <v>1453</v>
      </c>
      <c r="H5342" s="51" t="s">
        <v>15269</v>
      </c>
      <c r="I5342" s="6"/>
      <c r="J5342" s="10"/>
    </row>
    <row r="5343">
      <c r="A5343" s="28">
        <v>6.70111302355E11</v>
      </c>
      <c r="B5343" s="29" t="s">
        <v>17055</v>
      </c>
      <c r="C5343" s="29" t="s">
        <v>17056</v>
      </c>
      <c r="D5343" s="28">
        <v>8.7024047794E10</v>
      </c>
      <c r="E5343" s="29" t="s">
        <v>1833</v>
      </c>
      <c r="F5343" s="29" t="s">
        <v>2</v>
      </c>
      <c r="G5343" s="29" t="s">
        <v>13940</v>
      </c>
      <c r="H5343" s="51" t="s">
        <v>16706</v>
      </c>
      <c r="I5343" s="6"/>
      <c r="J5343" s="20"/>
    </row>
    <row r="5344">
      <c r="A5344" s="28">
        <v>6.70110350667E11</v>
      </c>
      <c r="B5344" s="29" t="s">
        <v>17057</v>
      </c>
      <c r="C5344" s="29" t="s">
        <v>17057</v>
      </c>
      <c r="D5344" s="28">
        <v>8.7024820267E10</v>
      </c>
      <c r="E5344" s="29" t="s">
        <v>213</v>
      </c>
      <c r="F5344" s="29" t="s">
        <v>71</v>
      </c>
      <c r="G5344" s="29" t="s">
        <v>2260</v>
      </c>
      <c r="H5344" s="30" t="s">
        <v>1732</v>
      </c>
      <c r="I5344" s="6"/>
      <c r="J5344" s="6"/>
    </row>
    <row r="5345">
      <c r="A5345" s="28">
        <v>6.70112301431E11</v>
      </c>
      <c r="B5345" s="29" t="s">
        <v>17058</v>
      </c>
      <c r="C5345" s="29" t="s">
        <v>17059</v>
      </c>
      <c r="D5345" s="29" t="s">
        <v>17060</v>
      </c>
      <c r="E5345" s="29" t="s">
        <v>213</v>
      </c>
      <c r="F5345" s="29" t="s">
        <v>9</v>
      </c>
      <c r="G5345" s="29" t="s">
        <v>166</v>
      </c>
      <c r="H5345" s="51" t="s">
        <v>1956</v>
      </c>
      <c r="I5345" s="6"/>
      <c r="J5345" s="6"/>
    </row>
    <row r="5346">
      <c r="A5346" s="3">
        <v>6.70115300251E11</v>
      </c>
      <c r="B5346" s="2" t="s">
        <v>17061</v>
      </c>
      <c r="C5346" s="2" t="s">
        <v>17062</v>
      </c>
      <c r="D5346" s="2" t="s">
        <v>17063</v>
      </c>
      <c r="E5346" s="2" t="s">
        <v>21</v>
      </c>
      <c r="F5346" s="2" t="s">
        <v>71</v>
      </c>
      <c r="G5346" s="2" t="s">
        <v>17064</v>
      </c>
      <c r="H5346" s="65" t="s">
        <v>1804</v>
      </c>
      <c r="I5346" s="10"/>
      <c r="J5346" s="6"/>
    </row>
    <row r="5347">
      <c r="A5347" s="3">
        <v>6.70120302265E11</v>
      </c>
      <c r="B5347" s="2" t="s">
        <v>17065</v>
      </c>
      <c r="C5347" s="2" t="s">
        <v>17066</v>
      </c>
      <c r="D5347" s="3">
        <v>8.7025515391E10</v>
      </c>
      <c r="E5347" s="2" t="s">
        <v>165</v>
      </c>
      <c r="F5347" s="2" t="s">
        <v>2</v>
      </c>
      <c r="G5347" s="2" t="s">
        <v>15749</v>
      </c>
      <c r="H5347" s="4" t="s">
        <v>17067</v>
      </c>
      <c r="I5347" s="10"/>
      <c r="J5347" s="10"/>
    </row>
    <row r="5348">
      <c r="A5348" s="3">
        <v>6.70124301437E11</v>
      </c>
      <c r="B5348" s="2" t="s">
        <v>17068</v>
      </c>
      <c r="C5348" s="2" t="s">
        <v>17069</v>
      </c>
      <c r="D5348" s="2" t="s">
        <v>17070</v>
      </c>
      <c r="E5348" s="2" t="s">
        <v>21</v>
      </c>
      <c r="F5348" s="2" t="s">
        <v>2</v>
      </c>
      <c r="G5348" s="2" t="s">
        <v>17071</v>
      </c>
      <c r="H5348" s="4" t="s">
        <v>13197</v>
      </c>
      <c r="I5348" s="10"/>
      <c r="J5348" s="6"/>
    </row>
    <row r="5349">
      <c r="A5349" s="62">
        <v>6.70124302108E11</v>
      </c>
      <c r="B5349" s="63" t="s">
        <v>17072</v>
      </c>
      <c r="C5349" s="63" t="s">
        <v>17073</v>
      </c>
      <c r="D5349" s="62">
        <v>8.7755140694E10</v>
      </c>
      <c r="E5349" s="63" t="s">
        <v>225</v>
      </c>
      <c r="F5349" s="63" t="s">
        <v>1868</v>
      </c>
      <c r="G5349" s="63" t="s">
        <v>11889</v>
      </c>
      <c r="H5349" s="33"/>
      <c r="I5349" s="33"/>
      <c r="J5349" s="6"/>
    </row>
    <row r="5350">
      <c r="A5350" s="3">
        <v>6.70130300656E11</v>
      </c>
      <c r="B5350" s="2" t="s">
        <v>17074</v>
      </c>
      <c r="C5350" s="2" t="s">
        <v>17075</v>
      </c>
      <c r="D5350" s="69" t="s">
        <v>17076</v>
      </c>
      <c r="E5350" s="2" t="s">
        <v>674</v>
      </c>
      <c r="F5350" s="2" t="s">
        <v>452</v>
      </c>
      <c r="G5350" s="2" t="s">
        <v>2525</v>
      </c>
      <c r="H5350" s="4" t="s">
        <v>16189</v>
      </c>
      <c r="I5350" s="10"/>
      <c r="J5350" s="6"/>
    </row>
    <row r="5351">
      <c r="A5351" s="28">
        <v>6.70128401247E11</v>
      </c>
      <c r="B5351" s="29" t="s">
        <v>17077</v>
      </c>
      <c r="C5351" s="29" t="s">
        <v>17078</v>
      </c>
      <c r="D5351" s="28">
        <v>8.7027551734E10</v>
      </c>
      <c r="E5351" s="29" t="s">
        <v>302</v>
      </c>
      <c r="F5351" s="29" t="s">
        <v>37</v>
      </c>
      <c r="G5351" s="58"/>
      <c r="H5351" s="51" t="s">
        <v>16726</v>
      </c>
      <c r="I5351" s="6"/>
      <c r="J5351" s="13"/>
    </row>
    <row r="5352">
      <c r="A5352" s="28">
        <v>6.70201300437E11</v>
      </c>
      <c r="B5352" s="29" t="s">
        <v>17079</v>
      </c>
      <c r="C5352" s="29" t="s">
        <v>17080</v>
      </c>
      <c r="D5352" s="28">
        <v>8.701664846E10</v>
      </c>
      <c r="E5352" s="29" t="s">
        <v>14927</v>
      </c>
      <c r="F5352" s="29" t="s">
        <v>205</v>
      </c>
      <c r="G5352" s="29" t="s">
        <v>1263</v>
      </c>
      <c r="H5352" s="51" t="s">
        <v>15449</v>
      </c>
      <c r="I5352" s="6"/>
      <c r="J5352" s="6"/>
    </row>
    <row r="5353">
      <c r="A5353" s="28">
        <v>6.70131402448E11</v>
      </c>
      <c r="B5353" s="29" t="s">
        <v>17081</v>
      </c>
      <c r="C5353" s="29" t="s">
        <v>17082</v>
      </c>
      <c r="D5353" s="28">
        <v>8.7014203959E10</v>
      </c>
      <c r="E5353" s="29" t="s">
        <v>225</v>
      </c>
      <c r="F5353" s="29" t="s">
        <v>37</v>
      </c>
      <c r="G5353" s="29" t="s">
        <v>17083</v>
      </c>
      <c r="H5353" s="144">
        <v>45607.0</v>
      </c>
      <c r="I5353" s="6"/>
      <c r="J5353" s="6"/>
    </row>
    <row r="5354">
      <c r="A5354" s="3">
        <v>6.70201301564E11</v>
      </c>
      <c r="B5354" s="2" t="s">
        <v>17084</v>
      </c>
      <c r="C5354" s="2" t="s">
        <v>17085</v>
      </c>
      <c r="D5354" s="3">
        <v>8.7051778946E10</v>
      </c>
      <c r="E5354" s="2" t="s">
        <v>36</v>
      </c>
      <c r="F5354" s="2" t="s">
        <v>91</v>
      </c>
      <c r="G5354" s="2" t="s">
        <v>12341</v>
      </c>
      <c r="H5354" s="4" t="s">
        <v>15269</v>
      </c>
      <c r="I5354" s="10"/>
      <c r="J5354" s="6"/>
    </row>
    <row r="5355">
      <c r="A5355" s="28">
        <v>6.70201350285E11</v>
      </c>
      <c r="B5355" s="29" t="s">
        <v>17086</v>
      </c>
      <c r="C5355" s="29" t="s">
        <v>17087</v>
      </c>
      <c r="D5355" s="28">
        <v>8.7014543249E10</v>
      </c>
      <c r="E5355" s="29" t="s">
        <v>6097</v>
      </c>
      <c r="F5355" s="29" t="s">
        <v>43</v>
      </c>
      <c r="G5355" s="29" t="s">
        <v>1323</v>
      </c>
      <c r="H5355" s="51" t="s">
        <v>1590</v>
      </c>
      <c r="I5355" s="6"/>
      <c r="J5355" s="10"/>
    </row>
    <row r="5356">
      <c r="A5356" s="3">
        <v>6.70203300686E11</v>
      </c>
      <c r="B5356" s="2" t="s">
        <v>17088</v>
      </c>
      <c r="C5356" s="2" t="s">
        <v>17089</v>
      </c>
      <c r="D5356" s="3">
        <v>8.7779846059E10</v>
      </c>
      <c r="E5356" s="2" t="s">
        <v>21</v>
      </c>
      <c r="F5356" s="2" t="s">
        <v>186</v>
      </c>
      <c r="G5356" s="2" t="s">
        <v>1278</v>
      </c>
      <c r="H5356" s="4" t="s">
        <v>17090</v>
      </c>
      <c r="I5356" s="10"/>
      <c r="J5356" s="10"/>
    </row>
    <row r="5357">
      <c r="A5357" s="3">
        <v>6.70203302078E11</v>
      </c>
      <c r="B5357" s="2" t="s">
        <v>17091</v>
      </c>
      <c r="C5357" s="2" t="s">
        <v>17092</v>
      </c>
      <c r="D5357" s="69" t="s">
        <v>17093</v>
      </c>
      <c r="E5357" s="2" t="s">
        <v>225</v>
      </c>
      <c r="F5357" s="2" t="s">
        <v>141</v>
      </c>
      <c r="G5357" s="2" t="s">
        <v>17094</v>
      </c>
      <c r="H5357" s="4" t="s">
        <v>17095</v>
      </c>
      <c r="I5357" s="10"/>
      <c r="J5357" s="6"/>
    </row>
    <row r="5358">
      <c r="A5358" s="3">
        <v>6.70215301769E11</v>
      </c>
      <c r="B5358" s="2" t="s">
        <v>17096</v>
      </c>
      <c r="C5358" s="2" t="s">
        <v>17097</v>
      </c>
      <c r="D5358" s="69" t="s">
        <v>17098</v>
      </c>
      <c r="E5358" s="2" t="s">
        <v>4058</v>
      </c>
      <c r="F5358" s="2" t="s">
        <v>2984</v>
      </c>
      <c r="G5358" s="2" t="s">
        <v>2985</v>
      </c>
      <c r="H5358" s="4" t="s">
        <v>14117</v>
      </c>
      <c r="I5358" s="10"/>
      <c r="J5358" s="6"/>
    </row>
    <row r="5359">
      <c r="A5359" s="28">
        <v>6.7020430089E11</v>
      </c>
      <c r="B5359" s="29" t="s">
        <v>17099</v>
      </c>
      <c r="C5359" s="29" t="s">
        <v>17100</v>
      </c>
      <c r="D5359" s="28">
        <v>8.7785995779E10</v>
      </c>
      <c r="E5359" s="29" t="s">
        <v>21</v>
      </c>
      <c r="F5359" s="29" t="s">
        <v>55</v>
      </c>
      <c r="G5359" s="29" t="s">
        <v>17101</v>
      </c>
      <c r="H5359" s="51" t="s">
        <v>1962</v>
      </c>
      <c r="I5359" s="6"/>
      <c r="J5359" s="6"/>
    </row>
    <row r="5360">
      <c r="A5360" s="3">
        <v>6.70211450038E11</v>
      </c>
      <c r="B5360" s="2" t="s">
        <v>5429</v>
      </c>
      <c r="C5360" s="2" t="s">
        <v>17102</v>
      </c>
      <c r="D5360" s="3">
        <v>8.7754836911E10</v>
      </c>
      <c r="E5360" s="2" t="s">
        <v>117</v>
      </c>
      <c r="F5360" s="2" t="s">
        <v>71</v>
      </c>
      <c r="G5360" s="2" t="s">
        <v>2083</v>
      </c>
      <c r="H5360" s="65" t="s">
        <v>1804</v>
      </c>
      <c r="I5360" s="83" t="s">
        <v>17103</v>
      </c>
      <c r="J5360" s="6"/>
    </row>
    <row r="5361">
      <c r="A5361" s="28">
        <v>6.70226300493E11</v>
      </c>
      <c r="B5361" s="29" t="s">
        <v>16528</v>
      </c>
      <c r="C5361" s="29" t="s">
        <v>17104</v>
      </c>
      <c r="D5361" s="28">
        <v>8.7776146369E10</v>
      </c>
      <c r="E5361" s="29" t="s">
        <v>213</v>
      </c>
      <c r="F5361" s="29" t="s">
        <v>22</v>
      </c>
      <c r="G5361" s="29" t="s">
        <v>17105</v>
      </c>
      <c r="H5361" s="51" t="s">
        <v>1724</v>
      </c>
      <c r="I5361" s="6"/>
      <c r="J5361" s="13"/>
    </row>
    <row r="5362">
      <c r="A5362" s="28">
        <v>6.70227402858E11</v>
      </c>
      <c r="B5362" s="29" t="s">
        <v>17106</v>
      </c>
      <c r="C5362" s="29" t="s">
        <v>17107</v>
      </c>
      <c r="D5362" s="28">
        <v>8.7714324862E10</v>
      </c>
      <c r="E5362" s="29" t="s">
        <v>21</v>
      </c>
      <c r="F5362" s="29" t="s">
        <v>91</v>
      </c>
      <c r="G5362" s="29" t="s">
        <v>17108</v>
      </c>
      <c r="H5362" s="51" t="s">
        <v>16025</v>
      </c>
      <c r="I5362" s="6"/>
      <c r="J5362" s="10"/>
    </row>
    <row r="5363">
      <c r="A5363" s="28">
        <v>6.70228402229E11</v>
      </c>
      <c r="B5363" s="29" t="s">
        <v>17109</v>
      </c>
      <c r="C5363" s="29" t="s">
        <v>17110</v>
      </c>
      <c r="D5363" s="39" t="s">
        <v>17111</v>
      </c>
      <c r="E5363" s="29" t="s">
        <v>165</v>
      </c>
      <c r="F5363" s="29" t="s">
        <v>37</v>
      </c>
      <c r="G5363" s="29" t="s">
        <v>13369</v>
      </c>
      <c r="H5363" s="51" t="s">
        <v>16726</v>
      </c>
      <c r="I5363" s="6"/>
      <c r="J5363" s="33"/>
    </row>
    <row r="5364">
      <c r="A5364" s="28">
        <v>6.70303300808E11</v>
      </c>
      <c r="B5364" s="29" t="s">
        <v>17112</v>
      </c>
      <c r="C5364" s="29" t="s">
        <v>11284</v>
      </c>
      <c r="D5364" s="28">
        <v>8.7764469994E10</v>
      </c>
      <c r="E5364" s="29" t="s">
        <v>200</v>
      </c>
      <c r="F5364" s="29" t="s">
        <v>141</v>
      </c>
      <c r="G5364" s="29" t="s">
        <v>1091</v>
      </c>
      <c r="H5364" s="51" t="s">
        <v>17113</v>
      </c>
      <c r="I5364" s="6"/>
      <c r="J5364" s="6"/>
    </row>
    <row r="5365">
      <c r="A5365" s="28">
        <v>6.70301302992E11</v>
      </c>
      <c r="B5365" s="29" t="s">
        <v>17114</v>
      </c>
      <c r="C5365" s="29" t="s">
        <v>17115</v>
      </c>
      <c r="D5365" s="39" t="s">
        <v>17116</v>
      </c>
      <c r="E5365" s="29" t="s">
        <v>117</v>
      </c>
      <c r="F5365" s="29" t="s">
        <v>91</v>
      </c>
      <c r="G5365" s="29" t="s">
        <v>1138</v>
      </c>
      <c r="H5365" s="51" t="s">
        <v>16025</v>
      </c>
      <c r="I5365" s="6"/>
      <c r="J5365" s="6"/>
    </row>
    <row r="5366">
      <c r="A5366" s="3">
        <v>6.70304302463E11</v>
      </c>
      <c r="B5366" s="2" t="s">
        <v>17117</v>
      </c>
      <c r="C5366" s="2" t="s">
        <v>17118</v>
      </c>
      <c r="D5366" s="3">
        <v>8.775768002E10</v>
      </c>
      <c r="E5366" s="2" t="s">
        <v>17119</v>
      </c>
      <c r="F5366" s="2" t="s">
        <v>205</v>
      </c>
      <c r="G5366" s="2" t="s">
        <v>1096</v>
      </c>
      <c r="H5366" s="4" t="s">
        <v>15365</v>
      </c>
      <c r="I5366" s="10"/>
      <c r="J5366" s="10"/>
    </row>
    <row r="5367">
      <c r="A5367" s="28">
        <v>6.70307401319E11</v>
      </c>
      <c r="B5367" s="29" t="s">
        <v>17120</v>
      </c>
      <c r="C5367" s="29" t="s">
        <v>17121</v>
      </c>
      <c r="D5367" s="28">
        <v>8.70785171E10</v>
      </c>
      <c r="E5367" s="29" t="s">
        <v>16</v>
      </c>
      <c r="F5367" s="29" t="s">
        <v>96</v>
      </c>
      <c r="G5367" s="29" t="s">
        <v>17122</v>
      </c>
      <c r="H5367" s="51" t="s">
        <v>14885</v>
      </c>
      <c r="I5367" s="6"/>
      <c r="J5367" s="13"/>
    </row>
    <row r="5368">
      <c r="A5368" s="3">
        <v>6.70305402287E11</v>
      </c>
      <c r="B5368" s="2" t="s">
        <v>17123</v>
      </c>
      <c r="C5368" s="2" t="s">
        <v>17124</v>
      </c>
      <c r="D5368" s="3">
        <v>8.7784313306E10</v>
      </c>
      <c r="E5368" s="2" t="s">
        <v>165</v>
      </c>
      <c r="F5368" s="2" t="s">
        <v>186</v>
      </c>
      <c r="G5368" s="2" t="s">
        <v>4214</v>
      </c>
      <c r="H5368" s="4" t="s">
        <v>13730</v>
      </c>
      <c r="I5368" s="10"/>
      <c r="J5368" s="6"/>
    </row>
    <row r="5369">
      <c r="A5369" s="28">
        <v>6.7030735044E11</v>
      </c>
      <c r="B5369" s="29" t="s">
        <v>17125</v>
      </c>
      <c r="C5369" s="29" t="s">
        <v>17126</v>
      </c>
      <c r="D5369" s="28">
        <f>+77775087672</f>
        <v>77775087672</v>
      </c>
      <c r="E5369" s="29" t="s">
        <v>21</v>
      </c>
      <c r="F5369" s="29" t="s">
        <v>43</v>
      </c>
      <c r="G5369" s="29" t="s">
        <v>17127</v>
      </c>
      <c r="H5369" s="51" t="s">
        <v>17128</v>
      </c>
      <c r="I5369" s="6"/>
      <c r="J5369" s="6"/>
    </row>
    <row r="5370">
      <c r="A5370" s="28">
        <v>6.70308301417E11</v>
      </c>
      <c r="B5370" s="29" t="s">
        <v>17129</v>
      </c>
      <c r="C5370" s="29" t="s">
        <v>17130</v>
      </c>
      <c r="D5370" s="28">
        <v>8.702667742E10</v>
      </c>
      <c r="E5370" s="29" t="s">
        <v>3121</v>
      </c>
      <c r="F5370" s="29" t="s">
        <v>2</v>
      </c>
      <c r="G5370" s="29" t="s">
        <v>6522</v>
      </c>
      <c r="H5370" s="51" t="s">
        <v>16706</v>
      </c>
      <c r="I5370" s="6"/>
      <c r="J5370" s="13"/>
    </row>
    <row r="5371">
      <c r="A5371" s="28">
        <v>6.70312401811E11</v>
      </c>
      <c r="B5371" s="29" t="s">
        <v>17131</v>
      </c>
      <c r="C5371" s="29" t="s">
        <v>17132</v>
      </c>
      <c r="D5371" s="28">
        <v>8.7072225993E10</v>
      </c>
      <c r="E5371" s="29" t="s">
        <v>17133</v>
      </c>
      <c r="F5371" s="29" t="s">
        <v>37</v>
      </c>
      <c r="G5371" s="29" t="s">
        <v>6101</v>
      </c>
      <c r="H5371" s="6"/>
      <c r="I5371" s="6"/>
      <c r="J5371" s="6"/>
    </row>
    <row r="5372">
      <c r="A5372" s="3">
        <v>6.7032140261E11</v>
      </c>
      <c r="B5372" s="2" t="s">
        <v>13261</v>
      </c>
      <c r="C5372" s="2" t="s">
        <v>17134</v>
      </c>
      <c r="D5372" s="69" t="s">
        <v>17135</v>
      </c>
      <c r="E5372" s="2" t="s">
        <v>4446</v>
      </c>
      <c r="F5372" s="2" t="s">
        <v>91</v>
      </c>
      <c r="G5372" s="2" t="s">
        <v>1834</v>
      </c>
      <c r="H5372" s="4" t="s">
        <v>15289</v>
      </c>
      <c r="I5372" s="10"/>
      <c r="J5372" s="6"/>
    </row>
    <row r="5373">
      <c r="A5373" s="28">
        <v>6.70323401574E11</v>
      </c>
      <c r="B5373" s="29" t="s">
        <v>17136</v>
      </c>
      <c r="C5373" s="29" t="s">
        <v>17137</v>
      </c>
      <c r="D5373" s="28">
        <f>+77779787897</f>
        <v>77779787897</v>
      </c>
      <c r="E5373" s="29" t="s">
        <v>213</v>
      </c>
      <c r="F5373" s="29" t="s">
        <v>37</v>
      </c>
      <c r="G5373" s="29" t="s">
        <v>13104</v>
      </c>
      <c r="H5373" s="51" t="s">
        <v>16726</v>
      </c>
      <c r="I5373" s="6"/>
      <c r="J5373" s="10"/>
    </row>
    <row r="5374">
      <c r="A5374" s="3">
        <v>6.70330301615E11</v>
      </c>
      <c r="B5374" s="2" t="s">
        <v>17138</v>
      </c>
      <c r="C5374" s="2" t="s">
        <v>17139</v>
      </c>
      <c r="D5374" s="3">
        <v>8.7074604395E10</v>
      </c>
      <c r="E5374" s="2" t="s">
        <v>674</v>
      </c>
      <c r="F5374" s="2" t="s">
        <v>205</v>
      </c>
      <c r="G5374" s="2" t="s">
        <v>17140</v>
      </c>
      <c r="H5374" s="4" t="s">
        <v>15382</v>
      </c>
      <c r="I5374" s="10"/>
      <c r="J5374" s="6"/>
    </row>
    <row r="5375">
      <c r="A5375" s="28">
        <v>6.7032630005E11</v>
      </c>
      <c r="B5375" s="29" t="s">
        <v>17141</v>
      </c>
      <c r="C5375" s="29" t="s">
        <v>17142</v>
      </c>
      <c r="D5375" s="28">
        <v>8.7025077075E10</v>
      </c>
      <c r="E5375" s="29" t="s">
        <v>165</v>
      </c>
      <c r="F5375" s="29" t="s">
        <v>71</v>
      </c>
      <c r="G5375" s="29" t="s">
        <v>3205</v>
      </c>
      <c r="H5375" s="30" t="s">
        <v>1732</v>
      </c>
      <c r="I5375" s="6"/>
      <c r="J5375" s="6"/>
    </row>
    <row r="5376">
      <c r="A5376" s="28">
        <v>6.70417350071E11</v>
      </c>
      <c r="B5376" s="29" t="s">
        <v>17143</v>
      </c>
      <c r="C5376" s="29" t="s">
        <v>17144</v>
      </c>
      <c r="D5376" s="28">
        <v>8.7013638184E10</v>
      </c>
      <c r="E5376" s="29" t="s">
        <v>165</v>
      </c>
      <c r="F5376" s="29" t="s">
        <v>71</v>
      </c>
      <c r="G5376" s="29" t="s">
        <v>4740</v>
      </c>
      <c r="H5376" s="30" t="s">
        <v>17145</v>
      </c>
      <c r="I5376" s="6"/>
      <c r="J5376" s="10"/>
    </row>
    <row r="5377">
      <c r="A5377" s="62">
        <v>6.70340000048E11</v>
      </c>
      <c r="B5377" s="63" t="s">
        <v>17146</v>
      </c>
      <c r="C5377" s="63" t="s">
        <v>17147</v>
      </c>
      <c r="D5377" s="63" t="s">
        <v>17148</v>
      </c>
      <c r="E5377" s="63" t="s">
        <v>5584</v>
      </c>
      <c r="F5377" s="63" t="s">
        <v>55</v>
      </c>
      <c r="G5377" s="63" t="s">
        <v>17149</v>
      </c>
      <c r="H5377" s="33"/>
      <c r="I5377" s="33"/>
      <c r="J5377" s="6"/>
    </row>
    <row r="5378">
      <c r="A5378" s="28">
        <v>6.70412301849E11</v>
      </c>
      <c r="B5378" s="29" t="s">
        <v>17150</v>
      </c>
      <c r="C5378" s="29" t="s">
        <v>17151</v>
      </c>
      <c r="D5378" s="28">
        <v>8.7711396677E10</v>
      </c>
      <c r="E5378" s="29" t="s">
        <v>165</v>
      </c>
      <c r="F5378" s="29" t="s">
        <v>37</v>
      </c>
      <c r="G5378" s="29" t="s">
        <v>6941</v>
      </c>
      <c r="H5378" s="51" t="s">
        <v>16726</v>
      </c>
      <c r="I5378" s="6"/>
      <c r="J5378" s="6"/>
    </row>
    <row r="5379">
      <c r="A5379" s="3">
        <v>6.70416300971E11</v>
      </c>
      <c r="B5379" s="2" t="s">
        <v>17152</v>
      </c>
      <c r="C5379" s="2" t="s">
        <v>17152</v>
      </c>
      <c r="D5379" s="3">
        <v>8.7103521234E10</v>
      </c>
      <c r="E5379" s="2" t="s">
        <v>584</v>
      </c>
      <c r="F5379" s="2" t="s">
        <v>60</v>
      </c>
      <c r="G5379" s="2" t="s">
        <v>1041</v>
      </c>
      <c r="H5379" s="4" t="s">
        <v>1952</v>
      </c>
      <c r="I5379" s="10"/>
      <c r="J5379" s="6"/>
    </row>
    <row r="5380">
      <c r="A5380" s="3">
        <v>6.70427350016E11</v>
      </c>
      <c r="B5380" s="2" t="s">
        <v>2117</v>
      </c>
      <c r="C5380" s="2" t="s">
        <v>17153</v>
      </c>
      <c r="D5380" s="3">
        <v>8.7052667195E10</v>
      </c>
      <c r="E5380" s="2" t="s">
        <v>165</v>
      </c>
      <c r="F5380" s="2" t="s">
        <v>9</v>
      </c>
      <c r="G5380" s="2" t="s">
        <v>17154</v>
      </c>
      <c r="H5380" s="4" t="s">
        <v>2162</v>
      </c>
      <c r="I5380" s="10"/>
      <c r="J5380" s="6"/>
    </row>
    <row r="5381">
      <c r="A5381" s="28">
        <v>6.70422403457E11</v>
      </c>
      <c r="B5381" s="29" t="s">
        <v>17155</v>
      </c>
      <c r="C5381" s="29" t="s">
        <v>17156</v>
      </c>
      <c r="D5381" s="28">
        <f>+77029598989</f>
        <v>77029598989</v>
      </c>
      <c r="E5381" s="29" t="s">
        <v>2136</v>
      </c>
      <c r="F5381" s="29" t="s">
        <v>37</v>
      </c>
      <c r="G5381" s="29" t="s">
        <v>5938</v>
      </c>
      <c r="H5381" s="51" t="s">
        <v>16726</v>
      </c>
      <c r="I5381" s="6"/>
      <c r="J5381" s="10"/>
    </row>
    <row r="5382">
      <c r="A5382" s="28">
        <v>6.70426300341E11</v>
      </c>
      <c r="B5382" s="29" t="s">
        <v>17157</v>
      </c>
      <c r="C5382" s="29" t="s">
        <v>17158</v>
      </c>
      <c r="D5382" s="28">
        <v>8.7759821261E10</v>
      </c>
      <c r="E5382" s="29" t="s">
        <v>117</v>
      </c>
      <c r="F5382" s="29" t="s">
        <v>2</v>
      </c>
      <c r="G5382" s="29" t="s">
        <v>13282</v>
      </c>
      <c r="H5382" s="51" t="s">
        <v>16706</v>
      </c>
      <c r="I5382" s="6"/>
      <c r="J5382" s="6"/>
    </row>
    <row r="5383">
      <c r="A5383" s="3">
        <v>6.70512300256E11</v>
      </c>
      <c r="B5383" s="2" t="s">
        <v>17159</v>
      </c>
      <c r="C5383" s="2" t="s">
        <v>17160</v>
      </c>
      <c r="D5383" s="3">
        <v>8.7758503073E10</v>
      </c>
      <c r="E5383" s="2" t="s">
        <v>21</v>
      </c>
      <c r="F5383" s="2" t="s">
        <v>16</v>
      </c>
      <c r="G5383" s="2" t="s">
        <v>17161</v>
      </c>
      <c r="H5383" s="65" t="s">
        <v>1804</v>
      </c>
      <c r="I5383" s="10"/>
      <c r="J5383" s="6"/>
    </row>
    <row r="5384">
      <c r="A5384" s="28">
        <v>6.70505401424E11</v>
      </c>
      <c r="B5384" s="29" t="s">
        <v>17162</v>
      </c>
      <c r="C5384" s="29" t="s">
        <v>17163</v>
      </c>
      <c r="D5384" s="28">
        <v>8.701125106E10</v>
      </c>
      <c r="E5384" s="29" t="s">
        <v>1</v>
      </c>
      <c r="F5384" s="29" t="s">
        <v>37</v>
      </c>
      <c r="G5384" s="29" t="s">
        <v>6101</v>
      </c>
      <c r="H5384" s="51" t="s">
        <v>16726</v>
      </c>
      <c r="I5384" s="6"/>
      <c r="J5384" s="6"/>
    </row>
    <row r="5385">
      <c r="A5385" s="28">
        <v>6.70515300385E11</v>
      </c>
      <c r="B5385" s="29" t="s">
        <v>17164</v>
      </c>
      <c r="C5385" s="29" t="s">
        <v>17165</v>
      </c>
      <c r="D5385" s="39" t="s">
        <v>17166</v>
      </c>
      <c r="E5385" s="29" t="s">
        <v>1335</v>
      </c>
      <c r="F5385" s="29" t="s">
        <v>9</v>
      </c>
      <c r="G5385" s="29" t="s">
        <v>238</v>
      </c>
      <c r="H5385" s="51" t="s">
        <v>2010</v>
      </c>
      <c r="I5385" s="6"/>
      <c r="J5385" s="6"/>
    </row>
    <row r="5386">
      <c r="A5386" s="3">
        <v>6.70520301599E11</v>
      </c>
      <c r="B5386" s="2" t="s">
        <v>17167</v>
      </c>
      <c r="C5386" s="2" t="s">
        <v>17168</v>
      </c>
      <c r="D5386" s="3">
        <v>8.7057868382E10</v>
      </c>
      <c r="E5386" s="2" t="s">
        <v>165</v>
      </c>
      <c r="F5386" s="2" t="s">
        <v>452</v>
      </c>
      <c r="G5386" s="2" t="s">
        <v>17169</v>
      </c>
      <c r="H5386" s="4" t="s">
        <v>16036</v>
      </c>
      <c r="I5386" s="10"/>
      <c r="J5386" s="6"/>
    </row>
    <row r="5387">
      <c r="A5387" s="28">
        <v>6.70517450268E11</v>
      </c>
      <c r="B5387" s="29" t="s">
        <v>17170</v>
      </c>
      <c r="C5387" s="29" t="s">
        <v>17171</v>
      </c>
      <c r="D5387" s="28">
        <v>8.7013764899E10</v>
      </c>
      <c r="E5387" s="29" t="s">
        <v>213</v>
      </c>
      <c r="F5387" s="29" t="s">
        <v>71</v>
      </c>
      <c r="G5387" s="29" t="s">
        <v>14760</v>
      </c>
      <c r="H5387" s="30" t="s">
        <v>1732</v>
      </c>
      <c r="I5387" s="6"/>
      <c r="J5387" s="6"/>
    </row>
    <row r="5388">
      <c r="A5388" s="28">
        <v>6.70519301751E11</v>
      </c>
      <c r="B5388" s="29" t="s">
        <v>17172</v>
      </c>
      <c r="C5388" s="29" t="s">
        <v>17173</v>
      </c>
      <c r="D5388" s="28">
        <f>+7787444222</f>
        <v>7787444222</v>
      </c>
      <c r="E5388" s="29" t="s">
        <v>106</v>
      </c>
      <c r="F5388" s="29" t="s">
        <v>31</v>
      </c>
      <c r="G5388" s="29" t="s">
        <v>2447</v>
      </c>
      <c r="H5388" s="51" t="s">
        <v>14181</v>
      </c>
      <c r="I5388" s="6"/>
      <c r="J5388" s="13"/>
    </row>
    <row r="5389">
      <c r="A5389" s="3">
        <v>6.70523300567E11</v>
      </c>
      <c r="B5389" s="2" t="s">
        <v>17174</v>
      </c>
      <c r="C5389" s="2" t="s">
        <v>17174</v>
      </c>
      <c r="D5389" s="3">
        <f>+77076602067</f>
        <v>77076602067</v>
      </c>
      <c r="E5389" s="2" t="s">
        <v>584</v>
      </c>
      <c r="F5389" s="2" t="s">
        <v>16</v>
      </c>
      <c r="G5389" s="2" t="s">
        <v>17175</v>
      </c>
      <c r="H5389" s="4" t="s">
        <v>17176</v>
      </c>
      <c r="I5389" s="10"/>
      <c r="J5389" s="6"/>
    </row>
    <row r="5390">
      <c r="A5390" s="3">
        <v>6.70522350111E11</v>
      </c>
      <c r="B5390" s="2" t="s">
        <v>17177</v>
      </c>
      <c r="C5390" s="2" t="s">
        <v>17178</v>
      </c>
      <c r="D5390" s="69" t="s">
        <v>17179</v>
      </c>
      <c r="E5390" s="2" t="s">
        <v>225</v>
      </c>
      <c r="F5390" s="2" t="s">
        <v>71</v>
      </c>
      <c r="G5390" s="2" t="s">
        <v>3177</v>
      </c>
      <c r="H5390" s="65" t="s">
        <v>16033</v>
      </c>
      <c r="I5390" s="10"/>
      <c r="J5390" s="20"/>
      <c r="K5390" s="25"/>
      <c r="L5390" s="25"/>
      <c r="M5390" s="25"/>
      <c r="N5390" s="25"/>
      <c r="O5390" s="25"/>
      <c r="P5390" s="25"/>
      <c r="Q5390" s="25"/>
      <c r="R5390" s="25"/>
      <c r="S5390" s="25"/>
      <c r="T5390" s="25"/>
      <c r="U5390" s="25"/>
      <c r="V5390" s="25"/>
      <c r="W5390" s="25"/>
      <c r="X5390" s="25"/>
      <c r="Y5390" s="25"/>
      <c r="Z5390" s="25"/>
    </row>
    <row r="5391">
      <c r="A5391" s="28">
        <v>6.70530400115E11</v>
      </c>
      <c r="B5391" s="29" t="s">
        <v>17180</v>
      </c>
      <c r="C5391" s="29" t="s">
        <v>17181</v>
      </c>
      <c r="D5391" s="39" t="s">
        <v>17182</v>
      </c>
      <c r="E5391" s="29" t="s">
        <v>173</v>
      </c>
      <c r="F5391" s="29" t="s">
        <v>22</v>
      </c>
      <c r="G5391" s="29" t="s">
        <v>1253</v>
      </c>
      <c r="H5391" s="51" t="s">
        <v>1839</v>
      </c>
      <c r="I5391" s="6"/>
      <c r="J5391" s="10"/>
    </row>
    <row r="5392">
      <c r="A5392" s="28">
        <v>6.70523401958E11</v>
      </c>
      <c r="B5392" s="29" t="s">
        <v>17183</v>
      </c>
      <c r="C5392" s="29" t="s">
        <v>17184</v>
      </c>
      <c r="D5392" s="28">
        <v>8.7013684447E10</v>
      </c>
      <c r="E5392" s="29" t="s">
        <v>17185</v>
      </c>
      <c r="F5392" s="29" t="s">
        <v>186</v>
      </c>
      <c r="G5392" s="29" t="s">
        <v>1196</v>
      </c>
      <c r="H5392" s="51" t="s">
        <v>14043</v>
      </c>
      <c r="I5392" s="6"/>
      <c r="J5392" s="6"/>
    </row>
    <row r="5393">
      <c r="A5393" s="28">
        <v>6.70525300756E11</v>
      </c>
      <c r="B5393" s="29" t="s">
        <v>17186</v>
      </c>
      <c r="C5393" s="29" t="s">
        <v>17187</v>
      </c>
      <c r="D5393" s="39" t="s">
        <v>17188</v>
      </c>
      <c r="E5393" s="29" t="s">
        <v>21</v>
      </c>
      <c r="F5393" s="29" t="s">
        <v>31</v>
      </c>
      <c r="G5393" s="29" t="s">
        <v>1057</v>
      </c>
      <c r="H5393" s="51" t="s">
        <v>17189</v>
      </c>
      <c r="I5393" s="6"/>
      <c r="J5393" s="6"/>
    </row>
    <row r="5394">
      <c r="A5394" s="28">
        <v>6.70528302075E11</v>
      </c>
      <c r="B5394" s="29" t="s">
        <v>17190</v>
      </c>
      <c r="C5394" s="29" t="s">
        <v>17191</v>
      </c>
      <c r="D5394" s="28">
        <f>+7777692802</f>
        <v>7777692802</v>
      </c>
      <c r="E5394" s="29" t="s">
        <v>525</v>
      </c>
      <c r="F5394" s="29" t="s">
        <v>37</v>
      </c>
      <c r="G5394" s="29" t="s">
        <v>17192</v>
      </c>
      <c r="H5394" s="51" t="s">
        <v>16726</v>
      </c>
      <c r="I5394" s="6"/>
      <c r="J5394" s="13"/>
    </row>
    <row r="5395">
      <c r="A5395" s="3">
        <v>6.70607302173E11</v>
      </c>
      <c r="B5395" s="2" t="s">
        <v>17193</v>
      </c>
      <c r="C5395" s="2" t="s">
        <v>17194</v>
      </c>
      <c r="D5395" s="69" t="s">
        <v>17195</v>
      </c>
      <c r="E5395" s="2" t="s">
        <v>21</v>
      </c>
      <c r="F5395" s="2" t="s">
        <v>31</v>
      </c>
      <c r="G5395" s="2" t="s">
        <v>12757</v>
      </c>
      <c r="H5395" s="4" t="s">
        <v>14117</v>
      </c>
      <c r="I5395" s="10"/>
      <c r="J5395" s="13"/>
    </row>
    <row r="5396">
      <c r="A5396" s="3">
        <v>6.70614300561E11</v>
      </c>
      <c r="B5396" s="2" t="s">
        <v>17196</v>
      </c>
      <c r="C5396" s="2" t="s">
        <v>17197</v>
      </c>
      <c r="D5396" s="3">
        <v>8.7757571767E10</v>
      </c>
      <c r="E5396" s="2" t="s">
        <v>225</v>
      </c>
      <c r="F5396" s="2" t="s">
        <v>205</v>
      </c>
      <c r="G5396" s="2" t="s">
        <v>9092</v>
      </c>
      <c r="H5396" s="4" t="s">
        <v>15365</v>
      </c>
      <c r="I5396" s="10"/>
      <c r="J5396" s="10"/>
    </row>
    <row r="5397">
      <c r="A5397" s="28">
        <v>6.70721301373E11</v>
      </c>
      <c r="B5397" s="29" t="s">
        <v>17198</v>
      </c>
      <c r="C5397" s="29" t="s">
        <v>17198</v>
      </c>
      <c r="D5397" s="143" t="str">
        <f>+777777777777 ,87777777777</f>
        <v>#ERROR!</v>
      </c>
      <c r="E5397" s="29" t="s">
        <v>117</v>
      </c>
      <c r="F5397" s="29" t="s">
        <v>2</v>
      </c>
      <c r="G5397" s="29" t="s">
        <v>17199</v>
      </c>
      <c r="H5397" s="51" t="s">
        <v>16706</v>
      </c>
      <c r="I5397" s="6"/>
      <c r="J5397" s="6"/>
    </row>
    <row r="5398">
      <c r="A5398" s="3">
        <v>6.7062240223E11</v>
      </c>
      <c r="B5398" s="2" t="s">
        <v>17200</v>
      </c>
      <c r="C5398" s="2" t="s">
        <v>17201</v>
      </c>
      <c r="D5398" s="3">
        <v>8.7028117454E10</v>
      </c>
      <c r="E5398" s="2" t="s">
        <v>213</v>
      </c>
      <c r="F5398" s="2" t="s">
        <v>205</v>
      </c>
      <c r="G5398" s="2" t="s">
        <v>802</v>
      </c>
      <c r="H5398" s="4" t="s">
        <v>15346</v>
      </c>
      <c r="I5398" s="10"/>
      <c r="J5398" s="10"/>
    </row>
    <row r="5399">
      <c r="A5399" s="28">
        <v>6.70701302709E11</v>
      </c>
      <c r="B5399" s="29" t="s">
        <v>17202</v>
      </c>
      <c r="C5399" s="29" t="s">
        <v>17203</v>
      </c>
      <c r="D5399" s="29" t="s">
        <v>17204</v>
      </c>
      <c r="E5399" s="29" t="s">
        <v>117</v>
      </c>
      <c r="F5399" s="29" t="s">
        <v>2</v>
      </c>
      <c r="G5399" s="29" t="s">
        <v>16462</v>
      </c>
      <c r="H5399" s="51" t="s">
        <v>16706</v>
      </c>
      <c r="I5399" s="6"/>
      <c r="J5399" s="6"/>
    </row>
    <row r="5400">
      <c r="A5400" s="28">
        <v>6.70714400343E11</v>
      </c>
      <c r="B5400" s="29" t="s">
        <v>17205</v>
      </c>
      <c r="C5400" s="29" t="s">
        <v>17206</v>
      </c>
      <c r="D5400" s="29" t="s">
        <v>17207</v>
      </c>
      <c r="E5400" s="29" t="s">
        <v>379</v>
      </c>
      <c r="F5400" s="29" t="s">
        <v>141</v>
      </c>
      <c r="G5400" s="29" t="s">
        <v>2066</v>
      </c>
      <c r="H5400" s="51" t="s">
        <v>17208</v>
      </c>
      <c r="I5400" s="6"/>
      <c r="J5400" s="13"/>
    </row>
    <row r="5401">
      <c r="A5401" s="28">
        <v>6.70716300417E11</v>
      </c>
      <c r="B5401" s="29" t="s">
        <v>17209</v>
      </c>
      <c r="C5401" s="29" t="s">
        <v>17210</v>
      </c>
      <c r="D5401" s="29" t="s">
        <v>17211</v>
      </c>
      <c r="E5401" s="29" t="s">
        <v>165</v>
      </c>
      <c r="F5401" s="29" t="s">
        <v>9</v>
      </c>
      <c r="G5401" s="29" t="s">
        <v>17212</v>
      </c>
      <c r="H5401" s="51" t="s">
        <v>16765</v>
      </c>
      <c r="I5401" s="6"/>
      <c r="J5401" s="6"/>
    </row>
    <row r="5402">
      <c r="A5402" s="3">
        <v>6.70719300037E11</v>
      </c>
      <c r="B5402" s="2" t="s">
        <v>17213</v>
      </c>
      <c r="C5402" s="2" t="s">
        <v>17214</v>
      </c>
      <c r="D5402" s="3">
        <v>8.7243326394E10</v>
      </c>
      <c r="E5402" s="2" t="s">
        <v>5353</v>
      </c>
      <c r="F5402" s="2" t="s">
        <v>205</v>
      </c>
      <c r="G5402" s="2" t="s">
        <v>5169</v>
      </c>
      <c r="H5402" s="4" t="s">
        <v>15365</v>
      </c>
      <c r="I5402" s="10"/>
      <c r="J5402" s="10"/>
    </row>
    <row r="5403">
      <c r="A5403" s="3">
        <v>6.70725450336E11</v>
      </c>
      <c r="B5403" s="2" t="s">
        <v>17215</v>
      </c>
      <c r="C5403" s="2" t="s">
        <v>17216</v>
      </c>
      <c r="D5403" s="3">
        <v>8.7143921513E10</v>
      </c>
      <c r="E5403" s="2" t="s">
        <v>2034</v>
      </c>
      <c r="F5403" s="2" t="s">
        <v>43</v>
      </c>
      <c r="G5403" s="2" t="s">
        <v>1795</v>
      </c>
      <c r="H5403" s="4" t="s">
        <v>2147</v>
      </c>
      <c r="I5403" s="10"/>
      <c r="J5403" s="14"/>
    </row>
    <row r="5404">
      <c r="A5404" s="28">
        <v>6.70729301476E11</v>
      </c>
      <c r="B5404" s="29" t="s">
        <v>17217</v>
      </c>
      <c r="C5404" s="29" t="s">
        <v>17218</v>
      </c>
      <c r="D5404" s="39" t="s">
        <v>17219</v>
      </c>
      <c r="E5404" s="29" t="s">
        <v>442</v>
      </c>
      <c r="F5404" s="29" t="s">
        <v>205</v>
      </c>
      <c r="G5404" s="29" t="s">
        <v>1634</v>
      </c>
      <c r="H5404" s="51" t="s">
        <v>15376</v>
      </c>
      <c r="I5404" s="6"/>
      <c r="J5404" s="6"/>
    </row>
    <row r="5405">
      <c r="A5405" s="28">
        <v>6.70806301404E11</v>
      </c>
      <c r="B5405" s="29" t="s">
        <v>17220</v>
      </c>
      <c r="C5405" s="29" t="s">
        <v>17221</v>
      </c>
      <c r="D5405" s="39" t="s">
        <v>17222</v>
      </c>
      <c r="E5405" s="29" t="s">
        <v>674</v>
      </c>
      <c r="F5405" s="29" t="s">
        <v>2</v>
      </c>
      <c r="G5405" s="29" t="s">
        <v>6522</v>
      </c>
      <c r="H5405" s="51" t="s">
        <v>16706</v>
      </c>
      <c r="I5405" s="6"/>
      <c r="J5405" s="33"/>
    </row>
    <row r="5406">
      <c r="A5406" s="3">
        <v>6.70805300996E11</v>
      </c>
      <c r="B5406" s="2" t="s">
        <v>17223</v>
      </c>
      <c r="C5406" s="2" t="s">
        <v>17224</v>
      </c>
      <c r="D5406" s="3">
        <v>8.7713131002E10</v>
      </c>
      <c r="E5406" s="2" t="s">
        <v>36</v>
      </c>
      <c r="F5406" s="2" t="s">
        <v>9</v>
      </c>
      <c r="G5406" s="2" t="s">
        <v>2852</v>
      </c>
      <c r="H5406" s="4" t="s">
        <v>2162</v>
      </c>
      <c r="I5406" s="10"/>
      <c r="J5406" s="10"/>
    </row>
    <row r="5407">
      <c r="A5407" s="28">
        <v>6.70806300028E11</v>
      </c>
      <c r="B5407" s="29" t="s">
        <v>17225</v>
      </c>
      <c r="C5407" s="29" t="s">
        <v>17226</v>
      </c>
      <c r="D5407" s="28">
        <v>8.7765098067E10</v>
      </c>
      <c r="E5407" s="29" t="s">
        <v>213</v>
      </c>
      <c r="F5407" s="29" t="s">
        <v>201</v>
      </c>
      <c r="G5407" s="29" t="s">
        <v>1738</v>
      </c>
      <c r="H5407" s="51" t="s">
        <v>17227</v>
      </c>
      <c r="I5407" s="6"/>
      <c r="J5407" s="6"/>
    </row>
    <row r="5408">
      <c r="A5408" s="28">
        <v>6.70817401679E11</v>
      </c>
      <c r="B5408" s="29" t="s">
        <v>17228</v>
      </c>
      <c r="C5408" s="29" t="s">
        <v>17229</v>
      </c>
      <c r="D5408" s="28">
        <v>8.7072803091E10</v>
      </c>
      <c r="E5408" s="29" t="s">
        <v>225</v>
      </c>
      <c r="F5408" s="29" t="s">
        <v>2</v>
      </c>
      <c r="G5408" s="29" t="s">
        <v>2750</v>
      </c>
      <c r="H5408" s="51" t="s">
        <v>16851</v>
      </c>
      <c r="I5408" s="6"/>
      <c r="J5408" s="6"/>
    </row>
    <row r="5409">
      <c r="A5409" s="28">
        <v>6.70807301519E11</v>
      </c>
      <c r="B5409" s="29" t="s">
        <v>17230</v>
      </c>
      <c r="C5409" s="29" t="s">
        <v>17230</v>
      </c>
      <c r="D5409" s="28">
        <f>+77476907809</f>
        <v>77476907809</v>
      </c>
      <c r="E5409" s="29" t="s">
        <v>36</v>
      </c>
      <c r="F5409" s="29" t="s">
        <v>37</v>
      </c>
      <c r="G5409" s="29" t="s">
        <v>3444</v>
      </c>
      <c r="H5409" s="51" t="s">
        <v>16726</v>
      </c>
      <c r="I5409" s="6"/>
      <c r="J5409" s="33"/>
    </row>
    <row r="5410">
      <c r="A5410" s="62">
        <v>6.70814401286E11</v>
      </c>
      <c r="B5410" s="63" t="s">
        <v>17231</v>
      </c>
      <c r="C5410" s="63" t="s">
        <v>17232</v>
      </c>
      <c r="D5410" s="63" t="s">
        <v>17233</v>
      </c>
      <c r="E5410" s="63" t="s">
        <v>2136</v>
      </c>
      <c r="F5410" s="63" t="s">
        <v>1868</v>
      </c>
      <c r="G5410" s="63" t="s">
        <v>12441</v>
      </c>
      <c r="H5410" s="33"/>
      <c r="I5410" s="33"/>
      <c r="J5410" s="14"/>
    </row>
    <row r="5411">
      <c r="A5411" s="28">
        <v>6.70819350443E11</v>
      </c>
      <c r="B5411" s="29" t="s">
        <v>17234</v>
      </c>
      <c r="C5411" s="29" t="s">
        <v>17235</v>
      </c>
      <c r="D5411" s="29" t="s">
        <v>17236</v>
      </c>
      <c r="E5411" s="29" t="s">
        <v>674</v>
      </c>
      <c r="F5411" s="29" t="s">
        <v>22</v>
      </c>
      <c r="G5411" s="29" t="s">
        <v>17237</v>
      </c>
      <c r="H5411" s="51" t="s">
        <v>16021</v>
      </c>
      <c r="I5411" s="6"/>
      <c r="J5411" s="10"/>
    </row>
    <row r="5412">
      <c r="A5412" s="3">
        <v>6.70818401317E11</v>
      </c>
      <c r="B5412" s="2" t="s">
        <v>17238</v>
      </c>
      <c r="C5412" s="2" t="s">
        <v>17239</v>
      </c>
      <c r="D5412" s="3">
        <v>8.7076669763E10</v>
      </c>
      <c r="E5412" s="2" t="s">
        <v>6097</v>
      </c>
      <c r="F5412" s="2" t="s">
        <v>91</v>
      </c>
      <c r="G5412" s="2" t="s">
        <v>2912</v>
      </c>
      <c r="H5412" s="4" t="s">
        <v>15289</v>
      </c>
      <c r="I5412" s="10"/>
      <c r="J5412" s="10"/>
    </row>
    <row r="5413">
      <c r="A5413" s="28">
        <v>6.70823301754E11</v>
      </c>
      <c r="B5413" s="29" t="s">
        <v>17240</v>
      </c>
      <c r="C5413" s="29" t="s">
        <v>17241</v>
      </c>
      <c r="D5413" s="28">
        <f>+77002519935</f>
        <v>77002519935</v>
      </c>
      <c r="E5413" s="29" t="s">
        <v>15495</v>
      </c>
      <c r="F5413" s="29" t="s">
        <v>205</v>
      </c>
      <c r="G5413" s="29" t="s">
        <v>1263</v>
      </c>
      <c r="H5413" s="51" t="s">
        <v>15449</v>
      </c>
      <c r="I5413" s="6"/>
      <c r="J5413" s="20"/>
    </row>
    <row r="5414">
      <c r="A5414" s="28">
        <v>6.70820301926E11</v>
      </c>
      <c r="B5414" s="29" t="s">
        <v>17242</v>
      </c>
      <c r="C5414" s="29" t="s">
        <v>17243</v>
      </c>
      <c r="D5414" s="29" t="s">
        <v>17244</v>
      </c>
      <c r="E5414" s="29" t="s">
        <v>117</v>
      </c>
      <c r="F5414" s="29" t="s">
        <v>186</v>
      </c>
      <c r="G5414" s="29" t="s">
        <v>12297</v>
      </c>
      <c r="H5414" s="51" t="s">
        <v>14013</v>
      </c>
      <c r="I5414" s="6"/>
      <c r="J5414" s="6"/>
    </row>
    <row r="5415">
      <c r="A5415" s="62">
        <v>6.70902401393E11</v>
      </c>
      <c r="B5415" s="63" t="s">
        <v>17245</v>
      </c>
      <c r="C5415" s="63" t="s">
        <v>17246</v>
      </c>
      <c r="D5415" s="62">
        <v>8.7784315247E10</v>
      </c>
      <c r="E5415" s="63" t="s">
        <v>165</v>
      </c>
      <c r="F5415" s="63" t="s">
        <v>16</v>
      </c>
      <c r="G5415" s="63" t="s">
        <v>6089</v>
      </c>
      <c r="H5415" s="33"/>
      <c r="I5415" s="33"/>
      <c r="J5415" s="6"/>
    </row>
    <row r="5416">
      <c r="A5416" s="3">
        <v>6.70902301496E11</v>
      </c>
      <c r="B5416" s="2" t="s">
        <v>17247</v>
      </c>
      <c r="C5416" s="2" t="s">
        <v>17248</v>
      </c>
      <c r="D5416" s="3">
        <v>8.7122248503E10</v>
      </c>
      <c r="E5416" s="2" t="s">
        <v>213</v>
      </c>
      <c r="F5416" s="2" t="s">
        <v>452</v>
      </c>
      <c r="G5416" s="2" t="s">
        <v>14618</v>
      </c>
      <c r="H5416" s="4" t="s">
        <v>16036</v>
      </c>
      <c r="I5416" s="10"/>
      <c r="J5416" s="33"/>
    </row>
    <row r="5417">
      <c r="A5417" s="28">
        <v>6.70903302486E11</v>
      </c>
      <c r="B5417" s="29" t="s">
        <v>17249</v>
      </c>
      <c r="C5417" s="29" t="s">
        <v>17250</v>
      </c>
      <c r="D5417" s="28">
        <v>8.7013684447E10</v>
      </c>
      <c r="E5417" s="29" t="s">
        <v>213</v>
      </c>
      <c r="F5417" s="29" t="s">
        <v>186</v>
      </c>
      <c r="G5417" s="29" t="s">
        <v>17251</v>
      </c>
      <c r="H5417" s="51" t="s">
        <v>14043</v>
      </c>
      <c r="I5417" s="6"/>
      <c r="J5417" s="6"/>
    </row>
    <row r="5418">
      <c r="A5418" s="28">
        <v>6.70908401237E11</v>
      </c>
      <c r="B5418" s="29" t="s">
        <v>17252</v>
      </c>
      <c r="C5418" s="29" t="s">
        <v>17253</v>
      </c>
      <c r="D5418" s="39" t="s">
        <v>17254</v>
      </c>
      <c r="E5418" s="29" t="s">
        <v>584</v>
      </c>
      <c r="F5418" s="29" t="s">
        <v>205</v>
      </c>
      <c r="G5418" s="29" t="s">
        <v>1634</v>
      </c>
      <c r="H5418" s="51" t="s">
        <v>15376</v>
      </c>
      <c r="I5418" s="6"/>
      <c r="J5418" s="6"/>
    </row>
    <row r="5419">
      <c r="A5419" s="28">
        <v>6.70910303119E11</v>
      </c>
      <c r="B5419" s="29" t="s">
        <v>17255</v>
      </c>
      <c r="C5419" s="29" t="s">
        <v>17256</v>
      </c>
      <c r="D5419" s="28">
        <v>8.7022567618E10</v>
      </c>
      <c r="E5419" s="29" t="s">
        <v>173</v>
      </c>
      <c r="F5419" s="29" t="s">
        <v>2</v>
      </c>
      <c r="G5419" s="29" t="s">
        <v>17257</v>
      </c>
      <c r="H5419" s="51" t="s">
        <v>13986</v>
      </c>
      <c r="I5419" s="6"/>
      <c r="J5419" s="20"/>
    </row>
    <row r="5420">
      <c r="A5420" s="28">
        <v>6.70909350303E11</v>
      </c>
      <c r="B5420" s="29" t="s">
        <v>17258</v>
      </c>
      <c r="C5420" s="29" t="s">
        <v>17259</v>
      </c>
      <c r="D5420" s="29" t="s">
        <v>17260</v>
      </c>
      <c r="E5420" s="29" t="s">
        <v>36</v>
      </c>
      <c r="F5420" s="29" t="s">
        <v>43</v>
      </c>
      <c r="G5420" s="29" t="s">
        <v>17261</v>
      </c>
      <c r="H5420" s="51" t="s">
        <v>17262</v>
      </c>
      <c r="I5420" s="6"/>
      <c r="J5420" s="6"/>
    </row>
    <row r="5421">
      <c r="A5421" s="3">
        <v>6.70915350425E11</v>
      </c>
      <c r="B5421" s="2" t="s">
        <v>17263</v>
      </c>
      <c r="C5421" s="2" t="s">
        <v>17264</v>
      </c>
      <c r="D5421" s="69" t="s">
        <v>17265</v>
      </c>
      <c r="E5421" s="2" t="s">
        <v>674</v>
      </c>
      <c r="F5421" s="2" t="s">
        <v>22</v>
      </c>
      <c r="G5421" s="2" t="s">
        <v>17266</v>
      </c>
      <c r="H5421" s="4" t="s">
        <v>1839</v>
      </c>
      <c r="I5421" s="10"/>
      <c r="J5421" s="33"/>
    </row>
    <row r="5422">
      <c r="A5422" s="28">
        <v>6.70911301415E11</v>
      </c>
      <c r="B5422" s="29" t="s">
        <v>17267</v>
      </c>
      <c r="C5422" s="29" t="s">
        <v>17268</v>
      </c>
      <c r="D5422" s="28">
        <f>+77013981189</f>
        <v>77013981189</v>
      </c>
      <c r="E5422" s="29" t="s">
        <v>70</v>
      </c>
      <c r="F5422" s="29" t="s">
        <v>2</v>
      </c>
      <c r="G5422" s="29" t="s">
        <v>6522</v>
      </c>
      <c r="H5422" s="51" t="s">
        <v>16706</v>
      </c>
      <c r="I5422" s="6"/>
      <c r="J5422" s="6"/>
    </row>
    <row r="5423">
      <c r="A5423" s="28">
        <v>6.7092530232E11</v>
      </c>
      <c r="B5423" s="29" t="s">
        <v>17269</v>
      </c>
      <c r="C5423" s="29" t="s">
        <v>17270</v>
      </c>
      <c r="D5423" s="28">
        <f>+77028632348</f>
        <v>77028632348</v>
      </c>
      <c r="E5423" s="29" t="s">
        <v>302</v>
      </c>
      <c r="F5423" s="29" t="s">
        <v>31</v>
      </c>
      <c r="G5423" s="29" t="s">
        <v>3561</v>
      </c>
      <c r="H5423" s="51" t="s">
        <v>14310</v>
      </c>
      <c r="I5423" s="6"/>
      <c r="J5423" s="10"/>
    </row>
    <row r="5424">
      <c r="A5424" s="28">
        <v>6.70920350363E11</v>
      </c>
      <c r="B5424" s="29" t="s">
        <v>17271</v>
      </c>
      <c r="C5424" s="29" t="s">
        <v>17272</v>
      </c>
      <c r="D5424" s="28">
        <v>8.7214652323E10</v>
      </c>
      <c r="E5424" s="29" t="s">
        <v>165</v>
      </c>
      <c r="F5424" s="29" t="s">
        <v>71</v>
      </c>
      <c r="G5424" s="29" t="s">
        <v>17273</v>
      </c>
      <c r="H5424" s="30" t="s">
        <v>16953</v>
      </c>
      <c r="I5424" s="6"/>
      <c r="J5424" s="6"/>
    </row>
    <row r="5425">
      <c r="A5425" s="3">
        <v>6.70920350482E11</v>
      </c>
      <c r="B5425" s="2" t="s">
        <v>17274</v>
      </c>
      <c r="C5425" s="2" t="s">
        <v>17275</v>
      </c>
      <c r="D5425" s="3">
        <v>8.7762566945E10</v>
      </c>
      <c r="E5425" s="2" t="s">
        <v>213</v>
      </c>
      <c r="F5425" s="2" t="s">
        <v>43</v>
      </c>
      <c r="G5425" s="2" t="s">
        <v>17276</v>
      </c>
      <c r="H5425" s="4" t="s">
        <v>2147</v>
      </c>
      <c r="I5425" s="10"/>
      <c r="J5425" s="13"/>
    </row>
    <row r="5426">
      <c r="A5426" s="3">
        <v>6.70924401244E11</v>
      </c>
      <c r="B5426" s="2" t="s">
        <v>15615</v>
      </c>
      <c r="C5426" s="2" t="s">
        <v>17277</v>
      </c>
      <c r="D5426" s="3">
        <v>8.7054607729E10</v>
      </c>
      <c r="E5426" s="2" t="s">
        <v>762</v>
      </c>
      <c r="F5426" s="2" t="s">
        <v>91</v>
      </c>
      <c r="G5426" s="2" t="s">
        <v>1339</v>
      </c>
      <c r="H5426" s="4" t="s">
        <v>15289</v>
      </c>
      <c r="I5426" s="10"/>
      <c r="J5426" s="10"/>
    </row>
    <row r="5427">
      <c r="A5427" s="62">
        <v>6.71006300422E11</v>
      </c>
      <c r="B5427" s="63" t="s">
        <v>17278</v>
      </c>
      <c r="C5427" s="63" t="s">
        <v>17279</v>
      </c>
      <c r="D5427" s="62">
        <v>7.700757595E10</v>
      </c>
      <c r="E5427" s="63" t="s">
        <v>879</v>
      </c>
      <c r="F5427" s="63" t="s">
        <v>428</v>
      </c>
      <c r="G5427" s="63" t="s">
        <v>5906</v>
      </c>
      <c r="H5427" s="33"/>
      <c r="I5427" s="33"/>
      <c r="J5427" s="6"/>
    </row>
    <row r="5428">
      <c r="A5428" s="28">
        <v>6.71006401315E11</v>
      </c>
      <c r="B5428" s="29" t="s">
        <v>17280</v>
      </c>
      <c r="C5428" s="29" t="s">
        <v>17281</v>
      </c>
      <c r="D5428" s="28">
        <v>8.7769078587E10</v>
      </c>
      <c r="E5428" s="29" t="s">
        <v>1335</v>
      </c>
      <c r="F5428" s="29" t="s">
        <v>91</v>
      </c>
      <c r="G5428" s="29" t="s">
        <v>1550</v>
      </c>
      <c r="H5428" s="51" t="s">
        <v>17282</v>
      </c>
      <c r="I5428" s="6"/>
      <c r="J5428" s="13"/>
    </row>
    <row r="5429">
      <c r="A5429" s="28">
        <v>6.71015301259E11</v>
      </c>
      <c r="B5429" s="29" t="s">
        <v>17283</v>
      </c>
      <c r="C5429" s="29" t="s">
        <v>17284</v>
      </c>
      <c r="D5429" s="28">
        <v>8.7057996458E10</v>
      </c>
      <c r="E5429" s="29" t="s">
        <v>117</v>
      </c>
      <c r="F5429" s="29" t="s">
        <v>91</v>
      </c>
      <c r="G5429" s="29" t="s">
        <v>15288</v>
      </c>
      <c r="H5429" s="51" t="s">
        <v>15269</v>
      </c>
      <c r="I5429" s="6"/>
      <c r="J5429" s="10"/>
    </row>
    <row r="5430">
      <c r="A5430" s="3">
        <v>6.71014302569E11</v>
      </c>
      <c r="B5430" s="2" t="s">
        <v>17285</v>
      </c>
      <c r="C5430" s="2" t="s">
        <v>17286</v>
      </c>
      <c r="D5430" s="3">
        <v>8.7123320025E10</v>
      </c>
      <c r="E5430" s="2" t="s">
        <v>117</v>
      </c>
      <c r="F5430" s="2" t="s">
        <v>16</v>
      </c>
      <c r="G5430" s="2" t="s">
        <v>1332</v>
      </c>
      <c r="H5430" s="4" t="s">
        <v>16036</v>
      </c>
      <c r="I5430" s="10"/>
      <c r="J5430" s="6"/>
    </row>
    <row r="5431">
      <c r="A5431" s="28">
        <v>6.71017450026E11</v>
      </c>
      <c r="B5431" s="29" t="s">
        <v>4387</v>
      </c>
      <c r="C5431" s="29" t="s">
        <v>17287</v>
      </c>
      <c r="D5431" s="28">
        <v>8.7017953952E10</v>
      </c>
      <c r="E5431" s="29" t="s">
        <v>21</v>
      </c>
      <c r="F5431" s="29" t="s">
        <v>22</v>
      </c>
      <c r="G5431" s="29" t="s">
        <v>17288</v>
      </c>
      <c r="H5431" s="51" t="s">
        <v>1686</v>
      </c>
      <c r="I5431" s="6"/>
      <c r="J5431" s="10"/>
    </row>
    <row r="5432">
      <c r="A5432" s="62">
        <v>6.71022300576E11</v>
      </c>
      <c r="B5432" s="63" t="s">
        <v>17289</v>
      </c>
      <c r="C5432" s="63" t="s">
        <v>17290</v>
      </c>
      <c r="D5432" s="62">
        <v>8.7014522192E10</v>
      </c>
      <c r="E5432" s="63" t="s">
        <v>173</v>
      </c>
      <c r="F5432" s="63" t="s">
        <v>1868</v>
      </c>
      <c r="G5432" s="63" t="s">
        <v>17291</v>
      </c>
      <c r="H5432" s="33"/>
      <c r="I5432" s="33"/>
      <c r="J5432" s="33"/>
    </row>
    <row r="5433">
      <c r="A5433" s="28">
        <v>6.71019300282E11</v>
      </c>
      <c r="B5433" s="29" t="s">
        <v>17292</v>
      </c>
      <c r="C5433" s="29" t="s">
        <v>17293</v>
      </c>
      <c r="D5433" s="28">
        <v>8.7013164229E10</v>
      </c>
      <c r="E5433" s="29" t="s">
        <v>117</v>
      </c>
      <c r="F5433" s="29" t="s">
        <v>2</v>
      </c>
      <c r="G5433" s="29" t="s">
        <v>5569</v>
      </c>
      <c r="H5433" s="51" t="s">
        <v>16706</v>
      </c>
      <c r="I5433" s="6"/>
      <c r="J5433" s="6"/>
    </row>
    <row r="5434">
      <c r="A5434" s="28">
        <v>6.71021300759E11</v>
      </c>
      <c r="B5434" s="29" t="s">
        <v>17294</v>
      </c>
      <c r="C5434" s="29" t="s">
        <v>17295</v>
      </c>
      <c r="D5434" s="28">
        <v>8.7777977345E10</v>
      </c>
      <c r="E5434" s="29" t="s">
        <v>165</v>
      </c>
      <c r="F5434" s="29" t="s">
        <v>91</v>
      </c>
      <c r="G5434" s="29" t="s">
        <v>17296</v>
      </c>
      <c r="H5434" s="51" t="s">
        <v>17297</v>
      </c>
      <c r="I5434" s="6"/>
      <c r="J5434" s="14"/>
    </row>
    <row r="5435">
      <c r="A5435" s="28">
        <v>6.71023401813E11</v>
      </c>
      <c r="B5435" s="29" t="s">
        <v>17298</v>
      </c>
      <c r="C5435" s="29" t="s">
        <v>17299</v>
      </c>
      <c r="D5435" s="28">
        <v>8.7778357447E10</v>
      </c>
      <c r="E5435" s="29" t="s">
        <v>173</v>
      </c>
      <c r="F5435" s="29" t="s">
        <v>96</v>
      </c>
      <c r="G5435" s="29" t="s">
        <v>12011</v>
      </c>
      <c r="H5435" s="51" t="s">
        <v>17300</v>
      </c>
      <c r="I5435" s="6"/>
      <c r="J5435" s="10"/>
    </row>
    <row r="5436">
      <c r="A5436" s="28">
        <v>6.7102335029E11</v>
      </c>
      <c r="B5436" s="29" t="s">
        <v>17301</v>
      </c>
      <c r="C5436" s="29" t="s">
        <v>17302</v>
      </c>
      <c r="D5436" s="28">
        <v>8.7059792266E10</v>
      </c>
      <c r="E5436" s="29" t="s">
        <v>165</v>
      </c>
      <c r="F5436" s="29" t="s">
        <v>71</v>
      </c>
      <c r="G5436" s="29" t="s">
        <v>17303</v>
      </c>
      <c r="H5436" s="30" t="s">
        <v>17304</v>
      </c>
      <c r="I5436" s="6"/>
      <c r="J5436" s="10"/>
    </row>
    <row r="5437">
      <c r="A5437" s="58"/>
      <c r="B5437" s="58"/>
      <c r="C5437" s="58"/>
      <c r="D5437" s="58"/>
      <c r="E5437" s="58"/>
      <c r="F5437" s="58"/>
      <c r="G5437" s="58"/>
      <c r="H5437" s="6"/>
      <c r="I5437" s="6"/>
      <c r="J5437" s="13"/>
    </row>
    <row r="5438">
      <c r="A5438" s="28">
        <v>6.71025301372E11</v>
      </c>
      <c r="B5438" s="29" t="s">
        <v>17305</v>
      </c>
      <c r="C5438" s="29" t="s">
        <v>17306</v>
      </c>
      <c r="D5438" s="28">
        <v>8.7759302412E10</v>
      </c>
      <c r="E5438" s="29" t="s">
        <v>2768</v>
      </c>
      <c r="F5438" s="29" t="s">
        <v>205</v>
      </c>
      <c r="G5438" s="29" t="s">
        <v>7524</v>
      </c>
      <c r="H5438" s="51" t="s">
        <v>15376</v>
      </c>
      <c r="I5438" s="6"/>
      <c r="J5438" s="6"/>
    </row>
    <row r="5439">
      <c r="A5439" s="3">
        <v>6.71027350153E11</v>
      </c>
      <c r="B5439" s="2" t="s">
        <v>17307</v>
      </c>
      <c r="C5439" s="2" t="s">
        <v>17308</v>
      </c>
      <c r="D5439" s="3">
        <v>8.7017772946E10</v>
      </c>
      <c r="E5439" s="2" t="s">
        <v>165</v>
      </c>
      <c r="F5439" s="2" t="s">
        <v>9</v>
      </c>
      <c r="G5439" s="2" t="s">
        <v>1584</v>
      </c>
      <c r="H5439" s="4" t="s">
        <v>2010</v>
      </c>
      <c r="I5439" s="10"/>
      <c r="J5439" s="6"/>
    </row>
    <row r="5440">
      <c r="A5440" s="28">
        <v>6.71031400799E11</v>
      </c>
      <c r="B5440" s="29" t="s">
        <v>17309</v>
      </c>
      <c r="C5440" s="29" t="s">
        <v>17310</v>
      </c>
      <c r="D5440" s="28">
        <v>8.7763737887E10</v>
      </c>
      <c r="E5440" s="29" t="s">
        <v>165</v>
      </c>
      <c r="F5440" s="29" t="s">
        <v>37</v>
      </c>
      <c r="G5440" s="29" t="s">
        <v>13577</v>
      </c>
      <c r="H5440" s="51" t="s">
        <v>16726</v>
      </c>
      <c r="I5440" s="6"/>
      <c r="J5440" s="6"/>
    </row>
    <row r="5441">
      <c r="A5441" s="28">
        <v>6.71031400958E11</v>
      </c>
      <c r="B5441" s="29" t="s">
        <v>17311</v>
      </c>
      <c r="C5441" s="29" t="s">
        <v>17312</v>
      </c>
      <c r="D5441" s="28">
        <v>8.7053897989E10</v>
      </c>
      <c r="E5441" s="29" t="s">
        <v>165</v>
      </c>
      <c r="F5441" s="29" t="s">
        <v>16</v>
      </c>
      <c r="G5441" s="29" t="s">
        <v>5361</v>
      </c>
      <c r="H5441" s="51" t="s">
        <v>17313</v>
      </c>
      <c r="I5441" s="6"/>
      <c r="J5441" s="10"/>
    </row>
    <row r="5442">
      <c r="A5442" s="3">
        <v>6.71105400911E11</v>
      </c>
      <c r="B5442" s="2" t="s">
        <v>17314</v>
      </c>
      <c r="C5442" s="2" t="s">
        <v>17315</v>
      </c>
      <c r="D5442" s="3">
        <v>8.747148672E10</v>
      </c>
      <c r="E5442" s="2" t="s">
        <v>21</v>
      </c>
      <c r="F5442" s="2" t="s">
        <v>186</v>
      </c>
      <c r="G5442" s="2" t="s">
        <v>1278</v>
      </c>
      <c r="H5442" s="4" t="s">
        <v>17316</v>
      </c>
      <c r="I5442" s="10"/>
      <c r="J5442" s="6"/>
    </row>
    <row r="5443">
      <c r="A5443" s="28">
        <v>6.71105300242E11</v>
      </c>
      <c r="B5443" s="29" t="s">
        <v>15315</v>
      </c>
      <c r="C5443" s="29" t="s">
        <v>17317</v>
      </c>
      <c r="D5443" s="28">
        <v>8.7756723767E10</v>
      </c>
      <c r="E5443" s="29" t="s">
        <v>165</v>
      </c>
      <c r="F5443" s="29" t="s">
        <v>71</v>
      </c>
      <c r="G5443" s="29" t="s">
        <v>17318</v>
      </c>
      <c r="H5443" s="30" t="s">
        <v>17319</v>
      </c>
      <c r="I5443" s="6"/>
      <c r="J5443" s="33"/>
    </row>
    <row r="5444">
      <c r="A5444" s="3">
        <v>6.71112301008E11</v>
      </c>
      <c r="B5444" s="2" t="s">
        <v>17320</v>
      </c>
      <c r="C5444" s="2" t="s">
        <v>17321</v>
      </c>
      <c r="D5444" s="69" t="s">
        <v>17322</v>
      </c>
      <c r="E5444" s="2" t="s">
        <v>117</v>
      </c>
      <c r="F5444" s="2" t="s">
        <v>141</v>
      </c>
      <c r="G5444" s="2" t="s">
        <v>16867</v>
      </c>
      <c r="H5444" s="4" t="s">
        <v>17176</v>
      </c>
      <c r="I5444" s="10"/>
      <c r="J5444" s="13"/>
    </row>
    <row r="5445">
      <c r="A5445" s="3">
        <v>6.71106301828E11</v>
      </c>
      <c r="B5445" s="2" t="s">
        <v>17323</v>
      </c>
      <c r="C5445" s="2" t="s">
        <v>17324</v>
      </c>
      <c r="D5445" s="3">
        <v>8.7774688531E10</v>
      </c>
      <c r="E5445" s="2" t="s">
        <v>525</v>
      </c>
      <c r="F5445" s="2" t="s">
        <v>91</v>
      </c>
      <c r="G5445" s="2" t="s">
        <v>11895</v>
      </c>
      <c r="H5445" s="4" t="s">
        <v>15289</v>
      </c>
      <c r="I5445" s="10"/>
      <c r="J5445" s="10"/>
    </row>
    <row r="5446">
      <c r="A5446" s="28">
        <v>6.71108300484E11</v>
      </c>
      <c r="B5446" s="29" t="s">
        <v>17325</v>
      </c>
      <c r="C5446" s="29" t="s">
        <v>17326</v>
      </c>
      <c r="D5446" s="28">
        <v>8.7769910519E10</v>
      </c>
      <c r="E5446" s="29" t="s">
        <v>525</v>
      </c>
      <c r="F5446" s="29" t="s">
        <v>91</v>
      </c>
      <c r="G5446" s="29" t="s">
        <v>1495</v>
      </c>
      <c r="H5446" s="51" t="s">
        <v>15269</v>
      </c>
      <c r="I5446" s="6"/>
      <c r="J5446" s="10"/>
    </row>
    <row r="5447">
      <c r="A5447" s="28">
        <v>6.71111301598E11</v>
      </c>
      <c r="B5447" s="29" t="s">
        <v>17327</v>
      </c>
      <c r="C5447" s="29" t="s">
        <v>17328</v>
      </c>
      <c r="D5447" s="28">
        <v>8.701181325E10</v>
      </c>
      <c r="E5447" s="29" t="s">
        <v>165</v>
      </c>
      <c r="F5447" s="29" t="s">
        <v>186</v>
      </c>
      <c r="G5447" s="29" t="s">
        <v>2230</v>
      </c>
      <c r="H5447" s="51" t="s">
        <v>14043</v>
      </c>
      <c r="I5447" s="6"/>
      <c r="J5447" s="10"/>
    </row>
    <row r="5448">
      <c r="A5448" s="3">
        <v>6.71111350107E11</v>
      </c>
      <c r="B5448" s="2" t="s">
        <v>17329</v>
      </c>
      <c r="C5448" s="2" t="s">
        <v>17330</v>
      </c>
      <c r="D5448" s="3">
        <v>8.7782038041E10</v>
      </c>
      <c r="E5448" s="2" t="s">
        <v>21</v>
      </c>
      <c r="F5448" s="2" t="s">
        <v>43</v>
      </c>
      <c r="G5448" s="2" t="s">
        <v>17331</v>
      </c>
      <c r="H5448" s="4" t="s">
        <v>2138</v>
      </c>
      <c r="I5448" s="10"/>
      <c r="J5448" s="6"/>
    </row>
    <row r="5449">
      <c r="A5449" s="28">
        <v>6.71115402049E11</v>
      </c>
      <c r="B5449" s="29" t="s">
        <v>17332</v>
      </c>
      <c r="C5449" s="29" t="s">
        <v>17333</v>
      </c>
      <c r="D5449" s="28">
        <v>8.7013847735E10</v>
      </c>
      <c r="E5449" s="29" t="s">
        <v>21</v>
      </c>
      <c r="F5449" s="29" t="s">
        <v>2</v>
      </c>
      <c r="G5449" s="29" t="s">
        <v>3007</v>
      </c>
      <c r="H5449" s="51" t="s">
        <v>16706</v>
      </c>
      <c r="I5449" s="6"/>
      <c r="J5449" s="6"/>
    </row>
    <row r="5450">
      <c r="A5450" s="28">
        <v>6.7111830021E11</v>
      </c>
      <c r="B5450" s="29" t="s">
        <v>17334</v>
      </c>
      <c r="C5450" s="29" t="s">
        <v>17335</v>
      </c>
      <c r="D5450" s="39" t="s">
        <v>17336</v>
      </c>
      <c r="E5450" s="29" t="s">
        <v>225</v>
      </c>
      <c r="F5450" s="29" t="s">
        <v>186</v>
      </c>
      <c r="G5450" s="29" t="s">
        <v>12946</v>
      </c>
      <c r="H5450" s="51" t="s">
        <v>17337</v>
      </c>
      <c r="I5450" s="6"/>
      <c r="J5450" s="10"/>
    </row>
    <row r="5451">
      <c r="A5451" s="28">
        <v>6.71116402619E11</v>
      </c>
      <c r="B5451" s="29" t="s">
        <v>17338</v>
      </c>
      <c r="C5451" s="29" t="s">
        <v>17339</v>
      </c>
      <c r="D5451" s="28">
        <v>8.7022300216E10</v>
      </c>
      <c r="E5451" s="29" t="s">
        <v>165</v>
      </c>
      <c r="F5451" s="29" t="s">
        <v>201</v>
      </c>
      <c r="G5451" s="29" t="s">
        <v>9382</v>
      </c>
      <c r="H5451" s="51" t="s">
        <v>13197</v>
      </c>
      <c r="I5451" s="6"/>
      <c r="J5451" s="6"/>
    </row>
    <row r="5452">
      <c r="A5452" s="62">
        <v>6.71128401339E11</v>
      </c>
      <c r="B5452" s="63" t="s">
        <v>17340</v>
      </c>
      <c r="C5452" s="63" t="s">
        <v>17341</v>
      </c>
      <c r="D5452" s="62">
        <v>8.7292304688E10</v>
      </c>
      <c r="E5452" s="63" t="s">
        <v>117</v>
      </c>
      <c r="F5452" s="63" t="s">
        <v>1868</v>
      </c>
      <c r="G5452" s="63" t="s">
        <v>17342</v>
      </c>
      <c r="H5452" s="33"/>
      <c r="I5452" s="33"/>
      <c r="J5452" s="6"/>
    </row>
    <row r="5453">
      <c r="A5453" s="3">
        <v>6.71201400713E11</v>
      </c>
      <c r="B5453" s="2" t="s">
        <v>17343</v>
      </c>
      <c r="C5453" s="2" t="s">
        <v>17344</v>
      </c>
      <c r="D5453" s="2" t="s">
        <v>17345</v>
      </c>
      <c r="E5453" s="2" t="s">
        <v>165</v>
      </c>
      <c r="F5453" s="2" t="s">
        <v>43</v>
      </c>
      <c r="G5453" s="2" t="s">
        <v>13788</v>
      </c>
      <c r="H5453" s="4" t="s">
        <v>2098</v>
      </c>
      <c r="I5453" s="10"/>
      <c r="J5453" s="20"/>
    </row>
    <row r="5454">
      <c r="A5454" s="28">
        <v>6.71206301217E11</v>
      </c>
      <c r="B5454" s="29" t="s">
        <v>4683</v>
      </c>
      <c r="C5454" s="29" t="s">
        <v>17346</v>
      </c>
      <c r="D5454" s="39" t="s">
        <v>17347</v>
      </c>
      <c r="E5454" s="29" t="s">
        <v>213</v>
      </c>
      <c r="F5454" s="29" t="s">
        <v>71</v>
      </c>
      <c r="G5454" s="29" t="s">
        <v>3317</v>
      </c>
      <c r="H5454" s="30" t="s">
        <v>1732</v>
      </c>
      <c r="I5454" s="6"/>
      <c r="J5454" s="14"/>
    </row>
    <row r="5455">
      <c r="A5455" s="28">
        <v>6.71205301142E11</v>
      </c>
      <c r="B5455" s="29" t="s">
        <v>17348</v>
      </c>
      <c r="C5455" s="29" t="s">
        <v>17348</v>
      </c>
      <c r="D5455" s="39" t="s">
        <v>17349</v>
      </c>
      <c r="E5455" s="29" t="s">
        <v>302</v>
      </c>
      <c r="F5455" s="29" t="s">
        <v>2</v>
      </c>
      <c r="G5455" s="29" t="s">
        <v>17071</v>
      </c>
      <c r="H5455" s="51" t="s">
        <v>13986</v>
      </c>
      <c r="I5455" s="6"/>
      <c r="J5455" s="6"/>
    </row>
    <row r="5456">
      <c r="A5456" s="62">
        <v>6.71210402263E11</v>
      </c>
      <c r="B5456" s="63" t="s">
        <v>17350</v>
      </c>
      <c r="C5456" s="63" t="s">
        <v>17351</v>
      </c>
      <c r="D5456" s="62">
        <v>8.7054863111E10</v>
      </c>
      <c r="E5456" s="63" t="s">
        <v>16</v>
      </c>
      <c r="F5456" s="63" t="s">
        <v>37</v>
      </c>
      <c r="G5456" s="63" t="s">
        <v>17352</v>
      </c>
      <c r="H5456" s="33"/>
      <c r="I5456" s="33"/>
      <c r="J5456" s="13"/>
    </row>
    <row r="5457">
      <c r="A5457" s="28">
        <v>6.71209302172E11</v>
      </c>
      <c r="B5457" s="29" t="s">
        <v>17353</v>
      </c>
      <c r="C5457" s="29" t="s">
        <v>17354</v>
      </c>
      <c r="D5457" s="28">
        <v>8.7754383837E10</v>
      </c>
      <c r="E5457" s="29" t="s">
        <v>225</v>
      </c>
      <c r="F5457" s="29" t="s">
        <v>2</v>
      </c>
      <c r="G5457" s="29" t="s">
        <v>1705</v>
      </c>
      <c r="H5457" s="51" t="s">
        <v>16706</v>
      </c>
      <c r="I5457" s="6"/>
      <c r="J5457" s="6"/>
    </row>
    <row r="5458">
      <c r="A5458" s="28">
        <v>6.71212302446E11</v>
      </c>
      <c r="B5458" s="29" t="s">
        <v>17355</v>
      </c>
      <c r="C5458" s="29" t="s">
        <v>17356</v>
      </c>
      <c r="D5458" s="39" t="s">
        <v>17357</v>
      </c>
      <c r="E5458" s="29" t="s">
        <v>213</v>
      </c>
      <c r="F5458" s="29" t="s">
        <v>205</v>
      </c>
      <c r="G5458" s="29" t="s">
        <v>12992</v>
      </c>
      <c r="H5458" s="51" t="s">
        <v>15376</v>
      </c>
      <c r="I5458" s="6"/>
      <c r="J5458" s="13"/>
    </row>
    <row r="5459">
      <c r="A5459" s="3">
        <v>6.71211300484E11</v>
      </c>
      <c r="B5459" s="2" t="s">
        <v>17358</v>
      </c>
      <c r="C5459" s="2" t="s">
        <v>17359</v>
      </c>
      <c r="D5459" s="69" t="s">
        <v>17360</v>
      </c>
      <c r="E5459" s="2" t="s">
        <v>21</v>
      </c>
      <c r="F5459" s="2" t="s">
        <v>141</v>
      </c>
      <c r="G5459" s="2" t="s">
        <v>17361</v>
      </c>
      <c r="H5459" s="4" t="s">
        <v>17176</v>
      </c>
      <c r="I5459" s="10"/>
      <c r="J5459" s="10"/>
    </row>
    <row r="5460">
      <c r="A5460" s="28">
        <v>6.7121545024E11</v>
      </c>
      <c r="B5460" s="29" t="s">
        <v>17362</v>
      </c>
      <c r="C5460" s="29" t="s">
        <v>17363</v>
      </c>
      <c r="D5460" s="28">
        <v>8.7756670144E10</v>
      </c>
      <c r="E5460" s="29" t="s">
        <v>117</v>
      </c>
      <c r="F5460" s="29" t="s">
        <v>71</v>
      </c>
      <c r="G5460" s="29" t="s">
        <v>2083</v>
      </c>
      <c r="H5460" s="30" t="s">
        <v>1732</v>
      </c>
      <c r="I5460" s="6"/>
      <c r="J5460" s="13"/>
    </row>
    <row r="5461">
      <c r="A5461" s="28">
        <v>6.71220300522E11</v>
      </c>
      <c r="B5461" s="29" t="s">
        <v>17364</v>
      </c>
      <c r="C5461" s="29" t="s">
        <v>17365</v>
      </c>
      <c r="D5461" s="39" t="s">
        <v>17366</v>
      </c>
      <c r="E5461" s="29" t="s">
        <v>1023</v>
      </c>
      <c r="F5461" s="29" t="s">
        <v>22</v>
      </c>
      <c r="G5461" s="29" t="s">
        <v>17367</v>
      </c>
      <c r="H5461" s="51" t="s">
        <v>1686</v>
      </c>
      <c r="I5461" s="6"/>
      <c r="J5461" s="10"/>
    </row>
    <row r="5462">
      <c r="A5462" s="28">
        <v>6.71222400272E11</v>
      </c>
      <c r="B5462" s="29" t="s">
        <v>17368</v>
      </c>
      <c r="C5462" s="29" t="s">
        <v>17369</v>
      </c>
      <c r="D5462" s="39" t="s">
        <v>17370</v>
      </c>
      <c r="E5462" s="29" t="s">
        <v>2034</v>
      </c>
      <c r="F5462" s="29" t="s">
        <v>2</v>
      </c>
      <c r="G5462" s="29" t="s">
        <v>6522</v>
      </c>
      <c r="H5462" s="51" t="s">
        <v>17371</v>
      </c>
      <c r="I5462" s="6"/>
      <c r="J5462" s="6"/>
    </row>
    <row r="5463">
      <c r="A5463" s="28">
        <v>6.71221350089E11</v>
      </c>
      <c r="B5463" s="29" t="s">
        <v>17372</v>
      </c>
      <c r="C5463" s="29" t="s">
        <v>17373</v>
      </c>
      <c r="D5463" s="28">
        <v>8.7052954238E10</v>
      </c>
      <c r="E5463" s="29" t="s">
        <v>21</v>
      </c>
      <c r="F5463" s="29" t="s">
        <v>22</v>
      </c>
      <c r="G5463" s="29" t="s">
        <v>17105</v>
      </c>
      <c r="H5463" s="51" t="s">
        <v>17374</v>
      </c>
      <c r="I5463" s="6"/>
      <c r="J5463" s="6"/>
    </row>
    <row r="5464">
      <c r="A5464" s="28">
        <v>6.71226350016E11</v>
      </c>
      <c r="B5464" s="29" t="s">
        <v>17375</v>
      </c>
      <c r="C5464" s="29" t="s">
        <v>17376</v>
      </c>
      <c r="D5464" s="28">
        <v>8.7718320567E10</v>
      </c>
      <c r="E5464" s="29" t="s">
        <v>525</v>
      </c>
      <c r="F5464" s="29" t="s">
        <v>22</v>
      </c>
      <c r="G5464" s="29" t="s">
        <v>2386</v>
      </c>
      <c r="H5464" s="51" t="s">
        <v>1743</v>
      </c>
      <c r="I5464" s="6"/>
      <c r="J5464" s="13"/>
    </row>
    <row r="5465">
      <c r="A5465" s="28">
        <v>6.71225301746E11</v>
      </c>
      <c r="B5465" s="29" t="s">
        <v>17377</v>
      </c>
      <c r="C5465" s="29" t="s">
        <v>17378</v>
      </c>
      <c r="D5465" s="39" t="s">
        <v>17379</v>
      </c>
      <c r="E5465" s="29" t="s">
        <v>213</v>
      </c>
      <c r="F5465" s="29" t="s">
        <v>2</v>
      </c>
      <c r="G5465" s="29" t="s">
        <v>17380</v>
      </c>
      <c r="H5465" s="51" t="s">
        <v>16706</v>
      </c>
      <c r="I5465" s="6"/>
      <c r="J5465" s="6"/>
    </row>
    <row r="5466">
      <c r="A5466" s="28">
        <v>6.71228401015E11</v>
      </c>
      <c r="B5466" s="29" t="s">
        <v>17381</v>
      </c>
      <c r="C5466" s="29" t="s">
        <v>17382</v>
      </c>
      <c r="D5466" s="28">
        <v>8.777655369E10</v>
      </c>
      <c r="E5466" s="29" t="s">
        <v>213</v>
      </c>
      <c r="F5466" s="29" t="s">
        <v>71</v>
      </c>
      <c r="G5466" s="29" t="s">
        <v>2083</v>
      </c>
      <c r="H5466" s="84" t="s">
        <v>17145</v>
      </c>
      <c r="I5466" s="6"/>
      <c r="J5466" s="6"/>
    </row>
    <row r="5467">
      <c r="A5467" s="62">
        <v>6.71231400549E11</v>
      </c>
      <c r="B5467" s="63" t="s">
        <v>17383</v>
      </c>
      <c r="C5467" s="63" t="s">
        <v>17384</v>
      </c>
      <c r="D5467" s="68" t="str">
        <f>+77022412450 ,87022412450</f>
        <v>#ERROR!</v>
      </c>
      <c r="E5467" s="63" t="s">
        <v>225</v>
      </c>
      <c r="F5467" s="63" t="s">
        <v>1868</v>
      </c>
      <c r="G5467" s="63" t="s">
        <v>5543</v>
      </c>
      <c r="H5467" s="33"/>
      <c r="I5467" s="33"/>
      <c r="J5467" s="10"/>
    </row>
    <row r="5468">
      <c r="A5468" s="28">
        <v>6.80101306296E11</v>
      </c>
      <c r="B5468" s="29" t="s">
        <v>17385</v>
      </c>
      <c r="C5468" s="29" t="s">
        <v>17386</v>
      </c>
      <c r="D5468" s="39" t="s">
        <v>17387</v>
      </c>
      <c r="E5468" s="29" t="s">
        <v>21</v>
      </c>
      <c r="F5468" s="29" t="s">
        <v>31</v>
      </c>
      <c r="G5468" s="29" t="s">
        <v>1057</v>
      </c>
      <c r="H5468" s="51" t="s">
        <v>17388</v>
      </c>
      <c r="I5468" s="6"/>
      <c r="J5468" s="10"/>
    </row>
    <row r="5469">
      <c r="A5469" s="62">
        <v>6.80101308292E11</v>
      </c>
      <c r="B5469" s="63" t="s">
        <v>17389</v>
      </c>
      <c r="C5469" s="63" t="s">
        <v>17390</v>
      </c>
      <c r="D5469" s="62">
        <v>8.7017372968E10</v>
      </c>
      <c r="E5469" s="63" t="s">
        <v>554</v>
      </c>
      <c r="F5469" s="63" t="s">
        <v>1868</v>
      </c>
      <c r="G5469" s="63" t="s">
        <v>5543</v>
      </c>
      <c r="H5469" s="33"/>
      <c r="I5469" s="33"/>
      <c r="J5469" s="6"/>
    </row>
    <row r="5470">
      <c r="A5470" s="3">
        <v>6.80103301454E11</v>
      </c>
      <c r="B5470" s="2" t="s">
        <v>17391</v>
      </c>
      <c r="C5470" s="2" t="s">
        <v>17392</v>
      </c>
      <c r="D5470" s="3">
        <v>8.7775133123E10</v>
      </c>
      <c r="E5470" s="2" t="s">
        <v>165</v>
      </c>
      <c r="F5470" s="2" t="s">
        <v>186</v>
      </c>
      <c r="G5470" s="2" t="s">
        <v>2886</v>
      </c>
      <c r="H5470" s="4" t="s">
        <v>1922</v>
      </c>
      <c r="I5470" s="10"/>
      <c r="J5470" s="6"/>
    </row>
    <row r="5471">
      <c r="A5471" s="28">
        <v>6.80101314821E11</v>
      </c>
      <c r="B5471" s="29" t="s">
        <v>17393</v>
      </c>
      <c r="C5471" s="29" t="s">
        <v>17394</v>
      </c>
      <c r="D5471" s="29" t="s">
        <v>17395</v>
      </c>
      <c r="E5471" s="29" t="s">
        <v>117</v>
      </c>
      <c r="F5471" s="29" t="s">
        <v>2</v>
      </c>
      <c r="G5471" s="29" t="s">
        <v>17396</v>
      </c>
      <c r="H5471" s="51" t="s">
        <v>16706</v>
      </c>
      <c r="I5471" s="6"/>
      <c r="J5471" s="10"/>
    </row>
    <row r="5472">
      <c r="A5472" s="28">
        <v>6.80102403967E11</v>
      </c>
      <c r="B5472" s="29" t="s">
        <v>17397</v>
      </c>
      <c r="C5472" s="29" t="s">
        <v>17398</v>
      </c>
      <c r="D5472" s="29" t="s">
        <v>17399</v>
      </c>
      <c r="E5472" s="29" t="s">
        <v>674</v>
      </c>
      <c r="F5472" s="29" t="s">
        <v>37</v>
      </c>
      <c r="G5472" s="29" t="s">
        <v>17400</v>
      </c>
      <c r="H5472" s="51" t="s">
        <v>16726</v>
      </c>
      <c r="I5472" s="6"/>
      <c r="J5472" s="6"/>
    </row>
    <row r="5473">
      <c r="A5473" s="3">
        <v>6.80104402028E11</v>
      </c>
      <c r="B5473" s="2" t="s">
        <v>17401</v>
      </c>
      <c r="C5473" s="2" t="s">
        <v>17402</v>
      </c>
      <c r="D5473" s="3">
        <v>8.7011331189E10</v>
      </c>
      <c r="E5473" s="2" t="s">
        <v>1794</v>
      </c>
      <c r="F5473" s="2" t="s">
        <v>91</v>
      </c>
      <c r="G5473" s="2" t="s">
        <v>2912</v>
      </c>
      <c r="H5473" s="4" t="s">
        <v>17403</v>
      </c>
      <c r="I5473" s="10"/>
      <c r="J5473" s="6"/>
    </row>
    <row r="5474">
      <c r="A5474" s="3">
        <v>6.80103300199E11</v>
      </c>
      <c r="B5474" s="2" t="s">
        <v>17404</v>
      </c>
      <c r="C5474" s="2" t="s">
        <v>17405</v>
      </c>
      <c r="D5474" s="3">
        <v>8.7774554568E10</v>
      </c>
      <c r="E5474" s="2" t="s">
        <v>386</v>
      </c>
      <c r="F5474" s="2" t="s">
        <v>205</v>
      </c>
      <c r="G5474" s="2" t="s">
        <v>17406</v>
      </c>
      <c r="H5474" s="4" t="s">
        <v>15382</v>
      </c>
      <c r="I5474" s="10"/>
      <c r="J5474" s="10"/>
    </row>
    <row r="5475">
      <c r="A5475" s="28">
        <v>6.80105300299E11</v>
      </c>
      <c r="B5475" s="29" t="s">
        <v>17407</v>
      </c>
      <c r="C5475" s="29" t="s">
        <v>17408</v>
      </c>
      <c r="D5475" s="28">
        <v>8.7144522095E10</v>
      </c>
      <c r="E5475" s="29" t="s">
        <v>165</v>
      </c>
      <c r="F5475" s="29" t="s">
        <v>43</v>
      </c>
      <c r="G5475" s="29" t="s">
        <v>3221</v>
      </c>
      <c r="H5475" s="51" t="s">
        <v>17409</v>
      </c>
      <c r="I5475" s="6"/>
      <c r="J5475" s="13"/>
    </row>
    <row r="5476">
      <c r="A5476" s="28">
        <v>6.80110300444E11</v>
      </c>
      <c r="B5476" s="29" t="s">
        <v>17410</v>
      </c>
      <c r="C5476" s="29" t="s">
        <v>17411</v>
      </c>
      <c r="D5476" s="28">
        <v>8.70172491E10</v>
      </c>
      <c r="E5476" s="29" t="s">
        <v>21</v>
      </c>
      <c r="F5476" s="29" t="s">
        <v>2</v>
      </c>
      <c r="G5476" s="29" t="s">
        <v>17412</v>
      </c>
      <c r="H5476" s="51" t="s">
        <v>16706</v>
      </c>
      <c r="I5476" s="6"/>
      <c r="J5476" s="6"/>
    </row>
    <row r="5477">
      <c r="A5477" s="28">
        <v>6.80110301899E11</v>
      </c>
      <c r="B5477" s="29" t="s">
        <v>17413</v>
      </c>
      <c r="C5477" s="29" t="s">
        <v>17414</v>
      </c>
      <c r="D5477" s="28">
        <v>8.7769167991E10</v>
      </c>
      <c r="E5477" s="29" t="s">
        <v>165</v>
      </c>
      <c r="F5477" s="29" t="s">
        <v>91</v>
      </c>
      <c r="G5477" s="29" t="s">
        <v>4666</v>
      </c>
      <c r="H5477" s="51" t="s">
        <v>17337</v>
      </c>
      <c r="I5477" s="6"/>
      <c r="J5477" s="6"/>
    </row>
    <row r="5478">
      <c r="A5478" s="3">
        <v>6.80111301309E11</v>
      </c>
      <c r="B5478" s="2" t="s">
        <v>17415</v>
      </c>
      <c r="C5478" s="2" t="s">
        <v>17416</v>
      </c>
      <c r="D5478" s="3">
        <v>7.711258554E9</v>
      </c>
      <c r="E5478" s="2" t="s">
        <v>165</v>
      </c>
      <c r="F5478" s="2" t="s">
        <v>96</v>
      </c>
      <c r="G5478" s="2" t="s">
        <v>1947</v>
      </c>
      <c r="H5478" s="4" t="s">
        <v>2090</v>
      </c>
      <c r="I5478" s="10"/>
      <c r="J5478" s="10"/>
    </row>
    <row r="5479">
      <c r="A5479" s="28">
        <v>6.8011230093E11</v>
      </c>
      <c r="B5479" s="29" t="s">
        <v>17417</v>
      </c>
      <c r="C5479" s="29" t="s">
        <v>17418</v>
      </c>
      <c r="D5479" s="28">
        <v>8.7775659107E10</v>
      </c>
      <c r="E5479" s="29" t="s">
        <v>21</v>
      </c>
      <c r="F5479" s="29" t="s">
        <v>91</v>
      </c>
      <c r="G5479" s="29" t="s">
        <v>16196</v>
      </c>
      <c r="H5479" s="51" t="s">
        <v>17419</v>
      </c>
      <c r="I5479" s="6"/>
      <c r="J5479" s="6"/>
    </row>
    <row r="5480">
      <c r="A5480" s="28">
        <v>6.80112402232E11</v>
      </c>
      <c r="B5480" s="29" t="s">
        <v>17420</v>
      </c>
      <c r="C5480" s="29" t="s">
        <v>17421</v>
      </c>
      <c r="D5480" s="28">
        <v>8.7769432222E10</v>
      </c>
      <c r="E5480" s="29" t="s">
        <v>165</v>
      </c>
      <c r="F5480" s="29" t="s">
        <v>91</v>
      </c>
      <c r="G5480" s="29" t="s">
        <v>13929</v>
      </c>
      <c r="H5480" s="51" t="s">
        <v>17419</v>
      </c>
      <c r="I5480" s="6"/>
      <c r="J5480" s="6"/>
    </row>
    <row r="5481">
      <c r="A5481" s="3">
        <v>6.80117300105E11</v>
      </c>
      <c r="B5481" s="2" t="s">
        <v>17422</v>
      </c>
      <c r="C5481" s="2" t="s">
        <v>17423</v>
      </c>
      <c r="D5481" s="3">
        <v>8.7055756787E10</v>
      </c>
      <c r="E5481" s="2" t="s">
        <v>21</v>
      </c>
      <c r="F5481" s="2" t="s">
        <v>31</v>
      </c>
      <c r="G5481" s="2" t="s">
        <v>16247</v>
      </c>
      <c r="H5481" s="4" t="s">
        <v>14120</v>
      </c>
      <c r="I5481" s="10"/>
      <c r="J5481" s="33"/>
    </row>
    <row r="5482">
      <c r="A5482" s="62">
        <v>6.80115301463E11</v>
      </c>
      <c r="B5482" s="63" t="s">
        <v>17424</v>
      </c>
      <c r="C5482" s="63" t="s">
        <v>17424</v>
      </c>
      <c r="D5482" s="68" t="str">
        <f>+77021110012 ,87021110012</f>
        <v>#ERROR!</v>
      </c>
      <c r="E5482" s="63" t="s">
        <v>16</v>
      </c>
      <c r="F5482" s="63" t="s">
        <v>37</v>
      </c>
      <c r="G5482" s="63" t="s">
        <v>17425</v>
      </c>
      <c r="H5482" s="33"/>
      <c r="I5482" s="33"/>
      <c r="J5482" s="6"/>
    </row>
    <row r="5483">
      <c r="A5483" s="28">
        <v>6.80122400476E11</v>
      </c>
      <c r="B5483" s="29" t="s">
        <v>17426</v>
      </c>
      <c r="C5483" s="29" t="s">
        <v>17426</v>
      </c>
      <c r="D5483" s="39" t="s">
        <v>17427</v>
      </c>
      <c r="E5483" s="29" t="s">
        <v>117</v>
      </c>
      <c r="F5483" s="29" t="s">
        <v>31</v>
      </c>
      <c r="G5483" s="29" t="s">
        <v>17428</v>
      </c>
      <c r="H5483" s="51" t="s">
        <v>17429</v>
      </c>
      <c r="I5483" s="6"/>
      <c r="J5483" s="10"/>
    </row>
    <row r="5484">
      <c r="A5484" s="3">
        <v>6.8012430043E11</v>
      </c>
      <c r="B5484" s="2" t="s">
        <v>17430</v>
      </c>
      <c r="C5484" s="2" t="s">
        <v>17431</v>
      </c>
      <c r="D5484" s="3">
        <f>+77024675265</f>
        <v>77024675265</v>
      </c>
      <c r="E5484" s="2" t="s">
        <v>117</v>
      </c>
      <c r="F5484" s="2" t="s">
        <v>31</v>
      </c>
      <c r="G5484" s="2" t="s">
        <v>16671</v>
      </c>
      <c r="H5484" s="4" t="s">
        <v>14310</v>
      </c>
      <c r="I5484" s="10"/>
      <c r="J5484" s="6"/>
    </row>
    <row r="5485">
      <c r="A5485" s="28">
        <v>6.80121302193E11</v>
      </c>
      <c r="B5485" s="29" t="s">
        <v>17432</v>
      </c>
      <c r="C5485" s="29" t="s">
        <v>17433</v>
      </c>
      <c r="D5485" s="39" t="s">
        <v>17434</v>
      </c>
      <c r="E5485" s="29" t="s">
        <v>17435</v>
      </c>
      <c r="F5485" s="29" t="s">
        <v>37</v>
      </c>
      <c r="G5485" s="29" t="s">
        <v>6721</v>
      </c>
      <c r="H5485" s="51" t="s">
        <v>16726</v>
      </c>
      <c r="I5485" s="6"/>
      <c r="J5485" s="20"/>
    </row>
    <row r="5486">
      <c r="A5486" s="3">
        <v>6.80127301148E11</v>
      </c>
      <c r="B5486" s="2" t="s">
        <v>17436</v>
      </c>
      <c r="C5486" s="2" t="s">
        <v>17437</v>
      </c>
      <c r="D5486" s="2" t="s">
        <v>17438</v>
      </c>
      <c r="E5486" s="2" t="s">
        <v>117</v>
      </c>
      <c r="F5486" s="2" t="s">
        <v>91</v>
      </c>
      <c r="G5486" s="2" t="s">
        <v>17439</v>
      </c>
      <c r="H5486" s="4" t="s">
        <v>17440</v>
      </c>
      <c r="I5486" s="10"/>
      <c r="J5486" s="6"/>
    </row>
    <row r="5487">
      <c r="A5487" s="28">
        <v>6.80128301242E11</v>
      </c>
      <c r="B5487" s="29" t="s">
        <v>17441</v>
      </c>
      <c r="C5487" s="29" t="s">
        <v>17442</v>
      </c>
      <c r="D5487" s="28">
        <v>8.7024089246E10</v>
      </c>
      <c r="E5487" s="29" t="s">
        <v>674</v>
      </c>
      <c r="F5487" s="29" t="s">
        <v>2</v>
      </c>
      <c r="G5487" s="29" t="s">
        <v>17443</v>
      </c>
      <c r="H5487" s="51" t="s">
        <v>16706</v>
      </c>
      <c r="I5487" s="6"/>
      <c r="J5487" s="10"/>
    </row>
    <row r="5488">
      <c r="A5488" s="28">
        <v>6.80201302544E11</v>
      </c>
      <c r="B5488" s="29" t="s">
        <v>17444</v>
      </c>
      <c r="C5488" s="29" t="s">
        <v>17445</v>
      </c>
      <c r="D5488" s="39" t="s">
        <v>17446</v>
      </c>
      <c r="E5488" s="29" t="s">
        <v>165</v>
      </c>
      <c r="F5488" s="29" t="s">
        <v>16</v>
      </c>
      <c r="G5488" s="29" t="s">
        <v>1106</v>
      </c>
      <c r="H5488" s="51" t="s">
        <v>17447</v>
      </c>
      <c r="I5488" s="6"/>
      <c r="J5488" s="6"/>
    </row>
    <row r="5489">
      <c r="A5489" s="3">
        <v>6.80204350293E11</v>
      </c>
      <c r="B5489" s="2" t="s">
        <v>17448</v>
      </c>
      <c r="C5489" s="2" t="s">
        <v>17449</v>
      </c>
      <c r="D5489" s="3">
        <v>8.7479612934E10</v>
      </c>
      <c r="E5489" s="2" t="s">
        <v>362</v>
      </c>
      <c r="F5489" s="2" t="s">
        <v>43</v>
      </c>
      <c r="G5489" s="2" t="s">
        <v>17450</v>
      </c>
      <c r="H5489" s="4" t="s">
        <v>2138</v>
      </c>
      <c r="I5489" s="10"/>
      <c r="J5489" s="13"/>
    </row>
    <row r="5490">
      <c r="A5490" s="28">
        <v>6.8020930069E11</v>
      </c>
      <c r="B5490" s="29" t="s">
        <v>17451</v>
      </c>
      <c r="C5490" s="29" t="s">
        <v>17452</v>
      </c>
      <c r="D5490" s="39" t="s">
        <v>17453</v>
      </c>
      <c r="E5490" s="29" t="s">
        <v>21</v>
      </c>
      <c r="F5490" s="29" t="s">
        <v>201</v>
      </c>
      <c r="G5490" s="29" t="s">
        <v>202</v>
      </c>
      <c r="H5490" s="51" t="s">
        <v>13986</v>
      </c>
      <c r="I5490" s="6"/>
      <c r="J5490" s="10"/>
    </row>
    <row r="5491">
      <c r="A5491" s="28">
        <v>6.80208302374E11</v>
      </c>
      <c r="B5491" s="29" t="s">
        <v>17454</v>
      </c>
      <c r="C5491" s="29" t="s">
        <v>17455</v>
      </c>
      <c r="D5491" s="28">
        <v>8.7052213077E10</v>
      </c>
      <c r="E5491" s="29" t="s">
        <v>165</v>
      </c>
      <c r="F5491" s="29" t="s">
        <v>141</v>
      </c>
      <c r="G5491" s="29" t="s">
        <v>17456</v>
      </c>
      <c r="H5491" s="51" t="s">
        <v>17447</v>
      </c>
      <c r="I5491" s="6"/>
      <c r="J5491" s="6"/>
    </row>
    <row r="5492">
      <c r="A5492" s="28">
        <v>6.80211302549E11</v>
      </c>
      <c r="B5492" s="29" t="s">
        <v>17457</v>
      </c>
      <c r="C5492" s="29" t="s">
        <v>17458</v>
      </c>
      <c r="D5492" s="28">
        <v>8.7766063792E10</v>
      </c>
      <c r="E5492" s="29" t="s">
        <v>117</v>
      </c>
      <c r="F5492" s="29" t="s">
        <v>2</v>
      </c>
      <c r="G5492" s="29" t="s">
        <v>13108</v>
      </c>
      <c r="H5492" s="51" t="s">
        <v>17459</v>
      </c>
      <c r="I5492" s="6"/>
      <c r="J5492" s="6"/>
    </row>
    <row r="5493">
      <c r="A5493" s="28">
        <v>6.80216300321E11</v>
      </c>
      <c r="B5493" s="29" t="s">
        <v>17460</v>
      </c>
      <c r="C5493" s="29" t="s">
        <v>17461</v>
      </c>
      <c r="D5493" s="28">
        <v>8.7775804111E10</v>
      </c>
      <c r="E5493" s="29" t="s">
        <v>225</v>
      </c>
      <c r="F5493" s="29" t="s">
        <v>43</v>
      </c>
      <c r="G5493" s="29" t="s">
        <v>7198</v>
      </c>
      <c r="H5493" s="51" t="s">
        <v>17462</v>
      </c>
      <c r="I5493" s="6"/>
      <c r="J5493" s="20"/>
    </row>
    <row r="5494">
      <c r="A5494" s="28">
        <v>6.80223301655E11</v>
      </c>
      <c r="B5494" s="29" t="s">
        <v>17463</v>
      </c>
      <c r="C5494" s="29" t="s">
        <v>17464</v>
      </c>
      <c r="D5494" s="39" t="s">
        <v>17465</v>
      </c>
      <c r="E5494" s="29" t="s">
        <v>173</v>
      </c>
      <c r="F5494" s="29" t="s">
        <v>37</v>
      </c>
      <c r="G5494" s="29" t="s">
        <v>6104</v>
      </c>
      <c r="H5494" s="51" t="s">
        <v>16726</v>
      </c>
      <c r="I5494" s="6"/>
      <c r="J5494" s="10"/>
    </row>
    <row r="5495">
      <c r="A5495" s="62">
        <v>6.80221300804E11</v>
      </c>
      <c r="B5495" s="63" t="s">
        <v>17466</v>
      </c>
      <c r="C5495" s="63" t="s">
        <v>17467</v>
      </c>
      <c r="D5495" s="68" t="str">
        <f>+77017526386 ,87017526386</f>
        <v>#ERROR!</v>
      </c>
      <c r="E5495" s="63" t="s">
        <v>1</v>
      </c>
      <c r="F5495" s="63" t="s">
        <v>16</v>
      </c>
      <c r="G5495" s="63" t="s">
        <v>12208</v>
      </c>
      <c r="H5495" s="33"/>
      <c r="I5495" s="33"/>
      <c r="J5495" s="6"/>
    </row>
    <row r="5496">
      <c r="A5496" s="3">
        <v>6.80224300226E11</v>
      </c>
      <c r="B5496" s="2" t="s">
        <v>17468</v>
      </c>
      <c r="C5496" s="2" t="s">
        <v>17469</v>
      </c>
      <c r="D5496" s="2" t="s">
        <v>17470</v>
      </c>
      <c r="E5496" s="2" t="s">
        <v>386</v>
      </c>
      <c r="F5496" s="2" t="s">
        <v>43</v>
      </c>
      <c r="G5496" s="2" t="s">
        <v>1323</v>
      </c>
      <c r="H5496" s="4" t="s">
        <v>2080</v>
      </c>
      <c r="I5496" s="10"/>
      <c r="J5496" s="20"/>
    </row>
    <row r="5497">
      <c r="A5497" s="28">
        <v>6.80225300707E11</v>
      </c>
      <c r="B5497" s="29" t="s">
        <v>17471</v>
      </c>
      <c r="C5497" s="29" t="s">
        <v>17472</v>
      </c>
      <c r="D5497" s="28">
        <v>8.7753945239E10</v>
      </c>
      <c r="E5497" s="29" t="s">
        <v>165</v>
      </c>
      <c r="F5497" s="29" t="s">
        <v>186</v>
      </c>
      <c r="G5497" s="29" t="s">
        <v>1196</v>
      </c>
      <c r="H5497" s="51" t="s">
        <v>14043</v>
      </c>
      <c r="I5497" s="6"/>
      <c r="J5497" s="6"/>
    </row>
    <row r="5498">
      <c r="A5498" s="28">
        <v>6.80228401391E11</v>
      </c>
      <c r="B5498" s="29" t="s">
        <v>17473</v>
      </c>
      <c r="C5498" s="29" t="s">
        <v>17474</v>
      </c>
      <c r="D5498" s="28">
        <v>8.7027924704E10</v>
      </c>
      <c r="E5498" s="29" t="s">
        <v>117</v>
      </c>
      <c r="F5498" s="29" t="s">
        <v>186</v>
      </c>
      <c r="G5498" s="29" t="s">
        <v>2873</v>
      </c>
      <c r="H5498" s="51" t="s">
        <v>14043</v>
      </c>
      <c r="I5498" s="6"/>
      <c r="J5498" s="6"/>
    </row>
    <row r="5499">
      <c r="A5499" s="28">
        <v>6.80226300702E11</v>
      </c>
      <c r="B5499" s="29" t="s">
        <v>17475</v>
      </c>
      <c r="C5499" s="29" t="s">
        <v>17476</v>
      </c>
      <c r="D5499" s="28">
        <v>8.7777706468E10</v>
      </c>
      <c r="E5499" s="29" t="s">
        <v>165</v>
      </c>
      <c r="F5499" s="29" t="s">
        <v>201</v>
      </c>
      <c r="G5499" s="29" t="s">
        <v>3404</v>
      </c>
      <c r="H5499" s="51" t="s">
        <v>13682</v>
      </c>
      <c r="I5499" s="6"/>
      <c r="J5499" s="13"/>
    </row>
    <row r="5500">
      <c r="A5500" s="28">
        <v>6.80228300703E11</v>
      </c>
      <c r="B5500" s="29" t="s">
        <v>17477</v>
      </c>
      <c r="C5500" s="29" t="s">
        <v>17478</v>
      </c>
      <c r="D5500" s="29" t="s">
        <v>17479</v>
      </c>
      <c r="E5500" s="29" t="s">
        <v>1373</v>
      </c>
      <c r="F5500" s="29" t="s">
        <v>9</v>
      </c>
      <c r="G5500" s="29" t="s">
        <v>3950</v>
      </c>
      <c r="H5500" s="51" t="s">
        <v>17480</v>
      </c>
      <c r="I5500" s="6"/>
      <c r="J5500" s="6"/>
    </row>
    <row r="5501">
      <c r="A5501" s="28">
        <v>6.80301403896E11</v>
      </c>
      <c r="B5501" s="29" t="s">
        <v>17481</v>
      </c>
      <c r="C5501" s="29" t="s">
        <v>17482</v>
      </c>
      <c r="D5501" s="28">
        <v>8.7773975168E10</v>
      </c>
      <c r="E5501" s="29" t="s">
        <v>36</v>
      </c>
      <c r="F5501" s="29" t="s">
        <v>205</v>
      </c>
      <c r="G5501" s="29" t="s">
        <v>1634</v>
      </c>
      <c r="H5501" s="51" t="s">
        <v>15449</v>
      </c>
      <c r="I5501" s="6"/>
      <c r="J5501" s="6"/>
    </row>
    <row r="5502">
      <c r="A5502" s="3">
        <v>6.80304401886E11</v>
      </c>
      <c r="B5502" s="2" t="s">
        <v>17483</v>
      </c>
      <c r="C5502" s="2" t="s">
        <v>17484</v>
      </c>
      <c r="D5502" s="69" t="s">
        <v>17485</v>
      </c>
      <c r="E5502" s="2" t="s">
        <v>225</v>
      </c>
      <c r="F5502" s="2" t="s">
        <v>96</v>
      </c>
      <c r="G5502" s="2" t="s">
        <v>2197</v>
      </c>
      <c r="H5502" s="4" t="s">
        <v>2090</v>
      </c>
      <c r="I5502" s="10"/>
      <c r="J5502" s="33"/>
    </row>
    <row r="5503">
      <c r="A5503" s="58"/>
      <c r="B5503" s="58"/>
      <c r="C5503" s="58"/>
      <c r="D5503" s="58"/>
      <c r="E5503" s="58"/>
      <c r="F5503" s="58"/>
      <c r="G5503" s="58"/>
      <c r="H5503" s="6"/>
      <c r="I5503" s="6"/>
      <c r="J5503" s="6"/>
    </row>
    <row r="5504">
      <c r="A5504" s="3">
        <v>6.80303400539E11</v>
      </c>
      <c r="B5504" s="2" t="s">
        <v>15744</v>
      </c>
      <c r="C5504" s="2" t="s">
        <v>17486</v>
      </c>
      <c r="D5504" s="3">
        <v>8.7475276791E10</v>
      </c>
      <c r="E5504" s="2" t="s">
        <v>442</v>
      </c>
      <c r="F5504" s="2" t="s">
        <v>9</v>
      </c>
      <c r="G5504" s="2" t="s">
        <v>1477</v>
      </c>
      <c r="H5504" s="4" t="s">
        <v>2162</v>
      </c>
      <c r="I5504" s="10"/>
      <c r="J5504" s="6"/>
    </row>
    <row r="5505">
      <c r="A5505" s="62">
        <v>6.80305301284E11</v>
      </c>
      <c r="B5505" s="63" t="s">
        <v>17487</v>
      </c>
      <c r="C5505" s="63" t="s">
        <v>17488</v>
      </c>
      <c r="D5505" s="62">
        <v>8.7014468811E10</v>
      </c>
      <c r="E5505" s="63" t="s">
        <v>117</v>
      </c>
      <c r="F5505" s="63" t="s">
        <v>1868</v>
      </c>
      <c r="G5505" s="63" t="s">
        <v>12441</v>
      </c>
      <c r="H5505" s="33"/>
      <c r="I5505" s="33"/>
      <c r="J5505" s="10"/>
    </row>
    <row r="5506">
      <c r="A5506" s="28">
        <v>6.80310300431E11</v>
      </c>
      <c r="B5506" s="29" t="s">
        <v>17489</v>
      </c>
      <c r="C5506" s="29" t="s">
        <v>17490</v>
      </c>
      <c r="D5506" s="28">
        <f>+77756945940</f>
        <v>77756945940</v>
      </c>
      <c r="E5506" s="29" t="s">
        <v>21</v>
      </c>
      <c r="F5506" s="29" t="s">
        <v>31</v>
      </c>
      <c r="G5506" s="29" t="s">
        <v>17491</v>
      </c>
      <c r="H5506" s="51" t="s">
        <v>17492</v>
      </c>
      <c r="I5506" s="6"/>
      <c r="J5506" s="6"/>
    </row>
    <row r="5507">
      <c r="A5507" s="28">
        <v>6.80306401672E11</v>
      </c>
      <c r="B5507" s="29" t="s">
        <v>17493</v>
      </c>
      <c r="C5507" s="29" t="s">
        <v>17494</v>
      </c>
      <c r="D5507" s="39" t="s">
        <v>17495</v>
      </c>
      <c r="E5507" s="29" t="s">
        <v>117</v>
      </c>
      <c r="F5507" s="29" t="s">
        <v>96</v>
      </c>
      <c r="G5507" s="29" t="s">
        <v>17496</v>
      </c>
      <c r="H5507" s="51" t="s">
        <v>1985</v>
      </c>
      <c r="I5507" s="6"/>
      <c r="J5507" s="10"/>
    </row>
    <row r="5508">
      <c r="A5508" s="28">
        <v>6.80313402351E11</v>
      </c>
      <c r="B5508" s="29" t="s">
        <v>17497</v>
      </c>
      <c r="C5508" s="29" t="s">
        <v>17498</v>
      </c>
      <c r="D5508" s="29" t="s">
        <v>17499</v>
      </c>
      <c r="E5508" s="29" t="s">
        <v>1373</v>
      </c>
      <c r="F5508" s="29" t="s">
        <v>16</v>
      </c>
      <c r="G5508" s="29" t="s">
        <v>6789</v>
      </c>
      <c r="H5508" s="51" t="s">
        <v>17500</v>
      </c>
      <c r="I5508" s="6"/>
      <c r="J5508" s="10"/>
    </row>
    <row r="5509">
      <c r="A5509" s="28">
        <v>6.80310401327E11</v>
      </c>
      <c r="B5509" s="29" t="s">
        <v>17501</v>
      </c>
      <c r="C5509" s="29" t="s">
        <v>17502</v>
      </c>
      <c r="D5509" s="28">
        <v>8.7054932333E10</v>
      </c>
      <c r="E5509" s="29" t="s">
        <v>173</v>
      </c>
      <c r="F5509" s="29" t="s">
        <v>201</v>
      </c>
      <c r="G5509" s="29" t="s">
        <v>3404</v>
      </c>
      <c r="H5509" s="51" t="s">
        <v>13682</v>
      </c>
      <c r="I5509" s="6"/>
      <c r="J5509" s="10"/>
    </row>
    <row r="5510">
      <c r="A5510" s="3">
        <v>6.80311401263E11</v>
      </c>
      <c r="B5510" s="2" t="s">
        <v>17503</v>
      </c>
      <c r="C5510" s="2" t="s">
        <v>17504</v>
      </c>
      <c r="D5510" s="69" t="s">
        <v>17505</v>
      </c>
      <c r="E5510" s="2" t="s">
        <v>117</v>
      </c>
      <c r="F5510" s="2" t="s">
        <v>2</v>
      </c>
      <c r="G5510" s="2" t="s">
        <v>12703</v>
      </c>
      <c r="H5510" s="4" t="s">
        <v>16740</v>
      </c>
      <c r="I5510" s="10"/>
      <c r="J5510" s="13"/>
    </row>
    <row r="5511">
      <c r="A5511" s="28">
        <v>6.80314300166E11</v>
      </c>
      <c r="B5511" s="29" t="s">
        <v>17506</v>
      </c>
      <c r="C5511" s="29" t="s">
        <v>17507</v>
      </c>
      <c r="D5511" s="39" t="s">
        <v>17508</v>
      </c>
      <c r="E5511" s="29" t="s">
        <v>213</v>
      </c>
      <c r="F5511" s="29" t="s">
        <v>91</v>
      </c>
      <c r="G5511" s="29" t="s">
        <v>1495</v>
      </c>
      <c r="H5511" s="51" t="s">
        <v>17337</v>
      </c>
      <c r="I5511" s="6"/>
      <c r="J5511" s="10"/>
    </row>
    <row r="5512">
      <c r="A5512" s="28">
        <v>6.80319402285E11</v>
      </c>
      <c r="B5512" s="29" t="s">
        <v>17509</v>
      </c>
      <c r="C5512" s="29" t="s">
        <v>17510</v>
      </c>
      <c r="D5512" s="28">
        <v>8.747233185E10</v>
      </c>
      <c r="E5512" s="29" t="s">
        <v>674</v>
      </c>
      <c r="F5512" s="29" t="s">
        <v>16</v>
      </c>
      <c r="G5512" s="29" t="s">
        <v>17511</v>
      </c>
      <c r="H5512" s="51" t="s">
        <v>16851</v>
      </c>
      <c r="I5512" s="6"/>
      <c r="J5512" s="6"/>
    </row>
    <row r="5513">
      <c r="A5513" s="28">
        <v>6.80317302337E11</v>
      </c>
      <c r="B5513" s="29" t="s">
        <v>17512</v>
      </c>
      <c r="C5513" s="29" t="s">
        <v>17513</v>
      </c>
      <c r="D5513" s="28">
        <v>8.7071082133E10</v>
      </c>
      <c r="E5513" s="29" t="s">
        <v>21</v>
      </c>
      <c r="F5513" s="29" t="s">
        <v>31</v>
      </c>
      <c r="G5513" s="29" t="s">
        <v>11864</v>
      </c>
      <c r="H5513" s="51" t="s">
        <v>14310</v>
      </c>
      <c r="I5513" s="6"/>
      <c r="J5513" s="10"/>
    </row>
    <row r="5514">
      <c r="A5514" s="28">
        <v>6.80322301118E11</v>
      </c>
      <c r="B5514" s="29" t="s">
        <v>17514</v>
      </c>
      <c r="C5514" s="29" t="s">
        <v>17515</v>
      </c>
      <c r="D5514" s="28">
        <v>8.7051634557E10</v>
      </c>
      <c r="E5514" s="29" t="s">
        <v>17516</v>
      </c>
      <c r="F5514" s="29" t="s">
        <v>91</v>
      </c>
      <c r="G5514" s="29" t="s">
        <v>1787</v>
      </c>
      <c r="H5514" s="51" t="s">
        <v>1842</v>
      </c>
      <c r="I5514" s="6"/>
      <c r="J5514" s="6"/>
    </row>
    <row r="5515">
      <c r="A5515" s="3">
        <v>6.80320302402E11</v>
      </c>
      <c r="B5515" s="2" t="s">
        <v>17517</v>
      </c>
      <c r="C5515" s="2" t="s">
        <v>17518</v>
      </c>
      <c r="D5515" s="3">
        <v>8.7718405042E10</v>
      </c>
      <c r="E5515" s="2" t="s">
        <v>117</v>
      </c>
      <c r="F5515" s="2" t="s">
        <v>186</v>
      </c>
      <c r="G5515" s="2" t="s">
        <v>17519</v>
      </c>
      <c r="H5515" s="4" t="s">
        <v>13820</v>
      </c>
      <c r="I5515" s="10"/>
      <c r="J5515" s="10"/>
    </row>
    <row r="5516">
      <c r="A5516" s="3">
        <v>6.80331301701E11</v>
      </c>
      <c r="B5516" s="2" t="s">
        <v>17520</v>
      </c>
      <c r="C5516" s="2" t="s">
        <v>17520</v>
      </c>
      <c r="D5516" s="3">
        <v>8.7234421925E10</v>
      </c>
      <c r="E5516" s="2" t="s">
        <v>165</v>
      </c>
      <c r="F5516" s="2" t="s">
        <v>16</v>
      </c>
      <c r="G5516" s="2" t="s">
        <v>17175</v>
      </c>
      <c r="H5516" s="4" t="s">
        <v>17176</v>
      </c>
      <c r="I5516" s="10"/>
      <c r="J5516" s="10"/>
    </row>
    <row r="5517">
      <c r="A5517" s="28">
        <v>6.80328402006E11</v>
      </c>
      <c r="B5517" s="29" t="s">
        <v>17521</v>
      </c>
      <c r="C5517" s="29" t="s">
        <v>9493</v>
      </c>
      <c r="D5517" s="39" t="s">
        <v>17522</v>
      </c>
      <c r="E5517" s="29" t="s">
        <v>366</v>
      </c>
      <c r="F5517" s="29" t="s">
        <v>201</v>
      </c>
      <c r="G5517" s="29" t="s">
        <v>202</v>
      </c>
      <c r="H5517" s="51" t="s">
        <v>13197</v>
      </c>
      <c r="I5517" s="6"/>
      <c r="J5517" s="6"/>
    </row>
    <row r="5518">
      <c r="A5518" s="58"/>
      <c r="B5518" s="58"/>
      <c r="C5518" s="58"/>
      <c r="D5518" s="58"/>
      <c r="E5518" s="58"/>
      <c r="F5518" s="58"/>
      <c r="G5518" s="58"/>
      <c r="H5518" s="6"/>
      <c r="I5518" s="6"/>
      <c r="J5518" s="6"/>
    </row>
    <row r="5519">
      <c r="A5519" s="28">
        <v>6.80414301485E11</v>
      </c>
      <c r="B5519" s="29" t="s">
        <v>17523</v>
      </c>
      <c r="C5519" s="29" t="s">
        <v>17524</v>
      </c>
      <c r="D5519" s="28">
        <v>8.7028095492E10</v>
      </c>
      <c r="E5519" s="29" t="s">
        <v>165</v>
      </c>
      <c r="F5519" s="29" t="s">
        <v>71</v>
      </c>
      <c r="G5519" s="29" t="s">
        <v>5204</v>
      </c>
      <c r="H5519" s="30" t="s">
        <v>17525</v>
      </c>
      <c r="I5519" s="6"/>
      <c r="J5519" s="10"/>
    </row>
    <row r="5520">
      <c r="A5520" s="28">
        <v>6.80407350653E11</v>
      </c>
      <c r="B5520" s="29" t="s">
        <v>17526</v>
      </c>
      <c r="C5520" s="29" t="s">
        <v>17527</v>
      </c>
      <c r="D5520" s="28">
        <v>8.7028249767E10</v>
      </c>
      <c r="E5520" s="29" t="s">
        <v>165</v>
      </c>
      <c r="F5520" s="29" t="s">
        <v>141</v>
      </c>
      <c r="G5520" s="29" t="s">
        <v>12851</v>
      </c>
      <c r="H5520" s="51" t="s">
        <v>17447</v>
      </c>
      <c r="I5520" s="6"/>
      <c r="J5520" s="10"/>
    </row>
    <row r="5521">
      <c r="A5521" s="28">
        <v>6.80410301959E11</v>
      </c>
      <c r="B5521" s="29" t="s">
        <v>17528</v>
      </c>
      <c r="C5521" s="29" t="s">
        <v>17529</v>
      </c>
      <c r="D5521" s="28">
        <v>8.7713355839E10</v>
      </c>
      <c r="E5521" s="29" t="s">
        <v>16</v>
      </c>
      <c r="F5521" s="29" t="s">
        <v>2</v>
      </c>
      <c r="G5521" s="29" t="s">
        <v>17530</v>
      </c>
      <c r="H5521" s="51" t="s">
        <v>16706</v>
      </c>
      <c r="I5521" s="6"/>
      <c r="J5521" s="13"/>
    </row>
    <row r="5522">
      <c r="A5522" s="3">
        <v>6.80416301644E11</v>
      </c>
      <c r="B5522" s="2" t="s">
        <v>17531</v>
      </c>
      <c r="C5522" s="2" t="s">
        <v>17532</v>
      </c>
      <c r="D5522" s="69" t="s">
        <v>17533</v>
      </c>
      <c r="E5522" s="2" t="s">
        <v>117</v>
      </c>
      <c r="F5522" s="2" t="s">
        <v>31</v>
      </c>
      <c r="G5522" s="2" t="s">
        <v>13657</v>
      </c>
      <c r="H5522" s="4" t="s">
        <v>14120</v>
      </c>
      <c r="I5522" s="10"/>
      <c r="J5522" s="6"/>
    </row>
    <row r="5523">
      <c r="A5523" s="28">
        <v>6.80420401127E11</v>
      </c>
      <c r="B5523" s="29" t="s">
        <v>17534</v>
      </c>
      <c r="C5523" s="29" t="s">
        <v>17535</v>
      </c>
      <c r="D5523" s="28">
        <v>8.7711573883E10</v>
      </c>
      <c r="E5523" s="29" t="s">
        <v>117</v>
      </c>
      <c r="F5523" s="29" t="s">
        <v>2</v>
      </c>
      <c r="G5523" s="29" t="s">
        <v>17536</v>
      </c>
      <c r="H5523" s="51" t="s">
        <v>16706</v>
      </c>
      <c r="I5523" s="6"/>
      <c r="J5523" s="33"/>
    </row>
    <row r="5524">
      <c r="A5524" s="28">
        <v>6.80421301453E11</v>
      </c>
      <c r="B5524" s="29" t="s">
        <v>17537</v>
      </c>
      <c r="C5524" s="29" t="s">
        <v>17538</v>
      </c>
      <c r="D5524" s="28">
        <v>8.7775294613E10</v>
      </c>
      <c r="E5524" s="29" t="s">
        <v>302</v>
      </c>
      <c r="F5524" s="29" t="s">
        <v>2</v>
      </c>
      <c r="G5524" s="29" t="s">
        <v>2115</v>
      </c>
      <c r="H5524" s="51" t="s">
        <v>16706</v>
      </c>
      <c r="I5524" s="6"/>
      <c r="J5524" s="13"/>
    </row>
    <row r="5525">
      <c r="A5525" s="28">
        <v>6.80425300794E11</v>
      </c>
      <c r="B5525" s="29" t="s">
        <v>17539</v>
      </c>
      <c r="C5525" s="29" t="s">
        <v>17540</v>
      </c>
      <c r="D5525" s="28">
        <v>8.7114521201E10</v>
      </c>
      <c r="E5525" s="29" t="s">
        <v>165</v>
      </c>
      <c r="F5525" s="29" t="s">
        <v>91</v>
      </c>
      <c r="G5525" s="29" t="s">
        <v>13753</v>
      </c>
      <c r="H5525" s="51" t="s">
        <v>1842</v>
      </c>
      <c r="I5525" s="6"/>
      <c r="J5525" s="33"/>
    </row>
    <row r="5526">
      <c r="A5526" s="28">
        <v>6.80422302219E11</v>
      </c>
      <c r="B5526" s="29" t="s">
        <v>17541</v>
      </c>
      <c r="C5526" s="29" t="s">
        <v>17542</v>
      </c>
      <c r="D5526" s="28">
        <v>8.7012802729E10</v>
      </c>
      <c r="E5526" s="29" t="s">
        <v>36</v>
      </c>
      <c r="F5526" s="29" t="s">
        <v>16</v>
      </c>
      <c r="G5526" s="29" t="s">
        <v>12199</v>
      </c>
      <c r="H5526" s="51" t="s">
        <v>16706</v>
      </c>
      <c r="I5526" s="6"/>
      <c r="J5526" s="6"/>
    </row>
    <row r="5527">
      <c r="A5527" s="28">
        <v>6.804243013E11</v>
      </c>
      <c r="B5527" s="29" t="s">
        <v>17543</v>
      </c>
      <c r="C5527" s="29" t="s">
        <v>7676</v>
      </c>
      <c r="D5527" s="39" t="s">
        <v>17544</v>
      </c>
      <c r="E5527" s="29" t="s">
        <v>36</v>
      </c>
      <c r="F5527" s="29" t="s">
        <v>16</v>
      </c>
      <c r="G5527" s="29" t="s">
        <v>17545</v>
      </c>
      <c r="H5527" s="51" t="s">
        <v>14950</v>
      </c>
      <c r="I5527" s="6"/>
      <c r="J5527" s="13"/>
    </row>
    <row r="5528">
      <c r="A5528" s="3">
        <v>6.80501401276E11</v>
      </c>
      <c r="B5528" s="2" t="s">
        <v>17546</v>
      </c>
      <c r="C5528" s="2" t="s">
        <v>17547</v>
      </c>
      <c r="D5528" s="3">
        <f>+77759590669</f>
        <v>77759590669</v>
      </c>
      <c r="E5528" s="2" t="s">
        <v>165</v>
      </c>
      <c r="F5528" s="2" t="s">
        <v>186</v>
      </c>
      <c r="G5528" s="2" t="s">
        <v>2183</v>
      </c>
      <c r="H5528" s="4" t="s">
        <v>13730</v>
      </c>
      <c r="I5528" s="10"/>
      <c r="J5528" s="10"/>
    </row>
    <row r="5529">
      <c r="A5529" s="28">
        <v>6.80425401779E11</v>
      </c>
      <c r="B5529" s="29" t="s">
        <v>17548</v>
      </c>
      <c r="C5529" s="29" t="s">
        <v>17549</v>
      </c>
      <c r="D5529" s="39" t="s">
        <v>17550</v>
      </c>
      <c r="E5529" s="29" t="s">
        <v>379</v>
      </c>
      <c r="F5529" s="29" t="s">
        <v>91</v>
      </c>
      <c r="G5529" s="29" t="s">
        <v>3280</v>
      </c>
      <c r="H5529" s="51" t="s">
        <v>1842</v>
      </c>
      <c r="I5529" s="6"/>
      <c r="J5529" s="6"/>
    </row>
    <row r="5530">
      <c r="A5530" s="62">
        <v>6.80427301832E11</v>
      </c>
      <c r="B5530" s="63" t="s">
        <v>17551</v>
      </c>
      <c r="C5530" s="63" t="s">
        <v>17552</v>
      </c>
      <c r="D5530" s="68" t="str">
        <f>+7 (777) 605-66-68 ,87776056668</f>
        <v>#ERROR!</v>
      </c>
      <c r="E5530" s="63" t="s">
        <v>16</v>
      </c>
      <c r="F5530" s="63" t="s">
        <v>37</v>
      </c>
      <c r="G5530" s="63" t="s">
        <v>6027</v>
      </c>
      <c r="H5530" s="33"/>
      <c r="I5530" s="33"/>
      <c r="J5530" s="6"/>
    </row>
    <row r="5531">
      <c r="A5531" s="28">
        <v>6.80501350199E11</v>
      </c>
      <c r="B5531" s="29" t="s">
        <v>17553</v>
      </c>
      <c r="C5531" s="29" t="s">
        <v>17554</v>
      </c>
      <c r="D5531" s="29" t="s">
        <v>17555</v>
      </c>
      <c r="E5531" s="29" t="s">
        <v>36</v>
      </c>
      <c r="F5531" s="29" t="s">
        <v>9</v>
      </c>
      <c r="G5531" s="29" t="s">
        <v>8752</v>
      </c>
      <c r="H5531" s="51" t="s">
        <v>16765</v>
      </c>
      <c r="I5531" s="6"/>
      <c r="J5531" s="6"/>
    </row>
    <row r="5532">
      <c r="A5532" s="3">
        <v>6.80502300594E11</v>
      </c>
      <c r="B5532" s="2" t="s">
        <v>17556</v>
      </c>
      <c r="C5532" s="2" t="s">
        <v>17557</v>
      </c>
      <c r="D5532" s="69" t="s">
        <v>17558</v>
      </c>
      <c r="E5532" s="2" t="s">
        <v>117</v>
      </c>
      <c r="F5532" s="2" t="s">
        <v>31</v>
      </c>
      <c r="G5532" s="2" t="s">
        <v>17559</v>
      </c>
      <c r="H5532" s="4" t="s">
        <v>14117</v>
      </c>
      <c r="I5532" s="10"/>
      <c r="J5532" s="20"/>
    </row>
    <row r="5533">
      <c r="A5533" s="28">
        <v>6.80501350298E11</v>
      </c>
      <c r="B5533" s="29" t="s">
        <v>17560</v>
      </c>
      <c r="C5533" s="29" t="s">
        <v>17561</v>
      </c>
      <c r="D5533" s="28">
        <v>8.701297425E10</v>
      </c>
      <c r="E5533" s="29" t="s">
        <v>117</v>
      </c>
      <c r="F5533" s="29" t="s">
        <v>71</v>
      </c>
      <c r="G5533" s="29" t="s">
        <v>1807</v>
      </c>
      <c r="H5533" s="30" t="s">
        <v>1732</v>
      </c>
      <c r="I5533" s="6"/>
      <c r="J5533" s="6"/>
    </row>
    <row r="5534">
      <c r="A5534" s="28">
        <v>6.80505300253E11</v>
      </c>
      <c r="B5534" s="29" t="s">
        <v>17562</v>
      </c>
      <c r="C5534" s="29" t="s">
        <v>17563</v>
      </c>
      <c r="D5534" s="28">
        <v>8.777862897E10</v>
      </c>
      <c r="E5534" s="29" t="s">
        <v>117</v>
      </c>
      <c r="F5534" s="29" t="s">
        <v>91</v>
      </c>
      <c r="G5534" s="29" t="s">
        <v>17564</v>
      </c>
      <c r="H5534" s="51" t="s">
        <v>1842</v>
      </c>
      <c r="I5534" s="6"/>
      <c r="J5534" s="33"/>
    </row>
    <row r="5535">
      <c r="A5535" s="3">
        <v>6.80503400437E11</v>
      </c>
      <c r="B5535" s="2" t="s">
        <v>17565</v>
      </c>
      <c r="C5535" s="2" t="s">
        <v>17566</v>
      </c>
      <c r="D5535" s="3">
        <v>8.701355505E10</v>
      </c>
      <c r="E5535" s="2" t="s">
        <v>21</v>
      </c>
      <c r="F5535" s="2" t="s">
        <v>31</v>
      </c>
      <c r="G5535" s="2" t="s">
        <v>14796</v>
      </c>
      <c r="H5535" s="4" t="s">
        <v>14117</v>
      </c>
      <c r="I5535" s="10"/>
      <c r="J5535" s="20"/>
    </row>
    <row r="5536">
      <c r="A5536" s="28">
        <v>6.80509301322E11</v>
      </c>
      <c r="B5536" s="29" t="s">
        <v>17567</v>
      </c>
      <c r="C5536" s="29" t="s">
        <v>17568</v>
      </c>
      <c r="D5536" s="28">
        <v>8.7772432799E10</v>
      </c>
      <c r="E5536" s="29" t="s">
        <v>165</v>
      </c>
      <c r="F5536" s="29" t="s">
        <v>186</v>
      </c>
      <c r="G5536" s="29" t="s">
        <v>1196</v>
      </c>
      <c r="H5536" s="51" t="s">
        <v>13730</v>
      </c>
      <c r="I5536" s="6"/>
      <c r="J5536" s="10"/>
      <c r="K5536" s="27"/>
      <c r="L5536" s="27"/>
      <c r="M5536" s="27"/>
      <c r="N5536" s="27"/>
      <c r="O5536" s="27"/>
      <c r="P5536" s="27"/>
      <c r="Q5536" s="27"/>
      <c r="R5536" s="27"/>
      <c r="S5536" s="27"/>
      <c r="T5536" s="27"/>
      <c r="U5536" s="27"/>
      <c r="V5536" s="27"/>
      <c r="W5536" s="27"/>
      <c r="X5536" s="27"/>
      <c r="Y5536" s="27"/>
      <c r="Z5536" s="27"/>
    </row>
    <row r="5537">
      <c r="A5537" s="28">
        <v>6.80515350393E11</v>
      </c>
      <c r="B5537" s="29" t="s">
        <v>17569</v>
      </c>
      <c r="C5537" s="29" t="s">
        <v>17570</v>
      </c>
      <c r="D5537" s="28">
        <v>8.7016752508E10</v>
      </c>
      <c r="E5537" s="29" t="s">
        <v>165</v>
      </c>
      <c r="F5537" s="29" t="s">
        <v>43</v>
      </c>
      <c r="G5537" s="29" t="s">
        <v>1795</v>
      </c>
      <c r="H5537" s="51" t="s">
        <v>17571</v>
      </c>
      <c r="I5537" s="6"/>
      <c r="J5537" s="6"/>
    </row>
    <row r="5538">
      <c r="A5538" s="62">
        <v>6.80515401976E11</v>
      </c>
      <c r="B5538" s="63" t="s">
        <v>17572</v>
      </c>
      <c r="C5538" s="63" t="s">
        <v>17573</v>
      </c>
      <c r="D5538" s="63" t="s">
        <v>17574</v>
      </c>
      <c r="E5538" s="63" t="s">
        <v>165</v>
      </c>
      <c r="F5538" s="63" t="s">
        <v>16</v>
      </c>
      <c r="G5538" s="63" t="s">
        <v>17575</v>
      </c>
      <c r="H5538" s="33"/>
      <c r="I5538" s="33"/>
      <c r="J5538" s="10"/>
    </row>
    <row r="5539">
      <c r="A5539" s="28">
        <v>6.80518400637E11</v>
      </c>
      <c r="B5539" s="29" t="s">
        <v>17576</v>
      </c>
      <c r="C5539" s="29" t="s">
        <v>17577</v>
      </c>
      <c r="D5539" s="39" t="s">
        <v>17578</v>
      </c>
      <c r="E5539" s="29" t="s">
        <v>165</v>
      </c>
      <c r="F5539" s="29" t="s">
        <v>71</v>
      </c>
      <c r="G5539" s="29" t="s">
        <v>14742</v>
      </c>
      <c r="H5539" s="30" t="s">
        <v>16033</v>
      </c>
      <c r="I5539" s="6"/>
      <c r="J5539" s="10"/>
    </row>
    <row r="5540">
      <c r="A5540" s="3">
        <v>6.80516400458E11</v>
      </c>
      <c r="B5540" s="2" t="s">
        <v>17579</v>
      </c>
      <c r="C5540" s="2" t="s">
        <v>17580</v>
      </c>
      <c r="D5540" s="3">
        <v>8.7028396651E10</v>
      </c>
      <c r="E5540" s="2" t="s">
        <v>584</v>
      </c>
      <c r="F5540" s="2" t="s">
        <v>273</v>
      </c>
      <c r="G5540" s="2" t="s">
        <v>5830</v>
      </c>
      <c r="H5540" s="4" t="s">
        <v>9578</v>
      </c>
      <c r="I5540" s="10"/>
      <c r="J5540" s="13"/>
    </row>
    <row r="5541">
      <c r="A5541" s="3">
        <v>6.8051940169E11</v>
      </c>
      <c r="B5541" s="2" t="s">
        <v>17581</v>
      </c>
      <c r="C5541" s="2" t="s">
        <v>17582</v>
      </c>
      <c r="D5541" s="3">
        <v>8.7075173873E10</v>
      </c>
      <c r="E5541" s="2" t="s">
        <v>1335</v>
      </c>
      <c r="F5541" s="2" t="s">
        <v>43</v>
      </c>
      <c r="G5541" s="2" t="s">
        <v>15089</v>
      </c>
      <c r="H5541" s="4" t="s">
        <v>2147</v>
      </c>
      <c r="I5541" s="10"/>
      <c r="J5541" s="10"/>
    </row>
    <row r="5542">
      <c r="A5542" s="28">
        <v>6.80522301908E11</v>
      </c>
      <c r="B5542" s="29" t="s">
        <v>17583</v>
      </c>
      <c r="C5542" s="29" t="s">
        <v>17584</v>
      </c>
      <c r="D5542" s="28">
        <v>8.7772382707E10</v>
      </c>
      <c r="E5542" s="29" t="s">
        <v>1351</v>
      </c>
      <c r="F5542" s="29" t="s">
        <v>91</v>
      </c>
      <c r="G5542" s="29" t="s">
        <v>2266</v>
      </c>
      <c r="H5542" s="51" t="s">
        <v>1842</v>
      </c>
      <c r="I5542" s="6"/>
      <c r="J5542" s="6"/>
    </row>
    <row r="5543">
      <c r="A5543" s="28">
        <v>6.80520302063E11</v>
      </c>
      <c r="B5543" s="29" t="s">
        <v>17585</v>
      </c>
      <c r="C5543" s="29" t="s">
        <v>17586</v>
      </c>
      <c r="D5543" s="28">
        <v>8.77777777777E11</v>
      </c>
      <c r="E5543" s="29" t="s">
        <v>21</v>
      </c>
      <c r="F5543" s="29" t="s">
        <v>31</v>
      </c>
      <c r="G5543" s="29" t="s">
        <v>13558</v>
      </c>
      <c r="H5543" s="51" t="s">
        <v>17587</v>
      </c>
      <c r="I5543" s="6"/>
      <c r="J5543" s="6"/>
    </row>
    <row r="5544">
      <c r="A5544" s="28">
        <v>6.80527300401E11</v>
      </c>
      <c r="B5544" s="29" t="s">
        <v>17588</v>
      </c>
      <c r="C5544" s="29" t="s">
        <v>17589</v>
      </c>
      <c r="D5544" s="39" t="s">
        <v>17590</v>
      </c>
      <c r="E5544" s="29" t="s">
        <v>117</v>
      </c>
      <c r="F5544" s="29" t="s">
        <v>201</v>
      </c>
      <c r="G5544" s="29" t="s">
        <v>17591</v>
      </c>
      <c r="H5544" s="51" t="s">
        <v>13986</v>
      </c>
      <c r="I5544" s="6"/>
      <c r="J5544" s="6"/>
    </row>
    <row r="5545">
      <c r="A5545" s="28">
        <v>6.80614301928E11</v>
      </c>
      <c r="B5545" s="29" t="s">
        <v>17592</v>
      </c>
      <c r="C5545" s="29" t="s">
        <v>17593</v>
      </c>
      <c r="D5545" s="29" t="s">
        <v>17594</v>
      </c>
      <c r="E5545" s="29" t="s">
        <v>117</v>
      </c>
      <c r="F5545" s="29" t="s">
        <v>2</v>
      </c>
      <c r="G5545" s="29" t="s">
        <v>11832</v>
      </c>
      <c r="H5545" s="51" t="s">
        <v>16706</v>
      </c>
      <c r="I5545" s="6"/>
      <c r="J5545" s="10"/>
    </row>
    <row r="5546">
      <c r="A5546" s="28">
        <v>6.80527302339E11</v>
      </c>
      <c r="B5546" s="29" t="s">
        <v>17595</v>
      </c>
      <c r="C5546" s="29" t="s">
        <v>17596</v>
      </c>
      <c r="D5546" s="28">
        <v>8.7759190906E10</v>
      </c>
      <c r="E5546" s="29" t="s">
        <v>213</v>
      </c>
      <c r="F5546" s="29" t="s">
        <v>2</v>
      </c>
      <c r="G5546" s="29" t="s">
        <v>12316</v>
      </c>
      <c r="H5546" s="51" t="s">
        <v>16706</v>
      </c>
      <c r="I5546" s="6"/>
      <c r="J5546" s="6"/>
    </row>
    <row r="5547">
      <c r="A5547" s="28">
        <v>6.80620301356E11</v>
      </c>
      <c r="B5547" s="29" t="s">
        <v>17597</v>
      </c>
      <c r="C5547" s="29" t="s">
        <v>17598</v>
      </c>
      <c r="D5547" s="28">
        <v>8.7021716868E10</v>
      </c>
      <c r="E5547" s="29" t="s">
        <v>213</v>
      </c>
      <c r="F5547" s="29" t="s">
        <v>452</v>
      </c>
      <c r="G5547" s="29" t="s">
        <v>15838</v>
      </c>
      <c r="H5547" s="51" t="s">
        <v>15839</v>
      </c>
      <c r="I5547" s="6"/>
      <c r="J5547" s="6"/>
    </row>
    <row r="5548">
      <c r="A5548" s="28">
        <v>6.80616350124E11</v>
      </c>
      <c r="B5548" s="29" t="s">
        <v>17599</v>
      </c>
      <c r="C5548" s="29" t="s">
        <v>17600</v>
      </c>
      <c r="D5548" s="39" t="s">
        <v>17601</v>
      </c>
      <c r="E5548" s="29" t="s">
        <v>21</v>
      </c>
      <c r="F5548" s="29" t="s">
        <v>9</v>
      </c>
      <c r="G5548" s="29" t="s">
        <v>17602</v>
      </c>
      <c r="H5548" s="51" t="s">
        <v>1956</v>
      </c>
      <c r="I5548" s="6"/>
      <c r="J5548" s="6"/>
      <c r="K5548" s="16"/>
      <c r="L5548" s="16"/>
      <c r="M5548" s="16"/>
      <c r="N5548" s="16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16"/>
    </row>
    <row r="5549">
      <c r="A5549" s="28">
        <v>6.80618350214E11</v>
      </c>
      <c r="B5549" s="29" t="s">
        <v>17603</v>
      </c>
      <c r="C5549" s="29" t="s">
        <v>17604</v>
      </c>
      <c r="D5549" s="39" t="s">
        <v>17605</v>
      </c>
      <c r="E5549" s="29" t="s">
        <v>16</v>
      </c>
      <c r="F5549" s="29" t="s">
        <v>55</v>
      </c>
      <c r="G5549" s="29" t="s">
        <v>17606</v>
      </c>
      <c r="H5549" s="51" t="s">
        <v>1962</v>
      </c>
      <c r="I5549" s="6"/>
      <c r="J5549" s="10"/>
    </row>
    <row r="5550">
      <c r="A5550" s="28">
        <v>6.8062540045E11</v>
      </c>
      <c r="B5550" s="29" t="s">
        <v>17607</v>
      </c>
      <c r="C5550" s="29" t="s">
        <v>17608</v>
      </c>
      <c r="D5550" s="28">
        <v>8.7011335046E10</v>
      </c>
      <c r="E5550" s="29" t="s">
        <v>117</v>
      </c>
      <c r="F5550" s="29" t="s">
        <v>71</v>
      </c>
      <c r="G5550" s="29" t="s">
        <v>2083</v>
      </c>
      <c r="H5550" s="30" t="s">
        <v>17609</v>
      </c>
      <c r="I5550" s="6"/>
      <c r="J5550" s="10"/>
    </row>
    <row r="5551">
      <c r="A5551" s="3">
        <v>6.80621300735E11</v>
      </c>
      <c r="B5551" s="2" t="s">
        <v>17610</v>
      </c>
      <c r="C5551" s="2" t="s">
        <v>17611</v>
      </c>
      <c r="D5551" s="3">
        <v>8.7015888533E10</v>
      </c>
      <c r="E5551" s="2" t="s">
        <v>225</v>
      </c>
      <c r="F5551" s="2" t="s">
        <v>452</v>
      </c>
      <c r="G5551" s="2" t="s">
        <v>1656</v>
      </c>
      <c r="H5551" s="4" t="s">
        <v>16036</v>
      </c>
      <c r="I5551" s="10"/>
      <c r="J5551" s="6"/>
    </row>
    <row r="5552">
      <c r="A5552" s="3">
        <v>6.80625300127E11</v>
      </c>
      <c r="B5552" s="2" t="s">
        <v>17612</v>
      </c>
      <c r="C5552" s="2" t="s">
        <v>17613</v>
      </c>
      <c r="D5552" s="69" t="s">
        <v>17614</v>
      </c>
      <c r="E5552" s="2" t="s">
        <v>6698</v>
      </c>
      <c r="F5552" s="2" t="s">
        <v>186</v>
      </c>
      <c r="G5552" s="2" t="s">
        <v>17615</v>
      </c>
      <c r="H5552" s="4" t="s">
        <v>17616</v>
      </c>
      <c r="I5552" s="10"/>
      <c r="J5552" s="6"/>
    </row>
    <row r="5553">
      <c r="A5553" s="3">
        <v>6.8062530161E11</v>
      </c>
      <c r="B5553" s="2" t="s">
        <v>17617</v>
      </c>
      <c r="C5553" s="2" t="s">
        <v>17618</v>
      </c>
      <c r="D5553" s="69" t="s">
        <v>17619</v>
      </c>
      <c r="E5553" s="2" t="s">
        <v>213</v>
      </c>
      <c r="F5553" s="2" t="s">
        <v>205</v>
      </c>
      <c r="G5553" s="2" t="s">
        <v>17620</v>
      </c>
      <c r="H5553" s="4" t="s">
        <v>15365</v>
      </c>
      <c r="I5553" s="10"/>
      <c r="J5553" s="10"/>
    </row>
    <row r="5554">
      <c r="A5554" s="3">
        <v>6.80625402125E11</v>
      </c>
      <c r="B5554" s="2" t="s">
        <v>17621</v>
      </c>
      <c r="C5554" s="2" t="s">
        <v>17622</v>
      </c>
      <c r="D5554" s="3">
        <v>8.7021145108E10</v>
      </c>
      <c r="E5554" s="2" t="s">
        <v>674</v>
      </c>
      <c r="F5554" s="2" t="s">
        <v>186</v>
      </c>
      <c r="G5554" s="2" t="s">
        <v>14662</v>
      </c>
      <c r="H5554" s="4" t="s">
        <v>13820</v>
      </c>
      <c r="I5554" s="10"/>
      <c r="J5554" s="13"/>
      <c r="K5554" s="82"/>
      <c r="L5554" s="82"/>
      <c r="M5554" s="82"/>
      <c r="N5554" s="82"/>
      <c r="O5554" s="82"/>
      <c r="P5554" s="82"/>
      <c r="Q5554" s="82"/>
      <c r="R5554" s="82"/>
      <c r="S5554" s="82"/>
      <c r="T5554" s="82"/>
      <c r="U5554" s="82"/>
      <c r="V5554" s="82"/>
      <c r="W5554" s="82"/>
      <c r="X5554" s="82"/>
      <c r="Y5554" s="82"/>
      <c r="Z5554" s="82"/>
    </row>
    <row r="5555">
      <c r="A5555" s="28">
        <v>6.80625401796E11</v>
      </c>
      <c r="B5555" s="29" t="s">
        <v>17623</v>
      </c>
      <c r="C5555" s="29" t="s">
        <v>17624</v>
      </c>
      <c r="D5555" s="28">
        <v>8.7784210268E10</v>
      </c>
      <c r="E5555" s="29" t="s">
        <v>70</v>
      </c>
      <c r="F5555" s="29" t="s">
        <v>2</v>
      </c>
      <c r="G5555" s="29" t="s">
        <v>2458</v>
      </c>
      <c r="H5555" s="51" t="s">
        <v>16706</v>
      </c>
      <c r="I5555" s="6"/>
      <c r="J5555" s="6"/>
    </row>
    <row r="5556">
      <c r="A5556" s="28">
        <v>6.80626401236E11</v>
      </c>
      <c r="B5556" s="29" t="s">
        <v>17625</v>
      </c>
      <c r="C5556" s="29" t="s">
        <v>17626</v>
      </c>
      <c r="D5556" s="28">
        <v>8.7089884305E10</v>
      </c>
      <c r="E5556" s="29" t="s">
        <v>165</v>
      </c>
      <c r="F5556" s="29" t="s">
        <v>71</v>
      </c>
      <c r="G5556" s="29" t="s">
        <v>17318</v>
      </c>
      <c r="H5556" s="30" t="s">
        <v>1732</v>
      </c>
      <c r="I5556" s="6"/>
      <c r="J5556" s="6"/>
    </row>
    <row r="5557">
      <c r="A5557" s="28">
        <v>6.8062630111E11</v>
      </c>
      <c r="B5557" s="29" t="s">
        <v>17627</v>
      </c>
      <c r="C5557" s="29" t="s">
        <v>17628</v>
      </c>
      <c r="D5557" s="28">
        <v>8.701242438E10</v>
      </c>
      <c r="E5557" s="29" t="s">
        <v>21</v>
      </c>
      <c r="F5557" s="29" t="s">
        <v>37</v>
      </c>
      <c r="G5557" s="29" t="s">
        <v>17629</v>
      </c>
      <c r="H5557" s="144">
        <v>45607.0</v>
      </c>
      <c r="I5557" s="6"/>
      <c r="J5557" s="6"/>
    </row>
    <row r="5558">
      <c r="A5558" s="3">
        <v>6.8062830127E11</v>
      </c>
      <c r="B5558" s="2" t="s">
        <v>17630</v>
      </c>
      <c r="C5558" s="2" t="s">
        <v>17631</v>
      </c>
      <c r="D5558" s="69" t="s">
        <v>17632</v>
      </c>
      <c r="E5558" s="2" t="s">
        <v>16</v>
      </c>
      <c r="F5558" s="2" t="s">
        <v>201</v>
      </c>
      <c r="G5558" s="2" t="s">
        <v>17633</v>
      </c>
      <c r="H5558" s="4" t="s">
        <v>13682</v>
      </c>
      <c r="I5558" s="10"/>
      <c r="J5558" s="10"/>
    </row>
    <row r="5559">
      <c r="A5559" s="28">
        <v>6.80704350033E11</v>
      </c>
      <c r="B5559" s="29" t="s">
        <v>17634</v>
      </c>
      <c r="C5559" s="29" t="s">
        <v>17635</v>
      </c>
      <c r="D5559" s="28">
        <v>8.7004503089E10</v>
      </c>
      <c r="E5559" s="29" t="s">
        <v>1335</v>
      </c>
      <c r="F5559" s="29" t="s">
        <v>71</v>
      </c>
      <c r="G5559" s="29" t="s">
        <v>2270</v>
      </c>
      <c r="H5559" s="30" t="s">
        <v>17636</v>
      </c>
      <c r="I5559" s="6"/>
      <c r="J5559" s="10"/>
    </row>
    <row r="5560">
      <c r="A5560" s="28">
        <v>6.80705300805E11</v>
      </c>
      <c r="B5560" s="29" t="s">
        <v>17637</v>
      </c>
      <c r="C5560" s="29" t="s">
        <v>17638</v>
      </c>
      <c r="D5560" s="28">
        <v>8.7753559441E10</v>
      </c>
      <c r="E5560" s="29" t="s">
        <v>302</v>
      </c>
      <c r="F5560" s="29" t="s">
        <v>31</v>
      </c>
      <c r="G5560" s="29" t="s">
        <v>14136</v>
      </c>
      <c r="H5560" s="51" t="s">
        <v>14181</v>
      </c>
      <c r="I5560" s="6"/>
      <c r="J5560" s="13"/>
    </row>
    <row r="5561">
      <c r="A5561" s="28">
        <v>6.80708302045E11</v>
      </c>
      <c r="B5561" s="29" t="s">
        <v>17639</v>
      </c>
      <c r="C5561" s="29" t="s">
        <v>17640</v>
      </c>
      <c r="D5561" s="39" t="s">
        <v>17641</v>
      </c>
      <c r="E5561" s="29" t="s">
        <v>213</v>
      </c>
      <c r="F5561" s="29" t="s">
        <v>71</v>
      </c>
      <c r="G5561" s="29" t="s">
        <v>17642</v>
      </c>
      <c r="H5561" s="30" t="s">
        <v>1732</v>
      </c>
      <c r="I5561" s="6"/>
      <c r="J5561" s="6"/>
    </row>
    <row r="5562">
      <c r="A5562" s="62">
        <v>6.80707301527E11</v>
      </c>
      <c r="B5562" s="63" t="s">
        <v>17643</v>
      </c>
      <c r="C5562" s="63" t="s">
        <v>17644</v>
      </c>
      <c r="D5562" s="62">
        <v>8.7015559997E10</v>
      </c>
      <c r="E5562" s="63" t="s">
        <v>16</v>
      </c>
      <c r="F5562" s="63" t="s">
        <v>2</v>
      </c>
      <c r="G5562" s="63" t="s">
        <v>17645</v>
      </c>
      <c r="H5562" s="33"/>
      <c r="I5562" s="33"/>
      <c r="J5562" s="6"/>
    </row>
    <row r="5563">
      <c r="A5563" s="3">
        <v>6.80714400543E11</v>
      </c>
      <c r="B5563" s="2" t="s">
        <v>17646</v>
      </c>
      <c r="C5563" s="2" t="s">
        <v>17647</v>
      </c>
      <c r="D5563" s="3">
        <v>8.705497978E10</v>
      </c>
      <c r="E5563" s="2" t="s">
        <v>674</v>
      </c>
      <c r="F5563" s="2" t="s">
        <v>186</v>
      </c>
      <c r="G5563" s="2" t="s">
        <v>2886</v>
      </c>
      <c r="H5563" s="4" t="s">
        <v>13820</v>
      </c>
      <c r="I5563" s="10"/>
      <c r="J5563" s="13"/>
    </row>
    <row r="5564">
      <c r="A5564" s="28">
        <v>6.80711450553E11</v>
      </c>
      <c r="B5564" s="29" t="s">
        <v>17648</v>
      </c>
      <c r="C5564" s="29" t="s">
        <v>17649</v>
      </c>
      <c r="D5564" s="28">
        <f>+77024228494</f>
        <v>77024228494</v>
      </c>
      <c r="E5564" s="29" t="s">
        <v>6097</v>
      </c>
      <c r="F5564" s="29" t="s">
        <v>60</v>
      </c>
      <c r="G5564" s="29" t="s">
        <v>3100</v>
      </c>
      <c r="H5564" s="51" t="s">
        <v>15160</v>
      </c>
      <c r="I5564" s="6"/>
      <c r="J5564" s="14"/>
    </row>
    <row r="5565">
      <c r="A5565" s="3">
        <v>6.80719301592E11</v>
      </c>
      <c r="B5565" s="2" t="s">
        <v>17650</v>
      </c>
      <c r="C5565" s="2" t="s">
        <v>17650</v>
      </c>
      <c r="D5565" s="3">
        <v>8.7016442245E10</v>
      </c>
      <c r="E5565" s="2" t="s">
        <v>879</v>
      </c>
      <c r="F5565" s="2" t="s">
        <v>205</v>
      </c>
      <c r="G5565" s="2" t="s">
        <v>8641</v>
      </c>
      <c r="H5565" s="4" t="s">
        <v>15365</v>
      </c>
      <c r="I5565" s="10"/>
      <c r="J5565" s="10"/>
    </row>
    <row r="5566">
      <c r="A5566" s="28">
        <v>6.80719402061E11</v>
      </c>
      <c r="B5566" s="29" t="s">
        <v>16968</v>
      </c>
      <c r="C5566" s="29" t="s">
        <v>17651</v>
      </c>
      <c r="D5566" s="39" t="s">
        <v>17652</v>
      </c>
      <c r="E5566" s="29" t="s">
        <v>225</v>
      </c>
      <c r="F5566" s="29" t="s">
        <v>205</v>
      </c>
      <c r="G5566" s="29" t="s">
        <v>1211</v>
      </c>
      <c r="H5566" s="51" t="s">
        <v>17653</v>
      </c>
      <c r="I5566" s="6"/>
      <c r="J5566" s="13"/>
    </row>
    <row r="5567">
      <c r="A5567" s="28">
        <v>6.80720350605E11</v>
      </c>
      <c r="B5567" s="29" t="s">
        <v>17654</v>
      </c>
      <c r="C5567" s="29" t="s">
        <v>17655</v>
      </c>
      <c r="D5567" s="28">
        <v>8.7776370081E10</v>
      </c>
      <c r="E5567" s="29" t="s">
        <v>674</v>
      </c>
      <c r="F5567" s="29" t="s">
        <v>43</v>
      </c>
      <c r="G5567" s="29" t="s">
        <v>17656</v>
      </c>
      <c r="H5567" s="51" t="s">
        <v>17657</v>
      </c>
      <c r="I5567" s="6"/>
      <c r="J5567" s="10"/>
    </row>
    <row r="5568">
      <c r="A5568" s="28">
        <v>6.80725300953E11</v>
      </c>
      <c r="B5568" s="29" t="s">
        <v>17658</v>
      </c>
      <c r="C5568" s="29" t="s">
        <v>17659</v>
      </c>
      <c r="D5568" s="28">
        <v>8.7072341435E10</v>
      </c>
      <c r="E5568" s="29" t="s">
        <v>213</v>
      </c>
      <c r="F5568" s="29" t="s">
        <v>2</v>
      </c>
      <c r="G5568" s="29" t="s">
        <v>12199</v>
      </c>
      <c r="H5568" s="51" t="s">
        <v>16706</v>
      </c>
      <c r="I5568" s="6"/>
      <c r="J5568" s="6"/>
    </row>
    <row r="5569">
      <c r="A5569" s="28">
        <v>6.8072630155E11</v>
      </c>
      <c r="B5569" s="29" t="s">
        <v>17660</v>
      </c>
      <c r="C5569" s="29" t="s">
        <v>17661</v>
      </c>
      <c r="D5569" s="28">
        <v>8.7088286573E10</v>
      </c>
      <c r="E5569" s="29" t="s">
        <v>165</v>
      </c>
      <c r="F5569" s="29" t="s">
        <v>91</v>
      </c>
      <c r="G5569" s="29" t="s">
        <v>17662</v>
      </c>
      <c r="H5569" s="51" t="s">
        <v>1842</v>
      </c>
      <c r="I5569" s="6"/>
      <c r="J5569" s="6"/>
    </row>
    <row r="5570">
      <c r="A5570" s="28">
        <v>6.80726350182E11</v>
      </c>
      <c r="B5570" s="29" t="s">
        <v>17663</v>
      </c>
      <c r="C5570" s="29" t="s">
        <v>17664</v>
      </c>
      <c r="D5570" s="28">
        <v>8.7013367608E10</v>
      </c>
      <c r="E5570" s="29" t="s">
        <v>165</v>
      </c>
      <c r="F5570" s="29" t="s">
        <v>71</v>
      </c>
      <c r="G5570" s="29" t="s">
        <v>17665</v>
      </c>
      <c r="H5570" s="30" t="s">
        <v>1732</v>
      </c>
      <c r="I5570" s="6"/>
      <c r="J5570" s="6"/>
    </row>
    <row r="5571">
      <c r="A5571" s="28">
        <v>6.80729301963E11</v>
      </c>
      <c r="B5571" s="29" t="s">
        <v>17666</v>
      </c>
      <c r="C5571" s="29" t="s">
        <v>17666</v>
      </c>
      <c r="D5571" s="28">
        <v>8.7026807801E10</v>
      </c>
      <c r="E5571" s="29" t="s">
        <v>16</v>
      </c>
      <c r="F5571" s="29" t="s">
        <v>22</v>
      </c>
      <c r="G5571" s="29" t="s">
        <v>17667</v>
      </c>
      <c r="H5571" s="51" t="s">
        <v>1686</v>
      </c>
      <c r="I5571" s="6"/>
      <c r="J5571" s="13"/>
    </row>
    <row r="5572">
      <c r="A5572" s="62">
        <v>6.80728301809E11</v>
      </c>
      <c r="B5572" s="63" t="s">
        <v>17668</v>
      </c>
      <c r="C5572" s="63" t="s">
        <v>17669</v>
      </c>
      <c r="D5572" s="62">
        <v>8.7774050505E10</v>
      </c>
      <c r="E5572" s="63" t="s">
        <v>36</v>
      </c>
      <c r="F5572" s="63" t="s">
        <v>16</v>
      </c>
      <c r="G5572" s="63" t="s">
        <v>12946</v>
      </c>
      <c r="H5572" s="33"/>
      <c r="I5572" s="33"/>
      <c r="J5572" s="6"/>
    </row>
    <row r="5573">
      <c r="A5573" s="28">
        <v>6.80730302342E11</v>
      </c>
      <c r="B5573" s="29" t="s">
        <v>17670</v>
      </c>
      <c r="C5573" s="29" t="s">
        <v>17671</v>
      </c>
      <c r="D5573" s="28">
        <v>8.7472941781E10</v>
      </c>
      <c r="E5573" s="29" t="s">
        <v>21</v>
      </c>
      <c r="F5573" s="29" t="s">
        <v>31</v>
      </c>
      <c r="G5573" s="29" t="s">
        <v>12508</v>
      </c>
      <c r="H5573" s="51" t="s">
        <v>15462</v>
      </c>
      <c r="I5573" s="6"/>
      <c r="J5573" s="10"/>
    </row>
    <row r="5574">
      <c r="A5574" s="118">
        <v>6.80803350309E11</v>
      </c>
      <c r="B5574" s="119" t="s">
        <v>17672</v>
      </c>
      <c r="C5574" s="119" t="s">
        <v>17672</v>
      </c>
      <c r="D5574" s="145" t="s">
        <v>17673</v>
      </c>
      <c r="E5574" s="119" t="s">
        <v>21</v>
      </c>
      <c r="F5574" s="119" t="s">
        <v>43</v>
      </c>
      <c r="G5574" s="119" t="s">
        <v>17674</v>
      </c>
      <c r="H5574" s="56"/>
      <c r="I5574" s="56"/>
      <c r="J5574" s="6"/>
    </row>
    <row r="5575">
      <c r="A5575" s="28">
        <v>6.80807301352E11</v>
      </c>
      <c r="B5575" s="29" t="s">
        <v>17675</v>
      </c>
      <c r="C5575" s="29" t="s">
        <v>17676</v>
      </c>
      <c r="D5575" s="39" t="s">
        <v>17677</v>
      </c>
      <c r="E5575" s="29" t="s">
        <v>21</v>
      </c>
      <c r="F5575" s="29" t="s">
        <v>71</v>
      </c>
      <c r="G5575" s="29" t="s">
        <v>11876</v>
      </c>
      <c r="H5575" s="30" t="s">
        <v>1732</v>
      </c>
      <c r="I5575" s="6"/>
      <c r="J5575" s="33"/>
    </row>
    <row r="5576">
      <c r="A5576" s="28">
        <v>6.80804401779E11</v>
      </c>
      <c r="B5576" s="29" t="s">
        <v>17678</v>
      </c>
      <c r="C5576" s="29" t="s">
        <v>17679</v>
      </c>
      <c r="D5576" s="29" t="s">
        <v>17680</v>
      </c>
      <c r="E5576" s="29" t="s">
        <v>36</v>
      </c>
      <c r="F5576" s="29" t="s">
        <v>16</v>
      </c>
      <c r="G5576" s="29" t="s">
        <v>5830</v>
      </c>
      <c r="H5576" s="51" t="s">
        <v>10155</v>
      </c>
      <c r="I5576" s="6"/>
      <c r="J5576" s="20"/>
    </row>
    <row r="5577">
      <c r="A5577" s="3">
        <v>6.80805350568E11</v>
      </c>
      <c r="B5577" s="2" t="s">
        <v>5034</v>
      </c>
      <c r="C5577" s="2" t="s">
        <v>17681</v>
      </c>
      <c r="D5577" s="3">
        <v>8.7015298296E10</v>
      </c>
      <c r="E5577" s="2" t="s">
        <v>165</v>
      </c>
      <c r="F5577" s="2" t="s">
        <v>9</v>
      </c>
      <c r="G5577" s="2" t="s">
        <v>17682</v>
      </c>
      <c r="H5577" s="4" t="s">
        <v>2162</v>
      </c>
      <c r="I5577" s="10"/>
      <c r="J5577" s="10"/>
    </row>
    <row r="5578">
      <c r="A5578" s="62">
        <v>6.80807350023E11</v>
      </c>
      <c r="B5578" s="63" t="s">
        <v>17683</v>
      </c>
      <c r="C5578" s="63" t="s">
        <v>17684</v>
      </c>
      <c r="D5578" s="62">
        <v>8.7013444414E10</v>
      </c>
      <c r="E5578" s="63" t="s">
        <v>386</v>
      </c>
      <c r="F5578" s="63" t="s">
        <v>428</v>
      </c>
      <c r="G5578" s="63" t="s">
        <v>5863</v>
      </c>
      <c r="H5578" s="33"/>
      <c r="I5578" s="33"/>
      <c r="J5578" s="13"/>
    </row>
    <row r="5579">
      <c r="A5579" s="28">
        <v>6.80810300132E11</v>
      </c>
      <c r="B5579" s="29" t="s">
        <v>11979</v>
      </c>
      <c r="C5579" s="29" t="s">
        <v>17685</v>
      </c>
      <c r="D5579" s="28">
        <v>8.7015555368E10</v>
      </c>
      <c r="E5579" s="29" t="s">
        <v>21</v>
      </c>
      <c r="F5579" s="29" t="s">
        <v>2</v>
      </c>
      <c r="G5579" s="29" t="s">
        <v>12199</v>
      </c>
      <c r="H5579" s="51" t="s">
        <v>16706</v>
      </c>
      <c r="I5579" s="6"/>
      <c r="J5579" s="10"/>
    </row>
    <row r="5580">
      <c r="A5580" s="3">
        <v>6.80808301219E11</v>
      </c>
      <c r="B5580" s="2" t="s">
        <v>17686</v>
      </c>
      <c r="C5580" s="2" t="s">
        <v>17687</v>
      </c>
      <c r="D5580" s="69" t="s">
        <v>17688</v>
      </c>
      <c r="E5580" s="2" t="s">
        <v>247</v>
      </c>
      <c r="F5580" s="2" t="s">
        <v>205</v>
      </c>
      <c r="G5580" s="2" t="s">
        <v>1263</v>
      </c>
      <c r="H5580" s="4" t="s">
        <v>15365</v>
      </c>
      <c r="I5580" s="10"/>
      <c r="J5580" s="13"/>
    </row>
    <row r="5581">
      <c r="A5581" s="28">
        <v>6.80813300892E11</v>
      </c>
      <c r="B5581" s="29" t="s">
        <v>5712</v>
      </c>
      <c r="C5581" s="29" t="s">
        <v>17689</v>
      </c>
      <c r="D5581" s="28">
        <v>8.702132246E10</v>
      </c>
      <c r="E5581" s="29" t="s">
        <v>36</v>
      </c>
      <c r="F5581" s="29" t="s">
        <v>2</v>
      </c>
      <c r="G5581" s="29" t="s">
        <v>12199</v>
      </c>
      <c r="H5581" s="51" t="s">
        <v>16706</v>
      </c>
      <c r="I5581" s="6"/>
      <c r="J5581" s="6"/>
    </row>
    <row r="5582">
      <c r="A5582" s="28">
        <v>6.80816301252E11</v>
      </c>
      <c r="B5582" s="29" t="s">
        <v>17690</v>
      </c>
      <c r="C5582" s="29" t="s">
        <v>17691</v>
      </c>
      <c r="D5582" s="28">
        <v>8.7273468688E10</v>
      </c>
      <c r="E5582" s="29" t="s">
        <v>302</v>
      </c>
      <c r="F5582" s="29" t="s">
        <v>96</v>
      </c>
      <c r="G5582" s="29" t="s">
        <v>4478</v>
      </c>
      <c r="H5582" s="51" t="s">
        <v>17692</v>
      </c>
      <c r="I5582" s="6"/>
      <c r="J5582" s="10"/>
    </row>
    <row r="5583">
      <c r="A5583" s="3">
        <v>6.80816300056E11</v>
      </c>
      <c r="B5583" s="2" t="s">
        <v>17693</v>
      </c>
      <c r="C5583" s="2" t="s">
        <v>17694</v>
      </c>
      <c r="D5583" s="3">
        <v>8.7774959299E10</v>
      </c>
      <c r="E5583" s="2" t="s">
        <v>213</v>
      </c>
      <c r="F5583" s="2" t="s">
        <v>9</v>
      </c>
      <c r="G5583" s="2" t="s">
        <v>2890</v>
      </c>
      <c r="H5583" s="4" t="s">
        <v>2010</v>
      </c>
      <c r="I5583" s="10"/>
      <c r="J5583" s="10"/>
    </row>
    <row r="5584">
      <c r="A5584" s="3">
        <v>6.80817300597E11</v>
      </c>
      <c r="B5584" s="2" t="s">
        <v>17695</v>
      </c>
      <c r="C5584" s="2" t="s">
        <v>17696</v>
      </c>
      <c r="D5584" s="3">
        <v>8.7783305358E10</v>
      </c>
      <c r="E5584" s="2" t="s">
        <v>117</v>
      </c>
      <c r="F5584" s="2" t="s">
        <v>31</v>
      </c>
      <c r="G5584" s="2" t="s">
        <v>17697</v>
      </c>
      <c r="H5584" s="4" t="s">
        <v>14120</v>
      </c>
      <c r="I5584" s="10"/>
      <c r="J5584" s="6"/>
    </row>
    <row r="5585">
      <c r="A5585" s="28">
        <v>6.80830400089E11</v>
      </c>
      <c r="B5585" s="29" t="s">
        <v>17698</v>
      </c>
      <c r="C5585" s="29" t="s">
        <v>17699</v>
      </c>
      <c r="D5585" s="28">
        <v>8.7770368477E10</v>
      </c>
      <c r="E5585" s="29" t="s">
        <v>70</v>
      </c>
      <c r="F5585" s="29" t="s">
        <v>22</v>
      </c>
      <c r="G5585" s="29" t="s">
        <v>2966</v>
      </c>
      <c r="H5585" s="51" t="s">
        <v>1686</v>
      </c>
      <c r="I5585" s="6"/>
      <c r="J5585" s="10"/>
    </row>
    <row r="5586">
      <c r="A5586" s="28">
        <v>6.80821401484E11</v>
      </c>
      <c r="B5586" s="29" t="s">
        <v>17700</v>
      </c>
      <c r="C5586" s="29" t="s">
        <v>17701</v>
      </c>
      <c r="D5586" s="28">
        <v>8.7003001048E10</v>
      </c>
      <c r="E5586" s="29" t="s">
        <v>165</v>
      </c>
      <c r="F5586" s="29" t="s">
        <v>37</v>
      </c>
      <c r="G5586" s="29" t="s">
        <v>6761</v>
      </c>
      <c r="H5586" s="51" t="s">
        <v>16726</v>
      </c>
      <c r="I5586" s="6"/>
      <c r="J5586" s="6"/>
    </row>
    <row r="5587">
      <c r="A5587" s="28">
        <v>6.80823350299E11</v>
      </c>
      <c r="B5587" s="29" t="s">
        <v>17702</v>
      </c>
      <c r="C5587" s="29" t="s">
        <v>17703</v>
      </c>
      <c r="D5587" s="39" t="s">
        <v>17704</v>
      </c>
      <c r="E5587" s="29" t="s">
        <v>21</v>
      </c>
      <c r="F5587" s="29" t="s">
        <v>71</v>
      </c>
      <c r="G5587" s="29" t="s">
        <v>17665</v>
      </c>
      <c r="H5587" s="30" t="s">
        <v>1732</v>
      </c>
      <c r="I5587" s="6"/>
      <c r="J5587" s="6"/>
    </row>
    <row r="5588">
      <c r="A5588" s="28">
        <v>6.80825301162E11</v>
      </c>
      <c r="B5588" s="29" t="s">
        <v>1676</v>
      </c>
      <c r="C5588" s="29" t="s">
        <v>17705</v>
      </c>
      <c r="D5588" s="28">
        <v>8.7014720055E10</v>
      </c>
      <c r="E5588" s="29" t="s">
        <v>674</v>
      </c>
      <c r="F5588" s="29" t="s">
        <v>205</v>
      </c>
      <c r="G5588" s="29" t="s">
        <v>1263</v>
      </c>
      <c r="H5588" s="51" t="s">
        <v>15376</v>
      </c>
      <c r="I5588" s="6"/>
      <c r="J5588" s="6"/>
    </row>
    <row r="5589">
      <c r="A5589" s="28">
        <v>6.80905300901E11</v>
      </c>
      <c r="B5589" s="29" t="s">
        <v>17706</v>
      </c>
      <c r="C5589" s="29" t="s">
        <v>17707</v>
      </c>
      <c r="D5589" s="28">
        <v>8.701952798E10</v>
      </c>
      <c r="E5589" s="29" t="s">
        <v>1335</v>
      </c>
      <c r="F5589" s="29" t="s">
        <v>9</v>
      </c>
      <c r="G5589" s="29" t="s">
        <v>1584</v>
      </c>
      <c r="H5589" s="51" t="s">
        <v>1956</v>
      </c>
      <c r="I5589" s="6"/>
      <c r="J5589" s="13"/>
    </row>
    <row r="5590">
      <c r="A5590" s="28">
        <v>6.8090340216E11</v>
      </c>
      <c r="B5590" s="29" t="s">
        <v>17708</v>
      </c>
      <c r="C5590" s="29" t="s">
        <v>17709</v>
      </c>
      <c r="D5590" s="39" t="s">
        <v>17710</v>
      </c>
      <c r="E5590" s="29" t="s">
        <v>225</v>
      </c>
      <c r="F5590" s="29" t="s">
        <v>205</v>
      </c>
      <c r="G5590" s="29" t="s">
        <v>1211</v>
      </c>
      <c r="H5590" s="51" t="s">
        <v>15376</v>
      </c>
      <c r="I5590" s="6"/>
      <c r="J5590" s="10"/>
    </row>
    <row r="5591">
      <c r="A5591" s="3">
        <v>6.80912301294E11</v>
      </c>
      <c r="B5591" s="2" t="s">
        <v>17711</v>
      </c>
      <c r="C5591" s="2" t="s">
        <v>17712</v>
      </c>
      <c r="D5591" s="3">
        <v>8.7053838026E10</v>
      </c>
      <c r="E5591" s="2" t="s">
        <v>225</v>
      </c>
      <c r="F5591" s="2" t="s">
        <v>16</v>
      </c>
      <c r="G5591" s="2" t="s">
        <v>3404</v>
      </c>
      <c r="H5591" s="4" t="s">
        <v>13197</v>
      </c>
      <c r="I5591" s="10"/>
      <c r="J5591" s="10"/>
    </row>
    <row r="5592">
      <c r="A5592" s="3">
        <v>6.80909300755E11</v>
      </c>
      <c r="B5592" s="2" t="s">
        <v>17713</v>
      </c>
      <c r="C5592" s="2" t="s">
        <v>17714</v>
      </c>
      <c r="D5592" s="69" t="s">
        <v>17715</v>
      </c>
      <c r="E5592" s="2" t="s">
        <v>151</v>
      </c>
      <c r="F5592" s="2" t="s">
        <v>9</v>
      </c>
      <c r="G5592" s="2" t="s">
        <v>1285</v>
      </c>
      <c r="H5592" s="4" t="s">
        <v>17716</v>
      </c>
      <c r="I5592" s="10"/>
      <c r="J5592" s="6"/>
    </row>
    <row r="5593">
      <c r="A5593" s="28">
        <v>6.80912302321E11</v>
      </c>
      <c r="B5593" s="29" t="s">
        <v>17717</v>
      </c>
      <c r="C5593" s="29" t="s">
        <v>17718</v>
      </c>
      <c r="D5593" s="39" t="s">
        <v>17719</v>
      </c>
      <c r="E5593" s="29" t="s">
        <v>36</v>
      </c>
      <c r="F5593" s="29" t="s">
        <v>205</v>
      </c>
      <c r="G5593" s="29" t="s">
        <v>593</v>
      </c>
      <c r="H5593" s="51" t="s">
        <v>15449</v>
      </c>
      <c r="I5593" s="6"/>
      <c r="J5593" s="10"/>
      <c r="K5593" s="27"/>
      <c r="L5593" s="27"/>
      <c r="M5593" s="27"/>
      <c r="N5593" s="27"/>
      <c r="O5593" s="27"/>
      <c r="P5593" s="27"/>
      <c r="Q5593" s="27"/>
      <c r="R5593" s="27"/>
      <c r="S5593" s="27"/>
      <c r="T5593" s="27"/>
      <c r="U5593" s="27"/>
      <c r="V5593" s="27"/>
      <c r="W5593" s="27"/>
      <c r="X5593" s="27"/>
      <c r="Y5593" s="27"/>
      <c r="Z5593" s="27"/>
    </row>
    <row r="5594">
      <c r="A5594" s="28">
        <v>6.80920400543E11</v>
      </c>
      <c r="B5594" s="29" t="s">
        <v>17720</v>
      </c>
      <c r="C5594" s="29" t="s">
        <v>17721</v>
      </c>
      <c r="D5594" s="28">
        <v>8.7054688383E10</v>
      </c>
      <c r="E5594" s="29" t="s">
        <v>21</v>
      </c>
      <c r="F5594" s="29" t="s">
        <v>43</v>
      </c>
      <c r="G5594" s="29" t="s">
        <v>17722</v>
      </c>
      <c r="H5594" s="51" t="s">
        <v>17571</v>
      </c>
      <c r="I5594" s="6"/>
      <c r="J5594" s="6"/>
    </row>
    <row r="5595">
      <c r="A5595" s="28">
        <v>6.80914300277E11</v>
      </c>
      <c r="B5595" s="29" t="s">
        <v>4590</v>
      </c>
      <c r="C5595" s="29" t="s">
        <v>17723</v>
      </c>
      <c r="D5595" s="28">
        <v>8.7013940939E10</v>
      </c>
      <c r="E5595" s="29" t="s">
        <v>36</v>
      </c>
      <c r="F5595" s="29" t="s">
        <v>2</v>
      </c>
      <c r="G5595" s="29" t="s">
        <v>17724</v>
      </c>
      <c r="H5595" s="51" t="s">
        <v>16706</v>
      </c>
      <c r="I5595" s="6"/>
      <c r="J5595" s="6"/>
    </row>
    <row r="5596">
      <c r="A5596" s="28">
        <v>6.81014301235E11</v>
      </c>
      <c r="B5596" s="29" t="s">
        <v>17725</v>
      </c>
      <c r="C5596" s="29" t="s">
        <v>17726</v>
      </c>
      <c r="D5596" s="28">
        <v>8.7779336789E10</v>
      </c>
      <c r="E5596" s="29" t="s">
        <v>165</v>
      </c>
      <c r="F5596" s="29" t="s">
        <v>9</v>
      </c>
      <c r="G5596" s="29" t="s">
        <v>17727</v>
      </c>
      <c r="H5596" s="51" t="s">
        <v>16765</v>
      </c>
      <c r="I5596" s="6"/>
      <c r="J5596" s="6"/>
    </row>
    <row r="5597">
      <c r="A5597" s="28">
        <v>6.809273018E11</v>
      </c>
      <c r="B5597" s="29" t="s">
        <v>4791</v>
      </c>
      <c r="C5597" s="29" t="s">
        <v>17728</v>
      </c>
      <c r="D5597" s="28">
        <v>8.7775601242E10</v>
      </c>
      <c r="E5597" s="29" t="s">
        <v>302</v>
      </c>
      <c r="F5597" s="29" t="s">
        <v>37</v>
      </c>
      <c r="G5597" s="29" t="s">
        <v>17729</v>
      </c>
      <c r="H5597" s="51" t="s">
        <v>16726</v>
      </c>
      <c r="I5597" s="6"/>
      <c r="J5597" s="13"/>
    </row>
    <row r="5598">
      <c r="A5598" s="3">
        <v>6.81004300906E11</v>
      </c>
      <c r="B5598" s="2" t="s">
        <v>17730</v>
      </c>
      <c r="C5598" s="2" t="s">
        <v>17731</v>
      </c>
      <c r="D5598" s="3">
        <v>8.7771679263E10</v>
      </c>
      <c r="E5598" s="2" t="s">
        <v>386</v>
      </c>
      <c r="F5598" s="2" t="s">
        <v>201</v>
      </c>
      <c r="G5598" s="2" t="s">
        <v>1163</v>
      </c>
      <c r="H5598" s="4" t="s">
        <v>13682</v>
      </c>
      <c r="I5598" s="10"/>
      <c r="J5598" s="10"/>
    </row>
    <row r="5599">
      <c r="A5599" s="28">
        <v>6.81007401184E11</v>
      </c>
      <c r="B5599" s="29" t="s">
        <v>17732</v>
      </c>
      <c r="C5599" s="29" t="s">
        <v>17733</v>
      </c>
      <c r="D5599" s="28">
        <f>+77022993326</f>
        <v>77022993326</v>
      </c>
      <c r="E5599" s="29" t="s">
        <v>165</v>
      </c>
      <c r="F5599" s="29" t="s">
        <v>37</v>
      </c>
      <c r="G5599" s="29" t="s">
        <v>13369</v>
      </c>
      <c r="H5599" s="51" t="s">
        <v>16726</v>
      </c>
      <c r="I5599" s="6"/>
      <c r="J5599" s="20"/>
    </row>
    <row r="5600">
      <c r="A5600" s="28">
        <v>6.81019301906E11</v>
      </c>
      <c r="B5600" s="29" t="s">
        <v>17734</v>
      </c>
      <c r="C5600" s="29" t="s">
        <v>17735</v>
      </c>
      <c r="D5600" s="28">
        <f>+77777777777</f>
        <v>77777777777</v>
      </c>
      <c r="E5600" s="29" t="s">
        <v>213</v>
      </c>
      <c r="F5600" s="29" t="s">
        <v>9</v>
      </c>
      <c r="G5600" s="29" t="s">
        <v>17736</v>
      </c>
      <c r="H5600" s="51" t="s">
        <v>16765</v>
      </c>
      <c r="I5600" s="6"/>
      <c r="J5600" s="6"/>
    </row>
    <row r="5601">
      <c r="A5601" s="28">
        <v>6.8101730214E11</v>
      </c>
      <c r="B5601" s="29" t="s">
        <v>17737</v>
      </c>
      <c r="C5601" s="29" t="s">
        <v>17738</v>
      </c>
      <c r="D5601" s="39" t="s">
        <v>17739</v>
      </c>
      <c r="E5601" s="29" t="s">
        <v>165</v>
      </c>
      <c r="F5601" s="29" t="s">
        <v>2</v>
      </c>
      <c r="G5601" s="29" t="s">
        <v>17740</v>
      </c>
      <c r="H5601" s="51" t="s">
        <v>16706</v>
      </c>
      <c r="I5601" s="6"/>
      <c r="J5601" s="33"/>
    </row>
    <row r="5602">
      <c r="A5602" s="28">
        <v>6.81020301842E11</v>
      </c>
      <c r="B5602" s="29" t="s">
        <v>17741</v>
      </c>
      <c r="C5602" s="29" t="s">
        <v>17742</v>
      </c>
      <c r="D5602" s="28">
        <v>8.7014576104E10</v>
      </c>
      <c r="E5602" s="29" t="s">
        <v>117</v>
      </c>
      <c r="F5602" s="29" t="s">
        <v>452</v>
      </c>
      <c r="G5602" s="29" t="s">
        <v>13989</v>
      </c>
      <c r="H5602" s="51" t="s">
        <v>15839</v>
      </c>
      <c r="I5602" s="6"/>
      <c r="J5602" s="10"/>
    </row>
    <row r="5603">
      <c r="A5603" s="3">
        <v>6.81020301595E11</v>
      </c>
      <c r="B5603" s="2" t="s">
        <v>17743</v>
      </c>
      <c r="C5603" s="2" t="s">
        <v>17744</v>
      </c>
      <c r="D5603" s="69" t="s">
        <v>17745</v>
      </c>
      <c r="E5603" s="2" t="s">
        <v>16</v>
      </c>
      <c r="F5603" s="2" t="s">
        <v>96</v>
      </c>
      <c r="G5603" s="2" t="s">
        <v>17746</v>
      </c>
      <c r="H5603" s="4" t="s">
        <v>2090</v>
      </c>
      <c r="I5603" s="10"/>
      <c r="J5603" s="6"/>
    </row>
    <row r="5604">
      <c r="A5604" s="3">
        <v>6.8110430168E11</v>
      </c>
      <c r="B5604" s="2" t="s">
        <v>17747</v>
      </c>
      <c r="C5604" s="2" t="s">
        <v>17748</v>
      </c>
      <c r="D5604" s="3">
        <v>8.7755639672E10</v>
      </c>
      <c r="E5604" s="2" t="s">
        <v>165</v>
      </c>
      <c r="F5604" s="2" t="s">
        <v>16</v>
      </c>
      <c r="G5604" s="2" t="s">
        <v>17749</v>
      </c>
      <c r="H5604" s="4" t="s">
        <v>16740</v>
      </c>
      <c r="I5604" s="10"/>
      <c r="J5604" s="6"/>
    </row>
    <row r="5605">
      <c r="A5605" s="3">
        <v>6.81029300962E11</v>
      </c>
      <c r="B5605" s="2" t="s">
        <v>17750</v>
      </c>
      <c r="C5605" s="2" t="s">
        <v>17751</v>
      </c>
      <c r="D5605" s="69" t="s">
        <v>17752</v>
      </c>
      <c r="E5605" s="2" t="s">
        <v>165</v>
      </c>
      <c r="F5605" s="2" t="s">
        <v>60</v>
      </c>
      <c r="G5605" s="2" t="s">
        <v>17753</v>
      </c>
      <c r="H5605" s="4" t="s">
        <v>17754</v>
      </c>
      <c r="I5605" s="10"/>
      <c r="J5605" s="10"/>
    </row>
    <row r="5606">
      <c r="A5606" s="28">
        <v>6.81030401526E11</v>
      </c>
      <c r="B5606" s="29" t="s">
        <v>17755</v>
      </c>
      <c r="C5606" s="29" t="s">
        <v>17756</v>
      </c>
      <c r="D5606" s="28">
        <v>8.701481857E10</v>
      </c>
      <c r="E5606" s="29" t="s">
        <v>225</v>
      </c>
      <c r="F5606" s="29" t="s">
        <v>71</v>
      </c>
      <c r="G5606" s="29" t="s">
        <v>2054</v>
      </c>
      <c r="H5606" s="30" t="s">
        <v>1732</v>
      </c>
      <c r="I5606" s="6"/>
      <c r="J5606" s="13"/>
    </row>
    <row r="5607">
      <c r="A5607" s="28">
        <v>6.81114401979E11</v>
      </c>
      <c r="B5607" s="29" t="s">
        <v>17757</v>
      </c>
      <c r="C5607" s="29" t="s">
        <v>17758</v>
      </c>
      <c r="D5607" s="39" t="s">
        <v>17759</v>
      </c>
      <c r="E5607" s="29" t="s">
        <v>117</v>
      </c>
      <c r="F5607" s="29" t="s">
        <v>186</v>
      </c>
      <c r="G5607" s="29" t="s">
        <v>13290</v>
      </c>
      <c r="H5607" s="51" t="s">
        <v>14813</v>
      </c>
      <c r="I5607" s="6"/>
      <c r="J5607" s="6"/>
    </row>
    <row r="5608">
      <c r="A5608" s="28">
        <v>6.81105350038E11</v>
      </c>
      <c r="B5608" s="29" t="s">
        <v>17760</v>
      </c>
      <c r="C5608" s="29" t="s">
        <v>17761</v>
      </c>
      <c r="D5608" s="39" t="s">
        <v>17762</v>
      </c>
      <c r="E5608" s="29" t="s">
        <v>525</v>
      </c>
      <c r="F5608" s="29" t="s">
        <v>16</v>
      </c>
      <c r="G5608" s="29" t="s">
        <v>14711</v>
      </c>
      <c r="H5608" s="51" t="s">
        <v>1743</v>
      </c>
      <c r="I5608" s="6"/>
      <c r="J5608" s="6"/>
    </row>
    <row r="5609">
      <c r="A5609" s="28">
        <v>6.81110300477E11</v>
      </c>
      <c r="B5609" s="29" t="s">
        <v>17763</v>
      </c>
      <c r="C5609" s="29" t="s">
        <v>17764</v>
      </c>
      <c r="D5609" s="28">
        <v>8.7011449741E10</v>
      </c>
      <c r="E5609" s="29" t="s">
        <v>302</v>
      </c>
      <c r="F5609" s="29" t="s">
        <v>2</v>
      </c>
      <c r="G5609" s="29" t="s">
        <v>17765</v>
      </c>
      <c r="H5609" s="51" t="s">
        <v>16706</v>
      </c>
      <c r="I5609" s="6"/>
      <c r="J5609" s="20"/>
    </row>
    <row r="5610">
      <c r="A5610" s="28">
        <v>6.81122400736E11</v>
      </c>
      <c r="B5610" s="29" t="s">
        <v>17766</v>
      </c>
      <c r="C5610" s="29" t="s">
        <v>17767</v>
      </c>
      <c r="D5610" s="28">
        <f>+77013929392</f>
        <v>77013929392</v>
      </c>
      <c r="E5610" s="29" t="s">
        <v>1206</v>
      </c>
      <c r="F5610" s="29" t="s">
        <v>37</v>
      </c>
      <c r="G5610" s="29" t="s">
        <v>17768</v>
      </c>
      <c r="H5610" s="146">
        <v>4.0</v>
      </c>
      <c r="I5610" s="6"/>
      <c r="J5610" s="6"/>
    </row>
    <row r="5611">
      <c r="A5611" s="28">
        <v>6.81118300877E11</v>
      </c>
      <c r="B5611" s="29" t="s">
        <v>17769</v>
      </c>
      <c r="C5611" s="29" t="s">
        <v>17770</v>
      </c>
      <c r="D5611" s="28">
        <v>8.7053136778E10</v>
      </c>
      <c r="E5611" s="29" t="s">
        <v>584</v>
      </c>
      <c r="F5611" s="29" t="s">
        <v>37</v>
      </c>
      <c r="G5611" s="29" t="s">
        <v>17771</v>
      </c>
      <c r="H5611" s="51" t="s">
        <v>17772</v>
      </c>
      <c r="I5611" s="6"/>
      <c r="J5611" s="10"/>
    </row>
    <row r="5612">
      <c r="A5612" s="62">
        <v>6.81204302167E11</v>
      </c>
      <c r="B5612" s="63" t="s">
        <v>17773</v>
      </c>
      <c r="C5612" s="63" t="s">
        <v>17774</v>
      </c>
      <c r="D5612" s="62">
        <v>8.7714375707E10</v>
      </c>
      <c r="E5612" s="63" t="s">
        <v>16</v>
      </c>
      <c r="F5612" s="63" t="s">
        <v>2</v>
      </c>
      <c r="G5612" s="63" t="s">
        <v>13581</v>
      </c>
      <c r="H5612" s="33"/>
      <c r="I5612" s="33"/>
      <c r="J5612" s="13"/>
    </row>
    <row r="5613">
      <c r="A5613" s="3">
        <v>6.81123301832E11</v>
      </c>
      <c r="B5613" s="2" t="s">
        <v>17775</v>
      </c>
      <c r="C5613" s="2" t="s">
        <v>17776</v>
      </c>
      <c r="D5613" s="3">
        <v>8.7022149305E10</v>
      </c>
      <c r="E5613" s="2" t="s">
        <v>21</v>
      </c>
      <c r="F5613" s="2" t="s">
        <v>31</v>
      </c>
      <c r="G5613" s="2" t="s">
        <v>17777</v>
      </c>
      <c r="H5613" s="4" t="s">
        <v>14117</v>
      </c>
      <c r="I5613" s="10"/>
      <c r="J5613" s="6"/>
    </row>
    <row r="5614">
      <c r="A5614" s="28">
        <v>6.81203301351E11</v>
      </c>
      <c r="B5614" s="29" t="s">
        <v>17778</v>
      </c>
      <c r="C5614" s="29" t="s">
        <v>17779</v>
      </c>
      <c r="D5614" s="28">
        <v>8.7025183372E10</v>
      </c>
      <c r="E5614" s="29" t="s">
        <v>213</v>
      </c>
      <c r="F5614" s="29" t="s">
        <v>452</v>
      </c>
      <c r="G5614" s="29" t="s">
        <v>13114</v>
      </c>
      <c r="H5614" s="51" t="s">
        <v>16819</v>
      </c>
      <c r="I5614" s="6"/>
      <c r="J5614" s="6"/>
    </row>
    <row r="5615">
      <c r="A5615" s="28">
        <v>6.81205302638E11</v>
      </c>
      <c r="B5615" s="29" t="s">
        <v>17780</v>
      </c>
      <c r="C5615" s="29" t="s">
        <v>17780</v>
      </c>
      <c r="D5615" s="28">
        <v>8.7028073392E10</v>
      </c>
      <c r="E5615" s="29" t="s">
        <v>225</v>
      </c>
      <c r="F5615" s="29" t="s">
        <v>452</v>
      </c>
      <c r="G5615" s="29" t="s">
        <v>11924</v>
      </c>
      <c r="H5615" s="51" t="s">
        <v>17781</v>
      </c>
      <c r="I5615" s="6"/>
      <c r="J5615" s="10"/>
    </row>
    <row r="5616">
      <c r="A5616" s="28">
        <v>6.81215302296E11</v>
      </c>
      <c r="B5616" s="29" t="s">
        <v>17782</v>
      </c>
      <c r="C5616" s="29" t="s">
        <v>17783</v>
      </c>
      <c r="D5616" s="28">
        <v>8.7029444885E10</v>
      </c>
      <c r="E5616" s="29" t="s">
        <v>36</v>
      </c>
      <c r="F5616" s="29" t="s">
        <v>37</v>
      </c>
      <c r="G5616" s="29" t="s">
        <v>17784</v>
      </c>
      <c r="H5616" s="51" t="s">
        <v>17772</v>
      </c>
      <c r="I5616" s="6"/>
      <c r="J5616" s="14"/>
    </row>
    <row r="5617">
      <c r="A5617" s="3">
        <v>6.81206300181E11</v>
      </c>
      <c r="B5617" s="2" t="s">
        <v>17785</v>
      </c>
      <c r="C5617" s="2" t="s">
        <v>17786</v>
      </c>
      <c r="D5617" s="69" t="s">
        <v>17787</v>
      </c>
      <c r="E5617" s="2" t="s">
        <v>17788</v>
      </c>
      <c r="F5617" s="2" t="s">
        <v>16</v>
      </c>
      <c r="G5617" s="2" t="s">
        <v>4775</v>
      </c>
      <c r="H5617" s="4" t="s">
        <v>2090</v>
      </c>
      <c r="I5617" s="10"/>
      <c r="J5617" s="6"/>
    </row>
    <row r="5618">
      <c r="A5618" s="28">
        <v>6.81209400629E11</v>
      </c>
      <c r="B5618" s="29" t="s">
        <v>17789</v>
      </c>
      <c r="C5618" s="29" t="s">
        <v>17790</v>
      </c>
      <c r="D5618" s="28">
        <v>8.7028999596E10</v>
      </c>
      <c r="E5618" s="29" t="s">
        <v>1206</v>
      </c>
      <c r="F5618" s="29" t="s">
        <v>43</v>
      </c>
      <c r="G5618" s="29" t="s">
        <v>1795</v>
      </c>
      <c r="H5618" s="51" t="s">
        <v>17571</v>
      </c>
      <c r="I5618" s="6"/>
      <c r="J5618" s="6"/>
    </row>
    <row r="5619">
      <c r="A5619" s="28">
        <v>6.81210301617E11</v>
      </c>
      <c r="B5619" s="29" t="s">
        <v>17791</v>
      </c>
      <c r="C5619" s="29" t="s">
        <v>17792</v>
      </c>
      <c r="D5619" s="29" t="s">
        <v>17793</v>
      </c>
      <c r="E5619" s="29" t="s">
        <v>674</v>
      </c>
      <c r="F5619" s="29" t="s">
        <v>43</v>
      </c>
      <c r="G5619" s="29" t="s">
        <v>4897</v>
      </c>
      <c r="H5619" s="51" t="s">
        <v>17794</v>
      </c>
      <c r="I5619" s="6"/>
      <c r="J5619" s="10"/>
    </row>
    <row r="5620">
      <c r="A5620" s="28">
        <v>6.81218302163E11</v>
      </c>
      <c r="B5620" s="29" t="s">
        <v>17795</v>
      </c>
      <c r="C5620" s="29" t="s">
        <v>17795</v>
      </c>
      <c r="D5620" s="28">
        <v>8.7077739596E10</v>
      </c>
      <c r="E5620" s="29" t="s">
        <v>21</v>
      </c>
      <c r="F5620" s="29" t="s">
        <v>2</v>
      </c>
      <c r="G5620" s="29" t="s">
        <v>17071</v>
      </c>
      <c r="H5620" s="51" t="s">
        <v>17796</v>
      </c>
      <c r="I5620" s="6"/>
      <c r="J5620" s="13"/>
    </row>
    <row r="5621">
      <c r="A5621" s="28">
        <v>6.81216301005E11</v>
      </c>
      <c r="B5621" s="29" t="s">
        <v>17797</v>
      </c>
      <c r="C5621" s="29" t="s">
        <v>17798</v>
      </c>
      <c r="D5621" s="39" t="s">
        <v>17799</v>
      </c>
      <c r="E5621" s="29" t="s">
        <v>16</v>
      </c>
      <c r="F5621" s="29" t="s">
        <v>71</v>
      </c>
      <c r="G5621" s="29" t="s">
        <v>17800</v>
      </c>
      <c r="H5621" s="30" t="s">
        <v>1732</v>
      </c>
      <c r="I5621" s="6"/>
      <c r="J5621" s="10"/>
      <c r="K5621" s="27"/>
      <c r="L5621" s="27"/>
      <c r="M5621" s="27"/>
      <c r="N5621" s="27"/>
      <c r="O5621" s="27"/>
      <c r="P5621" s="27"/>
      <c r="Q5621" s="27"/>
      <c r="R5621" s="27"/>
      <c r="S5621" s="27"/>
      <c r="T5621" s="27"/>
      <c r="U5621" s="27"/>
      <c r="V5621" s="27"/>
      <c r="W5621" s="27"/>
      <c r="X5621" s="27"/>
      <c r="Y5621" s="27"/>
      <c r="Z5621" s="27"/>
    </row>
    <row r="5622">
      <c r="A5622" s="28">
        <v>6.90101304935E11</v>
      </c>
      <c r="B5622" s="29" t="s">
        <v>17801</v>
      </c>
      <c r="C5622" s="29" t="s">
        <v>17802</v>
      </c>
      <c r="D5622" s="39" t="s">
        <v>17803</v>
      </c>
      <c r="E5622" s="29" t="s">
        <v>165</v>
      </c>
      <c r="F5622" s="29" t="s">
        <v>91</v>
      </c>
      <c r="G5622" s="29" t="s">
        <v>12532</v>
      </c>
      <c r="H5622" s="51" t="s">
        <v>17337</v>
      </c>
      <c r="I5622" s="6"/>
      <c r="J5622" s="6"/>
    </row>
    <row r="5623">
      <c r="A5623" s="28">
        <v>6.81219301071E11</v>
      </c>
      <c r="B5623" s="29" t="s">
        <v>17804</v>
      </c>
      <c r="C5623" s="29" t="s">
        <v>17805</v>
      </c>
      <c r="D5623" s="39" t="s">
        <v>17806</v>
      </c>
      <c r="E5623" s="29" t="s">
        <v>302</v>
      </c>
      <c r="F5623" s="29" t="s">
        <v>2</v>
      </c>
      <c r="G5623" s="29" t="s">
        <v>17807</v>
      </c>
      <c r="H5623" s="51" t="s">
        <v>16706</v>
      </c>
      <c r="I5623" s="6"/>
      <c r="J5623" s="10"/>
    </row>
    <row r="5624">
      <c r="A5624" s="28">
        <v>6.90101311076E11</v>
      </c>
      <c r="B5624" s="29" t="s">
        <v>17808</v>
      </c>
      <c r="C5624" s="29" t="s">
        <v>17809</v>
      </c>
      <c r="D5624" s="39" t="s">
        <v>17810</v>
      </c>
      <c r="E5624" s="29" t="s">
        <v>165</v>
      </c>
      <c r="F5624" s="29" t="s">
        <v>37</v>
      </c>
      <c r="G5624" s="29" t="s">
        <v>6280</v>
      </c>
      <c r="H5624" s="51" t="s">
        <v>16726</v>
      </c>
      <c r="I5624" s="6"/>
      <c r="J5624" s="10"/>
    </row>
    <row r="5625">
      <c r="A5625" s="28">
        <v>6.90101305468E11</v>
      </c>
      <c r="B5625" s="29" t="s">
        <v>17811</v>
      </c>
      <c r="C5625" s="29" t="s">
        <v>17812</v>
      </c>
      <c r="D5625" s="28">
        <v>8.7011750069E10</v>
      </c>
      <c r="E5625" s="29" t="s">
        <v>1335</v>
      </c>
      <c r="F5625" s="29" t="s">
        <v>205</v>
      </c>
      <c r="G5625" s="29" t="s">
        <v>802</v>
      </c>
      <c r="H5625" s="51" t="s">
        <v>15376</v>
      </c>
      <c r="I5625" s="6"/>
      <c r="J5625" s="6"/>
    </row>
    <row r="5626">
      <c r="A5626" s="3">
        <v>6.90101306585E11</v>
      </c>
      <c r="B5626" s="2" t="s">
        <v>17813</v>
      </c>
      <c r="C5626" s="2" t="s">
        <v>17814</v>
      </c>
      <c r="D5626" s="69" t="s">
        <v>17815</v>
      </c>
      <c r="E5626" s="2" t="s">
        <v>117</v>
      </c>
      <c r="F5626" s="2" t="s">
        <v>91</v>
      </c>
      <c r="G5626" s="2" t="s">
        <v>17816</v>
      </c>
      <c r="H5626" s="4" t="s">
        <v>1922</v>
      </c>
      <c r="I5626" s="10"/>
      <c r="J5626" s="10"/>
    </row>
    <row r="5627">
      <c r="A5627" s="28">
        <v>6.90101307692E11</v>
      </c>
      <c r="B5627" s="29" t="s">
        <v>17817</v>
      </c>
      <c r="C5627" s="29" t="s">
        <v>17818</v>
      </c>
      <c r="D5627" s="28">
        <v>8.7016488632E10</v>
      </c>
      <c r="E5627" s="29" t="s">
        <v>302</v>
      </c>
      <c r="F5627" s="29" t="s">
        <v>37</v>
      </c>
      <c r="G5627" s="29" t="s">
        <v>16404</v>
      </c>
      <c r="H5627" s="51" t="s">
        <v>16726</v>
      </c>
      <c r="I5627" s="6"/>
      <c r="J5627" s="6"/>
    </row>
    <row r="5628">
      <c r="A5628" s="28">
        <v>6.9010131165E11</v>
      </c>
      <c r="B5628" s="29" t="s">
        <v>17819</v>
      </c>
      <c r="C5628" s="29" t="s">
        <v>17820</v>
      </c>
      <c r="D5628" s="39" t="s">
        <v>17821</v>
      </c>
      <c r="E5628" s="29" t="s">
        <v>117</v>
      </c>
      <c r="F5628" s="29" t="s">
        <v>91</v>
      </c>
      <c r="G5628" s="29" t="s">
        <v>17822</v>
      </c>
      <c r="H5628" s="51" t="s">
        <v>17823</v>
      </c>
      <c r="I5628" s="6"/>
      <c r="J5628" s="6"/>
    </row>
    <row r="5629">
      <c r="A5629" s="28">
        <v>6.90102301867E11</v>
      </c>
      <c r="B5629" s="29" t="s">
        <v>17824</v>
      </c>
      <c r="C5629" s="29" t="s">
        <v>17825</v>
      </c>
      <c r="D5629" s="39" t="s">
        <v>17826</v>
      </c>
      <c r="E5629" s="29" t="s">
        <v>165</v>
      </c>
      <c r="F5629" s="29" t="s">
        <v>37</v>
      </c>
      <c r="G5629" s="29" t="s">
        <v>8410</v>
      </c>
      <c r="H5629" s="51" t="s">
        <v>16726</v>
      </c>
      <c r="I5629" s="6"/>
      <c r="J5629" s="6"/>
    </row>
    <row r="5630">
      <c r="A5630" s="28">
        <v>6.90101407341E11</v>
      </c>
      <c r="B5630" s="29" t="s">
        <v>17827</v>
      </c>
      <c r="C5630" s="29" t="s">
        <v>17828</v>
      </c>
      <c r="D5630" s="28">
        <v>8.7028992769E10</v>
      </c>
      <c r="E5630" s="29" t="s">
        <v>213</v>
      </c>
      <c r="F5630" s="29" t="s">
        <v>2</v>
      </c>
      <c r="G5630" s="29" t="s">
        <v>17257</v>
      </c>
      <c r="H5630" s="51" t="s">
        <v>13986</v>
      </c>
      <c r="I5630" s="6"/>
      <c r="J5630" s="6"/>
    </row>
    <row r="5631">
      <c r="A5631" s="62">
        <v>6.90101412368E11</v>
      </c>
      <c r="B5631" s="63" t="s">
        <v>17829</v>
      </c>
      <c r="C5631" s="63" t="s">
        <v>17830</v>
      </c>
      <c r="D5631" s="68" t="str">
        <f>+7 (7017420913</f>
        <v>#ERROR!</v>
      </c>
      <c r="E5631" s="63" t="s">
        <v>525</v>
      </c>
      <c r="F5631" s="63" t="s">
        <v>16</v>
      </c>
      <c r="G5631" s="63" t="s">
        <v>5954</v>
      </c>
      <c r="H5631" s="33"/>
      <c r="I5631" s="33"/>
      <c r="J5631" s="10"/>
    </row>
    <row r="5632">
      <c r="A5632" s="3">
        <v>6.90104301134E11</v>
      </c>
      <c r="B5632" s="2" t="s">
        <v>17831</v>
      </c>
      <c r="C5632" s="2" t="s">
        <v>17832</v>
      </c>
      <c r="D5632" s="69" t="s">
        <v>17833</v>
      </c>
      <c r="E5632" s="2" t="s">
        <v>165</v>
      </c>
      <c r="F5632" s="2" t="s">
        <v>186</v>
      </c>
      <c r="G5632" s="2" t="s">
        <v>17834</v>
      </c>
      <c r="H5632" s="4" t="s">
        <v>1851</v>
      </c>
      <c r="I5632" s="10"/>
      <c r="J5632" s="6"/>
    </row>
    <row r="5633">
      <c r="A5633" s="28">
        <v>6.90103400117E11</v>
      </c>
      <c r="B5633" s="29" t="s">
        <v>17835</v>
      </c>
      <c r="C5633" s="29" t="s">
        <v>17836</v>
      </c>
      <c r="D5633" s="28">
        <f>+77014486860</f>
        <v>77014486860</v>
      </c>
      <c r="E5633" s="29" t="s">
        <v>213</v>
      </c>
      <c r="F5633" s="29" t="s">
        <v>31</v>
      </c>
      <c r="G5633" s="29" t="s">
        <v>13394</v>
      </c>
      <c r="H5633" s="6"/>
      <c r="I5633" s="6"/>
      <c r="J5633" s="6"/>
    </row>
    <row r="5634">
      <c r="A5634" s="3">
        <v>6.90103400761E11</v>
      </c>
      <c r="B5634" s="2" t="s">
        <v>17837</v>
      </c>
      <c r="C5634" s="2" t="s">
        <v>17838</v>
      </c>
      <c r="D5634" s="3">
        <v>8.7759980545E10</v>
      </c>
      <c r="E5634" s="2" t="s">
        <v>16</v>
      </c>
      <c r="F5634" s="2" t="s">
        <v>43</v>
      </c>
      <c r="G5634" s="2" t="s">
        <v>17839</v>
      </c>
      <c r="H5634" s="4" t="s">
        <v>2138</v>
      </c>
      <c r="I5634" s="10"/>
      <c r="J5634" s="13"/>
    </row>
    <row r="5635">
      <c r="A5635" s="62">
        <v>6.90107350055E11</v>
      </c>
      <c r="B5635" s="63" t="s">
        <v>17840</v>
      </c>
      <c r="C5635" s="63" t="s">
        <v>8023</v>
      </c>
      <c r="D5635" s="62">
        <v>8.7011576413E10</v>
      </c>
      <c r="E5635" s="63" t="s">
        <v>151</v>
      </c>
      <c r="F5635" s="63" t="s">
        <v>428</v>
      </c>
      <c r="G5635" s="63" t="s">
        <v>5906</v>
      </c>
      <c r="H5635" s="33"/>
      <c r="I5635" s="33"/>
      <c r="J5635" s="10"/>
    </row>
    <row r="5636">
      <c r="A5636" s="28">
        <v>6.90106301313E11</v>
      </c>
      <c r="B5636" s="29" t="s">
        <v>17841</v>
      </c>
      <c r="C5636" s="29" t="s">
        <v>17842</v>
      </c>
      <c r="D5636" s="28">
        <v>8.7013085958E10</v>
      </c>
      <c r="E5636" s="29" t="s">
        <v>302</v>
      </c>
      <c r="F5636" s="29" t="s">
        <v>37</v>
      </c>
      <c r="G5636" s="29" t="s">
        <v>17843</v>
      </c>
      <c r="H5636" s="51" t="s">
        <v>16726</v>
      </c>
      <c r="I5636" s="6"/>
      <c r="J5636" s="6"/>
    </row>
    <row r="5637">
      <c r="A5637" s="3">
        <v>6.90111300392E11</v>
      </c>
      <c r="B5637" s="2" t="s">
        <v>17844</v>
      </c>
      <c r="C5637" s="2" t="s">
        <v>17845</v>
      </c>
      <c r="D5637" s="69" t="s">
        <v>17846</v>
      </c>
      <c r="E5637" s="2" t="s">
        <v>12198</v>
      </c>
      <c r="F5637" s="2" t="s">
        <v>9</v>
      </c>
      <c r="G5637" s="2" t="s">
        <v>1584</v>
      </c>
      <c r="H5637" s="4" t="s">
        <v>2010</v>
      </c>
      <c r="I5637" s="10"/>
      <c r="J5637" s="13"/>
    </row>
    <row r="5638">
      <c r="A5638" s="28">
        <v>6.90109401009E11</v>
      </c>
      <c r="B5638" s="29" t="s">
        <v>17847</v>
      </c>
      <c r="C5638" s="29" t="s">
        <v>17848</v>
      </c>
      <c r="D5638" s="28">
        <v>8.7082156549E10</v>
      </c>
      <c r="E5638" s="29" t="s">
        <v>213</v>
      </c>
      <c r="F5638" s="29" t="s">
        <v>205</v>
      </c>
      <c r="G5638" s="29" t="s">
        <v>1211</v>
      </c>
      <c r="H5638" s="51" t="s">
        <v>15376</v>
      </c>
      <c r="I5638" s="6"/>
      <c r="J5638" s="10"/>
      <c r="K5638" s="27"/>
      <c r="L5638" s="27"/>
      <c r="M5638" s="27"/>
      <c r="N5638" s="27"/>
      <c r="O5638" s="27"/>
      <c r="P5638" s="27"/>
      <c r="Q5638" s="27"/>
      <c r="R5638" s="27"/>
      <c r="S5638" s="27"/>
      <c r="T5638" s="27"/>
      <c r="U5638" s="27"/>
      <c r="V5638" s="27"/>
      <c r="W5638" s="27"/>
      <c r="X5638" s="27"/>
      <c r="Y5638" s="27"/>
      <c r="Z5638" s="27"/>
    </row>
    <row r="5639">
      <c r="A5639" s="28">
        <v>6.90114301446E11</v>
      </c>
      <c r="B5639" s="29" t="s">
        <v>17849</v>
      </c>
      <c r="C5639" s="29" t="s">
        <v>17850</v>
      </c>
      <c r="D5639" s="29" t="s">
        <v>17851</v>
      </c>
      <c r="E5639" s="29" t="s">
        <v>165</v>
      </c>
      <c r="F5639" s="29" t="s">
        <v>37</v>
      </c>
      <c r="G5639" s="29" t="s">
        <v>5968</v>
      </c>
      <c r="H5639" s="51" t="s">
        <v>16726</v>
      </c>
      <c r="I5639" s="6"/>
      <c r="J5639" s="6"/>
    </row>
    <row r="5640">
      <c r="A5640" s="28">
        <v>6.90114302048E11</v>
      </c>
      <c r="B5640" s="29" t="s">
        <v>17852</v>
      </c>
      <c r="C5640" s="29" t="s">
        <v>17853</v>
      </c>
      <c r="D5640" s="39" t="s">
        <v>17854</v>
      </c>
      <c r="E5640" s="29" t="s">
        <v>525</v>
      </c>
      <c r="F5640" s="29" t="s">
        <v>37</v>
      </c>
      <c r="G5640" s="29" t="s">
        <v>15064</v>
      </c>
      <c r="H5640" s="51" t="s">
        <v>16726</v>
      </c>
      <c r="I5640" s="6"/>
      <c r="J5640" s="6"/>
    </row>
    <row r="5641">
      <c r="A5641" s="3">
        <v>6.90115302836E11</v>
      </c>
      <c r="B5641" s="2" t="s">
        <v>17855</v>
      </c>
      <c r="C5641" s="2" t="s">
        <v>17856</v>
      </c>
      <c r="D5641" s="3">
        <v>8.7013672028E10</v>
      </c>
      <c r="E5641" s="2" t="s">
        <v>3333</v>
      </c>
      <c r="F5641" s="2" t="s">
        <v>205</v>
      </c>
      <c r="G5641" s="2" t="s">
        <v>5169</v>
      </c>
      <c r="H5641" s="4" t="s">
        <v>15365</v>
      </c>
      <c r="I5641" s="10"/>
      <c r="J5641" s="6"/>
    </row>
    <row r="5642">
      <c r="A5642" s="28">
        <v>6.90116302376E11</v>
      </c>
      <c r="B5642" s="29" t="s">
        <v>17857</v>
      </c>
      <c r="C5642" s="29" t="s">
        <v>17858</v>
      </c>
      <c r="D5642" s="28">
        <v>8.7755211396E10</v>
      </c>
      <c r="E5642" s="29" t="s">
        <v>21</v>
      </c>
      <c r="F5642" s="29" t="s">
        <v>2</v>
      </c>
      <c r="G5642" s="29" t="s">
        <v>13108</v>
      </c>
      <c r="H5642" s="51" t="s">
        <v>16706</v>
      </c>
      <c r="I5642" s="6"/>
      <c r="J5642" s="6"/>
    </row>
    <row r="5643">
      <c r="A5643" s="62">
        <v>6.90119402071E11</v>
      </c>
      <c r="B5643" s="63" t="s">
        <v>17859</v>
      </c>
      <c r="C5643" s="63" t="s">
        <v>17860</v>
      </c>
      <c r="D5643" s="62">
        <v>8.7752550053E10</v>
      </c>
      <c r="E5643" s="63" t="s">
        <v>16</v>
      </c>
      <c r="F5643" s="63" t="s">
        <v>37</v>
      </c>
      <c r="G5643" s="63" t="s">
        <v>17861</v>
      </c>
      <c r="H5643" s="33"/>
      <c r="I5643" s="33"/>
      <c r="J5643" s="6"/>
    </row>
    <row r="5644">
      <c r="A5644" s="3">
        <v>6.90122402543E11</v>
      </c>
      <c r="B5644" s="2" t="s">
        <v>15245</v>
      </c>
      <c r="C5644" s="2" t="s">
        <v>17862</v>
      </c>
      <c r="D5644" s="3">
        <v>8.7471188821E10</v>
      </c>
      <c r="E5644" s="2" t="s">
        <v>165</v>
      </c>
      <c r="F5644" s="2" t="s">
        <v>31</v>
      </c>
      <c r="G5644" s="2" t="s">
        <v>2552</v>
      </c>
      <c r="H5644" s="4" t="s">
        <v>14117</v>
      </c>
      <c r="I5644" s="10"/>
      <c r="J5644" s="6"/>
    </row>
    <row r="5645">
      <c r="A5645" s="3">
        <v>6.90121302343E11</v>
      </c>
      <c r="B5645" s="2" t="s">
        <v>17863</v>
      </c>
      <c r="C5645" s="2" t="s">
        <v>17864</v>
      </c>
      <c r="D5645" s="69" t="s">
        <v>17865</v>
      </c>
      <c r="E5645" s="2" t="s">
        <v>165</v>
      </c>
      <c r="F5645" s="2" t="s">
        <v>91</v>
      </c>
      <c r="G5645" s="2" t="s">
        <v>2912</v>
      </c>
      <c r="H5645" s="4" t="s">
        <v>1922</v>
      </c>
      <c r="I5645" s="10"/>
      <c r="J5645" s="6"/>
    </row>
    <row r="5646">
      <c r="A5646" s="28">
        <v>6.9012530012E11</v>
      </c>
      <c r="B5646" s="29" t="s">
        <v>17866</v>
      </c>
      <c r="C5646" s="29" t="s">
        <v>17867</v>
      </c>
      <c r="D5646" s="28">
        <v>8.7084522489E10</v>
      </c>
      <c r="E5646" s="29" t="s">
        <v>21</v>
      </c>
      <c r="F5646" s="29" t="s">
        <v>31</v>
      </c>
      <c r="G5646" s="29" t="s">
        <v>14796</v>
      </c>
      <c r="H5646" s="51" t="s">
        <v>14310</v>
      </c>
      <c r="I5646" s="6"/>
      <c r="J5646" s="10"/>
    </row>
    <row r="5647">
      <c r="A5647" s="3">
        <v>6.90126302073E11</v>
      </c>
      <c r="B5647" s="2" t="s">
        <v>17868</v>
      </c>
      <c r="C5647" s="2" t="s">
        <v>17869</v>
      </c>
      <c r="D5647" s="3">
        <v>8.7235121668E10</v>
      </c>
      <c r="E5647" s="2" t="s">
        <v>21</v>
      </c>
      <c r="F5647" s="2" t="s">
        <v>186</v>
      </c>
      <c r="G5647" s="2" t="s">
        <v>4350</v>
      </c>
      <c r="H5647" s="10"/>
      <c r="I5647" s="10"/>
      <c r="J5647" s="6"/>
    </row>
    <row r="5648">
      <c r="A5648" s="62">
        <v>6.90127300667E11</v>
      </c>
      <c r="B5648" s="63" t="s">
        <v>17870</v>
      </c>
      <c r="C5648" s="63" t="s">
        <v>17871</v>
      </c>
      <c r="D5648" s="68" t="str">
        <f>+77019588486 ,87019588486</f>
        <v>#ERROR!</v>
      </c>
      <c r="E5648" s="63" t="s">
        <v>674</v>
      </c>
      <c r="F5648" s="63" t="s">
        <v>2984</v>
      </c>
      <c r="G5648" s="63" t="s">
        <v>6071</v>
      </c>
      <c r="H5648" s="33"/>
      <c r="I5648" s="33"/>
      <c r="J5648" s="6"/>
    </row>
    <row r="5649">
      <c r="A5649" s="28">
        <v>6.90130301552E11</v>
      </c>
      <c r="B5649" s="29" t="s">
        <v>17872</v>
      </c>
      <c r="C5649" s="29" t="s">
        <v>17873</v>
      </c>
      <c r="D5649" s="28">
        <v>8.7014162148E10</v>
      </c>
      <c r="E5649" s="29" t="s">
        <v>117</v>
      </c>
      <c r="F5649" s="29" t="s">
        <v>71</v>
      </c>
      <c r="G5649" s="29" t="s">
        <v>1074</v>
      </c>
      <c r="H5649" s="30" t="s">
        <v>16033</v>
      </c>
      <c r="I5649" s="6"/>
      <c r="J5649" s="10"/>
    </row>
    <row r="5650">
      <c r="A5650" s="3">
        <v>6.90204301455E11</v>
      </c>
      <c r="B5650" s="2" t="s">
        <v>17874</v>
      </c>
      <c r="C5650" s="2" t="s">
        <v>17875</v>
      </c>
      <c r="D5650" s="69" t="s">
        <v>17876</v>
      </c>
      <c r="E5650" s="2" t="s">
        <v>117</v>
      </c>
      <c r="F5650" s="2" t="s">
        <v>201</v>
      </c>
      <c r="G5650" s="2" t="s">
        <v>17877</v>
      </c>
      <c r="H5650" s="4" t="s">
        <v>13682</v>
      </c>
      <c r="I5650" s="10"/>
      <c r="J5650" s="6"/>
      <c r="K5650" s="16"/>
      <c r="L5650" s="16"/>
      <c r="M5650" s="16"/>
      <c r="N5650" s="16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16"/>
    </row>
    <row r="5651">
      <c r="A5651" s="28">
        <v>6.90130350332E11</v>
      </c>
      <c r="B5651" s="29" t="s">
        <v>17878</v>
      </c>
      <c r="C5651" s="29" t="s">
        <v>17879</v>
      </c>
      <c r="D5651" s="39" t="s">
        <v>17880</v>
      </c>
      <c r="E5651" s="29" t="s">
        <v>21</v>
      </c>
      <c r="F5651" s="29" t="s">
        <v>9</v>
      </c>
      <c r="G5651" s="29" t="s">
        <v>4770</v>
      </c>
      <c r="H5651" s="51" t="s">
        <v>17881</v>
      </c>
      <c r="I5651" s="6"/>
      <c r="J5651" s="13"/>
    </row>
    <row r="5652">
      <c r="A5652" s="28">
        <v>6.90201301904E11</v>
      </c>
      <c r="B5652" s="29" t="s">
        <v>17882</v>
      </c>
      <c r="C5652" s="29" t="s">
        <v>17883</v>
      </c>
      <c r="D5652" s="28">
        <v>8.7025894563E10</v>
      </c>
      <c r="E5652" s="29" t="s">
        <v>674</v>
      </c>
      <c r="F5652" s="29" t="s">
        <v>2</v>
      </c>
      <c r="G5652" s="29" t="s">
        <v>17884</v>
      </c>
      <c r="H5652" s="51" t="s">
        <v>16706</v>
      </c>
      <c r="I5652" s="6"/>
      <c r="J5652" s="10"/>
    </row>
    <row r="5653">
      <c r="A5653" s="3">
        <v>6.902033013E11</v>
      </c>
      <c r="B5653" s="2" t="s">
        <v>17885</v>
      </c>
      <c r="C5653" s="2" t="s">
        <v>17886</v>
      </c>
      <c r="D5653" s="3">
        <v>8.7026809764E10</v>
      </c>
      <c r="E5653" s="2" t="s">
        <v>21</v>
      </c>
      <c r="F5653" s="2" t="s">
        <v>71</v>
      </c>
      <c r="G5653" s="2" t="s">
        <v>13778</v>
      </c>
      <c r="H5653" s="65" t="s">
        <v>16033</v>
      </c>
      <c r="I5653" s="10"/>
      <c r="J5653" s="6"/>
    </row>
    <row r="5654">
      <c r="A5654" s="28">
        <v>6.9021430134E11</v>
      </c>
      <c r="B5654" s="29" t="s">
        <v>16399</v>
      </c>
      <c r="C5654" s="29" t="s">
        <v>17887</v>
      </c>
      <c r="D5654" s="28">
        <v>8.7051865335E10</v>
      </c>
      <c r="E5654" s="29" t="s">
        <v>1206</v>
      </c>
      <c r="F5654" s="29" t="s">
        <v>91</v>
      </c>
      <c r="G5654" s="29" t="s">
        <v>1550</v>
      </c>
      <c r="H5654" s="51" t="s">
        <v>1842</v>
      </c>
      <c r="I5654" s="6"/>
      <c r="J5654" s="33"/>
    </row>
    <row r="5655">
      <c r="A5655" s="3">
        <v>6.90206350325E11</v>
      </c>
      <c r="B5655" s="2" t="s">
        <v>17888</v>
      </c>
      <c r="C5655" s="2" t="s">
        <v>17889</v>
      </c>
      <c r="D5655" s="3">
        <v>8.7011390277E10</v>
      </c>
      <c r="E5655" s="2" t="s">
        <v>165</v>
      </c>
      <c r="F5655" s="2" t="s">
        <v>22</v>
      </c>
      <c r="G5655" s="2" t="s">
        <v>17890</v>
      </c>
      <c r="H5655" s="4" t="s">
        <v>1743</v>
      </c>
      <c r="I5655" s="10"/>
      <c r="J5655" s="13"/>
    </row>
    <row r="5656">
      <c r="A5656" s="3">
        <v>6.90208350118E11</v>
      </c>
      <c r="B5656" s="2" t="s">
        <v>17891</v>
      </c>
      <c r="C5656" s="2" t="s">
        <v>17892</v>
      </c>
      <c r="D5656" s="3">
        <v>8.7103026151E10</v>
      </c>
      <c r="E5656" s="2" t="s">
        <v>165</v>
      </c>
      <c r="F5656" s="2" t="s">
        <v>60</v>
      </c>
      <c r="G5656" s="2" t="s">
        <v>17893</v>
      </c>
      <c r="H5656" s="4" t="s">
        <v>1952</v>
      </c>
      <c r="I5656" s="10"/>
      <c r="J5656" s="6"/>
    </row>
    <row r="5657">
      <c r="A5657" s="28">
        <v>6.90214401743E11</v>
      </c>
      <c r="B5657" s="29" t="s">
        <v>11984</v>
      </c>
      <c r="C5657" s="29" t="s">
        <v>17894</v>
      </c>
      <c r="D5657" s="28">
        <v>8.708252501E10</v>
      </c>
      <c r="E5657" s="29" t="s">
        <v>36</v>
      </c>
      <c r="F5657" s="29" t="s">
        <v>31</v>
      </c>
      <c r="G5657" s="29" t="s">
        <v>17895</v>
      </c>
      <c r="H5657" s="51" t="s">
        <v>17896</v>
      </c>
      <c r="I5657" s="6"/>
      <c r="J5657" s="6"/>
    </row>
    <row r="5658">
      <c r="A5658" s="3">
        <v>6.90218302013E11</v>
      </c>
      <c r="B5658" s="2" t="s">
        <v>12544</v>
      </c>
      <c r="C5658" s="2" t="s">
        <v>17897</v>
      </c>
      <c r="D5658" s="3">
        <f>+77762219443</f>
        <v>77762219443</v>
      </c>
      <c r="E5658" s="2" t="s">
        <v>21</v>
      </c>
      <c r="F5658" s="2" t="s">
        <v>31</v>
      </c>
      <c r="G5658" s="2" t="s">
        <v>14231</v>
      </c>
      <c r="H5658" s="4" t="s">
        <v>15462</v>
      </c>
      <c r="I5658" s="10"/>
      <c r="J5658" s="6"/>
    </row>
    <row r="5659">
      <c r="A5659" s="28">
        <v>6.90215350176E11</v>
      </c>
      <c r="B5659" s="29" t="s">
        <v>17898</v>
      </c>
      <c r="C5659" s="29" t="s">
        <v>17899</v>
      </c>
      <c r="D5659" s="28">
        <v>8.7785968738E10</v>
      </c>
      <c r="E5659" s="29" t="s">
        <v>225</v>
      </c>
      <c r="F5659" s="29" t="s">
        <v>22</v>
      </c>
      <c r="G5659" s="29" t="s">
        <v>2708</v>
      </c>
      <c r="H5659" s="51" t="s">
        <v>1686</v>
      </c>
      <c r="I5659" s="6"/>
      <c r="J5659" s="10"/>
    </row>
    <row r="5660">
      <c r="A5660" s="28">
        <v>6.90223301042E11</v>
      </c>
      <c r="B5660" s="29" t="s">
        <v>17900</v>
      </c>
      <c r="C5660" s="29" t="s">
        <v>17901</v>
      </c>
      <c r="D5660" s="39" t="s">
        <v>17902</v>
      </c>
      <c r="E5660" s="29" t="s">
        <v>302</v>
      </c>
      <c r="F5660" s="29" t="s">
        <v>2</v>
      </c>
      <c r="G5660" s="29" t="s">
        <v>6133</v>
      </c>
      <c r="H5660" s="51" t="s">
        <v>16706</v>
      </c>
      <c r="I5660" s="6"/>
      <c r="J5660" s="6"/>
    </row>
    <row r="5661">
      <c r="A5661" s="3">
        <v>6.90224300882E11</v>
      </c>
      <c r="B5661" s="2" t="s">
        <v>17903</v>
      </c>
      <c r="C5661" s="2" t="s">
        <v>17904</v>
      </c>
      <c r="D5661" s="3">
        <v>8.707289919E10</v>
      </c>
      <c r="E5661" s="2" t="s">
        <v>117</v>
      </c>
      <c r="F5661" s="2" t="s">
        <v>31</v>
      </c>
      <c r="G5661" s="2" t="s">
        <v>12977</v>
      </c>
      <c r="H5661" s="4" t="s">
        <v>14117</v>
      </c>
      <c r="I5661" s="10"/>
      <c r="J5661" s="33"/>
    </row>
    <row r="5662">
      <c r="A5662" s="28">
        <v>6.90223300133E11</v>
      </c>
      <c r="B5662" s="29" t="s">
        <v>17905</v>
      </c>
      <c r="C5662" s="29" t="s">
        <v>17906</v>
      </c>
      <c r="D5662" s="39" t="s">
        <v>17907</v>
      </c>
      <c r="E5662" s="29" t="s">
        <v>5005</v>
      </c>
      <c r="F5662" s="29" t="s">
        <v>37</v>
      </c>
      <c r="G5662" s="29" t="s">
        <v>13104</v>
      </c>
      <c r="H5662" s="51" t="s">
        <v>16726</v>
      </c>
      <c r="I5662" s="6"/>
      <c r="J5662" s="10"/>
    </row>
    <row r="5663">
      <c r="A5663" s="28">
        <v>6.90225350286E11</v>
      </c>
      <c r="B5663" s="29" t="s">
        <v>17908</v>
      </c>
      <c r="C5663" s="29" t="s">
        <v>17909</v>
      </c>
      <c r="D5663" s="39" t="s">
        <v>17910</v>
      </c>
      <c r="E5663" s="29" t="s">
        <v>525</v>
      </c>
      <c r="F5663" s="29" t="s">
        <v>43</v>
      </c>
      <c r="G5663" s="29" t="s">
        <v>4897</v>
      </c>
      <c r="H5663" s="51" t="s">
        <v>17571</v>
      </c>
      <c r="I5663" s="6"/>
      <c r="J5663" s="10"/>
    </row>
    <row r="5664">
      <c r="A5664" s="28">
        <v>6.90301300177E11</v>
      </c>
      <c r="B5664" s="29" t="s">
        <v>17911</v>
      </c>
      <c r="C5664" s="29" t="s">
        <v>17912</v>
      </c>
      <c r="D5664" s="39" t="s">
        <v>17913</v>
      </c>
      <c r="E5664" s="29" t="s">
        <v>302</v>
      </c>
      <c r="F5664" s="29" t="s">
        <v>201</v>
      </c>
      <c r="G5664" s="29" t="s">
        <v>17914</v>
      </c>
      <c r="H5664" s="51" t="s">
        <v>13986</v>
      </c>
      <c r="I5664" s="6"/>
      <c r="J5664" s="33"/>
    </row>
    <row r="5665">
      <c r="A5665" s="3">
        <v>6.90301302857E11</v>
      </c>
      <c r="B5665" s="2" t="s">
        <v>17915</v>
      </c>
      <c r="C5665" s="2" t="s">
        <v>17916</v>
      </c>
      <c r="D5665" s="3">
        <v>8.7052557969E10</v>
      </c>
      <c r="E5665" s="2" t="s">
        <v>213</v>
      </c>
      <c r="F5665" s="2" t="s">
        <v>205</v>
      </c>
      <c r="G5665" s="2" t="s">
        <v>636</v>
      </c>
      <c r="H5665" s="4" t="s">
        <v>15365</v>
      </c>
      <c r="I5665" s="10"/>
      <c r="J5665" s="6"/>
    </row>
    <row r="5666">
      <c r="A5666" s="3">
        <v>6.90301302599E11</v>
      </c>
      <c r="B5666" s="2" t="s">
        <v>17917</v>
      </c>
      <c r="C5666" s="2" t="s">
        <v>17918</v>
      </c>
      <c r="D5666" s="2" t="s">
        <v>17919</v>
      </c>
      <c r="E5666" s="2" t="s">
        <v>525</v>
      </c>
      <c r="F5666" s="2" t="s">
        <v>91</v>
      </c>
      <c r="G5666" s="2" t="s">
        <v>1834</v>
      </c>
      <c r="H5666" s="4" t="s">
        <v>1922</v>
      </c>
      <c r="I5666" s="10"/>
      <c r="J5666" s="6"/>
    </row>
    <row r="5667">
      <c r="A5667" s="3">
        <v>6.90306300233E11</v>
      </c>
      <c r="B5667" s="2" t="s">
        <v>17920</v>
      </c>
      <c r="C5667" s="2" t="s">
        <v>17921</v>
      </c>
      <c r="D5667" s="3">
        <v>8.777647611E10</v>
      </c>
      <c r="E5667" s="2" t="s">
        <v>213</v>
      </c>
      <c r="F5667" s="2" t="s">
        <v>201</v>
      </c>
      <c r="G5667" s="2" t="s">
        <v>17922</v>
      </c>
      <c r="H5667" s="4" t="s">
        <v>15025</v>
      </c>
      <c r="I5667" s="10"/>
      <c r="J5667" s="6"/>
    </row>
    <row r="5668">
      <c r="A5668" s="28">
        <v>6.90310301144E11</v>
      </c>
      <c r="B5668" s="29" t="s">
        <v>17923</v>
      </c>
      <c r="C5668" s="29" t="s">
        <v>17924</v>
      </c>
      <c r="D5668" s="28">
        <f>+77014803074</f>
        <v>77014803074</v>
      </c>
      <c r="E5668" s="29" t="s">
        <v>117</v>
      </c>
      <c r="F5668" s="29" t="s">
        <v>71</v>
      </c>
      <c r="G5668" s="29" t="s">
        <v>3090</v>
      </c>
      <c r="H5668" s="30" t="s">
        <v>1732</v>
      </c>
      <c r="I5668" s="6"/>
      <c r="J5668" s="20"/>
    </row>
    <row r="5669">
      <c r="A5669" s="3">
        <v>6.90313350397E11</v>
      </c>
      <c r="B5669" s="2" t="s">
        <v>17925</v>
      </c>
      <c r="C5669" s="2" t="s">
        <v>17926</v>
      </c>
      <c r="D5669" s="3">
        <v>8.7054605039E10</v>
      </c>
      <c r="E5669" s="2" t="s">
        <v>21</v>
      </c>
      <c r="F5669" s="2" t="s">
        <v>43</v>
      </c>
      <c r="G5669" s="2" t="s">
        <v>17927</v>
      </c>
      <c r="H5669" s="4" t="s">
        <v>2080</v>
      </c>
      <c r="I5669" s="10"/>
      <c r="J5669" s="10"/>
    </row>
    <row r="5670">
      <c r="A5670" s="28">
        <v>6.90311300032E11</v>
      </c>
      <c r="B5670" s="29" t="s">
        <v>17928</v>
      </c>
      <c r="C5670" s="29" t="s">
        <v>17929</v>
      </c>
      <c r="D5670" s="28">
        <v>8.7775140935E10</v>
      </c>
      <c r="E5670" s="29" t="s">
        <v>674</v>
      </c>
      <c r="F5670" s="29" t="s">
        <v>141</v>
      </c>
      <c r="G5670" s="29" t="s">
        <v>3032</v>
      </c>
      <c r="H5670" s="51" t="s">
        <v>17447</v>
      </c>
      <c r="I5670" s="6"/>
      <c r="J5670" s="20"/>
    </row>
    <row r="5671">
      <c r="A5671" s="3">
        <v>6.90313301676E11</v>
      </c>
      <c r="B5671" s="2" t="s">
        <v>17930</v>
      </c>
      <c r="C5671" s="2" t="s">
        <v>17931</v>
      </c>
      <c r="D5671" s="3">
        <v>8.7058240929E10</v>
      </c>
      <c r="E5671" s="2" t="s">
        <v>213</v>
      </c>
      <c r="F5671" s="2" t="s">
        <v>205</v>
      </c>
      <c r="G5671" s="2" t="s">
        <v>17932</v>
      </c>
      <c r="H5671" s="4" t="s">
        <v>16351</v>
      </c>
      <c r="I5671" s="10"/>
      <c r="J5671" s="6"/>
    </row>
    <row r="5672">
      <c r="A5672" s="3">
        <v>6.90314300742E11</v>
      </c>
      <c r="B5672" s="2" t="s">
        <v>17933</v>
      </c>
      <c r="C5672" s="2" t="s">
        <v>17934</v>
      </c>
      <c r="D5672" s="3">
        <v>8.705119042E10</v>
      </c>
      <c r="E5672" s="2" t="s">
        <v>21</v>
      </c>
      <c r="F5672" s="2" t="s">
        <v>43</v>
      </c>
      <c r="G5672" s="2" t="s">
        <v>17935</v>
      </c>
      <c r="H5672" s="4" t="s">
        <v>2138</v>
      </c>
      <c r="I5672" s="10"/>
      <c r="J5672" s="6"/>
    </row>
    <row r="5673">
      <c r="A5673" s="28">
        <v>6.9032740146E11</v>
      </c>
      <c r="B5673" s="29" t="s">
        <v>17936</v>
      </c>
      <c r="C5673" s="29" t="s">
        <v>17937</v>
      </c>
      <c r="D5673" s="28">
        <v>8.7473362025E10</v>
      </c>
      <c r="E5673" s="29" t="s">
        <v>674</v>
      </c>
      <c r="F5673" s="29" t="s">
        <v>2</v>
      </c>
      <c r="G5673" s="29" t="s">
        <v>3360</v>
      </c>
      <c r="H5673" s="51" t="s">
        <v>16706</v>
      </c>
      <c r="I5673" s="6"/>
      <c r="J5673" s="10"/>
    </row>
    <row r="5674">
      <c r="A5674" s="28">
        <v>6.90328350051E11</v>
      </c>
      <c r="B5674" s="29" t="s">
        <v>17938</v>
      </c>
      <c r="C5674" s="29" t="s">
        <v>17939</v>
      </c>
      <c r="D5674" s="39" t="s">
        <v>17940</v>
      </c>
      <c r="E5674" s="29" t="s">
        <v>165</v>
      </c>
      <c r="F5674" s="29" t="s">
        <v>16</v>
      </c>
      <c r="G5674" s="29" t="s">
        <v>17941</v>
      </c>
      <c r="H5674" s="6"/>
      <c r="I5674" s="6"/>
      <c r="J5674" s="10"/>
    </row>
    <row r="5675">
      <c r="A5675" s="28">
        <v>6.90328300957E11</v>
      </c>
      <c r="B5675" s="29" t="s">
        <v>17942</v>
      </c>
      <c r="C5675" s="29" t="s">
        <v>17943</v>
      </c>
      <c r="D5675" s="28">
        <f>+77470764869</f>
        <v>77470764869</v>
      </c>
      <c r="E5675" s="29" t="s">
        <v>674</v>
      </c>
      <c r="F5675" s="29" t="s">
        <v>2</v>
      </c>
      <c r="G5675" s="29" t="s">
        <v>15357</v>
      </c>
      <c r="H5675" s="51" t="s">
        <v>16706</v>
      </c>
      <c r="I5675" s="6"/>
      <c r="J5675" s="6"/>
    </row>
    <row r="5676">
      <c r="A5676" s="3">
        <v>6.90402301411E11</v>
      </c>
      <c r="B5676" s="2" t="s">
        <v>17944</v>
      </c>
      <c r="C5676" s="2" t="s">
        <v>17945</v>
      </c>
      <c r="D5676" s="69" t="s">
        <v>17946</v>
      </c>
      <c r="E5676" s="2" t="s">
        <v>2749</v>
      </c>
      <c r="F5676" s="2" t="s">
        <v>91</v>
      </c>
      <c r="G5676" s="2" t="s">
        <v>13027</v>
      </c>
      <c r="H5676" s="4" t="s">
        <v>1842</v>
      </c>
      <c r="I5676" s="10"/>
      <c r="J5676" s="6"/>
    </row>
    <row r="5677">
      <c r="A5677" s="28">
        <v>6.90401300458E11</v>
      </c>
      <c r="B5677" s="29" t="s">
        <v>17947</v>
      </c>
      <c r="C5677" s="29" t="s">
        <v>17948</v>
      </c>
      <c r="D5677" s="28">
        <v>8.7716657646E10</v>
      </c>
      <c r="E5677" s="29" t="s">
        <v>225</v>
      </c>
      <c r="F5677" s="29" t="s">
        <v>22</v>
      </c>
      <c r="G5677" s="29" t="s">
        <v>1253</v>
      </c>
      <c r="H5677" s="51" t="s">
        <v>16021</v>
      </c>
      <c r="I5677" s="6"/>
      <c r="J5677" s="6"/>
    </row>
    <row r="5678">
      <c r="A5678" s="28">
        <v>6.90404400857E11</v>
      </c>
      <c r="B5678" s="29" t="s">
        <v>17949</v>
      </c>
      <c r="C5678" s="29" t="s">
        <v>17950</v>
      </c>
      <c r="D5678" s="28">
        <v>8.7023114344E10</v>
      </c>
      <c r="E5678" s="29" t="s">
        <v>674</v>
      </c>
      <c r="F5678" s="29" t="s">
        <v>9</v>
      </c>
      <c r="G5678" s="29" t="s">
        <v>2852</v>
      </c>
      <c r="H5678" s="51" t="s">
        <v>1956</v>
      </c>
      <c r="I5678" s="6"/>
      <c r="J5678" s="13"/>
    </row>
    <row r="5679">
      <c r="A5679" s="28">
        <v>6.90402302955E11</v>
      </c>
      <c r="B5679" s="29" t="s">
        <v>17951</v>
      </c>
      <c r="C5679" s="29" t="s">
        <v>17952</v>
      </c>
      <c r="D5679" s="28">
        <v>8.7789540101E10</v>
      </c>
      <c r="E5679" s="29" t="s">
        <v>36</v>
      </c>
      <c r="F5679" s="29" t="s">
        <v>37</v>
      </c>
      <c r="G5679" s="29" t="s">
        <v>6101</v>
      </c>
      <c r="H5679" s="51" t="s">
        <v>16726</v>
      </c>
      <c r="I5679" s="6"/>
      <c r="J5679" s="20"/>
    </row>
    <row r="5680">
      <c r="A5680" s="3">
        <v>6.90404302547E11</v>
      </c>
      <c r="B5680" s="2" t="s">
        <v>17953</v>
      </c>
      <c r="C5680" s="2" t="s">
        <v>17954</v>
      </c>
      <c r="D5680" s="69" t="s">
        <v>17955</v>
      </c>
      <c r="E5680" s="2" t="s">
        <v>674</v>
      </c>
      <c r="F5680" s="2" t="s">
        <v>201</v>
      </c>
      <c r="G5680" s="2" t="s">
        <v>3404</v>
      </c>
      <c r="H5680" s="4" t="s">
        <v>13682</v>
      </c>
      <c r="I5680" s="10"/>
      <c r="J5680" s="20"/>
    </row>
    <row r="5681">
      <c r="A5681" s="3">
        <v>6.90422302355E11</v>
      </c>
      <c r="B5681" s="2" t="s">
        <v>17956</v>
      </c>
      <c r="C5681" s="2" t="s">
        <v>17957</v>
      </c>
      <c r="D5681" s="3">
        <v>8.7758119535E10</v>
      </c>
      <c r="E5681" s="2" t="s">
        <v>1335</v>
      </c>
      <c r="F5681" s="2" t="s">
        <v>186</v>
      </c>
      <c r="G5681" s="2" t="s">
        <v>17958</v>
      </c>
      <c r="H5681" s="4" t="s">
        <v>1851</v>
      </c>
      <c r="I5681" s="10"/>
      <c r="J5681" s="6"/>
    </row>
    <row r="5682">
      <c r="A5682" s="28">
        <v>6.90411350092E11</v>
      </c>
      <c r="B5682" s="29" t="s">
        <v>17959</v>
      </c>
      <c r="C5682" s="29" t="s">
        <v>17960</v>
      </c>
      <c r="D5682" s="39" t="s">
        <v>17961</v>
      </c>
      <c r="E5682" s="29" t="s">
        <v>225</v>
      </c>
      <c r="F5682" s="29" t="s">
        <v>22</v>
      </c>
      <c r="G5682" s="29" t="s">
        <v>17367</v>
      </c>
      <c r="H5682" s="51" t="s">
        <v>16021</v>
      </c>
      <c r="I5682" s="6"/>
      <c r="J5682" s="6"/>
    </row>
    <row r="5683">
      <c r="A5683" s="3">
        <v>6.90415350301E11</v>
      </c>
      <c r="B5683" s="2" t="s">
        <v>17962</v>
      </c>
      <c r="C5683" s="2" t="s">
        <v>17963</v>
      </c>
      <c r="D5683" s="3">
        <v>8.7015269409E10</v>
      </c>
      <c r="E5683" s="2" t="s">
        <v>117</v>
      </c>
      <c r="F5683" s="2" t="s">
        <v>71</v>
      </c>
      <c r="G5683" s="2" t="s">
        <v>17964</v>
      </c>
      <c r="H5683" s="65" t="s">
        <v>16033</v>
      </c>
      <c r="I5683" s="10"/>
      <c r="J5683" s="6"/>
    </row>
    <row r="5684">
      <c r="A5684" s="28">
        <v>6.9042640215E11</v>
      </c>
      <c r="B5684" s="29" t="s">
        <v>17965</v>
      </c>
      <c r="C5684" s="29" t="s">
        <v>17966</v>
      </c>
      <c r="D5684" s="28">
        <v>8.7051077778E10</v>
      </c>
      <c r="E5684" s="29" t="s">
        <v>117</v>
      </c>
      <c r="F5684" s="29" t="s">
        <v>91</v>
      </c>
      <c r="G5684" s="29" t="s">
        <v>4972</v>
      </c>
      <c r="H5684" s="51" t="s">
        <v>2077</v>
      </c>
      <c r="I5684" s="6"/>
      <c r="J5684" s="6"/>
    </row>
    <row r="5685">
      <c r="A5685" s="3">
        <v>6.90423350246E11</v>
      </c>
      <c r="B5685" s="2" t="s">
        <v>17967</v>
      </c>
      <c r="C5685" s="2" t="s">
        <v>17968</v>
      </c>
      <c r="D5685" s="3">
        <v>8.7215960606E10</v>
      </c>
      <c r="E5685" s="2" t="s">
        <v>165</v>
      </c>
      <c r="F5685" s="2" t="s">
        <v>71</v>
      </c>
      <c r="G5685" s="2" t="s">
        <v>4156</v>
      </c>
      <c r="H5685" s="65" t="s">
        <v>17969</v>
      </c>
      <c r="I5685" s="10"/>
      <c r="J5685" s="6"/>
    </row>
    <row r="5686">
      <c r="A5686" s="3">
        <v>6.90426302064E11</v>
      </c>
      <c r="B5686" s="2" t="s">
        <v>17970</v>
      </c>
      <c r="C5686" s="2" t="s">
        <v>17970</v>
      </c>
      <c r="D5686" s="3">
        <v>8.7751109769E10</v>
      </c>
      <c r="E5686" s="2" t="s">
        <v>2136</v>
      </c>
      <c r="F5686" s="2" t="s">
        <v>205</v>
      </c>
      <c r="G5686" s="2" t="s">
        <v>8780</v>
      </c>
      <c r="H5686" s="4" t="s">
        <v>16351</v>
      </c>
      <c r="I5686" s="10"/>
      <c r="J5686" s="10"/>
    </row>
    <row r="5687">
      <c r="A5687" s="28">
        <v>6.90427401761E11</v>
      </c>
      <c r="B5687" s="29" t="s">
        <v>17971</v>
      </c>
      <c r="C5687" s="29" t="s">
        <v>17972</v>
      </c>
      <c r="D5687" s="28">
        <v>8.7771745431E10</v>
      </c>
      <c r="E5687" s="29" t="s">
        <v>213</v>
      </c>
      <c r="F5687" s="29" t="s">
        <v>205</v>
      </c>
      <c r="G5687" s="29" t="s">
        <v>1211</v>
      </c>
      <c r="H5687" s="51" t="s">
        <v>15376</v>
      </c>
      <c r="I5687" s="6"/>
      <c r="J5687" s="19"/>
    </row>
    <row r="5688">
      <c r="A5688" s="58"/>
      <c r="B5688" s="58"/>
      <c r="C5688" s="58"/>
      <c r="D5688" s="58"/>
      <c r="E5688" s="58"/>
      <c r="F5688" s="58"/>
      <c r="G5688" s="58"/>
      <c r="H5688" s="6"/>
      <c r="I5688" s="6"/>
      <c r="J5688" s="10"/>
    </row>
    <row r="5689">
      <c r="A5689" s="3">
        <v>6.90430300426E11</v>
      </c>
      <c r="B5689" s="2" t="s">
        <v>17973</v>
      </c>
      <c r="C5689" s="2" t="s">
        <v>17974</v>
      </c>
      <c r="D5689" s="3">
        <v>8.7057039404E10</v>
      </c>
      <c r="E5689" s="2" t="s">
        <v>21</v>
      </c>
      <c r="F5689" s="2" t="s">
        <v>71</v>
      </c>
      <c r="G5689" s="2" t="s">
        <v>17975</v>
      </c>
      <c r="H5689" s="65" t="s">
        <v>1804</v>
      </c>
      <c r="I5689" s="10"/>
      <c r="J5689" s="6"/>
    </row>
    <row r="5690">
      <c r="A5690" s="28">
        <v>6.90430401659E11</v>
      </c>
      <c r="B5690" s="29" t="s">
        <v>17976</v>
      </c>
      <c r="C5690" s="29" t="s">
        <v>17977</v>
      </c>
      <c r="D5690" s="39" t="s">
        <v>15557</v>
      </c>
      <c r="E5690" s="29" t="s">
        <v>17435</v>
      </c>
      <c r="F5690" s="29" t="s">
        <v>2</v>
      </c>
      <c r="G5690" s="29" t="s">
        <v>14496</v>
      </c>
      <c r="H5690" s="51" t="s">
        <v>16706</v>
      </c>
      <c r="I5690" s="6"/>
      <c r="J5690" s="6"/>
    </row>
    <row r="5691">
      <c r="A5691" s="3">
        <v>6.90508401296E11</v>
      </c>
      <c r="B5691" s="2" t="s">
        <v>17978</v>
      </c>
      <c r="C5691" s="2" t="s">
        <v>17979</v>
      </c>
      <c r="D5691" s="3">
        <v>8.771198529E10</v>
      </c>
      <c r="E5691" s="2" t="s">
        <v>165</v>
      </c>
      <c r="F5691" s="2" t="s">
        <v>9</v>
      </c>
      <c r="G5691" s="2" t="s">
        <v>12889</v>
      </c>
      <c r="H5691" s="4" t="s">
        <v>2162</v>
      </c>
      <c r="I5691" s="10"/>
      <c r="J5691" s="6"/>
    </row>
    <row r="5692">
      <c r="A5692" s="3">
        <v>6.90511300357E11</v>
      </c>
      <c r="B5692" s="2" t="s">
        <v>17980</v>
      </c>
      <c r="C5692" s="2" t="s">
        <v>17981</v>
      </c>
      <c r="D5692" s="69" t="s">
        <v>17982</v>
      </c>
      <c r="E5692" s="2" t="s">
        <v>165</v>
      </c>
      <c r="F5692" s="2" t="s">
        <v>31</v>
      </c>
      <c r="G5692" s="2" t="s">
        <v>17983</v>
      </c>
      <c r="H5692" s="4" t="s">
        <v>14117</v>
      </c>
      <c r="I5692" s="10"/>
      <c r="J5692" s="6"/>
    </row>
    <row r="5693">
      <c r="A5693" s="28">
        <v>6.90516402713E11</v>
      </c>
      <c r="B5693" s="29" t="s">
        <v>17984</v>
      </c>
      <c r="C5693" s="29" t="s">
        <v>17985</v>
      </c>
      <c r="D5693" s="28">
        <v>8.7077089211E10</v>
      </c>
      <c r="E5693" s="29" t="s">
        <v>213</v>
      </c>
      <c r="F5693" s="29" t="s">
        <v>96</v>
      </c>
      <c r="G5693" s="29" t="s">
        <v>17986</v>
      </c>
      <c r="H5693" s="51" t="s">
        <v>1985</v>
      </c>
      <c r="I5693" s="6"/>
      <c r="J5693" s="6"/>
    </row>
    <row r="5694">
      <c r="A5694" s="28">
        <v>6.9051430063E11</v>
      </c>
      <c r="B5694" s="29" t="s">
        <v>17987</v>
      </c>
      <c r="C5694" s="29" t="s">
        <v>17988</v>
      </c>
      <c r="D5694" s="28">
        <v>8.7774184982E10</v>
      </c>
      <c r="E5694" s="29" t="s">
        <v>36</v>
      </c>
      <c r="F5694" s="29" t="s">
        <v>60</v>
      </c>
      <c r="G5694" s="29" t="s">
        <v>17989</v>
      </c>
      <c r="H5694" s="51" t="s">
        <v>2094</v>
      </c>
      <c r="I5694" s="6"/>
      <c r="J5694" s="10"/>
    </row>
    <row r="5695">
      <c r="A5695" s="28">
        <v>6.90519302793E11</v>
      </c>
      <c r="B5695" s="29" t="s">
        <v>17990</v>
      </c>
      <c r="C5695" s="29" t="s">
        <v>17990</v>
      </c>
      <c r="D5695" s="29" t="s">
        <v>17991</v>
      </c>
      <c r="E5695" s="29" t="s">
        <v>21</v>
      </c>
      <c r="F5695" s="29" t="s">
        <v>141</v>
      </c>
      <c r="G5695" s="29" t="s">
        <v>2538</v>
      </c>
      <c r="H5695" s="51" t="s">
        <v>17095</v>
      </c>
      <c r="I5695" s="6"/>
      <c r="J5695" s="6"/>
    </row>
    <row r="5696">
      <c r="A5696" s="28">
        <v>6.90520302095E11</v>
      </c>
      <c r="B5696" s="29" t="s">
        <v>17992</v>
      </c>
      <c r="C5696" s="29" t="s">
        <v>17993</v>
      </c>
      <c r="D5696" s="28">
        <v>8.7059814237E10</v>
      </c>
      <c r="E5696" s="29" t="s">
        <v>674</v>
      </c>
      <c r="F5696" s="29" t="s">
        <v>2</v>
      </c>
      <c r="G5696" s="29" t="s">
        <v>17994</v>
      </c>
      <c r="H5696" s="51" t="s">
        <v>16706</v>
      </c>
      <c r="I5696" s="6"/>
      <c r="J5696" s="20"/>
    </row>
    <row r="5697">
      <c r="A5697" s="62">
        <v>6.90525400325E11</v>
      </c>
      <c r="B5697" s="63" t="s">
        <v>17995</v>
      </c>
      <c r="C5697" s="63" t="s">
        <v>17996</v>
      </c>
      <c r="D5697" s="62">
        <v>8.7762057177E10</v>
      </c>
      <c r="E5697" s="63" t="s">
        <v>15</v>
      </c>
      <c r="F5697" s="63" t="s">
        <v>2984</v>
      </c>
      <c r="G5697" s="63" t="s">
        <v>6054</v>
      </c>
      <c r="H5697" s="33"/>
      <c r="I5697" s="33"/>
      <c r="J5697" s="33"/>
    </row>
    <row r="5698">
      <c r="A5698" s="3">
        <v>6.90526401928E11</v>
      </c>
      <c r="B5698" s="2" t="s">
        <v>17997</v>
      </c>
      <c r="C5698" s="2" t="s">
        <v>17998</v>
      </c>
      <c r="D5698" s="3">
        <v>8.7754707538E10</v>
      </c>
      <c r="E5698" s="2" t="s">
        <v>165</v>
      </c>
      <c r="F5698" s="2" t="s">
        <v>96</v>
      </c>
      <c r="G5698" s="2" t="s">
        <v>5885</v>
      </c>
      <c r="H5698" s="4" t="s">
        <v>2090</v>
      </c>
      <c r="I5698" s="10"/>
      <c r="J5698" s="33"/>
    </row>
    <row r="5699">
      <c r="A5699" s="28">
        <v>6.90528350376E11</v>
      </c>
      <c r="B5699" s="29" t="s">
        <v>17999</v>
      </c>
      <c r="C5699" s="29" t="s">
        <v>18000</v>
      </c>
      <c r="D5699" s="28">
        <v>8.7762192484E10</v>
      </c>
      <c r="E5699" s="29" t="s">
        <v>213</v>
      </c>
      <c r="F5699" s="29" t="s">
        <v>43</v>
      </c>
      <c r="G5699" s="29" t="s">
        <v>13351</v>
      </c>
      <c r="H5699" s="51" t="s">
        <v>18001</v>
      </c>
      <c r="I5699" s="6"/>
      <c r="J5699" s="6"/>
    </row>
    <row r="5700">
      <c r="A5700" s="28">
        <v>6.90601302672E11</v>
      </c>
      <c r="B5700" s="29" t="s">
        <v>18002</v>
      </c>
      <c r="C5700" s="29" t="s">
        <v>18003</v>
      </c>
      <c r="D5700" s="39" t="s">
        <v>18004</v>
      </c>
      <c r="E5700" s="29" t="s">
        <v>225</v>
      </c>
      <c r="F5700" s="29" t="s">
        <v>186</v>
      </c>
      <c r="G5700" s="29" t="s">
        <v>1196</v>
      </c>
      <c r="H5700" s="51" t="s">
        <v>18005</v>
      </c>
      <c r="I5700" s="6"/>
      <c r="J5700" s="10"/>
    </row>
    <row r="5701">
      <c r="A5701" s="3">
        <v>6.9053030119E11</v>
      </c>
      <c r="B5701" s="2" t="s">
        <v>18006</v>
      </c>
      <c r="C5701" s="2" t="s">
        <v>18007</v>
      </c>
      <c r="D5701" s="3">
        <v>8.7776510414E10</v>
      </c>
      <c r="E5701" s="2" t="s">
        <v>117</v>
      </c>
      <c r="F5701" s="2" t="s">
        <v>91</v>
      </c>
      <c r="G5701" s="2" t="s">
        <v>12532</v>
      </c>
      <c r="H5701" s="4" t="s">
        <v>1922</v>
      </c>
      <c r="I5701" s="10"/>
      <c r="J5701" s="10"/>
    </row>
    <row r="5702">
      <c r="A5702" s="28">
        <v>6.90602401504E11</v>
      </c>
      <c r="B5702" s="29" t="s">
        <v>18008</v>
      </c>
      <c r="C5702" s="29" t="s">
        <v>18009</v>
      </c>
      <c r="D5702" s="39" t="s">
        <v>18010</v>
      </c>
      <c r="E5702" s="29" t="s">
        <v>165</v>
      </c>
      <c r="F5702" s="29" t="s">
        <v>37</v>
      </c>
      <c r="G5702" s="29" t="s">
        <v>5968</v>
      </c>
      <c r="H5702" s="51" t="s">
        <v>16726</v>
      </c>
      <c r="I5702" s="6"/>
      <c r="J5702" s="13"/>
    </row>
    <row r="5703">
      <c r="A5703" s="28">
        <v>6.90604300749E11</v>
      </c>
      <c r="B5703" s="29" t="s">
        <v>18011</v>
      </c>
      <c r="C5703" s="29" t="s">
        <v>18012</v>
      </c>
      <c r="D5703" s="28">
        <f>+77775703399</f>
        <v>77775703399</v>
      </c>
      <c r="E5703" s="29" t="s">
        <v>674</v>
      </c>
      <c r="F5703" s="29" t="s">
        <v>60</v>
      </c>
      <c r="G5703" s="29" t="s">
        <v>1241</v>
      </c>
      <c r="H5703" s="51" t="s">
        <v>14979</v>
      </c>
      <c r="I5703" s="6"/>
      <c r="J5703" s="20"/>
    </row>
    <row r="5704">
      <c r="A5704" s="28">
        <v>6.9060345029E11</v>
      </c>
      <c r="B5704" s="29" t="s">
        <v>18013</v>
      </c>
      <c r="C5704" s="29" t="s">
        <v>18014</v>
      </c>
      <c r="D5704" s="39" t="s">
        <v>18015</v>
      </c>
      <c r="E5704" s="29" t="s">
        <v>1335</v>
      </c>
      <c r="F5704" s="29" t="s">
        <v>9</v>
      </c>
      <c r="G5704" s="29" t="s">
        <v>238</v>
      </c>
      <c r="H5704" s="51" t="s">
        <v>1956</v>
      </c>
      <c r="I5704" s="6"/>
      <c r="J5704" s="10"/>
    </row>
    <row r="5705">
      <c r="A5705" s="28">
        <v>6.9060430138E11</v>
      </c>
      <c r="B5705" s="29" t="s">
        <v>18016</v>
      </c>
      <c r="C5705" s="29" t="s">
        <v>6034</v>
      </c>
      <c r="D5705" s="39" t="s">
        <v>18017</v>
      </c>
      <c r="E5705" s="29" t="s">
        <v>17435</v>
      </c>
      <c r="F5705" s="29" t="s">
        <v>91</v>
      </c>
      <c r="G5705" s="29" t="s">
        <v>13994</v>
      </c>
      <c r="H5705" s="51" t="s">
        <v>1842</v>
      </c>
      <c r="I5705" s="6"/>
      <c r="J5705" s="13"/>
    </row>
    <row r="5706">
      <c r="A5706" s="28">
        <v>6.90604302294E11</v>
      </c>
      <c r="B5706" s="29" t="s">
        <v>2455</v>
      </c>
      <c r="C5706" s="29" t="s">
        <v>18018</v>
      </c>
      <c r="D5706" s="28">
        <v>8.7714809782E10</v>
      </c>
      <c r="E5706" s="29" t="s">
        <v>117</v>
      </c>
      <c r="F5706" s="29" t="s">
        <v>205</v>
      </c>
      <c r="G5706" s="29" t="s">
        <v>1634</v>
      </c>
      <c r="H5706" s="51" t="s">
        <v>15376</v>
      </c>
      <c r="I5706" s="6"/>
      <c r="J5706" s="13"/>
    </row>
    <row r="5707">
      <c r="A5707" s="28">
        <v>6.90604350215E11</v>
      </c>
      <c r="B5707" s="29" t="s">
        <v>18019</v>
      </c>
      <c r="C5707" s="29" t="s">
        <v>18020</v>
      </c>
      <c r="D5707" s="28">
        <v>8.7773029928E10</v>
      </c>
      <c r="E5707" s="29" t="s">
        <v>21</v>
      </c>
      <c r="F5707" s="29" t="s">
        <v>43</v>
      </c>
      <c r="G5707" s="29" t="s">
        <v>16669</v>
      </c>
      <c r="H5707" s="51" t="s">
        <v>18021</v>
      </c>
      <c r="I5707" s="6"/>
      <c r="J5707" s="6"/>
    </row>
    <row r="5708">
      <c r="A5708" s="28">
        <v>6.90609301417E11</v>
      </c>
      <c r="B5708" s="29" t="s">
        <v>18022</v>
      </c>
      <c r="C5708" s="29" t="s">
        <v>18023</v>
      </c>
      <c r="D5708" s="28">
        <v>8.7476907809E10</v>
      </c>
      <c r="E5708" s="29" t="s">
        <v>165</v>
      </c>
      <c r="F5708" s="29" t="s">
        <v>37</v>
      </c>
      <c r="G5708" s="29" t="s">
        <v>3444</v>
      </c>
      <c r="H5708" s="51" t="s">
        <v>16726</v>
      </c>
      <c r="I5708" s="6"/>
      <c r="J5708" s="10"/>
    </row>
    <row r="5709">
      <c r="A5709" s="28">
        <v>6.90607300705E11</v>
      </c>
      <c r="B5709" s="29" t="s">
        <v>18024</v>
      </c>
      <c r="C5709" s="29" t="s">
        <v>18025</v>
      </c>
      <c r="D5709" s="39" t="s">
        <v>18026</v>
      </c>
      <c r="E5709" s="29" t="s">
        <v>165</v>
      </c>
      <c r="F5709" s="29" t="s">
        <v>186</v>
      </c>
      <c r="G5709" s="29" t="s">
        <v>1278</v>
      </c>
      <c r="H5709" s="51" t="s">
        <v>18027</v>
      </c>
      <c r="I5709" s="6"/>
      <c r="J5709" s="6"/>
    </row>
    <row r="5710">
      <c r="A5710" s="3">
        <v>6.90614301424E11</v>
      </c>
      <c r="B5710" s="2" t="s">
        <v>18028</v>
      </c>
      <c r="C5710" s="2" t="s">
        <v>18029</v>
      </c>
      <c r="D5710" s="69" t="s">
        <v>18030</v>
      </c>
      <c r="E5710" s="2" t="s">
        <v>1206</v>
      </c>
      <c r="F5710" s="2" t="s">
        <v>452</v>
      </c>
      <c r="G5710" s="2" t="s">
        <v>3334</v>
      </c>
      <c r="H5710" s="4" t="s">
        <v>16036</v>
      </c>
      <c r="I5710" s="10"/>
      <c r="J5710" s="13"/>
    </row>
    <row r="5711">
      <c r="A5711" s="28">
        <v>6.90616301396E11</v>
      </c>
      <c r="B5711" s="29" t="s">
        <v>18031</v>
      </c>
      <c r="C5711" s="29" t="s">
        <v>18032</v>
      </c>
      <c r="D5711" s="28">
        <v>8.705356697E10</v>
      </c>
      <c r="E5711" s="29" t="s">
        <v>302</v>
      </c>
      <c r="F5711" s="29" t="s">
        <v>37</v>
      </c>
      <c r="G5711" s="29" t="s">
        <v>6149</v>
      </c>
      <c r="H5711" s="51" t="s">
        <v>18033</v>
      </c>
      <c r="I5711" s="6"/>
      <c r="J5711" s="6"/>
    </row>
    <row r="5712">
      <c r="A5712" s="28">
        <v>6.90614399059E11</v>
      </c>
      <c r="B5712" s="29" t="s">
        <v>18034</v>
      </c>
      <c r="C5712" s="29" t="s">
        <v>18035</v>
      </c>
      <c r="D5712" s="39" t="s">
        <v>18036</v>
      </c>
      <c r="E5712" s="29" t="s">
        <v>2524</v>
      </c>
      <c r="F5712" s="29" t="s">
        <v>16</v>
      </c>
      <c r="G5712" s="29" t="s">
        <v>1253</v>
      </c>
      <c r="H5712" s="51" t="s">
        <v>18037</v>
      </c>
      <c r="I5712" s="6"/>
      <c r="J5712" s="6"/>
    </row>
    <row r="5713">
      <c r="A5713" s="28">
        <v>6.90615302686E11</v>
      </c>
      <c r="B5713" s="29" t="s">
        <v>18038</v>
      </c>
      <c r="C5713" s="29" t="s">
        <v>18039</v>
      </c>
      <c r="D5713" s="28">
        <v>8.7025790044E10</v>
      </c>
      <c r="E5713" s="29" t="s">
        <v>1490</v>
      </c>
      <c r="F5713" s="29" t="s">
        <v>37</v>
      </c>
      <c r="G5713" s="29" t="s">
        <v>5938</v>
      </c>
      <c r="H5713" s="51" t="s">
        <v>16726</v>
      </c>
      <c r="I5713" s="6"/>
      <c r="J5713" s="13"/>
    </row>
    <row r="5714">
      <c r="A5714" s="28">
        <v>6.90624301141E11</v>
      </c>
      <c r="B5714" s="29" t="s">
        <v>18040</v>
      </c>
      <c r="C5714" s="29" t="s">
        <v>18041</v>
      </c>
      <c r="D5714" s="39" t="s">
        <v>18042</v>
      </c>
      <c r="E5714" s="29" t="s">
        <v>173</v>
      </c>
      <c r="F5714" s="29" t="s">
        <v>37</v>
      </c>
      <c r="G5714" s="29" t="s">
        <v>18043</v>
      </c>
      <c r="H5714" s="51" t="s">
        <v>16726</v>
      </c>
      <c r="I5714" s="6"/>
      <c r="J5714" s="10"/>
      <c r="K5714" s="27"/>
      <c r="L5714" s="27"/>
      <c r="M5714" s="27"/>
      <c r="N5714" s="27"/>
      <c r="O5714" s="27"/>
      <c r="P5714" s="27"/>
      <c r="Q5714" s="27"/>
      <c r="R5714" s="27"/>
      <c r="S5714" s="27"/>
      <c r="T5714" s="27"/>
      <c r="U5714" s="27"/>
      <c r="V5714" s="27"/>
      <c r="W5714" s="27"/>
      <c r="X5714" s="27"/>
      <c r="Y5714" s="27"/>
      <c r="Z5714" s="27"/>
    </row>
    <row r="5715">
      <c r="A5715" s="3">
        <v>6.90618302711E11</v>
      </c>
      <c r="B5715" s="2" t="s">
        <v>18044</v>
      </c>
      <c r="C5715" s="2" t="s">
        <v>18045</v>
      </c>
      <c r="D5715" s="3">
        <v>8.7781255566E10</v>
      </c>
      <c r="E5715" s="2" t="s">
        <v>117</v>
      </c>
      <c r="F5715" s="2" t="s">
        <v>273</v>
      </c>
      <c r="G5715" s="2" t="s">
        <v>6050</v>
      </c>
      <c r="H5715" s="4" t="s">
        <v>8851</v>
      </c>
      <c r="I5715" s="10"/>
      <c r="J5715" s="6"/>
    </row>
    <row r="5716">
      <c r="A5716" s="3">
        <v>6.90628350042E11</v>
      </c>
      <c r="B5716" s="2" t="s">
        <v>18046</v>
      </c>
      <c r="C5716" s="2" t="s">
        <v>18047</v>
      </c>
      <c r="D5716" s="3">
        <v>8.7056139572E10</v>
      </c>
      <c r="E5716" s="2" t="s">
        <v>21</v>
      </c>
      <c r="F5716" s="2" t="s">
        <v>9</v>
      </c>
      <c r="G5716" s="2" t="s">
        <v>18048</v>
      </c>
      <c r="H5716" s="4" t="s">
        <v>2010</v>
      </c>
      <c r="I5716" s="10"/>
      <c r="J5716" s="10"/>
    </row>
    <row r="5717">
      <c r="A5717" s="28">
        <v>6.90629301426E11</v>
      </c>
      <c r="B5717" s="29" t="s">
        <v>18049</v>
      </c>
      <c r="C5717" s="29" t="s">
        <v>18050</v>
      </c>
      <c r="D5717" s="28">
        <v>6.90629301426E11</v>
      </c>
      <c r="E5717" s="29" t="s">
        <v>21</v>
      </c>
      <c r="F5717" s="29" t="s">
        <v>2</v>
      </c>
      <c r="G5717" s="29" t="s">
        <v>13282</v>
      </c>
      <c r="H5717" s="51" t="s">
        <v>16851</v>
      </c>
      <c r="I5717" s="6"/>
      <c r="J5717" s="10"/>
    </row>
    <row r="5718">
      <c r="A5718" s="62">
        <v>6.90702301076E11</v>
      </c>
      <c r="B5718" s="63" t="s">
        <v>18051</v>
      </c>
      <c r="C5718" s="63" t="s">
        <v>18052</v>
      </c>
      <c r="D5718" s="62">
        <v>8.7775622482E10</v>
      </c>
      <c r="E5718" s="63" t="s">
        <v>117</v>
      </c>
      <c r="F5718" s="63" t="s">
        <v>1868</v>
      </c>
      <c r="G5718" s="63" t="s">
        <v>16744</v>
      </c>
      <c r="H5718" s="33"/>
      <c r="I5718" s="33"/>
      <c r="J5718" s="10"/>
    </row>
    <row r="5719">
      <c r="A5719" s="28">
        <v>6.90703402472E11</v>
      </c>
      <c r="B5719" s="29" t="s">
        <v>18053</v>
      </c>
      <c r="C5719" s="29" t="s">
        <v>18054</v>
      </c>
      <c r="D5719" s="28">
        <v>8.7007216796E10</v>
      </c>
      <c r="E5719" s="29" t="s">
        <v>11248</v>
      </c>
      <c r="F5719" s="29" t="s">
        <v>2</v>
      </c>
      <c r="G5719" s="29" t="s">
        <v>14220</v>
      </c>
      <c r="H5719" s="51" t="s">
        <v>16706</v>
      </c>
      <c r="I5719" s="6"/>
      <c r="J5719" s="10"/>
    </row>
    <row r="5720">
      <c r="A5720" s="3">
        <v>6.90727300044E11</v>
      </c>
      <c r="B5720" s="2" t="s">
        <v>18055</v>
      </c>
      <c r="C5720" s="2" t="s">
        <v>18056</v>
      </c>
      <c r="D5720" s="69" t="s">
        <v>18057</v>
      </c>
      <c r="E5720" s="2" t="s">
        <v>21</v>
      </c>
      <c r="F5720" s="2" t="s">
        <v>141</v>
      </c>
      <c r="G5720" s="2" t="s">
        <v>15235</v>
      </c>
      <c r="H5720" s="4" t="s">
        <v>18058</v>
      </c>
      <c r="I5720" s="10"/>
      <c r="J5720" s="6"/>
    </row>
    <row r="5721">
      <c r="A5721" s="28">
        <v>6.90725301547E11</v>
      </c>
      <c r="B5721" s="29" t="s">
        <v>18059</v>
      </c>
      <c r="C5721" s="29" t="s">
        <v>18060</v>
      </c>
      <c r="D5721" s="28">
        <v>8.7016100066E10</v>
      </c>
      <c r="E5721" s="29" t="s">
        <v>2034</v>
      </c>
      <c r="F5721" s="29" t="s">
        <v>96</v>
      </c>
      <c r="G5721" s="29" t="s">
        <v>1898</v>
      </c>
      <c r="H5721" s="51" t="s">
        <v>17692</v>
      </c>
      <c r="I5721" s="6"/>
      <c r="J5721" s="6"/>
    </row>
    <row r="5722">
      <c r="A5722" s="3">
        <v>6.90803300651E11</v>
      </c>
      <c r="B5722" s="2" t="s">
        <v>18061</v>
      </c>
      <c r="C5722" s="2" t="s">
        <v>18061</v>
      </c>
      <c r="D5722" s="3">
        <v>8.7011674899E10</v>
      </c>
      <c r="E5722" s="2" t="s">
        <v>117</v>
      </c>
      <c r="F5722" s="2" t="s">
        <v>186</v>
      </c>
      <c r="G5722" s="2" t="s">
        <v>12028</v>
      </c>
      <c r="H5722" s="4" t="s">
        <v>1851</v>
      </c>
      <c r="I5722" s="10"/>
      <c r="J5722" s="10"/>
    </row>
    <row r="5723">
      <c r="A5723" s="28">
        <v>6.90727300847E11</v>
      </c>
      <c r="B5723" s="29" t="s">
        <v>18062</v>
      </c>
      <c r="C5723" s="29" t="s">
        <v>18063</v>
      </c>
      <c r="D5723" s="28">
        <v>8.7013502584E10</v>
      </c>
      <c r="E5723" s="29" t="s">
        <v>1335</v>
      </c>
      <c r="F5723" s="29" t="s">
        <v>205</v>
      </c>
      <c r="G5723" s="29" t="s">
        <v>1634</v>
      </c>
      <c r="H5723" s="51" t="s">
        <v>15376</v>
      </c>
      <c r="I5723" s="6"/>
      <c r="J5723" s="10"/>
    </row>
    <row r="5724">
      <c r="A5724" s="28">
        <v>6.90727402027E11</v>
      </c>
      <c r="B5724" s="29" t="s">
        <v>18064</v>
      </c>
      <c r="C5724" s="29" t="s">
        <v>18065</v>
      </c>
      <c r="D5724" s="28">
        <v>8.7754767635E10</v>
      </c>
      <c r="E5724" s="29" t="s">
        <v>117</v>
      </c>
      <c r="F5724" s="29" t="s">
        <v>2</v>
      </c>
      <c r="G5724" s="29" t="s">
        <v>13108</v>
      </c>
      <c r="H5724" s="51" t="s">
        <v>16706</v>
      </c>
      <c r="I5724" s="6"/>
      <c r="J5724" s="6"/>
    </row>
    <row r="5725">
      <c r="A5725" s="28">
        <v>6.90730350463E11</v>
      </c>
      <c r="B5725" s="29" t="s">
        <v>18066</v>
      </c>
      <c r="C5725" s="29" t="s">
        <v>18067</v>
      </c>
      <c r="D5725" s="28">
        <v>8.7059716757E10</v>
      </c>
      <c r="E5725" s="29" t="s">
        <v>36</v>
      </c>
      <c r="F5725" s="29" t="s">
        <v>71</v>
      </c>
      <c r="G5725" s="29" t="s">
        <v>13200</v>
      </c>
      <c r="H5725" s="30" t="s">
        <v>1732</v>
      </c>
      <c r="I5725" s="6"/>
      <c r="J5725" s="6"/>
    </row>
    <row r="5726">
      <c r="A5726" s="28">
        <v>6.90808350487E11</v>
      </c>
      <c r="B5726" s="29" t="s">
        <v>18068</v>
      </c>
      <c r="C5726" s="29" t="s">
        <v>18069</v>
      </c>
      <c r="D5726" s="28">
        <v>8.7056252579E10</v>
      </c>
      <c r="E5726" s="29" t="s">
        <v>117</v>
      </c>
      <c r="F5726" s="29" t="s">
        <v>16</v>
      </c>
      <c r="G5726" s="29" t="s">
        <v>13462</v>
      </c>
      <c r="H5726" s="30" t="s">
        <v>1732</v>
      </c>
      <c r="I5726" s="6"/>
      <c r="J5726" s="6"/>
    </row>
    <row r="5727">
      <c r="A5727" s="3">
        <v>6.90811302057E11</v>
      </c>
      <c r="B5727" s="2" t="s">
        <v>18070</v>
      </c>
      <c r="C5727" s="2" t="s">
        <v>18071</v>
      </c>
      <c r="D5727" s="3">
        <f>+77013207308</f>
        <v>77013207308</v>
      </c>
      <c r="E5727" s="2" t="s">
        <v>117</v>
      </c>
      <c r="F5727" s="2" t="s">
        <v>31</v>
      </c>
      <c r="G5727" s="2" t="s">
        <v>18072</v>
      </c>
      <c r="H5727" s="4" t="s">
        <v>14117</v>
      </c>
      <c r="I5727" s="10"/>
      <c r="J5727" s="6"/>
    </row>
    <row r="5728">
      <c r="A5728" s="3">
        <v>6.90808402849E11</v>
      </c>
      <c r="B5728" s="2" t="s">
        <v>18073</v>
      </c>
      <c r="C5728" s="2" t="s">
        <v>18074</v>
      </c>
      <c r="D5728" s="69" t="s">
        <v>18075</v>
      </c>
      <c r="E5728" s="2" t="s">
        <v>21</v>
      </c>
      <c r="F5728" s="2" t="s">
        <v>96</v>
      </c>
      <c r="G5728" s="2" t="s">
        <v>1327</v>
      </c>
      <c r="H5728" s="4" t="s">
        <v>2090</v>
      </c>
      <c r="I5728" s="10"/>
      <c r="J5728" s="6"/>
    </row>
    <row r="5729">
      <c r="A5729" s="29" t="s">
        <v>17653</v>
      </c>
      <c r="B5729" s="29" t="s">
        <v>18076</v>
      </c>
      <c r="C5729" s="29" t="s">
        <v>18077</v>
      </c>
      <c r="D5729" s="28">
        <v>8.7023443188E10</v>
      </c>
      <c r="E5729" s="29" t="s">
        <v>165</v>
      </c>
      <c r="F5729" s="29" t="s">
        <v>71</v>
      </c>
      <c r="G5729" s="29" t="s">
        <v>18078</v>
      </c>
      <c r="H5729" s="30" t="s">
        <v>17145</v>
      </c>
      <c r="I5729" s="6"/>
      <c r="J5729" s="20"/>
    </row>
    <row r="5730">
      <c r="A5730" s="28">
        <v>6.90810302091E11</v>
      </c>
      <c r="B5730" s="29" t="s">
        <v>18079</v>
      </c>
      <c r="C5730" s="29" t="s">
        <v>18080</v>
      </c>
      <c r="D5730" s="39" t="s">
        <v>18081</v>
      </c>
      <c r="E5730" s="29" t="s">
        <v>225</v>
      </c>
      <c r="F5730" s="29" t="s">
        <v>2</v>
      </c>
      <c r="G5730" s="29" t="s">
        <v>3360</v>
      </c>
      <c r="H5730" s="51" t="s">
        <v>16706</v>
      </c>
      <c r="I5730" s="6"/>
      <c r="J5730" s="10"/>
    </row>
    <row r="5731">
      <c r="A5731" s="28">
        <v>6.90813350157E11</v>
      </c>
      <c r="B5731" s="29" t="s">
        <v>18082</v>
      </c>
      <c r="C5731" s="29" t="s">
        <v>18083</v>
      </c>
      <c r="D5731" s="28">
        <v>8.7053027275E10</v>
      </c>
      <c r="E5731" s="29" t="s">
        <v>674</v>
      </c>
      <c r="F5731" s="29" t="s">
        <v>60</v>
      </c>
      <c r="G5731" s="29" t="s">
        <v>1041</v>
      </c>
      <c r="H5731" s="51" t="s">
        <v>18084</v>
      </c>
      <c r="I5731" s="6"/>
      <c r="J5731" s="33"/>
    </row>
    <row r="5732">
      <c r="A5732" s="28">
        <v>6.90819400942E11</v>
      </c>
      <c r="B5732" s="29" t="s">
        <v>18085</v>
      </c>
      <c r="C5732" s="29" t="s">
        <v>18086</v>
      </c>
      <c r="D5732" s="28">
        <v>8.7002309971E10</v>
      </c>
      <c r="E5732" s="29" t="s">
        <v>879</v>
      </c>
      <c r="F5732" s="29" t="s">
        <v>96</v>
      </c>
      <c r="G5732" s="29" t="s">
        <v>1947</v>
      </c>
      <c r="H5732" s="51" t="s">
        <v>1985</v>
      </c>
      <c r="I5732" s="6"/>
      <c r="J5732" s="6"/>
    </row>
    <row r="5733">
      <c r="A5733" s="28">
        <v>6.90821300025E11</v>
      </c>
      <c r="B5733" s="29" t="s">
        <v>18087</v>
      </c>
      <c r="C5733" s="29" t="s">
        <v>18088</v>
      </c>
      <c r="D5733" s="28">
        <v>8.777759392E10</v>
      </c>
      <c r="E5733" s="29" t="s">
        <v>674</v>
      </c>
      <c r="F5733" s="29" t="s">
        <v>43</v>
      </c>
      <c r="G5733" s="29" t="s">
        <v>4897</v>
      </c>
      <c r="H5733" s="51" t="s">
        <v>17409</v>
      </c>
      <c r="I5733" s="6"/>
      <c r="J5733" s="33"/>
    </row>
    <row r="5734">
      <c r="A5734" s="28">
        <v>6.90820302781E11</v>
      </c>
      <c r="B5734" s="29" t="s">
        <v>18089</v>
      </c>
      <c r="C5734" s="29" t="s">
        <v>18090</v>
      </c>
      <c r="D5734" s="39" t="s">
        <v>18091</v>
      </c>
      <c r="E5734" s="29" t="s">
        <v>117</v>
      </c>
      <c r="F5734" s="29" t="s">
        <v>2</v>
      </c>
      <c r="G5734" s="29" t="s">
        <v>15373</v>
      </c>
      <c r="H5734" s="51" t="s">
        <v>18092</v>
      </c>
      <c r="I5734" s="6"/>
      <c r="J5734" s="6"/>
    </row>
    <row r="5735">
      <c r="A5735" s="62">
        <v>6.90826400099E11</v>
      </c>
      <c r="B5735" s="63" t="s">
        <v>18093</v>
      </c>
      <c r="C5735" s="63" t="s">
        <v>18094</v>
      </c>
      <c r="D5735" s="62">
        <v>8.7752057669E10</v>
      </c>
      <c r="E5735" s="63" t="s">
        <v>165</v>
      </c>
      <c r="F5735" s="63" t="s">
        <v>16</v>
      </c>
      <c r="G5735" s="63" t="s">
        <v>14034</v>
      </c>
      <c r="H5735" s="33"/>
      <c r="I5735" s="33"/>
      <c r="J5735" s="20"/>
    </row>
    <row r="5736">
      <c r="A5736" s="62">
        <v>6.90823350397E11</v>
      </c>
      <c r="B5736" s="63" t="s">
        <v>18095</v>
      </c>
      <c r="C5736" s="63" t="s">
        <v>18095</v>
      </c>
      <c r="D5736" s="62">
        <v>8.7013180004E10</v>
      </c>
      <c r="E5736" s="63" t="s">
        <v>36</v>
      </c>
      <c r="F5736" s="63" t="s">
        <v>428</v>
      </c>
      <c r="G5736" s="63" t="s">
        <v>5863</v>
      </c>
      <c r="H5736" s="33"/>
      <c r="I5736" s="33"/>
      <c r="J5736" s="13"/>
    </row>
    <row r="5737">
      <c r="A5737" s="3">
        <v>6.90828300023E11</v>
      </c>
      <c r="B5737" s="2" t="s">
        <v>18096</v>
      </c>
      <c r="C5737" s="2" t="s">
        <v>18097</v>
      </c>
      <c r="D5737" s="3">
        <v>8.7283137674E10</v>
      </c>
      <c r="E5737" s="2" t="s">
        <v>21</v>
      </c>
      <c r="F5737" s="2" t="s">
        <v>31</v>
      </c>
      <c r="G5737" s="2" t="s">
        <v>12514</v>
      </c>
      <c r="H5737" s="4" t="s">
        <v>14117</v>
      </c>
      <c r="I5737" s="10"/>
      <c r="J5737" s="10"/>
    </row>
    <row r="5738">
      <c r="A5738" s="28">
        <v>6.90830301756E11</v>
      </c>
      <c r="B5738" s="29" t="s">
        <v>18098</v>
      </c>
      <c r="C5738" s="29" t="s">
        <v>18099</v>
      </c>
      <c r="D5738" s="29" t="s">
        <v>18100</v>
      </c>
      <c r="E5738" s="29" t="s">
        <v>525</v>
      </c>
      <c r="F5738" s="29" t="s">
        <v>91</v>
      </c>
      <c r="G5738" s="29" t="s">
        <v>18101</v>
      </c>
      <c r="H5738" s="51" t="s">
        <v>18102</v>
      </c>
      <c r="I5738" s="6"/>
      <c r="J5738" s="10"/>
    </row>
    <row r="5739">
      <c r="A5739" s="28">
        <v>6.90831300228E11</v>
      </c>
      <c r="B5739" s="29" t="s">
        <v>18103</v>
      </c>
      <c r="C5739" s="29" t="s">
        <v>18104</v>
      </c>
      <c r="D5739" s="39" t="s">
        <v>18105</v>
      </c>
      <c r="E5739" s="29" t="s">
        <v>165</v>
      </c>
      <c r="F5739" s="29" t="s">
        <v>91</v>
      </c>
      <c r="G5739" s="29" t="s">
        <v>3134</v>
      </c>
      <c r="H5739" s="51" t="s">
        <v>1842</v>
      </c>
      <c r="I5739" s="6"/>
      <c r="J5739" s="6"/>
    </row>
    <row r="5740">
      <c r="A5740" s="3">
        <v>6.90831301117E11</v>
      </c>
      <c r="B5740" s="2" t="s">
        <v>18106</v>
      </c>
      <c r="C5740" s="2" t="s">
        <v>18107</v>
      </c>
      <c r="D5740" s="3">
        <v>8.7215451702E10</v>
      </c>
      <c r="E5740" s="2" t="s">
        <v>117</v>
      </c>
      <c r="F5740" s="2" t="s">
        <v>71</v>
      </c>
      <c r="G5740" s="2" t="s">
        <v>18108</v>
      </c>
      <c r="H5740" s="65" t="s">
        <v>1804</v>
      </c>
      <c r="I5740" s="10"/>
      <c r="J5740" s="10"/>
    </row>
    <row r="5741">
      <c r="A5741" s="28">
        <v>6.90903301297E11</v>
      </c>
      <c r="B5741" s="29" t="s">
        <v>18109</v>
      </c>
      <c r="C5741" s="29" t="s">
        <v>18110</v>
      </c>
      <c r="D5741" s="39" t="s">
        <v>18111</v>
      </c>
      <c r="E5741" s="29" t="s">
        <v>2239</v>
      </c>
      <c r="F5741" s="29" t="s">
        <v>91</v>
      </c>
      <c r="G5741" s="29" t="s">
        <v>3280</v>
      </c>
      <c r="H5741" s="51" t="s">
        <v>1842</v>
      </c>
      <c r="I5741" s="6"/>
      <c r="J5741" s="6"/>
    </row>
    <row r="5742">
      <c r="A5742" s="28">
        <v>6.90831350264E11</v>
      </c>
      <c r="B5742" s="29" t="s">
        <v>18112</v>
      </c>
      <c r="C5742" s="29" t="s">
        <v>18113</v>
      </c>
      <c r="D5742" s="39" t="s">
        <v>18114</v>
      </c>
      <c r="E5742" s="29" t="s">
        <v>117</v>
      </c>
      <c r="F5742" s="29" t="s">
        <v>71</v>
      </c>
      <c r="G5742" s="29" t="s">
        <v>18115</v>
      </c>
      <c r="H5742" s="30" t="s">
        <v>1732</v>
      </c>
      <c r="I5742" s="6"/>
      <c r="J5742" s="6"/>
    </row>
    <row r="5743">
      <c r="A5743" s="28">
        <v>6.90905450113E11</v>
      </c>
      <c r="B5743" s="29" t="s">
        <v>18116</v>
      </c>
      <c r="C5743" s="29" t="s">
        <v>18117</v>
      </c>
      <c r="D5743" s="28">
        <v>8.7787095037E10</v>
      </c>
      <c r="E5743" s="29" t="s">
        <v>21</v>
      </c>
      <c r="F5743" s="29" t="s">
        <v>71</v>
      </c>
      <c r="G5743" s="29" t="s">
        <v>18118</v>
      </c>
      <c r="H5743" s="30" t="s">
        <v>18119</v>
      </c>
      <c r="I5743" s="6"/>
      <c r="J5743" s="6"/>
    </row>
    <row r="5744">
      <c r="A5744" s="62">
        <v>6.90905302157E11</v>
      </c>
      <c r="B5744" s="63" t="s">
        <v>18120</v>
      </c>
      <c r="C5744" s="63" t="s">
        <v>18121</v>
      </c>
      <c r="D5744" s="68" t="str">
        <f>+77011314139 ,87011314139</f>
        <v>#ERROR!</v>
      </c>
      <c r="E5744" s="63" t="s">
        <v>225</v>
      </c>
      <c r="F5744" s="63" t="s">
        <v>428</v>
      </c>
      <c r="G5744" s="63" t="s">
        <v>5863</v>
      </c>
      <c r="H5744" s="33"/>
      <c r="I5744" s="33"/>
      <c r="J5744" s="10"/>
    </row>
    <row r="5745">
      <c r="A5745" s="72">
        <v>6.90909301844E11</v>
      </c>
      <c r="B5745" s="73" t="s">
        <v>1625</v>
      </c>
      <c r="C5745" s="73" t="s">
        <v>18122</v>
      </c>
      <c r="D5745" s="72">
        <v>8.7022395169E10</v>
      </c>
      <c r="E5745" s="73" t="s">
        <v>117</v>
      </c>
      <c r="F5745" s="73" t="s">
        <v>452</v>
      </c>
      <c r="G5745" s="73" t="s">
        <v>18123</v>
      </c>
      <c r="H5745" s="74" t="s">
        <v>18124</v>
      </c>
      <c r="I5745" s="14"/>
      <c r="J5745" s="13"/>
    </row>
    <row r="5746">
      <c r="A5746" s="3">
        <v>6.90910301999E11</v>
      </c>
      <c r="B5746" s="2" t="s">
        <v>18125</v>
      </c>
      <c r="C5746" s="2" t="s">
        <v>18126</v>
      </c>
      <c r="D5746" s="69" t="s">
        <v>18127</v>
      </c>
      <c r="E5746" s="2" t="s">
        <v>302</v>
      </c>
      <c r="F5746" s="2" t="s">
        <v>16</v>
      </c>
      <c r="G5746" s="2" t="s">
        <v>1898</v>
      </c>
      <c r="H5746" s="4" t="s">
        <v>2090</v>
      </c>
      <c r="I5746" s="10"/>
      <c r="J5746" s="6"/>
    </row>
    <row r="5747">
      <c r="A5747" s="72">
        <v>6.90912301781E11</v>
      </c>
      <c r="B5747" s="73" t="s">
        <v>18128</v>
      </c>
      <c r="C5747" s="73" t="s">
        <v>18129</v>
      </c>
      <c r="D5747" s="109" t="s">
        <v>18130</v>
      </c>
      <c r="E5747" s="73" t="s">
        <v>36</v>
      </c>
      <c r="F5747" s="73" t="s">
        <v>452</v>
      </c>
      <c r="G5747" s="73" t="s">
        <v>1617</v>
      </c>
      <c r="H5747" s="74" t="s">
        <v>18131</v>
      </c>
      <c r="I5747" s="14"/>
      <c r="J5747" s="10"/>
    </row>
    <row r="5748">
      <c r="A5748" s="3">
        <v>6.90913300808E11</v>
      </c>
      <c r="B5748" s="2" t="s">
        <v>18132</v>
      </c>
      <c r="C5748" s="2" t="s">
        <v>18133</v>
      </c>
      <c r="D5748" s="3">
        <f>+77019939410</f>
        <v>77019939410</v>
      </c>
      <c r="E5748" s="2" t="s">
        <v>225</v>
      </c>
      <c r="F5748" s="2" t="s">
        <v>60</v>
      </c>
      <c r="G5748" s="2" t="s">
        <v>2993</v>
      </c>
      <c r="H5748" s="4" t="s">
        <v>1952</v>
      </c>
      <c r="I5748" s="10"/>
      <c r="J5748" s="6"/>
    </row>
    <row r="5749">
      <c r="A5749" s="62">
        <v>6.90914401283E11</v>
      </c>
      <c r="B5749" s="63" t="s">
        <v>18134</v>
      </c>
      <c r="C5749" s="63" t="s">
        <v>18135</v>
      </c>
      <c r="D5749" s="68" t="str">
        <f>+7(707)308-00-45 ,87073080045</f>
        <v>#ERROR!</v>
      </c>
      <c r="E5749" s="63" t="s">
        <v>525</v>
      </c>
      <c r="F5749" s="63" t="s">
        <v>2984</v>
      </c>
      <c r="G5749" s="63" t="s">
        <v>6071</v>
      </c>
      <c r="H5749" s="33"/>
      <c r="I5749" s="33"/>
      <c r="J5749" s="13"/>
    </row>
    <row r="5750">
      <c r="A5750" s="28">
        <v>6.90917301655E11</v>
      </c>
      <c r="B5750" s="29" t="s">
        <v>18136</v>
      </c>
      <c r="C5750" s="29" t="s">
        <v>18137</v>
      </c>
      <c r="D5750" s="28">
        <v>8.7021416722E10</v>
      </c>
      <c r="E5750" s="29" t="s">
        <v>117</v>
      </c>
      <c r="F5750" s="29" t="s">
        <v>37</v>
      </c>
      <c r="G5750" s="29" t="s">
        <v>18138</v>
      </c>
      <c r="H5750" s="6"/>
      <c r="I5750" s="6"/>
      <c r="J5750" s="13"/>
    </row>
    <row r="5751">
      <c r="A5751" s="3">
        <v>6.90920401325E11</v>
      </c>
      <c r="B5751" s="2" t="s">
        <v>18139</v>
      </c>
      <c r="C5751" s="2" t="s">
        <v>18140</v>
      </c>
      <c r="D5751" s="3">
        <v>8.7123427362E10</v>
      </c>
      <c r="E5751" s="2" t="s">
        <v>674</v>
      </c>
      <c r="F5751" s="2" t="s">
        <v>452</v>
      </c>
      <c r="G5751" s="2" t="s">
        <v>16555</v>
      </c>
      <c r="H5751" s="4" t="s">
        <v>16036</v>
      </c>
      <c r="I5751" s="10"/>
      <c r="J5751" s="10"/>
    </row>
    <row r="5752">
      <c r="A5752" s="62">
        <v>6.90930300985E11</v>
      </c>
      <c r="B5752" s="63" t="s">
        <v>18141</v>
      </c>
      <c r="C5752" s="63" t="s">
        <v>18142</v>
      </c>
      <c r="D5752" s="68" t="str">
        <f>+7(707)604-0766</f>
        <v>#ERROR!</v>
      </c>
      <c r="E5752" s="63" t="s">
        <v>225</v>
      </c>
      <c r="F5752" s="63" t="s">
        <v>16</v>
      </c>
      <c r="G5752" s="63" t="s">
        <v>18143</v>
      </c>
      <c r="H5752" s="33"/>
      <c r="I5752" s="33"/>
      <c r="J5752" s="20"/>
      <c r="K5752" s="25"/>
      <c r="L5752" s="25"/>
      <c r="M5752" s="25"/>
      <c r="N5752" s="25"/>
      <c r="O5752" s="25"/>
      <c r="P5752" s="25"/>
      <c r="Q5752" s="25"/>
      <c r="R5752" s="25"/>
      <c r="S5752" s="25"/>
      <c r="T5752" s="25"/>
      <c r="U5752" s="25"/>
      <c r="V5752" s="25"/>
      <c r="W5752" s="25"/>
      <c r="X5752" s="25"/>
      <c r="Y5752" s="25"/>
      <c r="Z5752" s="25"/>
    </row>
    <row r="5753">
      <c r="A5753" s="28">
        <v>6.90921301156E11</v>
      </c>
      <c r="B5753" s="29" t="s">
        <v>18144</v>
      </c>
      <c r="C5753" s="29" t="s">
        <v>18145</v>
      </c>
      <c r="D5753" s="28">
        <v>8.7714534933E10</v>
      </c>
      <c r="E5753" s="29" t="s">
        <v>21</v>
      </c>
      <c r="F5753" s="29" t="s">
        <v>31</v>
      </c>
      <c r="G5753" s="29" t="s">
        <v>1057</v>
      </c>
      <c r="H5753" s="51" t="s">
        <v>14310</v>
      </c>
      <c r="I5753" s="6"/>
      <c r="J5753" s="10"/>
    </row>
    <row r="5754">
      <c r="A5754" s="3">
        <v>6.90922300262E11</v>
      </c>
      <c r="B5754" s="2" t="s">
        <v>18146</v>
      </c>
      <c r="C5754" s="2" t="s">
        <v>18146</v>
      </c>
      <c r="D5754" s="2" t="s">
        <v>18147</v>
      </c>
      <c r="E5754" s="2" t="s">
        <v>302</v>
      </c>
      <c r="F5754" s="2" t="s">
        <v>96</v>
      </c>
      <c r="G5754" s="2" t="s">
        <v>1613</v>
      </c>
      <c r="H5754" s="4" t="s">
        <v>2090</v>
      </c>
      <c r="I5754" s="10"/>
      <c r="J5754" s="10"/>
    </row>
    <row r="5755">
      <c r="A5755" s="28">
        <v>6.90924300184E11</v>
      </c>
      <c r="B5755" s="29" t="s">
        <v>18148</v>
      </c>
      <c r="C5755" s="29" t="s">
        <v>18149</v>
      </c>
      <c r="D5755" s="28">
        <v>8.7776294151E10</v>
      </c>
      <c r="E5755" s="29" t="s">
        <v>213</v>
      </c>
      <c r="F5755" s="29" t="s">
        <v>60</v>
      </c>
      <c r="G5755" s="29" t="s">
        <v>61</v>
      </c>
      <c r="H5755" s="51" t="s">
        <v>18150</v>
      </c>
      <c r="I5755" s="6"/>
      <c r="J5755" s="10"/>
    </row>
    <row r="5756">
      <c r="A5756" s="3">
        <v>6.91006302182E11</v>
      </c>
      <c r="B5756" s="2" t="s">
        <v>18151</v>
      </c>
      <c r="C5756" s="2" t="s">
        <v>18152</v>
      </c>
      <c r="D5756" s="3">
        <v>8.7774064412E10</v>
      </c>
      <c r="E5756" s="2" t="s">
        <v>674</v>
      </c>
      <c r="F5756" s="2" t="s">
        <v>141</v>
      </c>
      <c r="G5756" s="2" t="s">
        <v>18153</v>
      </c>
      <c r="H5756" s="4" t="s">
        <v>17176</v>
      </c>
      <c r="I5756" s="10"/>
      <c r="J5756" s="6"/>
    </row>
    <row r="5757">
      <c r="A5757" s="28">
        <v>6.91009300628E11</v>
      </c>
      <c r="B5757" s="29" t="s">
        <v>18154</v>
      </c>
      <c r="C5757" s="29" t="s">
        <v>18155</v>
      </c>
      <c r="D5757" s="28">
        <f>+77478086362</f>
        <v>77478086362</v>
      </c>
      <c r="E5757" s="29" t="s">
        <v>117</v>
      </c>
      <c r="F5757" s="29" t="s">
        <v>31</v>
      </c>
      <c r="G5757" s="29" t="s">
        <v>1176</v>
      </c>
      <c r="H5757" s="51" t="s">
        <v>14117</v>
      </c>
      <c r="I5757" s="6"/>
      <c r="J5757" s="6"/>
    </row>
    <row r="5758">
      <c r="A5758" s="28">
        <v>6.91010301374E11</v>
      </c>
      <c r="B5758" s="29" t="s">
        <v>18156</v>
      </c>
      <c r="C5758" s="29" t="s">
        <v>18157</v>
      </c>
      <c r="D5758" s="39" t="s">
        <v>18158</v>
      </c>
      <c r="E5758" s="29" t="s">
        <v>213</v>
      </c>
      <c r="F5758" s="29" t="s">
        <v>9</v>
      </c>
      <c r="G5758" s="29" t="s">
        <v>18159</v>
      </c>
      <c r="H5758" s="51" t="s">
        <v>2162</v>
      </c>
      <c r="I5758" s="6"/>
      <c r="J5758" s="6"/>
    </row>
    <row r="5759">
      <c r="A5759" s="3">
        <v>6.91018301853E11</v>
      </c>
      <c r="B5759" s="2" t="s">
        <v>18160</v>
      </c>
      <c r="C5759" s="2" t="s">
        <v>18161</v>
      </c>
      <c r="D5759" s="3">
        <v>8.7055145438E10</v>
      </c>
      <c r="E5759" s="2" t="s">
        <v>117</v>
      </c>
      <c r="F5759" s="2" t="s">
        <v>91</v>
      </c>
      <c r="G5759" s="2" t="s">
        <v>1339</v>
      </c>
      <c r="H5759" s="4" t="s">
        <v>1922</v>
      </c>
      <c r="I5759" s="10"/>
      <c r="J5759" s="6"/>
    </row>
    <row r="5760">
      <c r="A5760" s="3">
        <v>6.91016300953E11</v>
      </c>
      <c r="B5760" s="2" t="s">
        <v>18162</v>
      </c>
      <c r="C5760" s="2" t="s">
        <v>18163</v>
      </c>
      <c r="D5760" s="3">
        <v>8.7782668503E10</v>
      </c>
      <c r="E5760" s="2" t="s">
        <v>213</v>
      </c>
      <c r="F5760" s="2" t="s">
        <v>452</v>
      </c>
      <c r="G5760" s="2" t="s">
        <v>15838</v>
      </c>
      <c r="H5760" s="4" t="s">
        <v>16036</v>
      </c>
      <c r="I5760" s="10"/>
      <c r="J5760" s="10"/>
    </row>
    <row r="5761">
      <c r="A5761" s="134">
        <v>6.91017350142E11</v>
      </c>
      <c r="B5761" s="135" t="s">
        <v>18164</v>
      </c>
      <c r="C5761" s="135" t="s">
        <v>18165</v>
      </c>
      <c r="D5761" s="134">
        <v>8.7776772714E10</v>
      </c>
      <c r="E5761" s="135" t="s">
        <v>21</v>
      </c>
      <c r="F5761" s="135" t="s">
        <v>43</v>
      </c>
      <c r="G5761" s="135" t="s">
        <v>18166</v>
      </c>
      <c r="H5761" s="114"/>
      <c r="I5761" s="114"/>
      <c r="J5761" s="6"/>
    </row>
    <row r="5762">
      <c r="A5762" s="28">
        <v>6.91018302534E11</v>
      </c>
      <c r="B5762" s="29" t="s">
        <v>18167</v>
      </c>
      <c r="C5762" s="29" t="s">
        <v>18168</v>
      </c>
      <c r="D5762" s="28">
        <v>8.7026666609E10</v>
      </c>
      <c r="E5762" s="29" t="s">
        <v>117</v>
      </c>
      <c r="F5762" s="29" t="s">
        <v>16</v>
      </c>
      <c r="G5762" s="29" t="s">
        <v>16932</v>
      </c>
      <c r="H5762" s="51" t="s">
        <v>16706</v>
      </c>
      <c r="I5762" s="6"/>
      <c r="J5762" s="33"/>
    </row>
    <row r="5763">
      <c r="A5763" s="28">
        <v>6.91024350438E11</v>
      </c>
      <c r="B5763" s="29" t="s">
        <v>15615</v>
      </c>
      <c r="C5763" s="29" t="s">
        <v>18169</v>
      </c>
      <c r="D5763" s="28">
        <v>8.7058667885E10</v>
      </c>
      <c r="E5763" s="29" t="s">
        <v>247</v>
      </c>
      <c r="F5763" s="29" t="s">
        <v>9</v>
      </c>
      <c r="G5763" s="29" t="s">
        <v>18170</v>
      </c>
      <c r="H5763" s="51" t="s">
        <v>18171</v>
      </c>
      <c r="I5763" s="6"/>
      <c r="J5763" s="10"/>
    </row>
    <row r="5764">
      <c r="A5764" s="3">
        <v>6.91023300027E11</v>
      </c>
      <c r="B5764" s="2" t="s">
        <v>18172</v>
      </c>
      <c r="C5764" s="2" t="s">
        <v>18173</v>
      </c>
      <c r="D5764" s="3">
        <v>8.7027813502E10</v>
      </c>
      <c r="E5764" s="2" t="s">
        <v>117</v>
      </c>
      <c r="F5764" s="2" t="s">
        <v>71</v>
      </c>
      <c r="G5764" s="2" t="s">
        <v>3013</v>
      </c>
      <c r="H5764" s="65" t="s">
        <v>1804</v>
      </c>
      <c r="I5764" s="10"/>
      <c r="J5764" s="6"/>
    </row>
    <row r="5765">
      <c r="A5765" s="3">
        <v>6.9102835036E11</v>
      </c>
      <c r="B5765" s="2" t="s">
        <v>18174</v>
      </c>
      <c r="C5765" s="2" t="s">
        <v>18175</v>
      </c>
      <c r="D5765" s="3">
        <v>8.7755659195E10</v>
      </c>
      <c r="E5765" s="2" t="s">
        <v>386</v>
      </c>
      <c r="F5765" s="2" t="s">
        <v>22</v>
      </c>
      <c r="G5765" s="2" t="s">
        <v>1253</v>
      </c>
      <c r="H5765" s="4" t="s">
        <v>18176</v>
      </c>
      <c r="I5765" s="10"/>
      <c r="J5765" s="20"/>
    </row>
    <row r="5766">
      <c r="A5766" s="28">
        <v>6.91025350453E11</v>
      </c>
      <c r="B5766" s="29" t="s">
        <v>18177</v>
      </c>
      <c r="C5766" s="29" t="s">
        <v>18178</v>
      </c>
      <c r="D5766" s="39" t="s">
        <v>18179</v>
      </c>
      <c r="E5766" s="29" t="s">
        <v>165</v>
      </c>
      <c r="F5766" s="29" t="s">
        <v>9</v>
      </c>
      <c r="G5766" s="29" t="s">
        <v>1648</v>
      </c>
      <c r="H5766" s="51" t="s">
        <v>1956</v>
      </c>
      <c r="I5766" s="6"/>
      <c r="J5766" s="6"/>
    </row>
    <row r="5767">
      <c r="A5767" s="28">
        <v>6.91127301053E11</v>
      </c>
      <c r="B5767" s="29" t="s">
        <v>18180</v>
      </c>
      <c r="C5767" s="29" t="s">
        <v>18181</v>
      </c>
      <c r="D5767" s="28">
        <v>8.7474336121E10</v>
      </c>
      <c r="E5767" s="29" t="s">
        <v>21</v>
      </c>
      <c r="F5767" s="29" t="s">
        <v>43</v>
      </c>
      <c r="G5767" s="29" t="s">
        <v>18182</v>
      </c>
      <c r="H5767" s="51" t="s">
        <v>17409</v>
      </c>
      <c r="I5767" s="6"/>
      <c r="J5767" s="10"/>
    </row>
    <row r="5768">
      <c r="A5768" s="72">
        <v>6.91101400743E11</v>
      </c>
      <c r="B5768" s="73" t="s">
        <v>18183</v>
      </c>
      <c r="C5768" s="73" t="s">
        <v>18184</v>
      </c>
      <c r="D5768" s="72">
        <v>8.7771209669E10</v>
      </c>
      <c r="E5768" s="73" t="s">
        <v>117</v>
      </c>
      <c r="F5768" s="73" t="s">
        <v>201</v>
      </c>
      <c r="G5768" s="73" t="s">
        <v>17591</v>
      </c>
      <c r="H5768" s="74" t="s">
        <v>13197</v>
      </c>
      <c r="I5768" s="14"/>
      <c r="J5768" s="6"/>
    </row>
    <row r="5769">
      <c r="A5769" s="62">
        <v>6.91103401237E11</v>
      </c>
      <c r="B5769" s="63" t="s">
        <v>18185</v>
      </c>
      <c r="C5769" s="63" t="s">
        <v>18186</v>
      </c>
      <c r="D5769" s="62">
        <v>8.7022573888E10</v>
      </c>
      <c r="E5769" s="63" t="s">
        <v>379</v>
      </c>
      <c r="F5769" s="63" t="s">
        <v>16</v>
      </c>
      <c r="G5769" s="63" t="s">
        <v>18187</v>
      </c>
      <c r="H5769" s="33"/>
      <c r="I5769" s="33"/>
      <c r="J5769" s="6"/>
    </row>
    <row r="5770">
      <c r="A5770" s="28">
        <v>6.91113301097E11</v>
      </c>
      <c r="B5770" s="29" t="s">
        <v>18188</v>
      </c>
      <c r="C5770" s="29" t="s">
        <v>18189</v>
      </c>
      <c r="D5770" s="28">
        <v>8.7085889705E10</v>
      </c>
      <c r="E5770" s="29" t="s">
        <v>5235</v>
      </c>
      <c r="F5770" s="29" t="s">
        <v>141</v>
      </c>
      <c r="G5770" s="29" t="s">
        <v>4662</v>
      </c>
      <c r="H5770" s="51" t="s">
        <v>18190</v>
      </c>
      <c r="I5770" s="6"/>
      <c r="J5770" s="33"/>
    </row>
    <row r="5771">
      <c r="A5771" s="28">
        <v>6.91117300685E11</v>
      </c>
      <c r="B5771" s="29" t="s">
        <v>18191</v>
      </c>
      <c r="C5771" s="29" t="s">
        <v>18192</v>
      </c>
      <c r="D5771" s="28">
        <v>8.7012924466E10</v>
      </c>
      <c r="E5771" s="29" t="s">
        <v>117</v>
      </c>
      <c r="F5771" s="29" t="s">
        <v>96</v>
      </c>
      <c r="G5771" s="29" t="s">
        <v>18193</v>
      </c>
      <c r="H5771" s="51" t="s">
        <v>17692</v>
      </c>
      <c r="I5771" s="6"/>
      <c r="J5771" s="10"/>
    </row>
    <row r="5772">
      <c r="A5772" s="3">
        <v>6.91118400825E11</v>
      </c>
      <c r="B5772" s="2" t="s">
        <v>12313</v>
      </c>
      <c r="C5772" s="2" t="s">
        <v>18194</v>
      </c>
      <c r="D5772" s="69" t="s">
        <v>18195</v>
      </c>
      <c r="E5772" s="2" t="s">
        <v>21</v>
      </c>
      <c r="F5772" s="2" t="s">
        <v>186</v>
      </c>
      <c r="G5772" s="2" t="s">
        <v>4350</v>
      </c>
      <c r="H5772" s="4" t="s">
        <v>18196</v>
      </c>
      <c r="I5772" s="10"/>
      <c r="J5772" s="6"/>
    </row>
    <row r="5773">
      <c r="A5773" s="28">
        <v>6.91124301225E11</v>
      </c>
      <c r="B5773" s="29" t="s">
        <v>18197</v>
      </c>
      <c r="C5773" s="29" t="s">
        <v>18198</v>
      </c>
      <c r="D5773" s="28">
        <v>8.7755046003E10</v>
      </c>
      <c r="E5773" s="29" t="s">
        <v>525</v>
      </c>
      <c r="F5773" s="29" t="s">
        <v>9</v>
      </c>
      <c r="G5773" s="29" t="s">
        <v>11855</v>
      </c>
      <c r="H5773" s="51" t="s">
        <v>2162</v>
      </c>
      <c r="I5773" s="6"/>
      <c r="J5773" s="6"/>
    </row>
    <row r="5774">
      <c r="A5774" s="28">
        <v>6.91126401956E11</v>
      </c>
      <c r="B5774" s="29" t="s">
        <v>18199</v>
      </c>
      <c r="C5774" s="29" t="s">
        <v>18200</v>
      </c>
      <c r="D5774" s="28">
        <v>8.7076491005E10</v>
      </c>
      <c r="E5774" s="29" t="s">
        <v>18201</v>
      </c>
      <c r="F5774" s="29" t="s">
        <v>91</v>
      </c>
      <c r="G5774" s="29" t="s">
        <v>1339</v>
      </c>
      <c r="H5774" s="51" t="s">
        <v>17337</v>
      </c>
      <c r="I5774" s="6"/>
      <c r="J5774" s="10"/>
    </row>
    <row r="5775">
      <c r="A5775" s="3">
        <v>6.91203300058E11</v>
      </c>
      <c r="B5775" s="2" t="s">
        <v>1852</v>
      </c>
      <c r="C5775" s="2" t="s">
        <v>18202</v>
      </c>
      <c r="D5775" s="3">
        <v>8.7051861637E10</v>
      </c>
      <c r="E5775" s="2" t="s">
        <v>442</v>
      </c>
      <c r="F5775" s="2" t="s">
        <v>141</v>
      </c>
      <c r="G5775" s="2" t="s">
        <v>18203</v>
      </c>
      <c r="H5775" s="4" t="s">
        <v>17176</v>
      </c>
      <c r="I5775" s="10"/>
      <c r="J5775" s="6"/>
    </row>
    <row r="5776">
      <c r="A5776" s="28">
        <v>6.91205401628E11</v>
      </c>
      <c r="B5776" s="29" t="s">
        <v>18204</v>
      </c>
      <c r="C5776" s="29" t="s">
        <v>18205</v>
      </c>
      <c r="D5776" s="28">
        <v>8.7788737792E10</v>
      </c>
      <c r="E5776" s="29" t="s">
        <v>165</v>
      </c>
      <c r="F5776" s="29" t="s">
        <v>205</v>
      </c>
      <c r="G5776" s="29" t="s">
        <v>802</v>
      </c>
      <c r="H5776" s="51" t="s">
        <v>15376</v>
      </c>
      <c r="I5776" s="6"/>
      <c r="J5776" s="20"/>
    </row>
    <row r="5777">
      <c r="A5777" s="28">
        <v>6.91210402465E11</v>
      </c>
      <c r="B5777" s="29" t="s">
        <v>18206</v>
      </c>
      <c r="C5777" s="29" t="s">
        <v>18207</v>
      </c>
      <c r="D5777" s="28">
        <v>8.7789820017E10</v>
      </c>
      <c r="E5777" s="29" t="s">
        <v>117</v>
      </c>
      <c r="F5777" s="29" t="s">
        <v>141</v>
      </c>
      <c r="G5777" s="29" t="s">
        <v>14326</v>
      </c>
      <c r="H5777" s="51" t="s">
        <v>18208</v>
      </c>
      <c r="I5777" s="6"/>
      <c r="J5777" s="6"/>
    </row>
    <row r="5778">
      <c r="A5778" s="58"/>
      <c r="B5778" s="58"/>
      <c r="C5778" s="58"/>
      <c r="D5778" s="58"/>
      <c r="E5778" s="58"/>
      <c r="F5778" s="58"/>
      <c r="G5778" s="58"/>
      <c r="H5778" s="6"/>
      <c r="I5778" s="6"/>
      <c r="J5778" s="10"/>
    </row>
    <row r="5779">
      <c r="A5779" s="28">
        <v>6.91214401449E11</v>
      </c>
      <c r="B5779" s="29" t="s">
        <v>18209</v>
      </c>
      <c r="C5779" s="29" t="s">
        <v>18210</v>
      </c>
      <c r="D5779" s="39" t="s">
        <v>18211</v>
      </c>
      <c r="E5779" s="29" t="s">
        <v>379</v>
      </c>
      <c r="F5779" s="29" t="s">
        <v>2</v>
      </c>
      <c r="G5779" s="29" t="s">
        <v>14496</v>
      </c>
      <c r="H5779" s="51" t="s">
        <v>18212</v>
      </c>
      <c r="I5779" s="6"/>
      <c r="J5779" s="10"/>
    </row>
    <row r="5780">
      <c r="A5780" s="28">
        <v>6.91216350233E11</v>
      </c>
      <c r="B5780" s="29" t="s">
        <v>18213</v>
      </c>
      <c r="C5780" s="29" t="s">
        <v>18214</v>
      </c>
      <c r="D5780" s="39" t="s">
        <v>18215</v>
      </c>
      <c r="E5780" s="29" t="s">
        <v>362</v>
      </c>
      <c r="F5780" s="29" t="s">
        <v>22</v>
      </c>
      <c r="G5780" s="29" t="s">
        <v>1253</v>
      </c>
      <c r="H5780" s="51" t="s">
        <v>1686</v>
      </c>
      <c r="I5780" s="6"/>
      <c r="J5780" s="10"/>
    </row>
    <row r="5781">
      <c r="A5781" s="28">
        <v>6.91222302167E11</v>
      </c>
      <c r="B5781" s="29" t="s">
        <v>18216</v>
      </c>
      <c r="C5781" s="29" t="s">
        <v>18217</v>
      </c>
      <c r="D5781" s="28">
        <v>8.7014065509E10</v>
      </c>
      <c r="E5781" s="29" t="s">
        <v>1335</v>
      </c>
      <c r="F5781" s="29" t="s">
        <v>31</v>
      </c>
      <c r="G5781" s="29" t="s">
        <v>2552</v>
      </c>
      <c r="H5781" s="51" t="s">
        <v>14310</v>
      </c>
      <c r="I5781" s="6"/>
      <c r="J5781" s="10"/>
    </row>
    <row r="5782">
      <c r="A5782" s="28">
        <v>6.9122040155E11</v>
      </c>
      <c r="B5782" s="29" t="s">
        <v>18218</v>
      </c>
      <c r="C5782" s="29" t="s">
        <v>18219</v>
      </c>
      <c r="D5782" s="39" t="s">
        <v>18220</v>
      </c>
      <c r="E5782" s="29" t="s">
        <v>16</v>
      </c>
      <c r="F5782" s="29" t="s">
        <v>71</v>
      </c>
      <c r="G5782" s="29" t="s">
        <v>15773</v>
      </c>
      <c r="H5782" s="30" t="s">
        <v>16953</v>
      </c>
      <c r="I5782" s="6"/>
      <c r="J5782" s="6"/>
    </row>
    <row r="5783">
      <c r="A5783" s="28">
        <v>6.91223350271E11</v>
      </c>
      <c r="B5783" s="29" t="s">
        <v>18221</v>
      </c>
      <c r="C5783" s="29" t="s">
        <v>18222</v>
      </c>
      <c r="D5783" s="28">
        <v>8.7184050209E10</v>
      </c>
      <c r="E5783" s="29" t="s">
        <v>16</v>
      </c>
      <c r="F5783" s="29" t="s">
        <v>9</v>
      </c>
      <c r="G5783" s="29" t="s">
        <v>18223</v>
      </c>
      <c r="H5783" s="51" t="s">
        <v>2162</v>
      </c>
      <c r="I5783" s="6"/>
      <c r="J5783" s="6"/>
    </row>
    <row r="5784">
      <c r="A5784" s="28">
        <v>6.91222300696E11</v>
      </c>
      <c r="B5784" s="29" t="s">
        <v>18224</v>
      </c>
      <c r="C5784" s="29" t="s">
        <v>18225</v>
      </c>
      <c r="D5784" s="28">
        <v>8.7015573743E10</v>
      </c>
      <c r="E5784" s="29" t="s">
        <v>726</v>
      </c>
      <c r="F5784" s="29" t="s">
        <v>205</v>
      </c>
      <c r="G5784" s="29" t="s">
        <v>16304</v>
      </c>
      <c r="H5784" s="51" t="s">
        <v>15449</v>
      </c>
      <c r="I5784" s="6"/>
      <c r="J5784" s="10"/>
    </row>
    <row r="5785">
      <c r="A5785" s="28">
        <v>6.91228400586E11</v>
      </c>
      <c r="B5785" s="29" t="s">
        <v>18226</v>
      </c>
      <c r="C5785" s="29" t="s">
        <v>18227</v>
      </c>
      <c r="D5785" s="28">
        <v>8.7014724432E10</v>
      </c>
      <c r="E5785" s="29" t="s">
        <v>213</v>
      </c>
      <c r="F5785" s="29" t="s">
        <v>186</v>
      </c>
      <c r="G5785" s="29" t="s">
        <v>4981</v>
      </c>
      <c r="H5785" s="51" t="s">
        <v>18005</v>
      </c>
      <c r="I5785" s="6"/>
      <c r="J5785" s="14"/>
    </row>
    <row r="5786">
      <c r="A5786" s="62">
        <v>6.9124000001E11</v>
      </c>
      <c r="B5786" s="63" t="s">
        <v>18228</v>
      </c>
      <c r="C5786" s="63" t="s">
        <v>18229</v>
      </c>
      <c r="D5786" s="62">
        <v>8.7164421038E10</v>
      </c>
      <c r="E5786" s="63" t="s">
        <v>6369</v>
      </c>
      <c r="F5786" s="63" t="s">
        <v>22</v>
      </c>
      <c r="G5786" s="63" t="s">
        <v>18230</v>
      </c>
      <c r="H5786" s="33"/>
      <c r="I5786" s="33"/>
      <c r="J5786" s="6"/>
    </row>
    <row r="5787">
      <c r="A5787" s="28">
        <v>7.00101407069E11</v>
      </c>
      <c r="B5787" s="29" t="s">
        <v>18231</v>
      </c>
      <c r="C5787" s="29" t="s">
        <v>18232</v>
      </c>
      <c r="D5787" s="28">
        <v>8.7758320461E10</v>
      </c>
      <c r="E5787" s="29" t="s">
        <v>16</v>
      </c>
      <c r="F5787" s="29" t="s">
        <v>141</v>
      </c>
      <c r="G5787" s="29" t="s">
        <v>18233</v>
      </c>
      <c r="H5787" s="51" t="s">
        <v>18234</v>
      </c>
      <c r="I5787" s="6"/>
      <c r="J5787" s="13"/>
    </row>
    <row r="5788">
      <c r="A5788" s="28">
        <v>7.00101306748E11</v>
      </c>
      <c r="B5788" s="29" t="s">
        <v>18235</v>
      </c>
      <c r="C5788" s="29" t="s">
        <v>18236</v>
      </c>
      <c r="D5788" s="28">
        <v>8.7029084505E10</v>
      </c>
      <c r="E5788" s="29" t="s">
        <v>165</v>
      </c>
      <c r="F5788" s="29" t="s">
        <v>2</v>
      </c>
      <c r="G5788" s="29" t="s">
        <v>7599</v>
      </c>
      <c r="H5788" s="51" t="s">
        <v>18237</v>
      </c>
      <c r="I5788" s="6"/>
      <c r="J5788" s="10"/>
    </row>
    <row r="5789">
      <c r="A5789" s="3">
        <v>7.00101317129E11</v>
      </c>
      <c r="B5789" s="2" t="s">
        <v>18238</v>
      </c>
      <c r="C5789" s="2" t="s">
        <v>18239</v>
      </c>
      <c r="D5789" s="3">
        <v>8.7758697589E10</v>
      </c>
      <c r="E5789" s="2" t="s">
        <v>16</v>
      </c>
      <c r="F5789" s="2" t="s">
        <v>2</v>
      </c>
      <c r="G5789" s="2" t="s">
        <v>18240</v>
      </c>
      <c r="H5789" s="4" t="s">
        <v>18241</v>
      </c>
      <c r="I5789" s="10"/>
      <c r="J5789" s="33"/>
    </row>
    <row r="5790">
      <c r="A5790" s="28">
        <v>7.0010135014E11</v>
      </c>
      <c r="B5790" s="29" t="s">
        <v>10178</v>
      </c>
      <c r="C5790" s="29" t="s">
        <v>10178</v>
      </c>
      <c r="D5790" s="28">
        <v>8.7757855896E10</v>
      </c>
      <c r="E5790" s="29" t="s">
        <v>36</v>
      </c>
      <c r="F5790" s="29" t="s">
        <v>60</v>
      </c>
      <c r="G5790" s="29" t="s">
        <v>11468</v>
      </c>
      <c r="H5790" s="51" t="s">
        <v>1952</v>
      </c>
      <c r="I5790" s="6"/>
      <c r="J5790" s="10"/>
    </row>
    <row r="5791">
      <c r="A5791" s="28">
        <v>7.00101414686E11</v>
      </c>
      <c r="B5791" s="29" t="s">
        <v>18242</v>
      </c>
      <c r="C5791" s="29" t="s">
        <v>18243</v>
      </c>
      <c r="D5791" s="28">
        <v>8.7027051818E10</v>
      </c>
      <c r="E5791" s="29" t="s">
        <v>165</v>
      </c>
      <c r="F5791" s="29" t="s">
        <v>186</v>
      </c>
      <c r="G5791" s="29" t="s">
        <v>1196</v>
      </c>
      <c r="H5791" s="51" t="s">
        <v>18005</v>
      </c>
      <c r="I5791" s="6"/>
      <c r="J5791" s="20"/>
    </row>
    <row r="5792">
      <c r="A5792" s="28">
        <v>7.00103300978E11</v>
      </c>
      <c r="B5792" s="29" t="s">
        <v>18244</v>
      </c>
      <c r="C5792" s="29" t="s">
        <v>18245</v>
      </c>
      <c r="D5792" s="28">
        <v>8.776913017E10</v>
      </c>
      <c r="E5792" s="29" t="s">
        <v>165</v>
      </c>
      <c r="F5792" s="29" t="s">
        <v>91</v>
      </c>
      <c r="G5792" s="29" t="s">
        <v>2474</v>
      </c>
      <c r="H5792" s="51" t="s">
        <v>17337</v>
      </c>
      <c r="I5792" s="6"/>
      <c r="J5792" s="10"/>
    </row>
    <row r="5793">
      <c r="A5793" s="3">
        <v>7.0010335026E11</v>
      </c>
      <c r="B5793" s="2" t="s">
        <v>18246</v>
      </c>
      <c r="C5793" s="2" t="s">
        <v>18247</v>
      </c>
      <c r="D5793" s="69" t="s">
        <v>18248</v>
      </c>
      <c r="E5793" s="2" t="s">
        <v>386</v>
      </c>
      <c r="F5793" s="2" t="s">
        <v>16</v>
      </c>
      <c r="G5793" s="2" t="s">
        <v>12601</v>
      </c>
      <c r="H5793" s="4" t="s">
        <v>17462</v>
      </c>
      <c r="I5793" s="10"/>
      <c r="J5793" s="6"/>
    </row>
    <row r="5794">
      <c r="A5794" s="28">
        <v>7.00108401573E11</v>
      </c>
      <c r="B5794" s="29" t="s">
        <v>18249</v>
      </c>
      <c r="C5794" s="29" t="s">
        <v>18249</v>
      </c>
      <c r="D5794" s="28">
        <v>8.7001222801E10</v>
      </c>
      <c r="E5794" s="29" t="s">
        <v>584</v>
      </c>
      <c r="F5794" s="29" t="s">
        <v>96</v>
      </c>
      <c r="G5794" s="29" t="s">
        <v>13327</v>
      </c>
      <c r="H5794" s="51" t="s">
        <v>18250</v>
      </c>
      <c r="I5794" s="6"/>
      <c r="J5794" s="6"/>
    </row>
    <row r="5795">
      <c r="A5795" s="3">
        <v>7.00104302662E11</v>
      </c>
      <c r="B5795" s="2" t="s">
        <v>18251</v>
      </c>
      <c r="C5795" s="2" t="s">
        <v>18251</v>
      </c>
      <c r="D5795" s="3">
        <v>8.7779835407E10</v>
      </c>
      <c r="E5795" s="2" t="s">
        <v>213</v>
      </c>
      <c r="F5795" s="2" t="s">
        <v>141</v>
      </c>
      <c r="G5795" s="2" t="s">
        <v>13426</v>
      </c>
      <c r="H5795" s="4" t="s">
        <v>17176</v>
      </c>
      <c r="I5795" s="10"/>
      <c r="J5795" s="6"/>
    </row>
    <row r="5796">
      <c r="A5796" s="3">
        <v>7.00111350185E11</v>
      </c>
      <c r="B5796" s="2" t="s">
        <v>18252</v>
      </c>
      <c r="C5796" s="2" t="s">
        <v>18253</v>
      </c>
      <c r="D5796" s="3">
        <v>8.7474779031E10</v>
      </c>
      <c r="E5796" s="2" t="s">
        <v>674</v>
      </c>
      <c r="F5796" s="2" t="s">
        <v>43</v>
      </c>
      <c r="G5796" s="2" t="s">
        <v>18254</v>
      </c>
      <c r="H5796" s="4" t="s">
        <v>2138</v>
      </c>
      <c r="I5796" s="10"/>
      <c r="J5796" s="10"/>
    </row>
    <row r="5797">
      <c r="A5797" s="28">
        <v>7.00112301093E11</v>
      </c>
      <c r="B5797" s="29" t="s">
        <v>18255</v>
      </c>
      <c r="C5797" s="29" t="s">
        <v>18256</v>
      </c>
      <c r="D5797" s="28">
        <v>8.7712360444E10</v>
      </c>
      <c r="E5797" s="29" t="s">
        <v>117</v>
      </c>
      <c r="F5797" s="29" t="s">
        <v>91</v>
      </c>
      <c r="G5797" s="29" t="s">
        <v>4947</v>
      </c>
      <c r="H5797" s="51" t="s">
        <v>17337</v>
      </c>
      <c r="I5797" s="6"/>
      <c r="J5797" s="6"/>
    </row>
    <row r="5798">
      <c r="A5798" s="28">
        <v>7.00112403204E11</v>
      </c>
      <c r="B5798" s="29" t="s">
        <v>18257</v>
      </c>
      <c r="C5798" s="29" t="s">
        <v>18258</v>
      </c>
      <c r="D5798" s="28">
        <v>8.7784188608E10</v>
      </c>
      <c r="E5798" s="29" t="s">
        <v>247</v>
      </c>
      <c r="F5798" s="29" t="s">
        <v>37</v>
      </c>
      <c r="G5798" s="29" t="s">
        <v>18259</v>
      </c>
      <c r="H5798" s="51" t="s">
        <v>16726</v>
      </c>
      <c r="I5798" s="6"/>
      <c r="J5798" s="33"/>
    </row>
    <row r="5799">
      <c r="A5799" s="62">
        <v>7.00112350329E11</v>
      </c>
      <c r="B5799" s="63" t="s">
        <v>18260</v>
      </c>
      <c r="C5799" s="63" t="s">
        <v>18261</v>
      </c>
      <c r="D5799" s="62">
        <v>8.7073361853E10</v>
      </c>
      <c r="E5799" s="63" t="s">
        <v>165</v>
      </c>
      <c r="F5799" s="63" t="s">
        <v>16</v>
      </c>
      <c r="G5799" s="63" t="s">
        <v>3751</v>
      </c>
      <c r="H5799" s="33"/>
      <c r="I5799" s="33"/>
      <c r="J5799" s="10"/>
    </row>
    <row r="5800">
      <c r="A5800" s="28">
        <v>7.00115300884E11</v>
      </c>
      <c r="B5800" s="29" t="s">
        <v>18262</v>
      </c>
      <c r="C5800" s="29" t="s">
        <v>18263</v>
      </c>
      <c r="D5800" s="28">
        <v>8.7103521569E10</v>
      </c>
      <c r="E5800" s="29" t="s">
        <v>674</v>
      </c>
      <c r="F5800" s="29" t="s">
        <v>60</v>
      </c>
      <c r="G5800" s="29" t="s">
        <v>1041</v>
      </c>
      <c r="H5800" s="51" t="s">
        <v>2094</v>
      </c>
      <c r="I5800" s="6"/>
      <c r="J5800" s="10"/>
    </row>
    <row r="5801">
      <c r="A5801" s="28">
        <v>7.00114300918E11</v>
      </c>
      <c r="B5801" s="29" t="s">
        <v>18264</v>
      </c>
      <c r="C5801" s="29" t="s">
        <v>18265</v>
      </c>
      <c r="D5801" s="28">
        <v>8.7758885878E10</v>
      </c>
      <c r="E5801" s="29" t="s">
        <v>16</v>
      </c>
      <c r="F5801" s="29" t="s">
        <v>2</v>
      </c>
      <c r="G5801" s="29" t="s">
        <v>18266</v>
      </c>
      <c r="H5801" s="51" t="s">
        <v>18237</v>
      </c>
      <c r="I5801" s="6"/>
      <c r="J5801" s="10"/>
    </row>
    <row r="5802">
      <c r="A5802" s="28">
        <v>7.00115302127E11</v>
      </c>
      <c r="B5802" s="29" t="s">
        <v>18267</v>
      </c>
      <c r="C5802" s="29" t="s">
        <v>18268</v>
      </c>
      <c r="D5802" s="28">
        <v>8.7011557744E10</v>
      </c>
      <c r="E5802" s="29" t="s">
        <v>36</v>
      </c>
      <c r="F5802" s="29" t="s">
        <v>201</v>
      </c>
      <c r="G5802" s="29" t="s">
        <v>18269</v>
      </c>
      <c r="H5802" s="51" t="s">
        <v>13986</v>
      </c>
      <c r="I5802" s="6"/>
      <c r="J5802" s="6"/>
    </row>
    <row r="5803">
      <c r="A5803" s="3">
        <v>7.0011840203E11</v>
      </c>
      <c r="B5803" s="2" t="s">
        <v>18270</v>
      </c>
      <c r="C5803" s="2" t="s">
        <v>18271</v>
      </c>
      <c r="D5803" s="3">
        <v>8.7774525544E10</v>
      </c>
      <c r="E5803" s="2" t="s">
        <v>213</v>
      </c>
      <c r="F5803" s="2" t="s">
        <v>205</v>
      </c>
      <c r="G5803" s="2" t="s">
        <v>6423</v>
      </c>
      <c r="H5803" s="4" t="s">
        <v>15382</v>
      </c>
      <c r="I5803" s="10"/>
      <c r="J5803" s="6"/>
    </row>
    <row r="5804">
      <c r="A5804" s="28">
        <v>7.00117302514E11</v>
      </c>
      <c r="B5804" s="29" t="s">
        <v>18272</v>
      </c>
      <c r="C5804" s="29" t="s">
        <v>18273</v>
      </c>
      <c r="D5804" s="28">
        <v>8.7017614061E10</v>
      </c>
      <c r="E5804" s="29" t="s">
        <v>1</v>
      </c>
      <c r="F5804" s="29" t="s">
        <v>96</v>
      </c>
      <c r="G5804" s="29" t="s">
        <v>18274</v>
      </c>
      <c r="H5804" s="51" t="s">
        <v>1985</v>
      </c>
      <c r="I5804" s="6"/>
      <c r="J5804" s="6"/>
    </row>
    <row r="5805">
      <c r="A5805" s="28">
        <v>7.00125450118E11</v>
      </c>
      <c r="B5805" s="29" t="s">
        <v>18275</v>
      </c>
      <c r="C5805" s="29" t="s">
        <v>18276</v>
      </c>
      <c r="D5805" s="28">
        <v>8.7778958513E10</v>
      </c>
      <c r="E5805" s="29" t="s">
        <v>70</v>
      </c>
      <c r="F5805" s="29" t="s">
        <v>55</v>
      </c>
      <c r="G5805" s="29" t="s">
        <v>3017</v>
      </c>
      <c r="H5805" s="51" t="s">
        <v>1814</v>
      </c>
      <c r="I5805" s="6"/>
      <c r="J5805" s="6"/>
    </row>
    <row r="5806">
      <c r="A5806" s="3">
        <v>7.00201301651E11</v>
      </c>
      <c r="B5806" s="2" t="s">
        <v>18277</v>
      </c>
      <c r="C5806" s="2" t="s">
        <v>18278</v>
      </c>
      <c r="D5806" s="2" t="s">
        <v>18279</v>
      </c>
      <c r="E5806" s="2" t="s">
        <v>36</v>
      </c>
      <c r="F5806" s="2" t="s">
        <v>37</v>
      </c>
      <c r="G5806" s="2" t="s">
        <v>13369</v>
      </c>
      <c r="H5806" s="4" t="s">
        <v>18280</v>
      </c>
      <c r="I5806" s="10"/>
      <c r="J5806" s="6"/>
    </row>
    <row r="5807">
      <c r="A5807" s="28">
        <v>7.00128350306E11</v>
      </c>
      <c r="B5807" s="29" t="s">
        <v>18281</v>
      </c>
      <c r="C5807" s="29" t="s">
        <v>18282</v>
      </c>
      <c r="D5807" s="28">
        <v>8.7759829924E10</v>
      </c>
      <c r="E5807" s="29" t="s">
        <v>386</v>
      </c>
      <c r="F5807" s="29" t="s">
        <v>22</v>
      </c>
      <c r="G5807" s="29" t="s">
        <v>16082</v>
      </c>
      <c r="H5807" s="51" t="s">
        <v>17374</v>
      </c>
      <c r="I5807" s="6"/>
      <c r="J5807" s="6"/>
    </row>
    <row r="5808">
      <c r="A5808" s="3">
        <v>7.00201302253E11</v>
      </c>
      <c r="B5808" s="2" t="s">
        <v>18283</v>
      </c>
      <c r="C5808" s="2" t="s">
        <v>18284</v>
      </c>
      <c r="D5808" s="69" t="s">
        <v>18285</v>
      </c>
      <c r="E5808" s="2" t="s">
        <v>1206</v>
      </c>
      <c r="F5808" s="2" t="s">
        <v>452</v>
      </c>
      <c r="G5808" s="2" t="s">
        <v>15421</v>
      </c>
      <c r="H5808" s="4" t="s">
        <v>16036</v>
      </c>
      <c r="I5808" s="10"/>
      <c r="J5808" s="6"/>
    </row>
    <row r="5809">
      <c r="A5809" s="3">
        <v>7.00201302709E11</v>
      </c>
      <c r="B5809" s="2" t="s">
        <v>18286</v>
      </c>
      <c r="C5809" s="2" t="s">
        <v>18287</v>
      </c>
      <c r="D5809" s="2" t="s">
        <v>18288</v>
      </c>
      <c r="E5809" s="2" t="s">
        <v>6578</v>
      </c>
      <c r="F5809" s="2" t="s">
        <v>186</v>
      </c>
      <c r="G5809" s="2" t="s">
        <v>1196</v>
      </c>
      <c r="H5809" s="4" t="s">
        <v>2231</v>
      </c>
      <c r="I5809" s="10"/>
      <c r="J5809" s="6"/>
    </row>
    <row r="5810">
      <c r="A5810" s="62">
        <v>7.00201301106E11</v>
      </c>
      <c r="B5810" s="63" t="s">
        <v>18289</v>
      </c>
      <c r="C5810" s="63" t="s">
        <v>18290</v>
      </c>
      <c r="D5810" s="63" t="s">
        <v>18291</v>
      </c>
      <c r="E5810" s="63" t="s">
        <v>16</v>
      </c>
      <c r="F5810" s="63" t="s">
        <v>2</v>
      </c>
      <c r="G5810" s="63" t="s">
        <v>18292</v>
      </c>
      <c r="H5810" s="33"/>
      <c r="I5810" s="33"/>
      <c r="J5810" s="6"/>
    </row>
    <row r="5811">
      <c r="A5811" s="62">
        <v>7.00204350389E11</v>
      </c>
      <c r="B5811" s="63" t="s">
        <v>18293</v>
      </c>
      <c r="C5811" s="63" t="s">
        <v>18294</v>
      </c>
      <c r="D5811" s="68" t="str">
        <f>+77770348757 ,87755227717 ,87770348757</f>
        <v>#ERROR!</v>
      </c>
      <c r="E5811" s="63" t="s">
        <v>386</v>
      </c>
      <c r="F5811" s="63" t="s">
        <v>428</v>
      </c>
      <c r="G5811" s="63" t="s">
        <v>5863</v>
      </c>
      <c r="H5811" s="33"/>
      <c r="I5811" s="33"/>
      <c r="J5811" s="6"/>
    </row>
    <row r="5812">
      <c r="A5812" s="3">
        <v>7.00213401435E11</v>
      </c>
      <c r="B5812" s="2" t="s">
        <v>18295</v>
      </c>
      <c r="C5812" s="2" t="s">
        <v>18296</v>
      </c>
      <c r="D5812" s="3">
        <v>8.7774099522E10</v>
      </c>
      <c r="E5812" s="2" t="s">
        <v>165</v>
      </c>
      <c r="F5812" s="2" t="s">
        <v>71</v>
      </c>
      <c r="G5812" s="2" t="s">
        <v>2186</v>
      </c>
      <c r="H5812" s="65" t="s">
        <v>18297</v>
      </c>
      <c r="I5812" s="10"/>
      <c r="J5812" s="10"/>
    </row>
    <row r="5813">
      <c r="A5813" s="3">
        <v>7.00212300079E11</v>
      </c>
      <c r="B5813" s="2" t="s">
        <v>18298</v>
      </c>
      <c r="C5813" s="2" t="s">
        <v>18299</v>
      </c>
      <c r="D5813" s="3">
        <v>8.7753599154E10</v>
      </c>
      <c r="E5813" s="2" t="s">
        <v>36</v>
      </c>
      <c r="F5813" s="2" t="s">
        <v>71</v>
      </c>
      <c r="G5813" s="2" t="s">
        <v>2401</v>
      </c>
      <c r="H5813" s="65" t="s">
        <v>1804</v>
      </c>
      <c r="I5813" s="10"/>
      <c r="J5813" s="10"/>
    </row>
    <row r="5814">
      <c r="A5814" s="28">
        <v>7.00216302235E11</v>
      </c>
      <c r="B5814" s="29" t="s">
        <v>18300</v>
      </c>
      <c r="C5814" s="29" t="s">
        <v>18301</v>
      </c>
      <c r="D5814" s="28">
        <v>8.7718626507E10</v>
      </c>
      <c r="E5814" s="29" t="s">
        <v>117</v>
      </c>
      <c r="F5814" s="29" t="s">
        <v>31</v>
      </c>
      <c r="G5814" s="29" t="s">
        <v>18302</v>
      </c>
      <c r="H5814" s="51" t="s">
        <v>14181</v>
      </c>
      <c r="I5814" s="6"/>
      <c r="J5814" s="6" t="s">
        <v>18303</v>
      </c>
    </row>
    <row r="5815">
      <c r="A5815" s="3">
        <v>7.00219302112E11</v>
      </c>
      <c r="B5815" s="2" t="s">
        <v>18304</v>
      </c>
      <c r="C5815" s="2" t="s">
        <v>18305</v>
      </c>
      <c r="D5815" s="3">
        <v>8.705610317E10</v>
      </c>
      <c r="E5815" s="2" t="s">
        <v>674</v>
      </c>
      <c r="F5815" s="2" t="s">
        <v>2</v>
      </c>
      <c r="G5815" s="2" t="s">
        <v>6133</v>
      </c>
      <c r="H5815" s="4" t="s">
        <v>18241</v>
      </c>
      <c r="I5815" s="10"/>
      <c r="J5815" s="20"/>
    </row>
    <row r="5816">
      <c r="A5816" s="3">
        <v>7.00221302511E11</v>
      </c>
      <c r="B5816" s="2" t="s">
        <v>18306</v>
      </c>
      <c r="C5816" s="2" t="s">
        <v>18307</v>
      </c>
      <c r="D5816" s="3">
        <v>8.7054984977E10</v>
      </c>
      <c r="E5816" s="2" t="s">
        <v>674</v>
      </c>
      <c r="F5816" s="2" t="s">
        <v>141</v>
      </c>
      <c r="G5816" s="2" t="s">
        <v>15637</v>
      </c>
      <c r="H5816" s="4" t="s">
        <v>17176</v>
      </c>
      <c r="I5816" s="10"/>
      <c r="J5816" s="6"/>
    </row>
    <row r="5817">
      <c r="A5817" s="3">
        <v>7.00224300728E11</v>
      </c>
      <c r="B5817" s="2" t="s">
        <v>18308</v>
      </c>
      <c r="C5817" s="2" t="s">
        <v>18309</v>
      </c>
      <c r="D5817" s="3">
        <v>8.777149818E10</v>
      </c>
      <c r="E5817" s="2" t="s">
        <v>21</v>
      </c>
      <c r="F5817" s="2" t="s">
        <v>186</v>
      </c>
      <c r="G5817" s="2" t="s">
        <v>13290</v>
      </c>
      <c r="H5817" s="4" t="s">
        <v>1851</v>
      </c>
      <c r="I5817" s="10"/>
      <c r="J5817" s="33"/>
    </row>
    <row r="5818">
      <c r="A5818" s="28">
        <v>7.00223302907E11</v>
      </c>
      <c r="B5818" s="29" t="s">
        <v>18310</v>
      </c>
      <c r="C5818" s="29" t="s">
        <v>18311</v>
      </c>
      <c r="D5818" s="28">
        <v>8.7781316217E10</v>
      </c>
      <c r="E5818" s="29" t="s">
        <v>21</v>
      </c>
      <c r="F5818" s="29" t="s">
        <v>2</v>
      </c>
      <c r="G5818" s="29" t="s">
        <v>15680</v>
      </c>
      <c r="H5818" s="51" t="s">
        <v>18237</v>
      </c>
      <c r="I5818" s="6"/>
      <c r="J5818" s="6"/>
    </row>
    <row r="5819">
      <c r="A5819" s="3">
        <v>7.00224302E11</v>
      </c>
      <c r="B5819" s="2" t="s">
        <v>18312</v>
      </c>
      <c r="C5819" s="2" t="s">
        <v>18313</v>
      </c>
      <c r="D5819" s="3">
        <f>+77766036696</f>
        <v>77766036696</v>
      </c>
      <c r="E5819" s="2" t="s">
        <v>36</v>
      </c>
      <c r="F5819" s="2" t="s">
        <v>2</v>
      </c>
      <c r="G5819" s="2" t="s">
        <v>18314</v>
      </c>
      <c r="H5819" s="4" t="s">
        <v>18241</v>
      </c>
      <c r="I5819" s="10"/>
      <c r="J5819" s="13"/>
    </row>
    <row r="5820">
      <c r="A5820" s="28">
        <v>7.00304350164E11</v>
      </c>
      <c r="B5820" s="29" t="s">
        <v>18315</v>
      </c>
      <c r="C5820" s="29" t="s">
        <v>18316</v>
      </c>
      <c r="D5820" s="28">
        <v>8.7718508372E10</v>
      </c>
      <c r="E5820" s="29" t="s">
        <v>165</v>
      </c>
      <c r="F5820" s="29" t="s">
        <v>9</v>
      </c>
      <c r="G5820" s="29" t="s">
        <v>14545</v>
      </c>
      <c r="H5820" s="51" t="s">
        <v>18317</v>
      </c>
      <c r="I5820" s="6"/>
      <c r="J5820" s="6"/>
    </row>
    <row r="5821">
      <c r="A5821" s="28">
        <v>7.00226301291E11</v>
      </c>
      <c r="B5821" s="29" t="s">
        <v>18318</v>
      </c>
      <c r="C5821" s="29" t="s">
        <v>18319</v>
      </c>
      <c r="D5821" s="39" t="s">
        <v>18320</v>
      </c>
      <c r="E5821" s="29" t="s">
        <v>165</v>
      </c>
      <c r="F5821" s="29" t="s">
        <v>452</v>
      </c>
      <c r="G5821" s="29" t="s">
        <v>18321</v>
      </c>
      <c r="H5821" s="51" t="s">
        <v>16819</v>
      </c>
      <c r="I5821" s="6"/>
      <c r="J5821" s="6"/>
    </row>
    <row r="5822">
      <c r="A5822" s="3">
        <v>7.00226301678E11</v>
      </c>
      <c r="B5822" s="2" t="s">
        <v>18322</v>
      </c>
      <c r="C5822" s="2" t="s">
        <v>18323</v>
      </c>
      <c r="D5822" s="3">
        <v>8.7012305433E10</v>
      </c>
      <c r="E5822" s="2" t="s">
        <v>11264</v>
      </c>
      <c r="F5822" s="2" t="s">
        <v>205</v>
      </c>
      <c r="G5822" s="2" t="s">
        <v>6849</v>
      </c>
      <c r="H5822" s="4" t="s">
        <v>16351</v>
      </c>
      <c r="I5822" s="10"/>
      <c r="J5822" s="6"/>
    </row>
    <row r="5823">
      <c r="A5823" s="28">
        <v>7.00302300915E11</v>
      </c>
      <c r="B5823" s="29" t="s">
        <v>18324</v>
      </c>
      <c r="C5823" s="29" t="s">
        <v>18325</v>
      </c>
      <c r="D5823" s="29" t="s">
        <v>18326</v>
      </c>
      <c r="E5823" s="29" t="s">
        <v>165</v>
      </c>
      <c r="F5823" s="29" t="s">
        <v>91</v>
      </c>
      <c r="G5823" s="29" t="s">
        <v>4955</v>
      </c>
      <c r="H5823" s="51" t="s">
        <v>17337</v>
      </c>
      <c r="I5823" s="6"/>
      <c r="J5823" s="20"/>
    </row>
    <row r="5824">
      <c r="A5824" s="28">
        <v>7.0030430177E11</v>
      </c>
      <c r="B5824" s="29" t="s">
        <v>18327</v>
      </c>
      <c r="C5824" s="29" t="s">
        <v>18328</v>
      </c>
      <c r="D5824" s="39" t="s">
        <v>18329</v>
      </c>
      <c r="E5824" s="29" t="s">
        <v>21</v>
      </c>
      <c r="F5824" s="29" t="s">
        <v>31</v>
      </c>
      <c r="G5824" s="29" t="s">
        <v>13073</v>
      </c>
      <c r="H5824" s="51" t="s">
        <v>14117</v>
      </c>
      <c r="I5824" s="6"/>
      <c r="J5824" s="10"/>
    </row>
    <row r="5825">
      <c r="A5825" s="28">
        <v>7.00307402395E11</v>
      </c>
      <c r="B5825" s="29" t="s">
        <v>18330</v>
      </c>
      <c r="C5825" s="29" t="s">
        <v>18331</v>
      </c>
      <c r="D5825" s="28">
        <v>8.7773970046E10</v>
      </c>
      <c r="E5825" s="29" t="s">
        <v>165</v>
      </c>
      <c r="F5825" s="29" t="s">
        <v>31</v>
      </c>
      <c r="G5825" s="29" t="s">
        <v>18332</v>
      </c>
      <c r="H5825" s="51" t="s">
        <v>14310</v>
      </c>
      <c r="I5825" s="6"/>
      <c r="J5825" s="6"/>
    </row>
    <row r="5826">
      <c r="A5826" s="28">
        <v>7.00309402247E11</v>
      </c>
      <c r="B5826" s="29" t="s">
        <v>18333</v>
      </c>
      <c r="C5826" s="29" t="s">
        <v>18334</v>
      </c>
      <c r="D5826" s="39" t="s">
        <v>18335</v>
      </c>
      <c r="E5826" s="29" t="s">
        <v>1206</v>
      </c>
      <c r="F5826" s="29" t="s">
        <v>141</v>
      </c>
      <c r="G5826" s="29" t="s">
        <v>1529</v>
      </c>
      <c r="H5826" s="51" t="s">
        <v>18336</v>
      </c>
      <c r="I5826" s="6"/>
      <c r="J5826" s="6"/>
    </row>
    <row r="5827">
      <c r="A5827" s="62">
        <v>7.00308400865E11</v>
      </c>
      <c r="B5827" s="63" t="s">
        <v>18337</v>
      </c>
      <c r="C5827" s="63" t="s">
        <v>18338</v>
      </c>
      <c r="D5827" s="68" t="str">
        <f>+7(771)2277722</f>
        <v>#ERROR!</v>
      </c>
      <c r="E5827" s="63" t="s">
        <v>16</v>
      </c>
      <c r="F5827" s="63" t="s">
        <v>2984</v>
      </c>
      <c r="G5827" s="63" t="s">
        <v>5964</v>
      </c>
      <c r="H5827" s="33"/>
      <c r="I5827" s="33"/>
      <c r="J5827" s="6"/>
    </row>
    <row r="5828">
      <c r="A5828" s="72">
        <v>7.00310303343E11</v>
      </c>
      <c r="B5828" s="73" t="s">
        <v>18339</v>
      </c>
      <c r="C5828" s="73" t="s">
        <v>18340</v>
      </c>
      <c r="D5828" s="72">
        <v>8.7079651635E10</v>
      </c>
      <c r="E5828" s="73" t="s">
        <v>165</v>
      </c>
      <c r="F5828" s="73" t="s">
        <v>96</v>
      </c>
      <c r="G5828" s="73" t="s">
        <v>14504</v>
      </c>
      <c r="H5828" s="74" t="s">
        <v>1985</v>
      </c>
      <c r="I5828" s="14"/>
      <c r="J5828" s="6"/>
    </row>
    <row r="5829">
      <c r="A5829" s="28">
        <v>7.0031040083E11</v>
      </c>
      <c r="B5829" s="29" t="s">
        <v>18341</v>
      </c>
      <c r="C5829" s="29" t="s">
        <v>18342</v>
      </c>
      <c r="D5829" s="28">
        <v>8.7475465288E10</v>
      </c>
      <c r="E5829" s="29" t="s">
        <v>173</v>
      </c>
      <c r="F5829" s="29" t="s">
        <v>201</v>
      </c>
      <c r="G5829" s="29" t="s">
        <v>18343</v>
      </c>
      <c r="H5829" s="51" t="s">
        <v>18344</v>
      </c>
      <c r="I5829" s="6"/>
      <c r="J5829" s="6"/>
    </row>
    <row r="5830">
      <c r="A5830" s="28">
        <v>7.00312301398E11</v>
      </c>
      <c r="B5830" s="29" t="s">
        <v>18345</v>
      </c>
      <c r="C5830" s="29" t="s">
        <v>18346</v>
      </c>
      <c r="D5830" s="39" t="s">
        <v>18347</v>
      </c>
      <c r="E5830" s="29" t="s">
        <v>117</v>
      </c>
      <c r="F5830" s="29" t="s">
        <v>16</v>
      </c>
      <c r="G5830" s="29" t="s">
        <v>7339</v>
      </c>
      <c r="H5830" s="51" t="s">
        <v>1686</v>
      </c>
      <c r="I5830" s="6"/>
      <c r="J5830" s="33"/>
    </row>
    <row r="5831">
      <c r="A5831" s="3">
        <v>7.00312450352E11</v>
      </c>
      <c r="B5831" s="2" t="s">
        <v>18348</v>
      </c>
      <c r="C5831" s="2" t="s">
        <v>3939</v>
      </c>
      <c r="D5831" s="3">
        <v>8.7014339556E10</v>
      </c>
      <c r="E5831" s="2" t="s">
        <v>1023</v>
      </c>
      <c r="F5831" s="2" t="s">
        <v>71</v>
      </c>
      <c r="G5831" s="2" t="s">
        <v>72</v>
      </c>
      <c r="H5831" s="65" t="s">
        <v>1804</v>
      </c>
      <c r="I5831" s="10"/>
      <c r="J5831" s="6"/>
    </row>
    <row r="5832">
      <c r="A5832" s="28">
        <v>7.0031430038E11</v>
      </c>
      <c r="B5832" s="29" t="s">
        <v>18349</v>
      </c>
      <c r="C5832" s="29" t="s">
        <v>18350</v>
      </c>
      <c r="D5832" s="39" t="s">
        <v>18351</v>
      </c>
      <c r="E5832" s="29" t="s">
        <v>525</v>
      </c>
      <c r="F5832" s="29" t="s">
        <v>2</v>
      </c>
      <c r="G5832" s="29" t="s">
        <v>18352</v>
      </c>
      <c r="H5832" s="51" t="s">
        <v>18353</v>
      </c>
      <c r="I5832" s="6"/>
      <c r="J5832" s="6"/>
    </row>
    <row r="5833">
      <c r="A5833" s="3">
        <v>7.00321350078E11</v>
      </c>
      <c r="B5833" s="2" t="s">
        <v>18354</v>
      </c>
      <c r="C5833" s="2" t="s">
        <v>18355</v>
      </c>
      <c r="D5833" s="3">
        <v>8.7143494816E10</v>
      </c>
      <c r="E5833" s="2" t="s">
        <v>584</v>
      </c>
      <c r="F5833" s="2" t="s">
        <v>16</v>
      </c>
      <c r="G5833" s="2" t="s">
        <v>17331</v>
      </c>
      <c r="H5833" s="4" t="s">
        <v>18356</v>
      </c>
      <c r="I5833" s="10"/>
      <c r="J5833" s="20"/>
    </row>
    <row r="5834">
      <c r="A5834" s="28">
        <v>7.00318301083E11</v>
      </c>
      <c r="B5834" s="29" t="s">
        <v>18357</v>
      </c>
      <c r="C5834" s="29" t="s">
        <v>18358</v>
      </c>
      <c r="D5834" s="28">
        <v>8.7027060234E10</v>
      </c>
      <c r="E5834" s="29" t="s">
        <v>16</v>
      </c>
      <c r="F5834" s="29" t="s">
        <v>141</v>
      </c>
      <c r="G5834" s="29" t="s">
        <v>18359</v>
      </c>
      <c r="H5834" s="51" t="s">
        <v>17447</v>
      </c>
      <c r="I5834" s="6"/>
      <c r="J5834" s="6"/>
    </row>
    <row r="5835">
      <c r="A5835" s="3">
        <v>7.00320301639E11</v>
      </c>
      <c r="B5835" s="2" t="s">
        <v>18360</v>
      </c>
      <c r="C5835" s="2" t="s">
        <v>18361</v>
      </c>
      <c r="D5835" s="3">
        <v>8.7053163377E10</v>
      </c>
      <c r="E5835" s="2" t="s">
        <v>21</v>
      </c>
      <c r="F5835" s="2" t="s">
        <v>91</v>
      </c>
      <c r="G5835" s="2" t="s">
        <v>1339</v>
      </c>
      <c r="H5835" s="4" t="s">
        <v>1922</v>
      </c>
      <c r="I5835" s="10"/>
      <c r="J5835" s="6"/>
    </row>
    <row r="5836">
      <c r="A5836" s="28">
        <v>7.00324400566E11</v>
      </c>
      <c r="B5836" s="29" t="s">
        <v>18362</v>
      </c>
      <c r="C5836" s="29" t="s">
        <v>18363</v>
      </c>
      <c r="D5836" s="28">
        <v>8.7052987275E10</v>
      </c>
      <c r="E5836" s="29" t="s">
        <v>225</v>
      </c>
      <c r="F5836" s="29" t="s">
        <v>22</v>
      </c>
      <c r="G5836" s="29" t="s">
        <v>2386</v>
      </c>
      <c r="H5836" s="51" t="s">
        <v>1686</v>
      </c>
      <c r="I5836" s="6"/>
      <c r="J5836" s="10"/>
    </row>
    <row r="5837">
      <c r="A5837" s="3">
        <v>7.00324401558E11</v>
      </c>
      <c r="B5837" s="2" t="s">
        <v>18364</v>
      </c>
      <c r="C5837" s="2" t="s">
        <v>18365</v>
      </c>
      <c r="D5837" s="3">
        <v>8.7014073352E10</v>
      </c>
      <c r="E5837" s="2" t="s">
        <v>525</v>
      </c>
      <c r="F5837" s="2" t="s">
        <v>452</v>
      </c>
      <c r="G5837" s="2" t="s">
        <v>18366</v>
      </c>
      <c r="H5837" s="4" t="s">
        <v>16036</v>
      </c>
      <c r="I5837" s="10"/>
      <c r="J5837" s="10"/>
    </row>
    <row r="5838">
      <c r="A5838" s="3">
        <v>7.0032730129E11</v>
      </c>
      <c r="B5838" s="2" t="s">
        <v>18367</v>
      </c>
      <c r="C5838" s="2" t="s">
        <v>18368</v>
      </c>
      <c r="D5838" s="3">
        <v>8.777442453E10</v>
      </c>
      <c r="E5838" s="2" t="s">
        <v>225</v>
      </c>
      <c r="F5838" s="2" t="s">
        <v>43</v>
      </c>
      <c r="G5838" s="2" t="s">
        <v>5060</v>
      </c>
      <c r="H5838" s="4" t="s">
        <v>2080</v>
      </c>
      <c r="I5838" s="10"/>
      <c r="J5838" s="6"/>
    </row>
    <row r="5839">
      <c r="A5839" s="28">
        <v>7.0041040011E11</v>
      </c>
      <c r="B5839" s="29" t="s">
        <v>18369</v>
      </c>
      <c r="C5839" s="29" t="s">
        <v>18370</v>
      </c>
      <c r="D5839" s="28">
        <v>8.7011911599E10</v>
      </c>
      <c r="E5839" s="29" t="s">
        <v>21</v>
      </c>
      <c r="F5839" s="29" t="s">
        <v>22</v>
      </c>
      <c r="G5839" s="29" t="s">
        <v>18371</v>
      </c>
      <c r="H5839" s="51" t="s">
        <v>1686</v>
      </c>
      <c r="I5839" s="6"/>
      <c r="J5839" s="6"/>
    </row>
    <row r="5840">
      <c r="A5840" s="28">
        <v>7.00404300588E11</v>
      </c>
      <c r="B5840" s="29" t="s">
        <v>6432</v>
      </c>
      <c r="C5840" s="29" t="s">
        <v>18372</v>
      </c>
      <c r="D5840" s="39" t="s">
        <v>18373</v>
      </c>
      <c r="E5840" s="29" t="s">
        <v>21</v>
      </c>
      <c r="F5840" s="29" t="s">
        <v>186</v>
      </c>
      <c r="G5840" s="29" t="s">
        <v>2230</v>
      </c>
      <c r="H5840" s="51" t="s">
        <v>18005</v>
      </c>
      <c r="I5840" s="6"/>
      <c r="J5840" s="10"/>
    </row>
    <row r="5841">
      <c r="A5841" s="28">
        <v>7.00405300622E11</v>
      </c>
      <c r="B5841" s="29" t="s">
        <v>18374</v>
      </c>
      <c r="C5841" s="29" t="s">
        <v>18375</v>
      </c>
      <c r="D5841" s="28">
        <v>8.7013990435E10</v>
      </c>
      <c r="E5841" s="29" t="s">
        <v>165</v>
      </c>
      <c r="F5841" s="29" t="s">
        <v>71</v>
      </c>
      <c r="G5841" s="29" t="s">
        <v>2260</v>
      </c>
      <c r="H5841" s="30" t="s">
        <v>1732</v>
      </c>
      <c r="I5841" s="6"/>
      <c r="J5841" s="10"/>
    </row>
    <row r="5842">
      <c r="A5842" s="3">
        <v>7.00502300799E11</v>
      </c>
      <c r="B5842" s="2" t="s">
        <v>18376</v>
      </c>
      <c r="C5842" s="2" t="s">
        <v>18377</v>
      </c>
      <c r="D5842" s="3">
        <v>8.7028469309E10</v>
      </c>
      <c r="E5842" s="2" t="s">
        <v>674</v>
      </c>
      <c r="F5842" s="2" t="s">
        <v>452</v>
      </c>
      <c r="G5842" s="2" t="s">
        <v>18378</v>
      </c>
      <c r="H5842" s="4" t="s">
        <v>16189</v>
      </c>
      <c r="I5842" s="10"/>
      <c r="J5842" s="20"/>
    </row>
    <row r="5843">
      <c r="A5843" s="28">
        <v>7.00411301742E11</v>
      </c>
      <c r="B5843" s="29" t="s">
        <v>3292</v>
      </c>
      <c r="C5843" s="29" t="s">
        <v>18379</v>
      </c>
      <c r="D5843" s="28">
        <v>8.7081816494E10</v>
      </c>
      <c r="E5843" s="29" t="s">
        <v>117</v>
      </c>
      <c r="F5843" s="29" t="s">
        <v>2</v>
      </c>
      <c r="G5843" s="29" t="s">
        <v>3360</v>
      </c>
      <c r="H5843" s="51" t="s">
        <v>18380</v>
      </c>
      <c r="I5843" s="6"/>
      <c r="J5843" s="10"/>
    </row>
    <row r="5844">
      <c r="A5844" s="28">
        <v>7.00414350013E11</v>
      </c>
      <c r="B5844" s="29" t="s">
        <v>18381</v>
      </c>
      <c r="C5844" s="29" t="s">
        <v>18382</v>
      </c>
      <c r="D5844" s="28">
        <f>+77779334273</f>
        <v>77779334273</v>
      </c>
      <c r="E5844" s="29" t="s">
        <v>213</v>
      </c>
      <c r="F5844" s="29" t="s">
        <v>9</v>
      </c>
      <c r="G5844" s="29" t="s">
        <v>1881</v>
      </c>
      <c r="H5844" s="51" t="s">
        <v>1956</v>
      </c>
      <c r="I5844" s="6"/>
      <c r="J5844" s="13"/>
    </row>
    <row r="5845">
      <c r="A5845" s="28">
        <v>7.00418401727E11</v>
      </c>
      <c r="B5845" s="29" t="s">
        <v>18383</v>
      </c>
      <c r="C5845" s="29" t="s">
        <v>18384</v>
      </c>
      <c r="D5845" s="29" t="s">
        <v>18385</v>
      </c>
      <c r="E5845" s="29" t="s">
        <v>674</v>
      </c>
      <c r="F5845" s="29" t="s">
        <v>205</v>
      </c>
      <c r="G5845" s="29" t="s">
        <v>9431</v>
      </c>
      <c r="H5845" s="51" t="s">
        <v>15376</v>
      </c>
      <c r="I5845" s="6"/>
      <c r="J5845" s="6"/>
    </row>
    <row r="5846">
      <c r="A5846" s="28">
        <v>7.00421301112E11</v>
      </c>
      <c r="B5846" s="29" t="s">
        <v>18386</v>
      </c>
      <c r="C5846" s="29" t="s">
        <v>18387</v>
      </c>
      <c r="D5846" s="39" t="s">
        <v>18388</v>
      </c>
      <c r="E5846" s="29" t="s">
        <v>117</v>
      </c>
      <c r="F5846" s="29" t="s">
        <v>452</v>
      </c>
      <c r="G5846" s="29" t="s">
        <v>12690</v>
      </c>
      <c r="H5846" s="51" t="s">
        <v>15839</v>
      </c>
      <c r="I5846" s="6"/>
      <c r="J5846" s="10"/>
    </row>
    <row r="5847">
      <c r="A5847" s="28">
        <v>7.00430301716E11</v>
      </c>
      <c r="B5847" s="29" t="s">
        <v>18389</v>
      </c>
      <c r="C5847" s="29" t="s">
        <v>18390</v>
      </c>
      <c r="D5847" s="28">
        <v>8.7775903432E10</v>
      </c>
      <c r="E5847" s="29" t="s">
        <v>525</v>
      </c>
      <c r="F5847" s="29" t="s">
        <v>186</v>
      </c>
      <c r="G5847" s="29" t="s">
        <v>3601</v>
      </c>
      <c r="H5847" s="51" t="s">
        <v>18391</v>
      </c>
      <c r="I5847" s="6"/>
      <c r="J5847" s="10"/>
    </row>
    <row r="5848">
      <c r="A5848" s="62">
        <v>7.00501403724E11</v>
      </c>
      <c r="B5848" s="63" t="s">
        <v>18392</v>
      </c>
      <c r="C5848" s="63" t="s">
        <v>18393</v>
      </c>
      <c r="D5848" s="63" t="s">
        <v>18394</v>
      </c>
      <c r="E5848" s="63" t="s">
        <v>762</v>
      </c>
      <c r="F5848" s="63" t="s">
        <v>1868</v>
      </c>
      <c r="G5848" s="63" t="s">
        <v>14142</v>
      </c>
      <c r="H5848" s="33"/>
      <c r="I5848" s="33"/>
      <c r="J5848" s="10"/>
    </row>
    <row r="5849">
      <c r="A5849" s="28">
        <v>7.00501403833E11</v>
      </c>
      <c r="B5849" s="29" t="s">
        <v>18395</v>
      </c>
      <c r="C5849" s="29" t="s">
        <v>18396</v>
      </c>
      <c r="D5849" s="28">
        <f>+77777777777</f>
        <v>77777777777</v>
      </c>
      <c r="E5849" s="29" t="s">
        <v>225</v>
      </c>
      <c r="F5849" s="29" t="s">
        <v>2</v>
      </c>
      <c r="G5849" s="29" t="s">
        <v>1705</v>
      </c>
      <c r="H5849" s="51" t="s">
        <v>18397</v>
      </c>
      <c r="I5849" s="6"/>
      <c r="J5849" s="6"/>
    </row>
    <row r="5850">
      <c r="A5850" s="28">
        <v>7.00503300259E11</v>
      </c>
      <c r="B5850" s="29" t="s">
        <v>18398</v>
      </c>
      <c r="C5850" s="29" t="s">
        <v>18399</v>
      </c>
      <c r="D5850" s="28">
        <v>8.7770740828E10</v>
      </c>
      <c r="E5850" s="29" t="s">
        <v>117</v>
      </c>
      <c r="F5850" s="29" t="s">
        <v>71</v>
      </c>
      <c r="G5850" s="29" t="s">
        <v>2083</v>
      </c>
      <c r="H5850" s="30" t="s">
        <v>18400</v>
      </c>
      <c r="I5850" s="6"/>
      <c r="J5850" s="6"/>
    </row>
    <row r="5851">
      <c r="A5851" s="28">
        <v>7.00507350564E11</v>
      </c>
      <c r="B5851" s="29" t="s">
        <v>18401</v>
      </c>
      <c r="C5851" s="29" t="s">
        <v>18402</v>
      </c>
      <c r="D5851" s="28">
        <v>8.7088122014E10</v>
      </c>
      <c r="E5851" s="29" t="s">
        <v>165</v>
      </c>
      <c r="F5851" s="29" t="s">
        <v>37</v>
      </c>
      <c r="G5851" s="29" t="s">
        <v>18403</v>
      </c>
      <c r="H5851" s="51" t="s">
        <v>16726</v>
      </c>
      <c r="I5851" s="6"/>
      <c r="J5851" s="6"/>
    </row>
    <row r="5852">
      <c r="A5852" s="28">
        <v>7.00505301426E11</v>
      </c>
      <c r="B5852" s="29" t="s">
        <v>18404</v>
      </c>
      <c r="C5852" s="29" t="s">
        <v>18405</v>
      </c>
      <c r="D5852" s="29" t="s">
        <v>18406</v>
      </c>
      <c r="E5852" s="29" t="s">
        <v>21</v>
      </c>
      <c r="F5852" s="29" t="s">
        <v>55</v>
      </c>
      <c r="G5852" s="29" t="s">
        <v>18407</v>
      </c>
      <c r="H5852" s="51" t="s">
        <v>1962</v>
      </c>
      <c r="I5852" s="6"/>
      <c r="J5852" s="33"/>
    </row>
    <row r="5853">
      <c r="A5853" s="28">
        <v>7.00508401131E11</v>
      </c>
      <c r="B5853" s="29" t="s">
        <v>18408</v>
      </c>
      <c r="C5853" s="29" t="s">
        <v>18409</v>
      </c>
      <c r="D5853" s="28">
        <v>8.7066361E10</v>
      </c>
      <c r="E5853" s="29" t="s">
        <v>213</v>
      </c>
      <c r="F5853" s="29" t="s">
        <v>37</v>
      </c>
      <c r="G5853" s="29" t="s">
        <v>16972</v>
      </c>
      <c r="H5853" s="51" t="s">
        <v>16726</v>
      </c>
      <c r="I5853" s="6"/>
      <c r="J5853" s="10"/>
    </row>
    <row r="5854">
      <c r="A5854" s="28">
        <v>7.00509350051E11</v>
      </c>
      <c r="B5854" s="29" t="s">
        <v>18410</v>
      </c>
      <c r="C5854" s="29" t="s">
        <v>18411</v>
      </c>
      <c r="D5854" s="28">
        <v>8.7052649868E10</v>
      </c>
      <c r="E5854" s="29" t="s">
        <v>16</v>
      </c>
      <c r="F5854" s="29" t="s">
        <v>55</v>
      </c>
      <c r="G5854" s="29" t="s">
        <v>18412</v>
      </c>
      <c r="H5854" s="51" t="s">
        <v>1814</v>
      </c>
      <c r="I5854" s="6"/>
      <c r="J5854" s="10"/>
    </row>
    <row r="5855">
      <c r="A5855" s="28">
        <v>7.00509303018E11</v>
      </c>
      <c r="B5855" s="29" t="s">
        <v>18413</v>
      </c>
      <c r="C5855" s="29" t="s">
        <v>18414</v>
      </c>
      <c r="D5855" s="39" t="s">
        <v>18415</v>
      </c>
      <c r="E5855" s="29" t="s">
        <v>21</v>
      </c>
      <c r="F5855" s="29" t="s">
        <v>31</v>
      </c>
      <c r="G5855" s="29" t="s">
        <v>12883</v>
      </c>
      <c r="H5855" s="51" t="s">
        <v>14181</v>
      </c>
      <c r="I5855" s="6"/>
      <c r="J5855" s="6"/>
    </row>
    <row r="5856">
      <c r="A5856" s="62">
        <v>7.0051240221E11</v>
      </c>
      <c r="B5856" s="63" t="s">
        <v>18416</v>
      </c>
      <c r="C5856" s="63" t="s">
        <v>18417</v>
      </c>
      <c r="D5856" s="62">
        <v>8.7751318881E10</v>
      </c>
      <c r="E5856" s="63" t="s">
        <v>1206</v>
      </c>
      <c r="F5856" s="63" t="s">
        <v>16</v>
      </c>
      <c r="G5856" s="63" t="s">
        <v>3360</v>
      </c>
      <c r="H5856" s="33"/>
      <c r="I5856" s="33"/>
      <c r="J5856" s="6"/>
    </row>
    <row r="5857">
      <c r="A5857" s="3">
        <v>7.00513350498E11</v>
      </c>
      <c r="B5857" s="2" t="s">
        <v>18418</v>
      </c>
      <c r="C5857" s="2" t="s">
        <v>18419</v>
      </c>
      <c r="D5857" s="3">
        <f>+77771345878</f>
        <v>77771345878</v>
      </c>
      <c r="E5857" s="2" t="s">
        <v>165</v>
      </c>
      <c r="F5857" s="2" t="s">
        <v>71</v>
      </c>
      <c r="G5857" s="2" t="s">
        <v>1436</v>
      </c>
      <c r="H5857" s="65" t="s">
        <v>17319</v>
      </c>
      <c r="I5857" s="10"/>
      <c r="J5857" s="10"/>
    </row>
    <row r="5858">
      <c r="A5858" s="28">
        <v>7.0051930083E11</v>
      </c>
      <c r="B5858" s="29" t="s">
        <v>18420</v>
      </c>
      <c r="C5858" s="29" t="s">
        <v>18421</v>
      </c>
      <c r="D5858" s="28">
        <v>8.7774023039E10</v>
      </c>
      <c r="E5858" s="29" t="s">
        <v>302</v>
      </c>
      <c r="F5858" s="29" t="s">
        <v>37</v>
      </c>
      <c r="G5858" s="29" t="s">
        <v>18422</v>
      </c>
      <c r="H5858" s="51" t="s">
        <v>16726</v>
      </c>
      <c r="I5858" s="6"/>
      <c r="J5858" s="6"/>
    </row>
    <row r="5859">
      <c r="A5859" s="62">
        <v>7.00516300933E11</v>
      </c>
      <c r="B5859" s="63" t="s">
        <v>18423</v>
      </c>
      <c r="C5859" s="63" t="s">
        <v>18424</v>
      </c>
      <c r="D5859" s="68" t="str">
        <f>+77021697169,+77772787005 ,87021697169 ,87772787005</f>
        <v>#ERROR!</v>
      </c>
      <c r="E5859" s="63" t="s">
        <v>165</v>
      </c>
      <c r="F5859" s="63" t="s">
        <v>16</v>
      </c>
      <c r="G5859" s="63" t="s">
        <v>1278</v>
      </c>
      <c r="H5859" s="33"/>
      <c r="I5859" s="33"/>
      <c r="J5859" s="6"/>
    </row>
    <row r="5860">
      <c r="A5860" s="58"/>
      <c r="B5860" s="58"/>
      <c r="C5860" s="58"/>
      <c r="D5860" s="58"/>
      <c r="E5860" s="58"/>
      <c r="F5860" s="58"/>
      <c r="G5860" s="58"/>
      <c r="H5860" s="6"/>
      <c r="I5860" s="6"/>
      <c r="J5860" s="6"/>
    </row>
    <row r="5861">
      <c r="A5861" s="58"/>
      <c r="B5861" s="58"/>
      <c r="C5861" s="58"/>
      <c r="D5861" s="58"/>
      <c r="E5861" s="58"/>
      <c r="F5861" s="58"/>
      <c r="G5861" s="58"/>
      <c r="H5861" s="6"/>
      <c r="I5861" s="6"/>
      <c r="J5861" s="6"/>
    </row>
    <row r="5862">
      <c r="A5862" s="58"/>
      <c r="B5862" s="58"/>
      <c r="C5862" s="58"/>
      <c r="D5862" s="58"/>
      <c r="E5862" s="58"/>
      <c r="F5862" s="58"/>
      <c r="G5862" s="58"/>
      <c r="H5862" s="6"/>
      <c r="I5862" s="6"/>
      <c r="J5862" s="13"/>
    </row>
    <row r="5863">
      <c r="A5863" s="28">
        <v>7.00519402102E11</v>
      </c>
      <c r="B5863" s="29" t="s">
        <v>18425</v>
      </c>
      <c r="C5863" s="29" t="s">
        <v>18426</v>
      </c>
      <c r="D5863" s="28">
        <v>8.7781585759E10</v>
      </c>
      <c r="E5863" s="29" t="s">
        <v>1335</v>
      </c>
      <c r="F5863" s="29" t="s">
        <v>141</v>
      </c>
      <c r="G5863" s="29" t="s">
        <v>1529</v>
      </c>
      <c r="H5863" s="51" t="s">
        <v>17095</v>
      </c>
      <c r="I5863" s="6"/>
      <c r="J5863" s="6"/>
    </row>
    <row r="5864">
      <c r="A5864" s="28">
        <v>7.00520300767E11</v>
      </c>
      <c r="B5864" s="29" t="s">
        <v>15023</v>
      </c>
      <c r="C5864" s="29" t="s">
        <v>18427</v>
      </c>
      <c r="D5864" s="28">
        <v>8.7058171534E10</v>
      </c>
      <c r="E5864" s="29" t="s">
        <v>117</v>
      </c>
      <c r="F5864" s="29" t="s">
        <v>201</v>
      </c>
      <c r="G5864" s="29" t="s">
        <v>284</v>
      </c>
      <c r="H5864" s="51" t="s">
        <v>2286</v>
      </c>
      <c r="I5864" s="6"/>
      <c r="J5864" s="10"/>
    </row>
    <row r="5865">
      <c r="A5865" s="28">
        <v>7.00520302446E11</v>
      </c>
      <c r="B5865" s="29" t="s">
        <v>18428</v>
      </c>
      <c r="C5865" s="29" t="s">
        <v>18429</v>
      </c>
      <c r="D5865" s="28">
        <f>+77774521712</f>
        <v>77774521712</v>
      </c>
      <c r="E5865" s="29" t="s">
        <v>225</v>
      </c>
      <c r="F5865" s="29" t="s">
        <v>205</v>
      </c>
      <c r="G5865" s="29" t="s">
        <v>17406</v>
      </c>
      <c r="H5865" s="51" t="s">
        <v>15376</v>
      </c>
      <c r="I5865" s="6"/>
      <c r="J5865" s="6"/>
    </row>
    <row r="5866">
      <c r="A5866" s="28">
        <v>7.00520399012E11</v>
      </c>
      <c r="B5866" s="29" t="s">
        <v>18430</v>
      </c>
      <c r="C5866" s="29" t="s">
        <v>18431</v>
      </c>
      <c r="D5866" s="28">
        <v>8.7771128398E10</v>
      </c>
      <c r="E5866" s="29" t="s">
        <v>117</v>
      </c>
      <c r="F5866" s="29" t="s">
        <v>201</v>
      </c>
      <c r="G5866" s="29" t="s">
        <v>284</v>
      </c>
      <c r="H5866" s="51" t="s">
        <v>1874</v>
      </c>
      <c r="I5866" s="6"/>
      <c r="J5866" s="6"/>
    </row>
    <row r="5867">
      <c r="A5867" s="28">
        <v>7.00528400465E11</v>
      </c>
      <c r="B5867" s="29" t="s">
        <v>18432</v>
      </c>
      <c r="C5867" s="29" t="s">
        <v>18433</v>
      </c>
      <c r="D5867" s="28">
        <v>8.7761422594E10</v>
      </c>
      <c r="E5867" s="29" t="s">
        <v>117</v>
      </c>
      <c r="F5867" s="29" t="s">
        <v>16</v>
      </c>
      <c r="G5867" s="29" t="s">
        <v>18434</v>
      </c>
      <c r="H5867" s="51" t="s">
        <v>18237</v>
      </c>
      <c r="I5867" s="6"/>
      <c r="J5867" s="6"/>
    </row>
    <row r="5868">
      <c r="A5868" s="28">
        <v>7.00530301571E11</v>
      </c>
      <c r="B5868" s="29" t="s">
        <v>18435</v>
      </c>
      <c r="C5868" s="29" t="s">
        <v>18436</v>
      </c>
      <c r="D5868" s="39" t="s">
        <v>18437</v>
      </c>
      <c r="E5868" s="29" t="s">
        <v>117</v>
      </c>
      <c r="F5868" s="29" t="s">
        <v>16</v>
      </c>
      <c r="G5868" s="29" t="s">
        <v>16386</v>
      </c>
      <c r="H5868" s="51" t="s">
        <v>18438</v>
      </c>
      <c r="I5868" s="6"/>
      <c r="J5868" s="6"/>
    </row>
    <row r="5869">
      <c r="A5869" s="28">
        <v>7.00529300865E11</v>
      </c>
      <c r="B5869" s="29" t="s">
        <v>18439</v>
      </c>
      <c r="C5869" s="29" t="s">
        <v>18440</v>
      </c>
      <c r="D5869" s="28">
        <v>8.777195597E10</v>
      </c>
      <c r="E5869" s="29" t="s">
        <v>165</v>
      </c>
      <c r="F5869" s="29" t="s">
        <v>91</v>
      </c>
      <c r="G5869" s="29" t="s">
        <v>1138</v>
      </c>
      <c r="H5869" s="51" t="s">
        <v>1842</v>
      </c>
      <c r="I5869" s="6"/>
      <c r="J5869" s="10"/>
    </row>
    <row r="5870">
      <c r="A5870" s="3">
        <v>7.00530300781E11</v>
      </c>
      <c r="B5870" s="2" t="s">
        <v>18441</v>
      </c>
      <c r="C5870" s="2" t="s">
        <v>18442</v>
      </c>
      <c r="D5870" s="3">
        <v>8.7771423434E10</v>
      </c>
      <c r="E5870" s="2" t="s">
        <v>117</v>
      </c>
      <c r="F5870" s="2" t="s">
        <v>201</v>
      </c>
      <c r="G5870" s="2" t="s">
        <v>16545</v>
      </c>
      <c r="H5870" s="4" t="s">
        <v>1874</v>
      </c>
      <c r="I5870" s="10"/>
      <c r="J5870" s="6"/>
    </row>
    <row r="5871">
      <c r="A5871" s="28">
        <v>7.00531350218E11</v>
      </c>
      <c r="B5871" s="29" t="s">
        <v>10272</v>
      </c>
      <c r="C5871" s="29" t="s">
        <v>10272</v>
      </c>
      <c r="D5871" s="28">
        <v>8.7015573139E10</v>
      </c>
      <c r="E5871" s="29" t="s">
        <v>36</v>
      </c>
      <c r="F5871" s="29" t="s">
        <v>16</v>
      </c>
      <c r="G5871" s="29" t="s">
        <v>2039</v>
      </c>
      <c r="H5871" s="30" t="s">
        <v>18443</v>
      </c>
      <c r="I5871" s="6"/>
      <c r="J5871" s="6"/>
    </row>
    <row r="5872">
      <c r="A5872" s="3">
        <v>7.00530401944E11</v>
      </c>
      <c r="B5872" s="2" t="s">
        <v>18444</v>
      </c>
      <c r="C5872" s="2" t="s">
        <v>18445</v>
      </c>
      <c r="D5872" s="3">
        <v>8.7051051464E10</v>
      </c>
      <c r="E5872" s="2" t="s">
        <v>16</v>
      </c>
      <c r="F5872" s="2" t="s">
        <v>452</v>
      </c>
      <c r="G5872" s="2" t="s">
        <v>18446</v>
      </c>
      <c r="H5872" s="4" t="s">
        <v>16189</v>
      </c>
      <c r="I5872" s="10"/>
      <c r="J5872" s="6"/>
    </row>
    <row r="5873">
      <c r="A5873" s="28">
        <v>7.00602302134E11</v>
      </c>
      <c r="B5873" s="29" t="s">
        <v>18447</v>
      </c>
      <c r="C5873" s="29" t="s">
        <v>18448</v>
      </c>
      <c r="D5873" s="39" t="s">
        <v>18449</v>
      </c>
      <c r="E5873" s="29" t="s">
        <v>165</v>
      </c>
      <c r="F5873" s="29" t="s">
        <v>96</v>
      </c>
      <c r="G5873" s="29" t="s">
        <v>1342</v>
      </c>
      <c r="H5873" s="51" t="s">
        <v>1985</v>
      </c>
      <c r="I5873" s="6"/>
      <c r="J5873" s="10"/>
    </row>
    <row r="5874">
      <c r="A5874" s="28">
        <v>7.00601303632E11</v>
      </c>
      <c r="B5874" s="29" t="s">
        <v>18450</v>
      </c>
      <c r="C5874" s="29" t="s">
        <v>18451</v>
      </c>
      <c r="D5874" s="28">
        <v>8.7058562271E10</v>
      </c>
      <c r="E5874" s="29" t="s">
        <v>70</v>
      </c>
      <c r="F5874" s="29" t="s">
        <v>37</v>
      </c>
      <c r="G5874" s="29" t="s">
        <v>6852</v>
      </c>
      <c r="H5874" s="51" t="s">
        <v>16726</v>
      </c>
      <c r="I5874" s="6"/>
      <c r="J5874" s="6"/>
    </row>
    <row r="5875">
      <c r="A5875" s="28">
        <v>7.0060230171E11</v>
      </c>
      <c r="B5875" s="29" t="s">
        <v>18452</v>
      </c>
      <c r="C5875" s="29" t="s">
        <v>18453</v>
      </c>
      <c r="D5875" s="28">
        <v>8.778355272E10</v>
      </c>
      <c r="E5875" s="29" t="s">
        <v>165</v>
      </c>
      <c r="F5875" s="29" t="s">
        <v>9</v>
      </c>
      <c r="G5875" s="29" t="s">
        <v>2035</v>
      </c>
      <c r="H5875" s="51" t="s">
        <v>2010</v>
      </c>
      <c r="I5875" s="6"/>
      <c r="J5875" s="6"/>
    </row>
    <row r="5876">
      <c r="A5876" s="28">
        <v>7.00605300253E11</v>
      </c>
      <c r="B5876" s="29" t="s">
        <v>18454</v>
      </c>
      <c r="C5876" s="29" t="s">
        <v>18455</v>
      </c>
      <c r="D5876" s="39" t="s">
        <v>18456</v>
      </c>
      <c r="E5876" s="29" t="s">
        <v>8729</v>
      </c>
      <c r="F5876" s="29" t="s">
        <v>452</v>
      </c>
      <c r="G5876" s="29" t="s">
        <v>1617</v>
      </c>
      <c r="H5876" s="51" t="s">
        <v>16819</v>
      </c>
      <c r="I5876" s="6"/>
      <c r="J5876" s="20"/>
    </row>
    <row r="5877">
      <c r="A5877" s="28">
        <v>7.00612301993E11</v>
      </c>
      <c r="B5877" s="29" t="s">
        <v>18457</v>
      </c>
      <c r="C5877" s="29" t="s">
        <v>18458</v>
      </c>
      <c r="D5877" s="28">
        <v>8.7029734847E10</v>
      </c>
      <c r="E5877" s="29" t="s">
        <v>117</v>
      </c>
      <c r="F5877" s="29" t="s">
        <v>186</v>
      </c>
      <c r="G5877" s="29" t="s">
        <v>2746</v>
      </c>
      <c r="H5877" s="51" t="s">
        <v>18027</v>
      </c>
      <c r="I5877" s="6"/>
      <c r="J5877" s="10"/>
    </row>
    <row r="5878">
      <c r="A5878" s="3">
        <v>7.00605350212E11</v>
      </c>
      <c r="B5878" s="2" t="s">
        <v>18459</v>
      </c>
      <c r="C5878" s="2" t="s">
        <v>18460</v>
      </c>
      <c r="D5878" s="3">
        <v>8.7023546787E10</v>
      </c>
      <c r="E5878" s="2" t="s">
        <v>12358</v>
      </c>
      <c r="F5878" s="2" t="s">
        <v>43</v>
      </c>
      <c r="G5878" s="2" t="s">
        <v>1323</v>
      </c>
      <c r="H5878" s="4" t="s">
        <v>2138</v>
      </c>
      <c r="I5878" s="10"/>
      <c r="J5878" s="10"/>
    </row>
    <row r="5879">
      <c r="A5879" s="3">
        <v>7.0061630138E11</v>
      </c>
      <c r="B5879" s="2" t="s">
        <v>18461</v>
      </c>
      <c r="C5879" s="2" t="s">
        <v>18462</v>
      </c>
      <c r="D5879" s="3">
        <v>8.70580466E10</v>
      </c>
      <c r="E5879" s="2" t="s">
        <v>21</v>
      </c>
      <c r="F5879" s="2" t="s">
        <v>91</v>
      </c>
      <c r="G5879" s="2" t="s">
        <v>4947</v>
      </c>
      <c r="H5879" s="4" t="s">
        <v>1922</v>
      </c>
      <c r="I5879" s="10"/>
      <c r="J5879" s="10"/>
    </row>
    <row r="5880">
      <c r="A5880" s="28">
        <v>7.00622401131E11</v>
      </c>
      <c r="B5880" s="29" t="s">
        <v>18463</v>
      </c>
      <c r="C5880" s="29" t="s">
        <v>18464</v>
      </c>
      <c r="D5880" s="29" t="s">
        <v>18465</v>
      </c>
      <c r="E5880" s="29" t="s">
        <v>21</v>
      </c>
      <c r="F5880" s="29" t="s">
        <v>43</v>
      </c>
      <c r="G5880" s="29" t="s">
        <v>6455</v>
      </c>
      <c r="H5880" s="51" t="s">
        <v>18466</v>
      </c>
      <c r="I5880" s="6"/>
      <c r="J5880" s="6"/>
    </row>
    <row r="5881">
      <c r="A5881" s="28">
        <v>7.0062530201E11</v>
      </c>
      <c r="B5881" s="29" t="s">
        <v>18467</v>
      </c>
      <c r="C5881" s="29" t="s">
        <v>18468</v>
      </c>
      <c r="D5881" s="28">
        <v>8.775644647E10</v>
      </c>
      <c r="E5881" s="29" t="s">
        <v>165</v>
      </c>
      <c r="F5881" s="29" t="s">
        <v>205</v>
      </c>
      <c r="G5881" s="29" t="s">
        <v>1096</v>
      </c>
      <c r="H5881" s="51" t="s">
        <v>18469</v>
      </c>
      <c r="I5881" s="6"/>
      <c r="J5881" s="10"/>
    </row>
    <row r="5882">
      <c r="A5882" s="28">
        <v>7.00626303024E11</v>
      </c>
      <c r="B5882" s="29" t="s">
        <v>18470</v>
      </c>
      <c r="C5882" s="29" t="s">
        <v>18471</v>
      </c>
      <c r="D5882" s="28">
        <v>8.7078581894E10</v>
      </c>
      <c r="E5882" s="29" t="s">
        <v>674</v>
      </c>
      <c r="F5882" s="29" t="s">
        <v>2</v>
      </c>
      <c r="G5882" s="29" t="s">
        <v>6236</v>
      </c>
      <c r="H5882" s="51" t="s">
        <v>18237</v>
      </c>
      <c r="I5882" s="6"/>
      <c r="J5882" s="6"/>
    </row>
    <row r="5883">
      <c r="A5883" s="28">
        <v>7.00705401905E11</v>
      </c>
      <c r="B5883" s="29" t="s">
        <v>18472</v>
      </c>
      <c r="C5883" s="29" t="s">
        <v>18473</v>
      </c>
      <c r="D5883" s="28">
        <v>8.7071900506E10</v>
      </c>
      <c r="E5883" s="29" t="s">
        <v>1206</v>
      </c>
      <c r="F5883" s="29" t="s">
        <v>37</v>
      </c>
      <c r="G5883" s="29" t="s">
        <v>16404</v>
      </c>
      <c r="H5883" s="51" t="s">
        <v>16726</v>
      </c>
      <c r="I5883" s="6"/>
      <c r="J5883" s="6"/>
    </row>
    <row r="5884">
      <c r="A5884" s="28">
        <v>7.00629301321E11</v>
      </c>
      <c r="B5884" s="29" t="s">
        <v>18474</v>
      </c>
      <c r="C5884" s="29" t="s">
        <v>18475</v>
      </c>
      <c r="D5884" s="29" t="s">
        <v>18476</v>
      </c>
      <c r="E5884" s="29" t="s">
        <v>21</v>
      </c>
      <c r="F5884" s="29" t="s">
        <v>43</v>
      </c>
      <c r="G5884" s="29" t="s">
        <v>1631</v>
      </c>
      <c r="H5884" s="51" t="s">
        <v>17571</v>
      </c>
      <c r="I5884" s="6"/>
      <c r="J5884" s="6"/>
    </row>
    <row r="5885">
      <c r="A5885" s="28">
        <v>7.00702302455E11</v>
      </c>
      <c r="B5885" s="29" t="s">
        <v>18477</v>
      </c>
      <c r="C5885" s="29" t="s">
        <v>18478</v>
      </c>
      <c r="D5885" s="28">
        <v>8.7051504944E10</v>
      </c>
      <c r="E5885" s="29" t="s">
        <v>525</v>
      </c>
      <c r="F5885" s="29" t="s">
        <v>91</v>
      </c>
      <c r="G5885" s="29" t="s">
        <v>18479</v>
      </c>
      <c r="H5885" s="51" t="s">
        <v>1842</v>
      </c>
      <c r="I5885" s="6"/>
      <c r="J5885" s="10"/>
    </row>
    <row r="5886">
      <c r="A5886" s="28">
        <v>7.00711300233E11</v>
      </c>
      <c r="B5886" s="29" t="s">
        <v>18480</v>
      </c>
      <c r="C5886" s="29" t="s">
        <v>6704</v>
      </c>
      <c r="D5886" s="29" t="s">
        <v>18481</v>
      </c>
      <c r="E5886" s="29" t="s">
        <v>21</v>
      </c>
      <c r="F5886" s="29" t="s">
        <v>141</v>
      </c>
      <c r="G5886" s="29" t="s">
        <v>18482</v>
      </c>
      <c r="H5886" s="51" t="s">
        <v>18483</v>
      </c>
      <c r="I5886" s="6"/>
      <c r="J5886" s="20"/>
    </row>
    <row r="5887">
      <c r="A5887" s="62">
        <v>7.00715302525E11</v>
      </c>
      <c r="B5887" s="63" t="s">
        <v>18484</v>
      </c>
      <c r="C5887" s="63" t="s">
        <v>18485</v>
      </c>
      <c r="D5887" s="68" t="str">
        <f>+7(778)2439303 ,87782439303</f>
        <v>#ERROR!</v>
      </c>
      <c r="E5887" s="63" t="s">
        <v>7825</v>
      </c>
      <c r="F5887" s="63" t="s">
        <v>1868</v>
      </c>
      <c r="G5887" s="63" t="s">
        <v>5543</v>
      </c>
      <c r="H5887" s="33"/>
      <c r="I5887" s="33"/>
      <c r="J5887" s="13"/>
    </row>
    <row r="5888">
      <c r="A5888" s="62">
        <v>7.00715302674E11</v>
      </c>
      <c r="B5888" s="63" t="s">
        <v>18486</v>
      </c>
      <c r="C5888" s="63" t="s">
        <v>18487</v>
      </c>
      <c r="D5888" s="62">
        <f>+7769850429</f>
        <v>7769850429</v>
      </c>
      <c r="E5888" s="63" t="s">
        <v>6753</v>
      </c>
      <c r="F5888" s="63" t="s">
        <v>16</v>
      </c>
      <c r="G5888" s="63" t="s">
        <v>6328</v>
      </c>
      <c r="H5888" s="33"/>
      <c r="I5888" s="33"/>
      <c r="J5888" s="6"/>
    </row>
    <row r="5889">
      <c r="A5889" s="28">
        <v>7.00719350329E11</v>
      </c>
      <c r="B5889" s="29" t="s">
        <v>18488</v>
      </c>
      <c r="C5889" s="29" t="s">
        <v>18489</v>
      </c>
      <c r="D5889" s="28">
        <v>8.7017597824E10</v>
      </c>
      <c r="E5889" s="29" t="s">
        <v>2034</v>
      </c>
      <c r="F5889" s="29" t="s">
        <v>22</v>
      </c>
      <c r="G5889" s="29" t="s">
        <v>18490</v>
      </c>
      <c r="H5889" s="51" t="s">
        <v>1686</v>
      </c>
      <c r="I5889" s="6"/>
      <c r="J5889" s="33"/>
    </row>
    <row r="5890">
      <c r="A5890" s="28">
        <v>7.00720402856E11</v>
      </c>
      <c r="B5890" s="29" t="s">
        <v>18491</v>
      </c>
      <c r="C5890" s="29" t="s">
        <v>18492</v>
      </c>
      <c r="D5890" s="29" t="s">
        <v>18493</v>
      </c>
      <c r="E5890" s="29" t="s">
        <v>165</v>
      </c>
      <c r="F5890" s="29" t="s">
        <v>91</v>
      </c>
      <c r="G5890" s="29" t="s">
        <v>4984</v>
      </c>
      <c r="H5890" s="51" t="s">
        <v>1842</v>
      </c>
      <c r="I5890" s="6"/>
      <c r="J5890" s="13"/>
    </row>
    <row r="5891">
      <c r="A5891" s="3">
        <v>7.00721301222E11</v>
      </c>
      <c r="B5891" s="2" t="s">
        <v>18494</v>
      </c>
      <c r="C5891" s="2" t="s">
        <v>18495</v>
      </c>
      <c r="D5891" s="3">
        <v>7.778264057E10</v>
      </c>
      <c r="E5891" s="2" t="s">
        <v>213</v>
      </c>
      <c r="F5891" s="2" t="s">
        <v>452</v>
      </c>
      <c r="G5891" s="2" t="s">
        <v>1332</v>
      </c>
      <c r="H5891" s="4" t="s">
        <v>16036</v>
      </c>
      <c r="I5891" s="10"/>
      <c r="J5891" s="33"/>
    </row>
    <row r="5892">
      <c r="A5892" s="3">
        <v>7.0073140238E11</v>
      </c>
      <c r="B5892" s="2" t="s">
        <v>18496</v>
      </c>
      <c r="C5892" s="2" t="s">
        <v>18497</v>
      </c>
      <c r="D5892" s="69" t="s">
        <v>18498</v>
      </c>
      <c r="E5892" s="2" t="s">
        <v>366</v>
      </c>
      <c r="F5892" s="2" t="s">
        <v>96</v>
      </c>
      <c r="G5892" s="2" t="s">
        <v>2170</v>
      </c>
      <c r="H5892" s="4" t="s">
        <v>2090</v>
      </c>
      <c r="I5892" s="10"/>
      <c r="J5892" s="20"/>
    </row>
    <row r="5893">
      <c r="A5893" s="3">
        <v>7.00726450333E11</v>
      </c>
      <c r="B5893" s="2" t="s">
        <v>18499</v>
      </c>
      <c r="C5893" s="2" t="s">
        <v>18500</v>
      </c>
      <c r="D5893" s="3">
        <v>7.009891784E9</v>
      </c>
      <c r="E5893" s="2" t="s">
        <v>117</v>
      </c>
      <c r="F5893" s="2" t="s">
        <v>71</v>
      </c>
      <c r="G5893" s="2" t="s">
        <v>1771</v>
      </c>
      <c r="H5893" s="65" t="s">
        <v>1804</v>
      </c>
      <c r="I5893" s="10"/>
      <c r="J5893" s="6"/>
    </row>
    <row r="5894">
      <c r="A5894" s="28">
        <v>7.00808301522E11</v>
      </c>
      <c r="B5894" s="29" t="s">
        <v>18501</v>
      </c>
      <c r="C5894" s="29" t="s">
        <v>18502</v>
      </c>
      <c r="D5894" s="28">
        <v>8.7759304388E10</v>
      </c>
      <c r="E5894" s="29" t="s">
        <v>165</v>
      </c>
      <c r="F5894" s="29" t="s">
        <v>37</v>
      </c>
      <c r="G5894" s="29" t="s">
        <v>18503</v>
      </c>
      <c r="H5894" s="51" t="s">
        <v>16681</v>
      </c>
      <c r="I5894" s="6"/>
      <c r="J5894" s="6"/>
    </row>
    <row r="5895">
      <c r="A5895" s="28">
        <v>7.0080235027E11</v>
      </c>
      <c r="B5895" s="29" t="s">
        <v>18504</v>
      </c>
      <c r="C5895" s="29" t="s">
        <v>18505</v>
      </c>
      <c r="D5895" s="28">
        <v>8.7021056363E10</v>
      </c>
      <c r="E5895" s="29" t="s">
        <v>117</v>
      </c>
      <c r="F5895" s="29" t="s">
        <v>71</v>
      </c>
      <c r="G5895" s="29" t="s">
        <v>18506</v>
      </c>
      <c r="H5895" s="30" t="s">
        <v>1732</v>
      </c>
      <c r="I5895" s="6"/>
      <c r="J5895" s="10"/>
    </row>
    <row r="5896">
      <c r="A5896" s="3">
        <v>7.0080430153E11</v>
      </c>
      <c r="B5896" s="2" t="s">
        <v>18507</v>
      </c>
      <c r="C5896" s="2" t="s">
        <v>18508</v>
      </c>
      <c r="D5896" s="3">
        <f>+77017177792</f>
        <v>77017177792</v>
      </c>
      <c r="E5896" s="2" t="s">
        <v>584</v>
      </c>
      <c r="F5896" s="2" t="s">
        <v>96</v>
      </c>
      <c r="G5896" s="2" t="s">
        <v>12445</v>
      </c>
      <c r="H5896" s="4" t="s">
        <v>2090</v>
      </c>
      <c r="I5896" s="10"/>
      <c r="J5896" s="10"/>
    </row>
    <row r="5897">
      <c r="A5897" s="3">
        <v>7.008063016E11</v>
      </c>
      <c r="B5897" s="2" t="s">
        <v>18509</v>
      </c>
      <c r="C5897" s="2" t="s">
        <v>18510</v>
      </c>
      <c r="D5897" s="3">
        <v>8.7113521767E10</v>
      </c>
      <c r="E5897" s="2" t="s">
        <v>3104</v>
      </c>
      <c r="F5897" s="2" t="s">
        <v>91</v>
      </c>
      <c r="G5897" s="2" t="s">
        <v>1550</v>
      </c>
      <c r="H5897" s="4" t="s">
        <v>1969</v>
      </c>
      <c r="I5897" s="10"/>
      <c r="J5897" s="13"/>
    </row>
    <row r="5898">
      <c r="A5898" s="62">
        <v>7.00809399083E11</v>
      </c>
      <c r="B5898" s="63" t="s">
        <v>18511</v>
      </c>
      <c r="C5898" s="63" t="s">
        <v>18512</v>
      </c>
      <c r="D5898" s="62">
        <v>8.7759511856E10</v>
      </c>
      <c r="E5898" s="63" t="s">
        <v>1351</v>
      </c>
      <c r="F5898" s="63" t="s">
        <v>428</v>
      </c>
      <c r="G5898" s="63" t="s">
        <v>5863</v>
      </c>
      <c r="H5898" s="33"/>
      <c r="I5898" s="33"/>
      <c r="J5898" s="20"/>
    </row>
    <row r="5899">
      <c r="A5899" s="3">
        <v>7.00812301673E11</v>
      </c>
      <c r="B5899" s="2" t="s">
        <v>18513</v>
      </c>
      <c r="C5899" s="2" t="s">
        <v>18514</v>
      </c>
      <c r="D5899" s="3">
        <v>8.77762121E10</v>
      </c>
      <c r="E5899" s="2" t="s">
        <v>165</v>
      </c>
      <c r="F5899" s="2" t="s">
        <v>186</v>
      </c>
      <c r="G5899" s="2" t="s">
        <v>18515</v>
      </c>
      <c r="H5899" s="4" t="s">
        <v>18516</v>
      </c>
      <c r="I5899" s="10"/>
      <c r="J5899" s="6"/>
    </row>
    <row r="5900">
      <c r="A5900" s="62">
        <v>7.00810400521E11</v>
      </c>
      <c r="B5900" s="63" t="s">
        <v>18517</v>
      </c>
      <c r="C5900" s="63" t="s">
        <v>18518</v>
      </c>
      <c r="D5900" s="63" t="s">
        <v>18519</v>
      </c>
      <c r="E5900" s="63" t="s">
        <v>1373</v>
      </c>
      <c r="F5900" s="63" t="s">
        <v>16</v>
      </c>
      <c r="G5900" s="63" t="s">
        <v>6054</v>
      </c>
      <c r="H5900" s="33"/>
      <c r="I5900" s="33"/>
      <c r="J5900" s="10"/>
    </row>
    <row r="5901">
      <c r="A5901" s="3">
        <v>7.00811450216E11</v>
      </c>
      <c r="B5901" s="2" t="s">
        <v>18520</v>
      </c>
      <c r="C5901" s="2" t="s">
        <v>18521</v>
      </c>
      <c r="D5901" s="2" t="s">
        <v>18522</v>
      </c>
      <c r="E5901" s="2" t="s">
        <v>379</v>
      </c>
      <c r="F5901" s="2" t="s">
        <v>43</v>
      </c>
      <c r="G5901" s="2" t="s">
        <v>1795</v>
      </c>
      <c r="H5901" s="4" t="s">
        <v>2080</v>
      </c>
      <c r="I5901" s="10"/>
      <c r="J5901" s="10"/>
    </row>
    <row r="5902">
      <c r="A5902" s="28">
        <v>7.00819301156E11</v>
      </c>
      <c r="B5902" s="29" t="s">
        <v>18523</v>
      </c>
      <c r="C5902" s="29" t="s">
        <v>18524</v>
      </c>
      <c r="D5902" s="28">
        <v>8.7771946938E10</v>
      </c>
      <c r="E5902" s="29" t="s">
        <v>21</v>
      </c>
      <c r="F5902" s="29" t="s">
        <v>91</v>
      </c>
      <c r="G5902" s="29" t="s">
        <v>4666</v>
      </c>
      <c r="H5902" s="51" t="s">
        <v>17823</v>
      </c>
      <c r="I5902" s="6"/>
      <c r="J5902" s="6"/>
    </row>
    <row r="5903">
      <c r="A5903" s="3">
        <v>7.00815302945E11</v>
      </c>
      <c r="B5903" s="2" t="s">
        <v>18525</v>
      </c>
      <c r="C5903" s="2" t="s">
        <v>18526</v>
      </c>
      <c r="D5903" s="2" t="s">
        <v>18527</v>
      </c>
      <c r="E5903" s="2" t="s">
        <v>420</v>
      </c>
      <c r="F5903" s="2" t="s">
        <v>186</v>
      </c>
      <c r="G5903" s="2" t="s">
        <v>1196</v>
      </c>
      <c r="H5903" s="4" t="s">
        <v>1851</v>
      </c>
      <c r="I5903" s="10"/>
      <c r="J5903" s="6"/>
    </row>
    <row r="5904">
      <c r="A5904" s="28">
        <v>7.00821301751E11</v>
      </c>
      <c r="B5904" s="29" t="s">
        <v>18528</v>
      </c>
      <c r="C5904" s="29" t="s">
        <v>18528</v>
      </c>
      <c r="D5904" s="28">
        <f>+77787000417</f>
        <v>77787000417</v>
      </c>
      <c r="E5904" s="29" t="s">
        <v>165</v>
      </c>
      <c r="F5904" s="29" t="s">
        <v>37</v>
      </c>
      <c r="G5904" s="29" t="s">
        <v>6089</v>
      </c>
      <c r="H5904" s="51" t="s">
        <v>16726</v>
      </c>
      <c r="I5904" s="6"/>
      <c r="J5904" s="6"/>
    </row>
    <row r="5905">
      <c r="A5905" s="28">
        <v>7.00822301826E11</v>
      </c>
      <c r="B5905" s="29" t="s">
        <v>18529</v>
      </c>
      <c r="C5905" s="29" t="s">
        <v>18530</v>
      </c>
      <c r="D5905" s="39" t="s">
        <v>18531</v>
      </c>
      <c r="E5905" s="29" t="s">
        <v>11307</v>
      </c>
      <c r="F5905" s="29" t="s">
        <v>37</v>
      </c>
      <c r="G5905" s="29" t="s">
        <v>6089</v>
      </c>
      <c r="H5905" s="51" t="s">
        <v>16726</v>
      </c>
      <c r="I5905" s="6"/>
      <c r="J5905" s="6"/>
    </row>
    <row r="5906">
      <c r="A5906" s="3">
        <v>7.00828302361E11</v>
      </c>
      <c r="B5906" s="2" t="s">
        <v>18532</v>
      </c>
      <c r="C5906" s="2" t="s">
        <v>18533</v>
      </c>
      <c r="D5906" s="3">
        <v>8.7022863054E10</v>
      </c>
      <c r="E5906" s="2" t="s">
        <v>674</v>
      </c>
      <c r="F5906" s="2" t="s">
        <v>205</v>
      </c>
      <c r="G5906" s="2" t="s">
        <v>18534</v>
      </c>
      <c r="H5906" s="4" t="s">
        <v>18535</v>
      </c>
      <c r="I5906" s="10"/>
      <c r="J5906" s="6"/>
    </row>
    <row r="5907">
      <c r="A5907" s="28">
        <v>7.00830350045E11</v>
      </c>
      <c r="B5907" s="29" t="s">
        <v>18536</v>
      </c>
      <c r="C5907" s="29" t="s">
        <v>18537</v>
      </c>
      <c r="D5907" s="28">
        <v>8.7023964661E10</v>
      </c>
      <c r="E5907" s="29" t="s">
        <v>15580</v>
      </c>
      <c r="F5907" s="29" t="s">
        <v>71</v>
      </c>
      <c r="G5907" s="29" t="s">
        <v>3317</v>
      </c>
      <c r="H5907" s="30" t="s">
        <v>1732</v>
      </c>
      <c r="I5907" s="6"/>
      <c r="J5907" s="6"/>
    </row>
    <row r="5908">
      <c r="A5908" s="3">
        <v>7.0090240221E11</v>
      </c>
      <c r="B5908" s="2" t="s">
        <v>18538</v>
      </c>
      <c r="C5908" s="2" t="s">
        <v>18539</v>
      </c>
      <c r="D5908" s="3">
        <v>8.7002569196E10</v>
      </c>
      <c r="E5908" s="2" t="s">
        <v>1206</v>
      </c>
      <c r="F5908" s="2" t="s">
        <v>31</v>
      </c>
      <c r="G5908" s="2" t="s">
        <v>12208</v>
      </c>
      <c r="H5908" s="4" t="s">
        <v>14117</v>
      </c>
      <c r="I5908" s="10"/>
      <c r="J5908" s="6"/>
    </row>
    <row r="5909">
      <c r="A5909" s="28">
        <v>7.00903402048E11</v>
      </c>
      <c r="B5909" s="29" t="s">
        <v>18540</v>
      </c>
      <c r="C5909" s="29" t="s">
        <v>18541</v>
      </c>
      <c r="D5909" s="28">
        <v>8.707480892E10</v>
      </c>
      <c r="E5909" s="29" t="s">
        <v>117</v>
      </c>
      <c r="F5909" s="29" t="s">
        <v>2</v>
      </c>
      <c r="G5909" s="29" t="s">
        <v>15329</v>
      </c>
      <c r="H5909" s="51" t="s">
        <v>18237</v>
      </c>
      <c r="I5909" s="6"/>
      <c r="J5909" s="6"/>
    </row>
    <row r="5910">
      <c r="A5910" s="28">
        <v>7.00905402574E11</v>
      </c>
      <c r="B5910" s="29" t="s">
        <v>18542</v>
      </c>
      <c r="C5910" s="29" t="s">
        <v>18542</v>
      </c>
      <c r="D5910" s="39" t="s">
        <v>18543</v>
      </c>
      <c r="E5910" s="29" t="s">
        <v>18544</v>
      </c>
      <c r="F5910" s="29" t="s">
        <v>91</v>
      </c>
      <c r="G5910" s="29" t="s">
        <v>1834</v>
      </c>
      <c r="H5910" s="51" t="s">
        <v>17823</v>
      </c>
      <c r="I5910" s="6"/>
      <c r="J5910" s="10"/>
    </row>
    <row r="5911">
      <c r="A5911" s="28">
        <v>7.00906401214E11</v>
      </c>
      <c r="B5911" s="29" t="s">
        <v>18545</v>
      </c>
      <c r="C5911" s="29" t="s">
        <v>18546</v>
      </c>
      <c r="D5911" s="28">
        <v>8.7787249159E10</v>
      </c>
      <c r="E5911" s="29" t="s">
        <v>165</v>
      </c>
      <c r="F5911" s="29" t="s">
        <v>37</v>
      </c>
      <c r="G5911" s="29" t="s">
        <v>12086</v>
      </c>
      <c r="H5911" s="51" t="s">
        <v>16726</v>
      </c>
      <c r="I5911" s="6"/>
      <c r="J5911" s="10"/>
    </row>
    <row r="5912">
      <c r="A5912" s="58"/>
      <c r="B5912" s="58"/>
      <c r="C5912" s="58"/>
      <c r="D5912" s="58"/>
      <c r="E5912" s="58"/>
      <c r="F5912" s="58"/>
      <c r="G5912" s="58"/>
      <c r="H5912" s="6"/>
      <c r="I5912" s="6"/>
      <c r="J5912" s="6"/>
    </row>
    <row r="5913">
      <c r="A5913" s="28">
        <v>7.00907300909E11</v>
      </c>
      <c r="B5913" s="29" t="s">
        <v>18547</v>
      </c>
      <c r="C5913" s="29" t="s">
        <v>18548</v>
      </c>
      <c r="D5913" s="28">
        <f>+77025400570</f>
        <v>77025400570</v>
      </c>
      <c r="E5913" s="29" t="s">
        <v>213</v>
      </c>
      <c r="F5913" s="29" t="s">
        <v>16</v>
      </c>
      <c r="G5913" s="29" t="s">
        <v>802</v>
      </c>
      <c r="H5913" s="51" t="s">
        <v>18469</v>
      </c>
      <c r="I5913" s="6"/>
      <c r="J5913" s="10"/>
    </row>
    <row r="5914">
      <c r="A5914" s="28">
        <v>7.00908300131E11</v>
      </c>
      <c r="B5914" s="29" t="s">
        <v>18549</v>
      </c>
      <c r="C5914" s="29" t="s">
        <v>18550</v>
      </c>
      <c r="D5914" s="39" t="s">
        <v>18551</v>
      </c>
      <c r="E5914" s="29" t="s">
        <v>2998</v>
      </c>
      <c r="F5914" s="29" t="s">
        <v>205</v>
      </c>
      <c r="G5914" s="29" t="s">
        <v>1634</v>
      </c>
      <c r="H5914" s="51" t="s">
        <v>18552</v>
      </c>
      <c r="I5914" s="6"/>
      <c r="J5914" s="6"/>
    </row>
    <row r="5915">
      <c r="A5915" s="3">
        <v>7.00910301864E11</v>
      </c>
      <c r="B5915" s="2" t="s">
        <v>18553</v>
      </c>
      <c r="C5915" s="2" t="s">
        <v>18554</v>
      </c>
      <c r="D5915" s="3">
        <v>8.771080197E10</v>
      </c>
      <c r="E5915" s="2" t="s">
        <v>674</v>
      </c>
      <c r="F5915" s="2" t="s">
        <v>452</v>
      </c>
      <c r="G5915" s="2" t="s">
        <v>17169</v>
      </c>
      <c r="H5915" s="4" t="s">
        <v>16036</v>
      </c>
      <c r="I5915" s="10"/>
      <c r="J5915" s="6"/>
    </row>
    <row r="5916">
      <c r="A5916" s="28">
        <v>7.00910350258E11</v>
      </c>
      <c r="B5916" s="29" t="s">
        <v>12313</v>
      </c>
      <c r="C5916" s="29" t="s">
        <v>18555</v>
      </c>
      <c r="D5916" s="28">
        <v>8.7214653446E10</v>
      </c>
      <c r="E5916" s="29" t="s">
        <v>36</v>
      </c>
      <c r="F5916" s="29" t="s">
        <v>71</v>
      </c>
      <c r="G5916" s="29" t="s">
        <v>5050</v>
      </c>
      <c r="H5916" s="30" t="s">
        <v>17304</v>
      </c>
      <c r="I5916" s="6"/>
      <c r="J5916" s="6"/>
    </row>
    <row r="5917">
      <c r="A5917" s="28">
        <v>7.0092730236E11</v>
      </c>
      <c r="B5917" s="29" t="s">
        <v>18556</v>
      </c>
      <c r="C5917" s="29" t="s">
        <v>18557</v>
      </c>
      <c r="D5917" s="39" t="s">
        <v>2150</v>
      </c>
      <c r="E5917" s="29" t="s">
        <v>117</v>
      </c>
      <c r="F5917" s="29" t="s">
        <v>91</v>
      </c>
      <c r="G5917" s="29" t="s">
        <v>18558</v>
      </c>
      <c r="H5917" s="51" t="s">
        <v>1842</v>
      </c>
      <c r="I5917" s="6"/>
      <c r="J5917" s="10"/>
    </row>
    <row r="5918">
      <c r="A5918" s="28">
        <v>7.00923302417E11</v>
      </c>
      <c r="B5918" s="29" t="s">
        <v>18559</v>
      </c>
      <c r="C5918" s="29" t="s">
        <v>18560</v>
      </c>
      <c r="D5918" s="28">
        <v>8.7057338373E10</v>
      </c>
      <c r="E5918" s="29" t="s">
        <v>21</v>
      </c>
      <c r="F5918" s="29" t="s">
        <v>2</v>
      </c>
      <c r="G5918" s="29" t="s">
        <v>12619</v>
      </c>
      <c r="H5918" s="51" t="s">
        <v>18237</v>
      </c>
      <c r="I5918" s="6"/>
      <c r="J5918" s="6"/>
    </row>
    <row r="5919">
      <c r="A5919" s="3">
        <v>7.01003300392E11</v>
      </c>
      <c r="B5919" s="2" t="s">
        <v>18561</v>
      </c>
      <c r="C5919" s="2" t="s">
        <v>18562</v>
      </c>
      <c r="D5919" s="69" t="s">
        <v>18563</v>
      </c>
      <c r="E5919" s="2" t="s">
        <v>165</v>
      </c>
      <c r="F5919" s="2" t="s">
        <v>71</v>
      </c>
      <c r="G5919" s="2" t="s">
        <v>18564</v>
      </c>
      <c r="H5919" s="65" t="s">
        <v>16033</v>
      </c>
      <c r="I5919" s="10"/>
      <c r="J5919" s="6"/>
    </row>
    <row r="5920">
      <c r="A5920" s="28">
        <v>7.01006402074E11</v>
      </c>
      <c r="B5920" s="29" t="s">
        <v>18565</v>
      </c>
      <c r="C5920" s="29" t="s">
        <v>18566</v>
      </c>
      <c r="D5920" s="28">
        <f>+77755955673</f>
        <v>77755955673</v>
      </c>
      <c r="E5920" s="29" t="s">
        <v>165</v>
      </c>
      <c r="F5920" s="29" t="s">
        <v>91</v>
      </c>
      <c r="G5920" s="29" t="s">
        <v>2568</v>
      </c>
      <c r="H5920" s="51" t="s">
        <v>17823</v>
      </c>
      <c r="I5920" s="6"/>
      <c r="J5920" s="6"/>
    </row>
    <row r="5921">
      <c r="A5921" s="3">
        <v>7.01004401739E11</v>
      </c>
      <c r="B5921" s="2" t="s">
        <v>4334</v>
      </c>
      <c r="C5921" s="2" t="s">
        <v>18567</v>
      </c>
      <c r="D5921" s="2" t="s">
        <v>18568</v>
      </c>
      <c r="E5921" s="2" t="s">
        <v>420</v>
      </c>
      <c r="F5921" s="2" t="s">
        <v>205</v>
      </c>
      <c r="G5921" s="2" t="s">
        <v>1634</v>
      </c>
      <c r="H5921" s="4" t="s">
        <v>18569</v>
      </c>
      <c r="I5921" s="10"/>
      <c r="J5921" s="6"/>
    </row>
    <row r="5922">
      <c r="A5922" s="3">
        <v>7.01006300478E11</v>
      </c>
      <c r="B5922" s="2" t="s">
        <v>18570</v>
      </c>
      <c r="C5922" s="2" t="s">
        <v>18571</v>
      </c>
      <c r="D5922" s="69" t="s">
        <v>18572</v>
      </c>
      <c r="E5922" s="2" t="s">
        <v>21</v>
      </c>
      <c r="F5922" s="2" t="s">
        <v>9</v>
      </c>
      <c r="G5922" s="2" t="s">
        <v>18573</v>
      </c>
      <c r="H5922" s="4" t="s">
        <v>2010</v>
      </c>
      <c r="I5922" s="10"/>
      <c r="J5922" s="33"/>
    </row>
    <row r="5923">
      <c r="A5923" s="28">
        <v>7.01012300084E11</v>
      </c>
      <c r="B5923" s="29" t="s">
        <v>18574</v>
      </c>
      <c r="C5923" s="29" t="s">
        <v>18575</v>
      </c>
      <c r="D5923" s="28">
        <v>8.7772065588E10</v>
      </c>
      <c r="E5923" s="29" t="s">
        <v>1335</v>
      </c>
      <c r="F5923" s="29" t="s">
        <v>141</v>
      </c>
      <c r="G5923" s="29" t="s">
        <v>1443</v>
      </c>
      <c r="H5923" s="51" t="s">
        <v>18576</v>
      </c>
      <c r="I5923" s="6"/>
      <c r="J5923" s="6"/>
    </row>
    <row r="5924">
      <c r="A5924" s="28">
        <v>7.01012401306E11</v>
      </c>
      <c r="B5924" s="29" t="s">
        <v>18577</v>
      </c>
      <c r="C5924" s="29" t="s">
        <v>18578</v>
      </c>
      <c r="D5924" s="28">
        <v>8.7052829599E10</v>
      </c>
      <c r="E5924" s="29" t="s">
        <v>302</v>
      </c>
      <c r="F5924" s="29" t="s">
        <v>141</v>
      </c>
      <c r="G5924" s="29" t="s">
        <v>13523</v>
      </c>
      <c r="H5924" s="51" t="s">
        <v>17447</v>
      </c>
      <c r="I5924" s="6"/>
      <c r="J5924" s="14"/>
    </row>
    <row r="5925">
      <c r="A5925" s="3">
        <v>7.01016400756E11</v>
      </c>
      <c r="B5925" s="2" t="s">
        <v>18579</v>
      </c>
      <c r="C5925" s="2" t="s">
        <v>18580</v>
      </c>
      <c r="D5925" s="3">
        <v>8.775621306E10</v>
      </c>
      <c r="E5925" s="2" t="s">
        <v>225</v>
      </c>
      <c r="F5925" s="2" t="s">
        <v>201</v>
      </c>
      <c r="G5925" s="2" t="s">
        <v>3404</v>
      </c>
      <c r="H5925" s="4" t="s">
        <v>18581</v>
      </c>
      <c r="I5925" s="10"/>
      <c r="J5925" s="6"/>
    </row>
    <row r="5926">
      <c r="A5926" s="28">
        <v>7.01021402125E11</v>
      </c>
      <c r="B5926" s="29" t="s">
        <v>18582</v>
      </c>
      <c r="C5926" s="29" t="s">
        <v>18583</v>
      </c>
      <c r="D5926" s="28">
        <f>+77755658562</f>
        <v>77755658562</v>
      </c>
      <c r="E5926" s="29" t="s">
        <v>21</v>
      </c>
      <c r="F5926" s="29" t="s">
        <v>2</v>
      </c>
      <c r="G5926" s="29" t="s">
        <v>18584</v>
      </c>
      <c r="H5926" s="51" t="s">
        <v>18237</v>
      </c>
      <c r="I5926" s="6"/>
      <c r="J5926" s="6"/>
    </row>
    <row r="5927">
      <c r="A5927" s="28">
        <v>7.01021400199E11</v>
      </c>
      <c r="B5927" s="29" t="s">
        <v>18585</v>
      </c>
      <c r="C5927" s="29" t="s">
        <v>18586</v>
      </c>
      <c r="D5927" s="28">
        <f>+77057428228</f>
        <v>77057428228</v>
      </c>
      <c r="E5927" s="29" t="s">
        <v>165</v>
      </c>
      <c r="F5927" s="29" t="s">
        <v>9</v>
      </c>
      <c r="G5927" s="29" t="s">
        <v>1640</v>
      </c>
      <c r="H5927" s="51" t="s">
        <v>1956</v>
      </c>
      <c r="I5927" s="6"/>
      <c r="J5927" s="33"/>
    </row>
    <row r="5928">
      <c r="A5928" s="28">
        <v>7.01030350336E11</v>
      </c>
      <c r="B5928" s="29" t="s">
        <v>18587</v>
      </c>
      <c r="C5928" s="29" t="s">
        <v>18588</v>
      </c>
      <c r="D5928" s="28">
        <v>8.7183899546E10</v>
      </c>
      <c r="E5928" s="29" t="s">
        <v>36</v>
      </c>
      <c r="F5928" s="29" t="s">
        <v>9</v>
      </c>
      <c r="G5928" s="29" t="s">
        <v>9863</v>
      </c>
      <c r="H5928" s="51" t="s">
        <v>2162</v>
      </c>
      <c r="I5928" s="6"/>
      <c r="J5928" s="6"/>
    </row>
    <row r="5929">
      <c r="A5929" s="28">
        <v>7.01029301184E11</v>
      </c>
      <c r="B5929" s="29" t="s">
        <v>17817</v>
      </c>
      <c r="C5929" s="29" t="s">
        <v>18589</v>
      </c>
      <c r="D5929" s="28">
        <v>8.7076287605E10</v>
      </c>
      <c r="E5929" s="29" t="s">
        <v>302</v>
      </c>
      <c r="F5929" s="29" t="s">
        <v>37</v>
      </c>
      <c r="G5929" s="29" t="s">
        <v>6104</v>
      </c>
      <c r="H5929" s="51" t="s">
        <v>16726</v>
      </c>
      <c r="I5929" s="6"/>
      <c r="J5929" s="33"/>
    </row>
    <row r="5930">
      <c r="A5930" s="28">
        <v>7.01030400881E11</v>
      </c>
      <c r="B5930" s="29" t="s">
        <v>18590</v>
      </c>
      <c r="C5930" s="29" t="s">
        <v>18591</v>
      </c>
      <c r="D5930" s="39" t="s">
        <v>18592</v>
      </c>
      <c r="E5930" s="29" t="s">
        <v>165</v>
      </c>
      <c r="F5930" s="29" t="s">
        <v>186</v>
      </c>
      <c r="G5930" s="29" t="s">
        <v>12349</v>
      </c>
      <c r="H5930" s="51" t="s">
        <v>18005</v>
      </c>
      <c r="I5930" s="6"/>
      <c r="J5930" s="10"/>
    </row>
    <row r="5931">
      <c r="A5931" s="62">
        <v>7.01031401508E11</v>
      </c>
      <c r="B5931" s="63" t="s">
        <v>18593</v>
      </c>
      <c r="C5931" s="63" t="s">
        <v>18594</v>
      </c>
      <c r="D5931" s="62">
        <v>8.7785096654E10</v>
      </c>
      <c r="E5931" s="63" t="s">
        <v>2034</v>
      </c>
      <c r="F5931" s="63" t="s">
        <v>1868</v>
      </c>
      <c r="G5931" s="63" t="s">
        <v>5543</v>
      </c>
      <c r="H5931" s="33"/>
      <c r="I5931" s="33"/>
      <c r="J5931" s="6"/>
    </row>
    <row r="5932">
      <c r="A5932" s="62">
        <v>7.01107301851E11</v>
      </c>
      <c r="B5932" s="63" t="s">
        <v>18595</v>
      </c>
      <c r="C5932" s="63" t="s">
        <v>7684</v>
      </c>
      <c r="D5932" s="62">
        <f>+77011118540</f>
        <v>77011118540</v>
      </c>
      <c r="E5932" s="63" t="s">
        <v>392</v>
      </c>
      <c r="F5932" s="63" t="s">
        <v>428</v>
      </c>
      <c r="G5932" s="63" t="s">
        <v>14908</v>
      </c>
      <c r="H5932" s="33"/>
      <c r="I5932" s="33"/>
      <c r="J5932" s="6"/>
    </row>
    <row r="5933">
      <c r="A5933" s="3">
        <v>7.01102301319E11</v>
      </c>
      <c r="B5933" s="2" t="s">
        <v>18596</v>
      </c>
      <c r="C5933" s="2" t="s">
        <v>18597</v>
      </c>
      <c r="D5933" s="3">
        <v>8.7712930622E10</v>
      </c>
      <c r="E5933" s="2" t="s">
        <v>762</v>
      </c>
      <c r="F5933" s="2" t="s">
        <v>201</v>
      </c>
      <c r="G5933" s="2" t="s">
        <v>6480</v>
      </c>
      <c r="H5933" s="4" t="s">
        <v>1895</v>
      </c>
      <c r="I5933" s="10"/>
      <c r="J5933" s="33"/>
    </row>
    <row r="5934">
      <c r="A5934" s="3">
        <v>7.01107301415E11</v>
      </c>
      <c r="B5934" s="2" t="s">
        <v>18598</v>
      </c>
      <c r="C5934" s="2" t="s">
        <v>18599</v>
      </c>
      <c r="D5934" s="69" t="s">
        <v>18600</v>
      </c>
      <c r="E5934" s="2" t="s">
        <v>213</v>
      </c>
      <c r="F5934" s="2" t="s">
        <v>71</v>
      </c>
      <c r="G5934" s="2" t="s">
        <v>1491</v>
      </c>
      <c r="H5934" s="65" t="s">
        <v>1804</v>
      </c>
      <c r="I5934" s="10"/>
      <c r="J5934" s="10"/>
    </row>
    <row r="5935">
      <c r="A5935" s="28">
        <v>7.01107450152E11</v>
      </c>
      <c r="B5935" s="29" t="s">
        <v>18601</v>
      </c>
      <c r="C5935" s="29" t="s">
        <v>18602</v>
      </c>
      <c r="D5935" s="28">
        <v>8.7770548161E10</v>
      </c>
      <c r="E5935" s="29" t="s">
        <v>225</v>
      </c>
      <c r="F5935" s="29" t="s">
        <v>43</v>
      </c>
      <c r="G5935" s="29" t="s">
        <v>4938</v>
      </c>
      <c r="H5935" s="51" t="s">
        <v>17571</v>
      </c>
      <c r="I5935" s="6"/>
      <c r="J5935" s="13"/>
    </row>
    <row r="5936">
      <c r="A5936" s="28">
        <v>7.01109301634E11</v>
      </c>
      <c r="B5936" s="29" t="s">
        <v>18603</v>
      </c>
      <c r="C5936" s="29" t="s">
        <v>18604</v>
      </c>
      <c r="D5936" s="28">
        <v>8.7057966608E10</v>
      </c>
      <c r="E5936" s="29" t="s">
        <v>165</v>
      </c>
      <c r="F5936" s="29" t="s">
        <v>91</v>
      </c>
      <c r="G5936" s="29" t="s">
        <v>18605</v>
      </c>
      <c r="H5936" s="51" t="s">
        <v>1842</v>
      </c>
      <c r="I5936" s="6"/>
      <c r="J5936" s="10"/>
    </row>
    <row r="5937">
      <c r="A5937" s="28">
        <v>7.01113450135E11</v>
      </c>
      <c r="B5937" s="29" t="s">
        <v>18606</v>
      </c>
      <c r="C5937" s="29" t="s">
        <v>18607</v>
      </c>
      <c r="D5937" s="28">
        <v>8.7057426934E10</v>
      </c>
      <c r="E5937" s="29" t="s">
        <v>6753</v>
      </c>
      <c r="F5937" s="29" t="s">
        <v>55</v>
      </c>
      <c r="G5937" s="29" t="s">
        <v>18608</v>
      </c>
      <c r="H5937" s="51" t="s">
        <v>1814</v>
      </c>
      <c r="I5937" s="6"/>
      <c r="J5937" s="10"/>
    </row>
    <row r="5938">
      <c r="A5938" s="28">
        <v>7.01111300617E11</v>
      </c>
      <c r="B5938" s="29" t="s">
        <v>18609</v>
      </c>
      <c r="C5938" s="29" t="s">
        <v>18609</v>
      </c>
      <c r="D5938" s="39" t="s">
        <v>18610</v>
      </c>
      <c r="E5938" s="29" t="s">
        <v>165</v>
      </c>
      <c r="F5938" s="29" t="s">
        <v>91</v>
      </c>
      <c r="G5938" s="29" t="s">
        <v>3280</v>
      </c>
      <c r="H5938" s="51" t="s">
        <v>1842</v>
      </c>
      <c r="I5938" s="6"/>
      <c r="J5938" s="10"/>
    </row>
    <row r="5939">
      <c r="A5939" s="28">
        <v>7.01115300986E11</v>
      </c>
      <c r="B5939" s="29" t="s">
        <v>18611</v>
      </c>
      <c r="C5939" s="29" t="s">
        <v>18612</v>
      </c>
      <c r="D5939" s="28">
        <v>8.707555557E10</v>
      </c>
      <c r="E5939" s="29" t="s">
        <v>165</v>
      </c>
      <c r="F5939" s="29" t="s">
        <v>16</v>
      </c>
      <c r="G5939" s="29" t="s">
        <v>1288</v>
      </c>
      <c r="H5939" s="51" t="s">
        <v>1985</v>
      </c>
      <c r="I5939" s="6"/>
      <c r="J5939" s="20"/>
    </row>
    <row r="5940">
      <c r="A5940" s="28">
        <v>7.01114300534E11</v>
      </c>
      <c r="B5940" s="29" t="s">
        <v>18613</v>
      </c>
      <c r="C5940" s="29" t="s">
        <v>18614</v>
      </c>
      <c r="D5940" s="28">
        <v>8.7776558485E10</v>
      </c>
      <c r="E5940" s="29" t="s">
        <v>165</v>
      </c>
      <c r="F5940" s="29" t="s">
        <v>55</v>
      </c>
      <c r="G5940" s="29" t="s">
        <v>1961</v>
      </c>
      <c r="H5940" s="51" t="s">
        <v>1814</v>
      </c>
      <c r="I5940" s="6"/>
      <c r="J5940" s="10"/>
    </row>
    <row r="5941">
      <c r="A5941" s="28">
        <v>7.0111530204E11</v>
      </c>
      <c r="B5941" s="29" t="s">
        <v>18615</v>
      </c>
      <c r="C5941" s="29" t="s">
        <v>18616</v>
      </c>
      <c r="D5941" s="28">
        <v>8.7014504255E10</v>
      </c>
      <c r="E5941" s="29" t="s">
        <v>16</v>
      </c>
      <c r="F5941" s="29" t="s">
        <v>91</v>
      </c>
      <c r="G5941" s="29" t="s">
        <v>18617</v>
      </c>
      <c r="H5941" s="51" t="s">
        <v>17337</v>
      </c>
      <c r="I5941" s="6"/>
      <c r="J5941" s="10"/>
    </row>
    <row r="5942">
      <c r="A5942" s="3">
        <v>7.01125402041E11</v>
      </c>
      <c r="B5942" s="2" t="s">
        <v>18618</v>
      </c>
      <c r="C5942" s="2" t="s">
        <v>18619</v>
      </c>
      <c r="D5942" s="69" t="s">
        <v>18620</v>
      </c>
      <c r="E5942" s="2" t="s">
        <v>165</v>
      </c>
      <c r="F5942" s="2" t="s">
        <v>91</v>
      </c>
      <c r="G5942" s="2" t="s">
        <v>15618</v>
      </c>
      <c r="H5942" s="4" t="s">
        <v>1842</v>
      </c>
      <c r="I5942" s="10"/>
      <c r="J5942" s="10"/>
    </row>
    <row r="5943">
      <c r="A5943" s="28">
        <v>7.01127300931E11</v>
      </c>
      <c r="B5943" s="29" t="s">
        <v>18621</v>
      </c>
      <c r="C5943" s="29" t="s">
        <v>18621</v>
      </c>
      <c r="D5943" s="28">
        <v>8.7762495335E10</v>
      </c>
      <c r="E5943" s="29" t="s">
        <v>584</v>
      </c>
      <c r="F5943" s="29" t="s">
        <v>91</v>
      </c>
      <c r="G5943" s="29" t="s">
        <v>5242</v>
      </c>
      <c r="H5943" s="51" t="s">
        <v>18622</v>
      </c>
      <c r="I5943" s="6"/>
      <c r="J5943" s="10"/>
    </row>
    <row r="5944">
      <c r="A5944" s="28">
        <v>7.01126300897E11</v>
      </c>
      <c r="B5944" s="29" t="s">
        <v>18623</v>
      </c>
      <c r="C5944" s="29" t="s">
        <v>18624</v>
      </c>
      <c r="D5944" s="28">
        <v>8.7774688271E10</v>
      </c>
      <c r="E5944" s="29" t="s">
        <v>1206</v>
      </c>
      <c r="F5944" s="29" t="s">
        <v>91</v>
      </c>
      <c r="G5944" s="29" t="s">
        <v>12341</v>
      </c>
      <c r="H5944" s="51" t="s">
        <v>1842</v>
      </c>
      <c r="I5944" s="6"/>
      <c r="J5944" s="10"/>
    </row>
    <row r="5945">
      <c r="A5945" s="28">
        <v>7.01201350216E11</v>
      </c>
      <c r="B5945" s="29" t="s">
        <v>18625</v>
      </c>
      <c r="C5945" s="29" t="s">
        <v>18626</v>
      </c>
      <c r="D5945" s="28">
        <v>8.7774477202E10</v>
      </c>
      <c r="E5945" s="29" t="s">
        <v>21</v>
      </c>
      <c r="F5945" s="29" t="s">
        <v>43</v>
      </c>
      <c r="G5945" s="29" t="s">
        <v>18627</v>
      </c>
      <c r="H5945" s="51" t="s">
        <v>17571</v>
      </c>
      <c r="I5945" s="6"/>
      <c r="J5945" s="10"/>
    </row>
    <row r="5946">
      <c r="A5946" s="3">
        <v>7.01128402296E11</v>
      </c>
      <c r="B5946" s="2" t="s">
        <v>18628</v>
      </c>
      <c r="C5946" s="2" t="s">
        <v>18629</v>
      </c>
      <c r="D5946" s="3">
        <v>8.7016054502E10</v>
      </c>
      <c r="E5946" s="2" t="s">
        <v>225</v>
      </c>
      <c r="F5946" s="2" t="s">
        <v>186</v>
      </c>
      <c r="G5946" s="2" t="s">
        <v>5002</v>
      </c>
      <c r="H5946" s="4" t="s">
        <v>1851</v>
      </c>
      <c r="I5946" s="10"/>
      <c r="J5946" s="10"/>
    </row>
    <row r="5947">
      <c r="A5947" s="28">
        <v>7.01204400193E11</v>
      </c>
      <c r="B5947" s="29" t="s">
        <v>18630</v>
      </c>
      <c r="C5947" s="29" t="s">
        <v>18631</v>
      </c>
      <c r="D5947" s="28">
        <v>8.7758795603E10</v>
      </c>
      <c r="E5947" s="29" t="s">
        <v>379</v>
      </c>
      <c r="F5947" s="29" t="s">
        <v>452</v>
      </c>
      <c r="G5947" s="29" t="s">
        <v>1617</v>
      </c>
      <c r="H5947" s="51" t="s">
        <v>15839</v>
      </c>
      <c r="I5947" s="6"/>
      <c r="J5947" s="13"/>
    </row>
    <row r="5948">
      <c r="A5948" s="28">
        <v>7.01206301542E11</v>
      </c>
      <c r="B5948" s="29" t="s">
        <v>14328</v>
      </c>
      <c r="C5948" s="29" t="s">
        <v>18632</v>
      </c>
      <c r="D5948" s="39" t="s">
        <v>18633</v>
      </c>
      <c r="E5948" s="29" t="s">
        <v>674</v>
      </c>
      <c r="F5948" s="29" t="s">
        <v>2</v>
      </c>
      <c r="G5948" s="29" t="s">
        <v>6133</v>
      </c>
      <c r="H5948" s="51" t="s">
        <v>18237</v>
      </c>
      <c r="I5948" s="6"/>
      <c r="J5948" s="6"/>
    </row>
    <row r="5949">
      <c r="A5949" s="28">
        <v>7.01206301836E11</v>
      </c>
      <c r="B5949" s="29" t="s">
        <v>18634</v>
      </c>
      <c r="C5949" s="29" t="s">
        <v>18635</v>
      </c>
      <c r="D5949" s="28">
        <v>8.7012779798E10</v>
      </c>
      <c r="E5949" s="29" t="s">
        <v>117</v>
      </c>
      <c r="F5949" s="29" t="s">
        <v>452</v>
      </c>
      <c r="G5949" s="29" t="s">
        <v>16280</v>
      </c>
      <c r="H5949" s="51" t="s">
        <v>15839</v>
      </c>
      <c r="I5949" s="6"/>
      <c r="J5949" s="10"/>
    </row>
    <row r="5950">
      <c r="A5950" s="28">
        <v>7.01216350486E11</v>
      </c>
      <c r="B5950" s="29" t="s">
        <v>18636</v>
      </c>
      <c r="C5950" s="29" t="s">
        <v>18637</v>
      </c>
      <c r="D5950" s="28">
        <v>8.7775081979E10</v>
      </c>
      <c r="E5950" s="29" t="s">
        <v>21</v>
      </c>
      <c r="F5950" s="29" t="s">
        <v>43</v>
      </c>
      <c r="G5950" s="29" t="s">
        <v>18638</v>
      </c>
      <c r="H5950" s="51" t="s">
        <v>17571</v>
      </c>
      <c r="I5950" s="6"/>
      <c r="J5950" s="6"/>
    </row>
    <row r="5951">
      <c r="A5951" s="28">
        <v>7.01219350204E11</v>
      </c>
      <c r="B5951" s="29" t="s">
        <v>18639</v>
      </c>
      <c r="C5951" s="29" t="s">
        <v>18640</v>
      </c>
      <c r="D5951" s="28">
        <v>8.7054296492E10</v>
      </c>
      <c r="E5951" s="29" t="s">
        <v>416</v>
      </c>
      <c r="F5951" s="29" t="s">
        <v>22</v>
      </c>
      <c r="G5951" s="29" t="s">
        <v>17367</v>
      </c>
      <c r="H5951" s="51" t="s">
        <v>1686</v>
      </c>
      <c r="I5951" s="6"/>
      <c r="J5951" s="10"/>
    </row>
    <row r="5952">
      <c r="A5952" s="28">
        <v>7.01220402946E11</v>
      </c>
      <c r="B5952" s="29" t="s">
        <v>18641</v>
      </c>
      <c r="C5952" s="29" t="s">
        <v>18641</v>
      </c>
      <c r="D5952" s="39" t="s">
        <v>18642</v>
      </c>
      <c r="E5952" s="29" t="s">
        <v>302</v>
      </c>
      <c r="F5952" s="29" t="s">
        <v>96</v>
      </c>
      <c r="G5952" s="29" t="s">
        <v>1735</v>
      </c>
      <c r="H5952" s="51" t="s">
        <v>17692</v>
      </c>
      <c r="I5952" s="6"/>
      <c r="J5952" s="10"/>
    </row>
    <row r="5953">
      <c r="A5953" s="62">
        <v>7.0122049902E11</v>
      </c>
      <c r="B5953" s="63" t="s">
        <v>18643</v>
      </c>
      <c r="C5953" s="63" t="s">
        <v>18644</v>
      </c>
      <c r="D5953" s="62">
        <f>+77766960856</f>
        <v>77766960856</v>
      </c>
      <c r="E5953" s="63" t="s">
        <v>117</v>
      </c>
      <c r="F5953" s="63" t="s">
        <v>16</v>
      </c>
      <c r="G5953" s="63" t="s">
        <v>15491</v>
      </c>
      <c r="H5953" s="33"/>
      <c r="I5953" s="33"/>
      <c r="J5953" s="33"/>
    </row>
    <row r="5954">
      <c r="A5954" s="3">
        <v>7.0122130009E11</v>
      </c>
      <c r="B5954" s="2" t="s">
        <v>18645</v>
      </c>
      <c r="C5954" s="2" t="s">
        <v>18646</v>
      </c>
      <c r="D5954" s="3">
        <f>+77471016294</f>
        <v>77471016294</v>
      </c>
      <c r="E5954" s="2" t="s">
        <v>165</v>
      </c>
      <c r="F5954" s="2" t="s">
        <v>186</v>
      </c>
      <c r="G5954" s="2" t="s">
        <v>18647</v>
      </c>
      <c r="H5954" s="4" t="s">
        <v>1851</v>
      </c>
      <c r="I5954" s="10"/>
      <c r="J5954" s="10"/>
    </row>
    <row r="5955">
      <c r="A5955" s="28">
        <v>7.01221300318E11</v>
      </c>
      <c r="B5955" s="29" t="s">
        <v>18648</v>
      </c>
      <c r="C5955" s="29" t="s">
        <v>18649</v>
      </c>
      <c r="D5955" s="28">
        <v>8.701686508E10</v>
      </c>
      <c r="E5955" s="29" t="s">
        <v>151</v>
      </c>
      <c r="F5955" s="29" t="s">
        <v>2984</v>
      </c>
      <c r="G5955" s="29" t="s">
        <v>2985</v>
      </c>
      <c r="H5955" s="51" t="s">
        <v>18650</v>
      </c>
      <c r="I5955" s="6"/>
      <c r="J5955" s="6"/>
    </row>
    <row r="5956">
      <c r="A5956" s="28">
        <v>7.01226401716E11</v>
      </c>
      <c r="B5956" s="29" t="s">
        <v>18651</v>
      </c>
      <c r="C5956" s="29" t="s">
        <v>18652</v>
      </c>
      <c r="D5956" s="28">
        <v>8.7052213077E10</v>
      </c>
      <c r="E5956" s="29" t="s">
        <v>165</v>
      </c>
      <c r="F5956" s="29" t="s">
        <v>141</v>
      </c>
      <c r="G5956" s="29" t="s">
        <v>18653</v>
      </c>
      <c r="H5956" s="51" t="s">
        <v>17095</v>
      </c>
      <c r="I5956" s="6"/>
      <c r="J5956" s="6"/>
    </row>
    <row r="5957">
      <c r="A5957" s="28">
        <v>7.10101306383E11</v>
      </c>
      <c r="B5957" s="29" t="s">
        <v>18654</v>
      </c>
      <c r="C5957" s="29" t="s">
        <v>18655</v>
      </c>
      <c r="D5957" s="28">
        <v>8.7713473875E10</v>
      </c>
      <c r="E5957" s="29" t="s">
        <v>117</v>
      </c>
      <c r="F5957" s="29" t="s">
        <v>37</v>
      </c>
      <c r="G5957" s="29" t="s">
        <v>14092</v>
      </c>
      <c r="H5957" s="51" t="s">
        <v>16726</v>
      </c>
      <c r="I5957" s="6"/>
      <c r="J5957" s="20"/>
    </row>
    <row r="5958">
      <c r="A5958" s="28">
        <v>7.10101314562E11</v>
      </c>
      <c r="B5958" s="29" t="s">
        <v>18656</v>
      </c>
      <c r="C5958" s="29" t="s">
        <v>18657</v>
      </c>
      <c r="D5958" s="28">
        <v>8.7771431816E10</v>
      </c>
      <c r="E5958" s="29" t="s">
        <v>302</v>
      </c>
      <c r="F5958" s="29" t="s">
        <v>37</v>
      </c>
      <c r="G5958" s="29" t="s">
        <v>18658</v>
      </c>
      <c r="H5958" s="51" t="s">
        <v>16726</v>
      </c>
      <c r="I5958" s="6"/>
      <c r="J5958" s="20"/>
    </row>
    <row r="5959">
      <c r="A5959" s="28">
        <v>7.10103350517E11</v>
      </c>
      <c r="B5959" s="29" t="s">
        <v>18659</v>
      </c>
      <c r="C5959" s="29" t="s">
        <v>18660</v>
      </c>
      <c r="D5959" s="39" t="s">
        <v>18661</v>
      </c>
      <c r="E5959" s="29" t="s">
        <v>16</v>
      </c>
      <c r="F5959" s="29" t="s">
        <v>9</v>
      </c>
      <c r="G5959" s="29" t="s">
        <v>18662</v>
      </c>
      <c r="H5959" s="51" t="s">
        <v>18663</v>
      </c>
      <c r="I5959" s="6"/>
      <c r="J5959" s="6"/>
    </row>
    <row r="5960">
      <c r="A5960" s="28">
        <v>7.10101351269E11</v>
      </c>
      <c r="B5960" s="29" t="s">
        <v>18664</v>
      </c>
      <c r="C5960" s="29" t="s">
        <v>18664</v>
      </c>
      <c r="D5960" s="28">
        <v>8.7779676271E10</v>
      </c>
      <c r="E5960" s="29" t="s">
        <v>16</v>
      </c>
      <c r="F5960" s="29" t="s">
        <v>71</v>
      </c>
      <c r="G5960" s="29" t="s">
        <v>18665</v>
      </c>
      <c r="H5960" s="30" t="s">
        <v>1804</v>
      </c>
      <c r="I5960" s="6"/>
      <c r="J5960" s="10"/>
    </row>
    <row r="5961">
      <c r="A5961" s="3">
        <v>7.10101410734E11</v>
      </c>
      <c r="B5961" s="2" t="s">
        <v>18666</v>
      </c>
      <c r="C5961" s="2" t="s">
        <v>18667</v>
      </c>
      <c r="D5961" s="3">
        <v>8.705321644E10</v>
      </c>
      <c r="E5961" s="2" t="s">
        <v>117</v>
      </c>
      <c r="F5961" s="2" t="s">
        <v>37</v>
      </c>
      <c r="G5961" s="2" t="s">
        <v>3304</v>
      </c>
      <c r="H5961" s="4" t="s">
        <v>18280</v>
      </c>
      <c r="I5961" s="10"/>
      <c r="J5961" s="10"/>
    </row>
    <row r="5962">
      <c r="A5962" s="3">
        <v>7.10102300538E11</v>
      </c>
      <c r="B5962" s="2" t="s">
        <v>18668</v>
      </c>
      <c r="C5962" s="2" t="s">
        <v>18669</v>
      </c>
      <c r="D5962" s="3">
        <v>8.701785094E10</v>
      </c>
      <c r="E5962" s="2" t="s">
        <v>225</v>
      </c>
      <c r="F5962" s="2" t="s">
        <v>205</v>
      </c>
      <c r="G5962" s="2" t="s">
        <v>14592</v>
      </c>
      <c r="H5962" s="4" t="s">
        <v>18569</v>
      </c>
      <c r="I5962" s="10"/>
      <c r="J5962" s="6"/>
    </row>
    <row r="5963">
      <c r="A5963" s="28">
        <v>7.10109301544E11</v>
      </c>
      <c r="B5963" s="29" t="s">
        <v>18670</v>
      </c>
      <c r="C5963" s="29" t="s">
        <v>18671</v>
      </c>
      <c r="D5963" s="28">
        <v>8.70139966E10</v>
      </c>
      <c r="E5963" s="29" t="s">
        <v>584</v>
      </c>
      <c r="F5963" s="29" t="s">
        <v>96</v>
      </c>
      <c r="G5963" s="29" t="s">
        <v>18672</v>
      </c>
      <c r="H5963" s="51" t="s">
        <v>17692</v>
      </c>
      <c r="I5963" s="6"/>
      <c r="J5963" s="10"/>
    </row>
    <row r="5964">
      <c r="A5964" s="28">
        <v>7.10112302648E11</v>
      </c>
      <c r="B5964" s="29" t="s">
        <v>18673</v>
      </c>
      <c r="C5964" s="29" t="s">
        <v>18674</v>
      </c>
      <c r="D5964" s="28">
        <v>8.7776167916E10</v>
      </c>
      <c r="E5964" s="29" t="s">
        <v>2239</v>
      </c>
      <c r="F5964" s="29" t="s">
        <v>91</v>
      </c>
      <c r="G5964" s="29" t="s">
        <v>1787</v>
      </c>
      <c r="H5964" s="51" t="s">
        <v>1842</v>
      </c>
      <c r="I5964" s="6"/>
      <c r="J5964" s="6"/>
    </row>
    <row r="5965">
      <c r="A5965" s="28">
        <v>7.10111301367E11</v>
      </c>
      <c r="B5965" s="29" t="s">
        <v>18675</v>
      </c>
      <c r="C5965" s="29" t="s">
        <v>18676</v>
      </c>
      <c r="D5965" s="28">
        <v>8.7024744671E10</v>
      </c>
      <c r="E5965" s="29" t="s">
        <v>1335</v>
      </c>
      <c r="F5965" s="29" t="s">
        <v>452</v>
      </c>
      <c r="G5965" s="29" t="s">
        <v>1617</v>
      </c>
      <c r="H5965" s="51" t="s">
        <v>15839</v>
      </c>
      <c r="I5965" s="6"/>
      <c r="J5965" s="13"/>
    </row>
    <row r="5966">
      <c r="A5966" s="28">
        <v>7.10115300093E11</v>
      </c>
      <c r="B5966" s="29" t="s">
        <v>18677</v>
      </c>
      <c r="C5966" s="29" t="s">
        <v>18678</v>
      </c>
      <c r="D5966" s="28">
        <v>8.7079273393E10</v>
      </c>
      <c r="E5966" s="29" t="s">
        <v>117</v>
      </c>
      <c r="F5966" s="29" t="s">
        <v>37</v>
      </c>
      <c r="G5966" s="29" t="s">
        <v>2999</v>
      </c>
      <c r="H5966" s="51" t="s">
        <v>16726</v>
      </c>
      <c r="I5966" s="6"/>
      <c r="J5966" s="6"/>
    </row>
    <row r="5967">
      <c r="A5967" s="28">
        <v>7.10116450011E11</v>
      </c>
      <c r="B5967" s="29" t="s">
        <v>18679</v>
      </c>
      <c r="C5967" s="29" t="s">
        <v>18680</v>
      </c>
      <c r="D5967" s="28">
        <v>8.7712150042E10</v>
      </c>
      <c r="E5967" s="29" t="s">
        <v>213</v>
      </c>
      <c r="F5967" s="29" t="s">
        <v>9</v>
      </c>
      <c r="G5967" s="29" t="s">
        <v>1536</v>
      </c>
      <c r="H5967" s="51" t="s">
        <v>16765</v>
      </c>
      <c r="I5967" s="6"/>
      <c r="J5967" s="6"/>
    </row>
    <row r="5968">
      <c r="A5968" s="3">
        <v>7.10116301265E11</v>
      </c>
      <c r="B5968" s="2" t="s">
        <v>18681</v>
      </c>
      <c r="C5968" s="2" t="s">
        <v>18682</v>
      </c>
      <c r="D5968" s="3">
        <v>8.7277825335E10</v>
      </c>
      <c r="E5968" s="2" t="s">
        <v>1518</v>
      </c>
      <c r="F5968" s="2" t="s">
        <v>96</v>
      </c>
      <c r="G5968" s="2" t="s">
        <v>1898</v>
      </c>
      <c r="H5968" s="4" t="s">
        <v>2090</v>
      </c>
      <c r="I5968" s="10"/>
      <c r="J5968" s="20"/>
    </row>
    <row r="5969">
      <c r="A5969" s="62">
        <v>7.10116400779E11</v>
      </c>
      <c r="B5969" s="63" t="s">
        <v>18683</v>
      </c>
      <c r="C5969" s="63" t="s">
        <v>18684</v>
      </c>
      <c r="D5969" s="68" t="str">
        <f>+77011046164 ,87011046164</f>
        <v>#ERROR!</v>
      </c>
      <c r="E5969" s="63" t="s">
        <v>2136</v>
      </c>
      <c r="F5969" s="63" t="s">
        <v>1868</v>
      </c>
      <c r="G5969" s="63" t="s">
        <v>15922</v>
      </c>
      <c r="H5969" s="33"/>
      <c r="I5969" s="33"/>
      <c r="J5969" s="6"/>
    </row>
    <row r="5970">
      <c r="A5970" s="28">
        <v>7.10121350398E11</v>
      </c>
      <c r="B5970" s="29" t="s">
        <v>18685</v>
      </c>
      <c r="C5970" s="29" t="s">
        <v>18686</v>
      </c>
      <c r="D5970" s="28">
        <v>8.7026597084E10</v>
      </c>
      <c r="E5970" s="29" t="s">
        <v>302</v>
      </c>
      <c r="F5970" s="29" t="s">
        <v>22</v>
      </c>
      <c r="G5970" s="29" t="s">
        <v>16722</v>
      </c>
      <c r="H5970" s="51" t="s">
        <v>1686</v>
      </c>
      <c r="I5970" s="6"/>
      <c r="J5970" s="33"/>
    </row>
    <row r="5971">
      <c r="A5971" s="28">
        <v>7.10126302664E11</v>
      </c>
      <c r="B5971" s="29" t="s">
        <v>18687</v>
      </c>
      <c r="C5971" s="29" t="s">
        <v>18688</v>
      </c>
      <c r="D5971" s="28">
        <f>+77780122337</f>
        <v>77780122337</v>
      </c>
      <c r="E5971" s="29" t="s">
        <v>1373</v>
      </c>
      <c r="F5971" s="29" t="s">
        <v>37</v>
      </c>
      <c r="G5971" s="29" t="s">
        <v>6101</v>
      </c>
      <c r="H5971" s="51" t="s">
        <v>16726</v>
      </c>
      <c r="I5971" s="6"/>
      <c r="J5971" s="6"/>
    </row>
    <row r="5972">
      <c r="A5972" s="3">
        <v>7.10126350367E11</v>
      </c>
      <c r="B5972" s="2" t="s">
        <v>18689</v>
      </c>
      <c r="C5972" s="2" t="s">
        <v>18690</v>
      </c>
      <c r="D5972" s="3">
        <f>+77712102356</f>
        <v>77712102356</v>
      </c>
      <c r="E5972" s="2" t="s">
        <v>21</v>
      </c>
      <c r="F5972" s="2" t="s">
        <v>43</v>
      </c>
      <c r="G5972" s="2" t="s">
        <v>18691</v>
      </c>
      <c r="H5972" s="4" t="s">
        <v>18692</v>
      </c>
      <c r="I5972" s="10"/>
      <c r="J5972" s="6"/>
    </row>
    <row r="5973">
      <c r="A5973" s="72">
        <v>7.10128401871E11</v>
      </c>
      <c r="B5973" s="73" t="s">
        <v>18693</v>
      </c>
      <c r="C5973" s="73" t="s">
        <v>18694</v>
      </c>
      <c r="D5973" s="109" t="s">
        <v>18695</v>
      </c>
      <c r="E5973" s="73" t="s">
        <v>213</v>
      </c>
      <c r="F5973" s="73" t="s">
        <v>16</v>
      </c>
      <c r="G5973" s="73" t="s">
        <v>18696</v>
      </c>
      <c r="H5973" s="74" t="s">
        <v>1985</v>
      </c>
      <c r="I5973" s="14"/>
      <c r="J5973" s="33"/>
    </row>
    <row r="5974">
      <c r="A5974" s="3">
        <v>7.10127402745E11</v>
      </c>
      <c r="B5974" s="2" t="s">
        <v>18697</v>
      </c>
      <c r="C5974" s="2" t="s">
        <v>18698</v>
      </c>
      <c r="D5974" s="3">
        <v>8.7752279292E10</v>
      </c>
      <c r="E5974" s="2" t="s">
        <v>674</v>
      </c>
      <c r="F5974" s="2" t="s">
        <v>96</v>
      </c>
      <c r="G5974" s="2" t="s">
        <v>11978</v>
      </c>
      <c r="H5974" s="4" t="s">
        <v>1985</v>
      </c>
      <c r="I5974" s="10"/>
      <c r="J5974" s="10"/>
    </row>
    <row r="5975">
      <c r="A5975" s="28">
        <v>7.10131301574E11</v>
      </c>
      <c r="B5975" s="29" t="s">
        <v>18699</v>
      </c>
      <c r="C5975" s="29" t="s">
        <v>18700</v>
      </c>
      <c r="D5975" s="29" t="s">
        <v>18701</v>
      </c>
      <c r="E5975" s="29" t="s">
        <v>21</v>
      </c>
      <c r="F5975" s="29" t="s">
        <v>91</v>
      </c>
      <c r="G5975" s="29" t="s">
        <v>18702</v>
      </c>
      <c r="H5975" s="51" t="s">
        <v>17337</v>
      </c>
      <c r="I5975" s="6"/>
      <c r="J5975" s="10"/>
    </row>
    <row r="5976">
      <c r="A5976" s="28">
        <v>7.10204301603E11</v>
      </c>
      <c r="B5976" s="29" t="s">
        <v>18703</v>
      </c>
      <c r="C5976" s="29" t="s">
        <v>18704</v>
      </c>
      <c r="D5976" s="28">
        <v>8.7759411612E10</v>
      </c>
      <c r="E5976" s="29" t="s">
        <v>225</v>
      </c>
      <c r="F5976" s="29" t="s">
        <v>2</v>
      </c>
      <c r="G5976" s="29" t="s">
        <v>13231</v>
      </c>
      <c r="H5976" s="51" t="s">
        <v>18237</v>
      </c>
      <c r="I5976" s="6"/>
      <c r="J5976" s="13"/>
    </row>
    <row r="5977">
      <c r="A5977" s="28">
        <v>7.10203400484E11</v>
      </c>
      <c r="B5977" s="29" t="s">
        <v>18705</v>
      </c>
      <c r="C5977" s="29" t="s">
        <v>18706</v>
      </c>
      <c r="D5977" s="28">
        <f>+77478571720</f>
        <v>77478571720</v>
      </c>
      <c r="E5977" s="29" t="s">
        <v>36</v>
      </c>
      <c r="F5977" s="29" t="s">
        <v>96</v>
      </c>
      <c r="G5977" s="29" t="s">
        <v>11825</v>
      </c>
      <c r="H5977" s="51" t="s">
        <v>1985</v>
      </c>
      <c r="I5977" s="6"/>
      <c r="J5977" s="10"/>
    </row>
    <row r="5978">
      <c r="A5978" s="3">
        <v>7.10209302142E11</v>
      </c>
      <c r="B5978" s="2" t="s">
        <v>18707</v>
      </c>
      <c r="C5978" s="2" t="s">
        <v>18708</v>
      </c>
      <c r="D5978" s="3">
        <v>8.7013859693E10</v>
      </c>
      <c r="E5978" s="2" t="s">
        <v>165</v>
      </c>
      <c r="F5978" s="2" t="s">
        <v>31</v>
      </c>
      <c r="G5978" s="2" t="s">
        <v>2447</v>
      </c>
      <c r="H5978" s="4" t="s">
        <v>14117</v>
      </c>
      <c r="I5978" s="10"/>
      <c r="J5978" s="6"/>
    </row>
    <row r="5979">
      <c r="A5979" s="3">
        <v>7.10204350053E11</v>
      </c>
      <c r="B5979" s="2" t="s">
        <v>18709</v>
      </c>
      <c r="C5979" s="2" t="s">
        <v>18710</v>
      </c>
      <c r="D5979" s="2" t="s">
        <v>18711</v>
      </c>
      <c r="E5979" s="2" t="s">
        <v>21</v>
      </c>
      <c r="F5979" s="2" t="s">
        <v>60</v>
      </c>
      <c r="G5979" s="2" t="s">
        <v>15967</v>
      </c>
      <c r="H5979" s="4" t="s">
        <v>1952</v>
      </c>
      <c r="I5979" s="10"/>
      <c r="J5979" s="33"/>
    </row>
    <row r="5980">
      <c r="A5980" s="28">
        <v>7.10206450586E11</v>
      </c>
      <c r="B5980" s="29" t="s">
        <v>18712</v>
      </c>
      <c r="C5980" s="29" t="s">
        <v>18713</v>
      </c>
      <c r="D5980" s="39" t="s">
        <v>18714</v>
      </c>
      <c r="E5980" s="29" t="s">
        <v>213</v>
      </c>
      <c r="F5980" s="29" t="s">
        <v>22</v>
      </c>
      <c r="G5980" s="29" t="s">
        <v>18715</v>
      </c>
      <c r="H5980" s="51" t="s">
        <v>17374</v>
      </c>
      <c r="I5980" s="6"/>
      <c r="J5980" s="10"/>
      <c r="K5980" s="27"/>
      <c r="L5980" s="27"/>
      <c r="M5980" s="27"/>
      <c r="N5980" s="27"/>
      <c r="O5980" s="27"/>
      <c r="P5980" s="27"/>
      <c r="Q5980" s="27"/>
      <c r="R5980" s="27"/>
      <c r="S5980" s="27"/>
      <c r="T5980" s="27"/>
      <c r="U5980" s="27"/>
      <c r="V5980" s="27"/>
      <c r="W5980" s="27"/>
      <c r="X5980" s="27"/>
      <c r="Y5980" s="27"/>
      <c r="Z5980" s="27"/>
    </row>
    <row r="5981">
      <c r="A5981" s="28">
        <v>7.10214401472E11</v>
      </c>
      <c r="B5981" s="29" t="s">
        <v>5291</v>
      </c>
      <c r="C5981" s="29" t="s">
        <v>18716</v>
      </c>
      <c r="D5981" s="39" t="s">
        <v>18717</v>
      </c>
      <c r="E5981" s="29" t="s">
        <v>213</v>
      </c>
      <c r="F5981" s="29" t="s">
        <v>96</v>
      </c>
      <c r="G5981" s="29" t="s">
        <v>18718</v>
      </c>
      <c r="H5981" s="51" t="s">
        <v>1985</v>
      </c>
      <c r="I5981" s="6"/>
      <c r="J5981" s="13"/>
    </row>
    <row r="5982">
      <c r="A5982" s="28">
        <v>7.10211302241E11</v>
      </c>
      <c r="B5982" s="29" t="s">
        <v>18719</v>
      </c>
      <c r="C5982" s="29" t="s">
        <v>18720</v>
      </c>
      <c r="D5982" s="28">
        <v>8.7075110271E10</v>
      </c>
      <c r="E5982" s="29" t="s">
        <v>165</v>
      </c>
      <c r="F5982" s="29" t="s">
        <v>91</v>
      </c>
      <c r="G5982" s="29" t="s">
        <v>4817</v>
      </c>
      <c r="H5982" s="51" t="s">
        <v>17823</v>
      </c>
      <c r="I5982" s="6"/>
      <c r="J5982" s="6"/>
    </row>
    <row r="5983">
      <c r="A5983" s="28">
        <v>7.10223301445E11</v>
      </c>
      <c r="B5983" s="29" t="s">
        <v>18721</v>
      </c>
      <c r="C5983" s="29" t="s">
        <v>18722</v>
      </c>
      <c r="D5983" s="28">
        <v>8.7028670099E10</v>
      </c>
      <c r="E5983" s="29" t="s">
        <v>21</v>
      </c>
      <c r="F5983" s="29" t="s">
        <v>71</v>
      </c>
      <c r="G5983" s="29" t="s">
        <v>3317</v>
      </c>
      <c r="H5983" s="30" t="s">
        <v>1732</v>
      </c>
      <c r="I5983" s="6"/>
      <c r="J5983" s="10"/>
    </row>
    <row r="5984">
      <c r="A5984" s="28">
        <v>7.10530300535E11</v>
      </c>
      <c r="B5984" s="29" t="s">
        <v>18723</v>
      </c>
      <c r="C5984" s="29" t="s">
        <v>18724</v>
      </c>
      <c r="D5984" s="39" t="s">
        <v>18725</v>
      </c>
      <c r="E5984" s="29" t="s">
        <v>213</v>
      </c>
      <c r="F5984" s="29" t="s">
        <v>71</v>
      </c>
      <c r="G5984" s="29" t="s">
        <v>671</v>
      </c>
      <c r="H5984" s="30" t="s">
        <v>1732</v>
      </c>
      <c r="I5984" s="6"/>
      <c r="J5984" s="10"/>
    </row>
    <row r="5985">
      <c r="A5985" s="72">
        <v>7.10219301562E11</v>
      </c>
      <c r="B5985" s="73" t="s">
        <v>18726</v>
      </c>
      <c r="C5985" s="73" t="s">
        <v>18727</v>
      </c>
      <c r="D5985" s="109" t="s">
        <v>18728</v>
      </c>
      <c r="E5985" s="73" t="s">
        <v>165</v>
      </c>
      <c r="F5985" s="73" t="s">
        <v>205</v>
      </c>
      <c r="G5985" s="73" t="s">
        <v>6430</v>
      </c>
      <c r="H5985" s="74" t="s">
        <v>18729</v>
      </c>
      <c r="I5985" s="14"/>
      <c r="J5985" s="6"/>
    </row>
    <row r="5986">
      <c r="A5986" s="62">
        <v>7.10219301969E11</v>
      </c>
      <c r="B5986" s="63" t="s">
        <v>18730</v>
      </c>
      <c r="C5986" s="63" t="s">
        <v>18731</v>
      </c>
      <c r="D5986" s="62">
        <v>8.7011403713E10</v>
      </c>
      <c r="E5986" s="63" t="s">
        <v>36</v>
      </c>
      <c r="F5986" s="63" t="s">
        <v>1868</v>
      </c>
      <c r="G5986" s="63" t="s">
        <v>18732</v>
      </c>
      <c r="H5986" s="33"/>
      <c r="I5986" s="33"/>
      <c r="J5986" s="10"/>
    </row>
    <row r="5987">
      <c r="A5987" s="3">
        <v>7.10223401263E11</v>
      </c>
      <c r="B5987" s="2" t="s">
        <v>18733</v>
      </c>
      <c r="C5987" s="2" t="s">
        <v>18734</v>
      </c>
      <c r="D5987" s="3">
        <v>8.7718658571E10</v>
      </c>
      <c r="E5987" s="2" t="s">
        <v>165</v>
      </c>
      <c r="F5987" s="2" t="s">
        <v>91</v>
      </c>
      <c r="G5987" s="2" t="s">
        <v>2474</v>
      </c>
      <c r="H5987" s="4" t="s">
        <v>1922</v>
      </c>
      <c r="I5987" s="10"/>
      <c r="J5987" s="6"/>
    </row>
    <row r="5988">
      <c r="A5988" s="28">
        <v>7.1022430068E11</v>
      </c>
      <c r="B5988" s="29" t="s">
        <v>18735</v>
      </c>
      <c r="C5988" s="29" t="s">
        <v>18736</v>
      </c>
      <c r="D5988" s="28">
        <v>8.7762421971E10</v>
      </c>
      <c r="E5988" s="29" t="s">
        <v>21</v>
      </c>
      <c r="F5988" s="29" t="s">
        <v>31</v>
      </c>
      <c r="G5988" s="29" t="s">
        <v>18737</v>
      </c>
      <c r="H5988" s="51" t="s">
        <v>14310</v>
      </c>
      <c r="I5988" s="6"/>
      <c r="J5988" s="6"/>
    </row>
    <row r="5989">
      <c r="A5989" s="28">
        <v>7.10223403031E11</v>
      </c>
      <c r="B5989" s="29" t="s">
        <v>18738</v>
      </c>
      <c r="C5989" s="29" t="s">
        <v>18739</v>
      </c>
      <c r="D5989" s="39" t="s">
        <v>18740</v>
      </c>
      <c r="E5989" s="29" t="s">
        <v>14201</v>
      </c>
      <c r="F5989" s="29" t="s">
        <v>37</v>
      </c>
      <c r="G5989" s="29" t="s">
        <v>2999</v>
      </c>
      <c r="H5989" s="51" t="s">
        <v>16726</v>
      </c>
      <c r="I5989" s="6"/>
      <c r="J5989" s="33"/>
    </row>
    <row r="5990">
      <c r="A5990" s="28">
        <v>7.10306301094E11</v>
      </c>
      <c r="B5990" s="29" t="s">
        <v>18741</v>
      </c>
      <c r="C5990" s="29" t="s">
        <v>18742</v>
      </c>
      <c r="D5990" s="39" t="s">
        <v>18743</v>
      </c>
      <c r="E5990" s="29" t="s">
        <v>6578</v>
      </c>
      <c r="F5990" s="29" t="s">
        <v>37</v>
      </c>
      <c r="G5990" s="29" t="s">
        <v>5938</v>
      </c>
      <c r="H5990" s="51" t="s">
        <v>16726</v>
      </c>
      <c r="I5990" s="6"/>
      <c r="J5990" s="10"/>
    </row>
    <row r="5991">
      <c r="A5991" s="28">
        <v>7.10225300666E11</v>
      </c>
      <c r="B5991" s="29" t="s">
        <v>18744</v>
      </c>
      <c r="C5991" s="29" t="s">
        <v>18745</v>
      </c>
      <c r="D5991" s="28">
        <v>8.7075202558E10</v>
      </c>
      <c r="E5991" s="29" t="s">
        <v>21</v>
      </c>
      <c r="F5991" s="29" t="s">
        <v>31</v>
      </c>
      <c r="G5991" s="29" t="s">
        <v>14604</v>
      </c>
      <c r="H5991" s="51" t="s">
        <v>14181</v>
      </c>
      <c r="I5991" s="6"/>
      <c r="J5991" s="20"/>
    </row>
    <row r="5992">
      <c r="A5992" s="62">
        <v>7.10303301132E11</v>
      </c>
      <c r="B5992" s="63" t="s">
        <v>18746</v>
      </c>
      <c r="C5992" s="63" t="s">
        <v>18747</v>
      </c>
      <c r="D5992" s="62">
        <v>8.7784770277E10</v>
      </c>
      <c r="E5992" s="63" t="s">
        <v>213</v>
      </c>
      <c r="F5992" s="63" t="s">
        <v>16</v>
      </c>
      <c r="G5992" s="63" t="s">
        <v>1196</v>
      </c>
      <c r="H5992" s="33"/>
      <c r="I5992" s="33"/>
      <c r="J5992" s="6"/>
    </row>
    <row r="5993">
      <c r="A5993" s="28">
        <v>7.10304401739E11</v>
      </c>
      <c r="B5993" s="29" t="s">
        <v>18748</v>
      </c>
      <c r="C5993" s="29" t="s">
        <v>18749</v>
      </c>
      <c r="D5993" s="28">
        <v>8.7471675997E10</v>
      </c>
      <c r="E5993" s="29" t="s">
        <v>3104</v>
      </c>
      <c r="F5993" s="29" t="s">
        <v>205</v>
      </c>
      <c r="G5993" s="29" t="s">
        <v>1263</v>
      </c>
      <c r="H5993" s="51" t="s">
        <v>18552</v>
      </c>
      <c r="I5993" s="6"/>
      <c r="J5993" s="10"/>
    </row>
    <row r="5994">
      <c r="A5994" s="3">
        <v>7.10307301253E11</v>
      </c>
      <c r="B5994" s="2" t="s">
        <v>2837</v>
      </c>
      <c r="C5994" s="2" t="s">
        <v>18750</v>
      </c>
      <c r="D5994" s="3">
        <v>8.7783331928E10</v>
      </c>
      <c r="E5994" s="2" t="s">
        <v>21</v>
      </c>
      <c r="F5994" s="2" t="s">
        <v>186</v>
      </c>
      <c r="G5994" s="2" t="s">
        <v>15117</v>
      </c>
      <c r="H5994" s="4" t="s">
        <v>2231</v>
      </c>
      <c r="I5994" s="10"/>
      <c r="J5994" s="6"/>
    </row>
    <row r="5995">
      <c r="A5995" s="28">
        <v>7.10318300919E11</v>
      </c>
      <c r="B5995" s="29" t="s">
        <v>18751</v>
      </c>
      <c r="C5995" s="29" t="s">
        <v>18751</v>
      </c>
      <c r="D5995" s="28">
        <v>8.7024255871E10</v>
      </c>
      <c r="E5995" s="29" t="s">
        <v>1206</v>
      </c>
      <c r="F5995" s="29" t="s">
        <v>37</v>
      </c>
      <c r="G5995" s="29" t="s">
        <v>6101</v>
      </c>
      <c r="H5995" s="51" t="s">
        <v>16726</v>
      </c>
      <c r="I5995" s="6"/>
      <c r="J5995" s="6"/>
    </row>
    <row r="5996">
      <c r="A5996" s="3">
        <v>7.10323301726E11</v>
      </c>
      <c r="B5996" s="2" t="s">
        <v>18752</v>
      </c>
      <c r="C5996" s="2" t="s">
        <v>18753</v>
      </c>
      <c r="D5996" s="3">
        <v>8.7753331867E10</v>
      </c>
      <c r="E5996" s="2" t="s">
        <v>21</v>
      </c>
      <c r="F5996" s="2" t="s">
        <v>31</v>
      </c>
      <c r="G5996" s="2" t="s">
        <v>17559</v>
      </c>
      <c r="H5996" s="4" t="s">
        <v>14117</v>
      </c>
      <c r="I5996" s="10"/>
      <c r="J5996" s="6"/>
    </row>
    <row r="5997">
      <c r="A5997" s="3">
        <v>7.1031930023E11</v>
      </c>
      <c r="B5997" s="2" t="s">
        <v>18754</v>
      </c>
      <c r="C5997" s="2" t="s">
        <v>18755</v>
      </c>
      <c r="D5997" s="2" t="s">
        <v>18756</v>
      </c>
      <c r="E5997" s="2" t="s">
        <v>117</v>
      </c>
      <c r="F5997" s="2" t="s">
        <v>31</v>
      </c>
      <c r="G5997" s="2" t="s">
        <v>13806</v>
      </c>
      <c r="H5997" s="4" t="s">
        <v>18757</v>
      </c>
      <c r="I5997" s="10"/>
      <c r="J5997" s="33"/>
    </row>
    <row r="5998">
      <c r="A5998" s="3">
        <v>7.10325402236E11</v>
      </c>
      <c r="B5998" s="2" t="s">
        <v>18758</v>
      </c>
      <c r="C5998" s="2" t="s">
        <v>18759</v>
      </c>
      <c r="D5998" s="3">
        <v>8.7073404597E10</v>
      </c>
      <c r="E5998" s="2" t="s">
        <v>12819</v>
      </c>
      <c r="F5998" s="2" t="s">
        <v>16</v>
      </c>
      <c r="G5998" s="2" t="s">
        <v>3065</v>
      </c>
      <c r="H5998" s="4" t="s">
        <v>2077</v>
      </c>
      <c r="I5998" s="10"/>
      <c r="J5998" s="6"/>
    </row>
    <row r="5999">
      <c r="A5999" s="62">
        <v>7.10325302874E11</v>
      </c>
      <c r="B5999" s="63" t="s">
        <v>18760</v>
      </c>
      <c r="C5999" s="63" t="s">
        <v>18761</v>
      </c>
      <c r="D5999" s="62">
        <v>8.7771391211E10</v>
      </c>
      <c r="E5999" s="63" t="s">
        <v>173</v>
      </c>
      <c r="F5999" s="63" t="s">
        <v>16</v>
      </c>
      <c r="G5999" s="63" t="s">
        <v>18762</v>
      </c>
      <c r="H5999" s="33"/>
      <c r="I5999" s="33"/>
      <c r="J5999" s="10"/>
    </row>
    <row r="6000">
      <c r="A6000" s="28">
        <v>7.1040530185E11</v>
      </c>
      <c r="B6000" s="29" t="s">
        <v>18763</v>
      </c>
      <c r="C6000" s="29" t="s">
        <v>18764</v>
      </c>
      <c r="D6000" s="29" t="s">
        <v>18765</v>
      </c>
      <c r="E6000" s="29" t="s">
        <v>165</v>
      </c>
      <c r="F6000" s="29" t="s">
        <v>9</v>
      </c>
      <c r="G6000" s="29" t="s">
        <v>14545</v>
      </c>
      <c r="H6000" s="51" t="s">
        <v>1956</v>
      </c>
      <c r="I6000" s="6"/>
      <c r="J6000" s="6"/>
    </row>
    <row r="6001">
      <c r="A6001" s="28">
        <v>7.10328350395E11</v>
      </c>
      <c r="B6001" s="29" t="s">
        <v>18766</v>
      </c>
      <c r="C6001" s="29" t="s">
        <v>18767</v>
      </c>
      <c r="D6001" s="28">
        <v>8.7143721257E10</v>
      </c>
      <c r="E6001" s="29" t="s">
        <v>165</v>
      </c>
      <c r="F6001" s="29" t="s">
        <v>43</v>
      </c>
      <c r="G6001" s="29" t="s">
        <v>18768</v>
      </c>
      <c r="H6001" s="51" t="s">
        <v>18769</v>
      </c>
      <c r="I6001" s="6"/>
      <c r="J6001" s="10"/>
    </row>
    <row r="6002">
      <c r="A6002" s="28">
        <v>7.10408301341E11</v>
      </c>
      <c r="B6002" s="29" t="s">
        <v>18770</v>
      </c>
      <c r="C6002" s="29" t="s">
        <v>18770</v>
      </c>
      <c r="D6002" s="29" t="s">
        <v>18771</v>
      </c>
      <c r="E6002" s="29" t="s">
        <v>14296</v>
      </c>
      <c r="F6002" s="29" t="s">
        <v>60</v>
      </c>
      <c r="G6002" s="29" t="s">
        <v>2330</v>
      </c>
      <c r="H6002" s="51" t="s">
        <v>14979</v>
      </c>
      <c r="I6002" s="6"/>
      <c r="J6002" s="10"/>
      <c r="K6002" s="27"/>
      <c r="L6002" s="27"/>
      <c r="M6002" s="27"/>
      <c r="N6002" s="27"/>
      <c r="O6002" s="27"/>
      <c r="P6002" s="27"/>
      <c r="Q6002" s="27"/>
      <c r="R6002" s="27"/>
      <c r="S6002" s="27"/>
      <c r="T6002" s="27"/>
      <c r="U6002" s="27"/>
      <c r="V6002" s="27"/>
      <c r="W6002" s="27"/>
      <c r="X6002" s="27"/>
      <c r="Y6002" s="27"/>
      <c r="Z6002" s="27"/>
    </row>
    <row r="6003">
      <c r="A6003" s="28">
        <v>7.10411402273E11</v>
      </c>
      <c r="B6003" s="29" t="s">
        <v>18772</v>
      </c>
      <c r="C6003" s="29" t="s">
        <v>18773</v>
      </c>
      <c r="D6003" s="28">
        <f>+77713068585</f>
        <v>77713068585</v>
      </c>
      <c r="E6003" s="29" t="s">
        <v>36</v>
      </c>
      <c r="F6003" s="29" t="s">
        <v>91</v>
      </c>
      <c r="G6003" s="29" t="s">
        <v>18774</v>
      </c>
      <c r="H6003" s="51" t="s">
        <v>18775</v>
      </c>
      <c r="I6003" s="6"/>
      <c r="J6003" s="6"/>
    </row>
    <row r="6004">
      <c r="A6004" s="28">
        <v>7.10409300636E11</v>
      </c>
      <c r="B6004" s="29" t="s">
        <v>18776</v>
      </c>
      <c r="C6004" s="29" t="s">
        <v>18777</v>
      </c>
      <c r="D6004" s="28">
        <v>8.7717695698E10</v>
      </c>
      <c r="E6004" s="29" t="s">
        <v>165</v>
      </c>
      <c r="F6004" s="29" t="s">
        <v>201</v>
      </c>
      <c r="G6004" s="29" t="s">
        <v>11046</v>
      </c>
      <c r="H6004" s="51" t="s">
        <v>18344</v>
      </c>
      <c r="I6004" s="6"/>
      <c r="J6004" s="6"/>
    </row>
    <row r="6005">
      <c r="A6005" s="28">
        <v>7.10409301703E11</v>
      </c>
      <c r="B6005" s="29" t="s">
        <v>18778</v>
      </c>
      <c r="C6005" s="29" t="s">
        <v>18779</v>
      </c>
      <c r="D6005" s="28">
        <v>8.7782791976E10</v>
      </c>
      <c r="E6005" s="29" t="s">
        <v>674</v>
      </c>
      <c r="F6005" s="29" t="s">
        <v>37</v>
      </c>
      <c r="G6005" s="29" t="s">
        <v>3259</v>
      </c>
      <c r="H6005" s="51" t="s">
        <v>16726</v>
      </c>
      <c r="I6005" s="6"/>
      <c r="J6005" s="6"/>
    </row>
    <row r="6006">
      <c r="A6006" s="28">
        <v>7.10414400164E11</v>
      </c>
      <c r="B6006" s="29" t="s">
        <v>18780</v>
      </c>
      <c r="C6006" s="29" t="s">
        <v>18780</v>
      </c>
      <c r="D6006" s="28">
        <v>8.7759746485E10</v>
      </c>
      <c r="E6006" s="29" t="s">
        <v>117</v>
      </c>
      <c r="F6006" s="29" t="s">
        <v>186</v>
      </c>
      <c r="G6006" s="29" t="s">
        <v>2746</v>
      </c>
      <c r="H6006" s="51" t="s">
        <v>18005</v>
      </c>
      <c r="I6006" s="6"/>
      <c r="J6006" s="13"/>
    </row>
    <row r="6007">
      <c r="A6007" s="28">
        <v>7.10420450103E11</v>
      </c>
      <c r="B6007" s="29" t="s">
        <v>18781</v>
      </c>
      <c r="C6007" s="29" t="s">
        <v>18782</v>
      </c>
      <c r="D6007" s="28">
        <v>8.7772578182E10</v>
      </c>
      <c r="E6007" s="29" t="s">
        <v>1335</v>
      </c>
      <c r="F6007" s="29" t="s">
        <v>22</v>
      </c>
      <c r="G6007" s="29" t="s">
        <v>18783</v>
      </c>
      <c r="H6007" s="51" t="s">
        <v>1686</v>
      </c>
      <c r="I6007" s="6"/>
      <c r="J6007" s="6"/>
    </row>
    <row r="6008">
      <c r="A6008" s="3">
        <v>7.10510301108E11</v>
      </c>
      <c r="B6008" s="2" t="s">
        <v>18784</v>
      </c>
      <c r="C6008" s="2" t="s">
        <v>18785</v>
      </c>
      <c r="D6008" s="3">
        <v>8.7758252747E10</v>
      </c>
      <c r="E6008" s="2" t="s">
        <v>165</v>
      </c>
      <c r="F6008" s="2" t="s">
        <v>186</v>
      </c>
      <c r="G6008" s="2" t="s">
        <v>18786</v>
      </c>
      <c r="H6008" s="4" t="s">
        <v>1851</v>
      </c>
      <c r="I6008" s="10"/>
      <c r="J6008" s="10"/>
    </row>
    <row r="6009">
      <c r="A6009" s="62">
        <v>7.1050130365E11</v>
      </c>
      <c r="B6009" s="63" t="s">
        <v>18787</v>
      </c>
      <c r="C6009" s="63" t="s">
        <v>18788</v>
      </c>
      <c r="D6009" s="68" t="str">
        <f>+77014527856 ,87014527856</f>
        <v>#ERROR!</v>
      </c>
      <c r="E6009" s="63" t="s">
        <v>165</v>
      </c>
      <c r="F6009" s="63" t="s">
        <v>1868</v>
      </c>
      <c r="G6009" s="63" t="s">
        <v>18789</v>
      </c>
      <c r="H6009" s="33"/>
      <c r="I6009" s="33"/>
      <c r="J6009" s="6"/>
    </row>
    <row r="6010">
      <c r="A6010" s="58"/>
      <c r="B6010" s="58"/>
      <c r="C6010" s="58"/>
      <c r="D6010" s="58"/>
      <c r="E6010" s="58"/>
      <c r="F6010" s="58"/>
      <c r="G6010" s="58"/>
      <c r="H6010" s="6"/>
      <c r="I6010" s="6"/>
      <c r="J6010" s="6"/>
    </row>
    <row r="6011">
      <c r="A6011" s="3">
        <v>7.10516450056E11</v>
      </c>
      <c r="B6011" s="2" t="s">
        <v>18790</v>
      </c>
      <c r="C6011" s="2" t="s">
        <v>18791</v>
      </c>
      <c r="D6011" s="3">
        <v>8.7022666048E10</v>
      </c>
      <c r="E6011" s="2" t="s">
        <v>21</v>
      </c>
      <c r="F6011" s="2" t="s">
        <v>22</v>
      </c>
      <c r="G6011" s="2" t="s">
        <v>18792</v>
      </c>
      <c r="H6011" s="4" t="s">
        <v>1743</v>
      </c>
      <c r="I6011" s="10"/>
      <c r="J6011" s="10"/>
    </row>
    <row r="6012">
      <c r="A6012" s="28">
        <v>7.10518300718E11</v>
      </c>
      <c r="B6012" s="29" t="s">
        <v>18793</v>
      </c>
      <c r="C6012" s="29" t="s">
        <v>18794</v>
      </c>
      <c r="D6012" s="28">
        <v>8.7771207999E10</v>
      </c>
      <c r="E6012" s="29" t="s">
        <v>117</v>
      </c>
      <c r="F6012" s="29" t="s">
        <v>201</v>
      </c>
      <c r="G6012" s="29" t="s">
        <v>18795</v>
      </c>
      <c r="H6012" s="51" t="s">
        <v>18796</v>
      </c>
      <c r="I6012" s="6"/>
      <c r="J6012" s="13"/>
    </row>
    <row r="6013">
      <c r="A6013" s="62">
        <v>7.1052030134E11</v>
      </c>
      <c r="B6013" s="63" t="s">
        <v>18797</v>
      </c>
      <c r="C6013" s="63" t="s">
        <v>18798</v>
      </c>
      <c r="D6013" s="62">
        <v>8.7713325971E10</v>
      </c>
      <c r="E6013" s="63" t="s">
        <v>117</v>
      </c>
      <c r="F6013" s="63" t="s">
        <v>16</v>
      </c>
      <c r="G6013" s="63" t="s">
        <v>13160</v>
      </c>
      <c r="H6013" s="33"/>
      <c r="I6013" s="33"/>
      <c r="J6013" s="13"/>
    </row>
    <row r="6014">
      <c r="A6014" s="3">
        <v>7.10520301486E11</v>
      </c>
      <c r="B6014" s="2" t="s">
        <v>18799</v>
      </c>
      <c r="C6014" s="2" t="s">
        <v>18800</v>
      </c>
      <c r="D6014" s="2" t="s">
        <v>18801</v>
      </c>
      <c r="E6014" s="2" t="s">
        <v>117</v>
      </c>
      <c r="F6014" s="2" t="s">
        <v>91</v>
      </c>
      <c r="G6014" s="2" t="s">
        <v>5361</v>
      </c>
      <c r="H6014" s="4" t="s">
        <v>17403</v>
      </c>
      <c r="I6014" s="10"/>
      <c r="J6014" s="6"/>
    </row>
    <row r="6015">
      <c r="A6015" s="3">
        <v>7.1052130197E11</v>
      </c>
      <c r="B6015" s="2" t="s">
        <v>18802</v>
      </c>
      <c r="C6015" s="2" t="s">
        <v>18803</v>
      </c>
      <c r="D6015" s="69" t="s">
        <v>18804</v>
      </c>
      <c r="E6015" s="2" t="s">
        <v>225</v>
      </c>
      <c r="F6015" s="2" t="s">
        <v>205</v>
      </c>
      <c r="G6015" s="2" t="s">
        <v>1263</v>
      </c>
      <c r="H6015" s="4" t="s">
        <v>18569</v>
      </c>
      <c r="I6015" s="10"/>
      <c r="J6015" s="6"/>
    </row>
    <row r="6016">
      <c r="A6016" s="28">
        <v>7.10520401862E11</v>
      </c>
      <c r="B6016" s="29" t="s">
        <v>18805</v>
      </c>
      <c r="C6016" s="29" t="s">
        <v>18806</v>
      </c>
      <c r="D6016" s="39" t="s">
        <v>18807</v>
      </c>
      <c r="E6016" s="29" t="s">
        <v>6097</v>
      </c>
      <c r="F6016" s="29" t="s">
        <v>31</v>
      </c>
      <c r="G6016" s="29" t="s">
        <v>4632</v>
      </c>
      <c r="H6016" s="51" t="s">
        <v>18808</v>
      </c>
      <c r="I6016" s="6"/>
      <c r="J6016" s="13"/>
      <c r="K6016" s="82"/>
      <c r="L6016" s="82"/>
      <c r="M6016" s="82"/>
      <c r="N6016" s="82"/>
      <c r="O6016" s="82"/>
      <c r="P6016" s="82"/>
      <c r="Q6016" s="82"/>
      <c r="R6016" s="82"/>
      <c r="S6016" s="82"/>
      <c r="T6016" s="82"/>
      <c r="U6016" s="82"/>
      <c r="V6016" s="82"/>
      <c r="W6016" s="82"/>
      <c r="X6016" s="82"/>
      <c r="Y6016" s="82"/>
      <c r="Z6016" s="82"/>
    </row>
    <row r="6017">
      <c r="A6017" s="28">
        <v>7.10530350016E11</v>
      </c>
      <c r="B6017" s="29" t="s">
        <v>18809</v>
      </c>
      <c r="C6017" s="29" t="s">
        <v>18810</v>
      </c>
      <c r="D6017" s="28">
        <v>8.7051088916E10</v>
      </c>
      <c r="E6017" s="29" t="s">
        <v>674</v>
      </c>
      <c r="F6017" s="29" t="s">
        <v>60</v>
      </c>
      <c r="G6017" s="29" t="s">
        <v>1241</v>
      </c>
      <c r="H6017" s="51" t="s">
        <v>15160</v>
      </c>
      <c r="I6017" s="6"/>
      <c r="J6017" s="6"/>
    </row>
    <row r="6018">
      <c r="A6018" s="58"/>
      <c r="B6018" s="58"/>
      <c r="C6018" s="58"/>
      <c r="D6018" s="58"/>
      <c r="E6018" s="58"/>
      <c r="F6018" s="58"/>
      <c r="G6018" s="58"/>
      <c r="H6018" s="6"/>
      <c r="I6018" s="6"/>
      <c r="J6018" s="6"/>
    </row>
    <row r="6019">
      <c r="A6019" s="28">
        <v>7.1052430074E11</v>
      </c>
      <c r="B6019" s="29" t="s">
        <v>18811</v>
      </c>
      <c r="C6019" s="29" t="s">
        <v>18812</v>
      </c>
      <c r="D6019" s="39" t="s">
        <v>18813</v>
      </c>
      <c r="E6019" s="29" t="s">
        <v>173</v>
      </c>
      <c r="F6019" s="29" t="s">
        <v>141</v>
      </c>
      <c r="G6019" s="29" t="s">
        <v>2066</v>
      </c>
      <c r="H6019" s="107">
        <v>45427.0</v>
      </c>
      <c r="I6019" s="6"/>
      <c r="J6019" s="6"/>
    </row>
    <row r="6020">
      <c r="A6020" s="28">
        <v>7.10526303002E11</v>
      </c>
      <c r="B6020" s="29" t="s">
        <v>18814</v>
      </c>
      <c r="C6020" s="29" t="s">
        <v>18815</v>
      </c>
      <c r="D6020" s="39" t="s">
        <v>18816</v>
      </c>
      <c r="E6020" s="29" t="s">
        <v>1373</v>
      </c>
      <c r="F6020" s="29" t="s">
        <v>9</v>
      </c>
      <c r="G6020" s="29" t="s">
        <v>18817</v>
      </c>
      <c r="H6020" s="51" t="s">
        <v>1956</v>
      </c>
      <c r="I6020" s="6"/>
      <c r="J6020" s="13"/>
    </row>
    <row r="6021">
      <c r="A6021" s="3">
        <v>7.10528301146E11</v>
      </c>
      <c r="B6021" s="2" t="s">
        <v>18818</v>
      </c>
      <c r="C6021" s="2" t="s">
        <v>18819</v>
      </c>
      <c r="D6021" s="3">
        <v>8.7758301455E10</v>
      </c>
      <c r="E6021" s="2" t="s">
        <v>117</v>
      </c>
      <c r="F6021" s="2" t="s">
        <v>201</v>
      </c>
      <c r="G6021" s="2" t="s">
        <v>18820</v>
      </c>
      <c r="H6021" s="4" t="s">
        <v>1874</v>
      </c>
      <c r="I6021" s="10"/>
      <c r="J6021" s="6"/>
    </row>
    <row r="6022">
      <c r="A6022" s="28">
        <v>7.10530302105E11</v>
      </c>
      <c r="B6022" s="29" t="s">
        <v>18821</v>
      </c>
      <c r="C6022" s="29" t="s">
        <v>18822</v>
      </c>
      <c r="D6022" s="29" t="s">
        <v>18823</v>
      </c>
      <c r="E6022" s="29" t="s">
        <v>21</v>
      </c>
      <c r="F6022" s="29" t="s">
        <v>2</v>
      </c>
      <c r="G6022" s="29" t="s">
        <v>17740</v>
      </c>
      <c r="H6022" s="51" t="s">
        <v>18237</v>
      </c>
      <c r="I6022" s="6"/>
      <c r="J6022" s="6"/>
    </row>
    <row r="6023">
      <c r="A6023" s="3">
        <v>7.10604302355E11</v>
      </c>
      <c r="B6023" s="2" t="s">
        <v>18824</v>
      </c>
      <c r="C6023" s="2" t="s">
        <v>18825</v>
      </c>
      <c r="D6023" s="3">
        <v>8.7764441544E10</v>
      </c>
      <c r="E6023" s="2" t="s">
        <v>213</v>
      </c>
      <c r="F6023" s="2" t="s">
        <v>16</v>
      </c>
      <c r="G6023" s="2" t="s">
        <v>18826</v>
      </c>
      <c r="H6023" s="4" t="s">
        <v>17176</v>
      </c>
      <c r="I6023" s="10"/>
      <c r="J6023" s="13"/>
    </row>
    <row r="6024">
      <c r="A6024" s="28">
        <v>7.10601302735E11</v>
      </c>
      <c r="B6024" s="29" t="s">
        <v>18827</v>
      </c>
      <c r="C6024" s="29" t="s">
        <v>18828</v>
      </c>
      <c r="D6024" s="28">
        <v>8.70296636E10</v>
      </c>
      <c r="E6024" s="29" t="s">
        <v>525</v>
      </c>
      <c r="F6024" s="29" t="s">
        <v>37</v>
      </c>
      <c r="G6024" s="29" t="s">
        <v>12424</v>
      </c>
      <c r="H6024" s="51" t="s">
        <v>16726</v>
      </c>
      <c r="I6024" s="6"/>
      <c r="J6024" s="13"/>
    </row>
    <row r="6025">
      <c r="A6025" s="3">
        <v>7.10602300714E11</v>
      </c>
      <c r="B6025" s="2" t="s">
        <v>18829</v>
      </c>
      <c r="C6025" s="2" t="s">
        <v>18830</v>
      </c>
      <c r="D6025" s="3">
        <v>8.7072002418E10</v>
      </c>
      <c r="E6025" s="2" t="s">
        <v>117</v>
      </c>
      <c r="F6025" s="2" t="s">
        <v>96</v>
      </c>
      <c r="G6025" s="2" t="s">
        <v>18831</v>
      </c>
      <c r="H6025" s="4" t="s">
        <v>18832</v>
      </c>
      <c r="I6025" s="10"/>
      <c r="J6025" s="6"/>
    </row>
    <row r="6026">
      <c r="A6026" s="28">
        <v>7.10605301907E11</v>
      </c>
      <c r="B6026" s="29" t="s">
        <v>18833</v>
      </c>
      <c r="C6026" s="29" t="s">
        <v>18834</v>
      </c>
      <c r="D6026" s="28">
        <v>8.7059776519E10</v>
      </c>
      <c r="E6026" s="29" t="s">
        <v>117</v>
      </c>
      <c r="F6026" s="29" t="s">
        <v>2</v>
      </c>
      <c r="G6026" s="29" t="s">
        <v>11832</v>
      </c>
      <c r="H6026" s="51" t="s">
        <v>18237</v>
      </c>
      <c r="I6026" s="6"/>
      <c r="J6026" s="6"/>
    </row>
    <row r="6027">
      <c r="A6027" s="28">
        <v>7.10607301155E11</v>
      </c>
      <c r="B6027" s="29" t="s">
        <v>18835</v>
      </c>
      <c r="C6027" s="29" t="s">
        <v>18836</v>
      </c>
      <c r="D6027" s="28">
        <v>8.7478314827E10</v>
      </c>
      <c r="E6027" s="29" t="s">
        <v>165</v>
      </c>
      <c r="F6027" s="29" t="s">
        <v>31</v>
      </c>
      <c r="G6027" s="29" t="s">
        <v>17895</v>
      </c>
      <c r="H6027" s="51" t="s">
        <v>18837</v>
      </c>
      <c r="I6027" s="6"/>
      <c r="J6027" s="10"/>
    </row>
    <row r="6028">
      <c r="A6028" s="28">
        <v>7.10606400881E11</v>
      </c>
      <c r="B6028" s="29" t="s">
        <v>18838</v>
      </c>
      <c r="C6028" s="29" t="s">
        <v>18839</v>
      </c>
      <c r="D6028" s="28">
        <v>8.7788940323E10</v>
      </c>
      <c r="E6028" s="29" t="s">
        <v>525</v>
      </c>
      <c r="F6028" s="29" t="s">
        <v>96</v>
      </c>
      <c r="G6028" s="29" t="s">
        <v>18840</v>
      </c>
      <c r="H6028" s="51" t="s">
        <v>1985</v>
      </c>
      <c r="I6028" s="6"/>
      <c r="J6028" s="6"/>
    </row>
    <row r="6029">
      <c r="A6029" s="3">
        <v>7.106074012E11</v>
      </c>
      <c r="B6029" s="2" t="s">
        <v>18841</v>
      </c>
      <c r="C6029" s="2" t="s">
        <v>18842</v>
      </c>
      <c r="D6029" s="69" t="s">
        <v>18843</v>
      </c>
      <c r="E6029" s="2" t="s">
        <v>386</v>
      </c>
      <c r="F6029" s="2" t="s">
        <v>205</v>
      </c>
      <c r="G6029" s="2" t="s">
        <v>1634</v>
      </c>
      <c r="H6029" s="4" t="s">
        <v>18569</v>
      </c>
      <c r="I6029" s="10"/>
      <c r="J6029" s="20"/>
      <c r="K6029" s="25"/>
      <c r="L6029" s="25"/>
      <c r="M6029" s="25"/>
      <c r="N6029" s="25"/>
      <c r="O6029" s="25"/>
      <c r="P6029" s="25"/>
      <c r="Q6029" s="25"/>
      <c r="R6029" s="25"/>
      <c r="S6029" s="25"/>
      <c r="T6029" s="25"/>
      <c r="U6029" s="25"/>
      <c r="V6029" s="25"/>
      <c r="W6029" s="25"/>
      <c r="X6029" s="25"/>
      <c r="Y6029" s="25"/>
      <c r="Z6029" s="25"/>
    </row>
    <row r="6030">
      <c r="A6030" s="28">
        <v>7.10607302361E11</v>
      </c>
      <c r="B6030" s="29" t="s">
        <v>18844</v>
      </c>
      <c r="C6030" s="29" t="s">
        <v>18845</v>
      </c>
      <c r="D6030" s="39" t="s">
        <v>18846</v>
      </c>
      <c r="E6030" s="29" t="s">
        <v>225</v>
      </c>
      <c r="F6030" s="29" t="s">
        <v>2</v>
      </c>
      <c r="G6030" s="29" t="s">
        <v>2458</v>
      </c>
      <c r="H6030" s="51" t="s">
        <v>18237</v>
      </c>
      <c r="I6030" s="6"/>
      <c r="J6030" s="6"/>
    </row>
    <row r="6031">
      <c r="A6031" s="28">
        <v>7.10611400968E11</v>
      </c>
      <c r="B6031" s="29" t="s">
        <v>18847</v>
      </c>
      <c r="C6031" s="29" t="s">
        <v>18848</v>
      </c>
      <c r="D6031" s="28">
        <v>8.7052603693E10</v>
      </c>
      <c r="E6031" s="29" t="s">
        <v>165</v>
      </c>
      <c r="F6031" s="29" t="s">
        <v>9</v>
      </c>
      <c r="G6031" s="29" t="s">
        <v>2852</v>
      </c>
      <c r="H6031" s="51" t="s">
        <v>1956</v>
      </c>
      <c r="I6031" s="6"/>
      <c r="J6031" s="13"/>
    </row>
    <row r="6032">
      <c r="A6032" s="28">
        <v>7.10612400468E11</v>
      </c>
      <c r="B6032" s="29" t="s">
        <v>18849</v>
      </c>
      <c r="C6032" s="29" t="s">
        <v>18850</v>
      </c>
      <c r="D6032" s="28">
        <v>8.7075876929E10</v>
      </c>
      <c r="E6032" s="29" t="s">
        <v>302</v>
      </c>
      <c r="F6032" s="29" t="s">
        <v>31</v>
      </c>
      <c r="G6032" s="29" t="s">
        <v>11864</v>
      </c>
      <c r="H6032" s="51" t="s">
        <v>18851</v>
      </c>
      <c r="I6032" s="6"/>
      <c r="J6032" s="6"/>
    </row>
    <row r="6033">
      <c r="A6033" s="28">
        <v>7.10619301289E11</v>
      </c>
      <c r="B6033" s="29" t="s">
        <v>18852</v>
      </c>
      <c r="C6033" s="29" t="s">
        <v>18853</v>
      </c>
      <c r="D6033" s="28">
        <v>8.7144828302E10</v>
      </c>
      <c r="E6033" s="29" t="s">
        <v>21</v>
      </c>
      <c r="F6033" s="29" t="s">
        <v>16</v>
      </c>
      <c r="G6033" s="29" t="s">
        <v>18854</v>
      </c>
      <c r="H6033" s="51" t="s">
        <v>17571</v>
      </c>
      <c r="I6033" s="6"/>
      <c r="J6033" s="6"/>
    </row>
    <row r="6034">
      <c r="A6034" s="28">
        <v>7.10617301813E11</v>
      </c>
      <c r="B6034" s="29" t="s">
        <v>18855</v>
      </c>
      <c r="C6034" s="29" t="s">
        <v>18856</v>
      </c>
      <c r="D6034" s="28">
        <v>8.7714171881E10</v>
      </c>
      <c r="E6034" s="29" t="s">
        <v>117</v>
      </c>
      <c r="F6034" s="29" t="s">
        <v>31</v>
      </c>
      <c r="G6034" s="29" t="s">
        <v>12361</v>
      </c>
      <c r="H6034" s="51" t="s">
        <v>18857</v>
      </c>
      <c r="I6034" s="6"/>
      <c r="J6034" s="6"/>
    </row>
    <row r="6035">
      <c r="A6035" s="58"/>
      <c r="B6035" s="58"/>
      <c r="C6035" s="58"/>
      <c r="D6035" s="58"/>
      <c r="E6035" s="58"/>
      <c r="F6035" s="58"/>
      <c r="G6035" s="58"/>
      <c r="H6035" s="6"/>
      <c r="I6035" s="6"/>
      <c r="J6035" s="6"/>
    </row>
    <row r="6036">
      <c r="A6036" s="3">
        <v>7.10620401211E11</v>
      </c>
      <c r="B6036" s="2" t="s">
        <v>18858</v>
      </c>
      <c r="C6036" s="2" t="s">
        <v>18859</v>
      </c>
      <c r="D6036" s="3">
        <v>8.7751348984E10</v>
      </c>
      <c r="E6036" s="2" t="s">
        <v>1</v>
      </c>
      <c r="F6036" s="2" t="s">
        <v>273</v>
      </c>
      <c r="G6036" s="2" t="s">
        <v>6050</v>
      </c>
      <c r="H6036" s="4" t="s">
        <v>8851</v>
      </c>
      <c r="I6036" s="10"/>
      <c r="J6036" s="10"/>
    </row>
    <row r="6037">
      <c r="A6037" s="3">
        <v>7.10628300736E11</v>
      </c>
      <c r="B6037" s="2" t="s">
        <v>18860</v>
      </c>
      <c r="C6037" s="2" t="s">
        <v>18861</v>
      </c>
      <c r="D6037" s="3">
        <v>8.7145322618E10</v>
      </c>
      <c r="E6037" s="2" t="s">
        <v>36</v>
      </c>
      <c r="F6037" s="2" t="s">
        <v>43</v>
      </c>
      <c r="G6037" s="2" t="s">
        <v>1589</v>
      </c>
      <c r="H6037" s="4" t="s">
        <v>2147</v>
      </c>
      <c r="I6037" s="10"/>
      <c r="J6037" s="33"/>
    </row>
    <row r="6038">
      <c r="A6038" s="28">
        <v>7.10709401314E11</v>
      </c>
      <c r="B6038" s="29" t="s">
        <v>18862</v>
      </c>
      <c r="C6038" s="29" t="s">
        <v>18863</v>
      </c>
      <c r="D6038" s="39" t="s">
        <v>18864</v>
      </c>
      <c r="E6038" s="29" t="s">
        <v>165</v>
      </c>
      <c r="F6038" s="29" t="s">
        <v>205</v>
      </c>
      <c r="G6038" s="29" t="s">
        <v>1096</v>
      </c>
      <c r="H6038" s="51" t="s">
        <v>18469</v>
      </c>
      <c r="I6038" s="6"/>
      <c r="J6038" s="10"/>
    </row>
    <row r="6039">
      <c r="A6039" s="28">
        <v>7.10710350173E11</v>
      </c>
      <c r="B6039" s="29" t="s">
        <v>18865</v>
      </c>
      <c r="C6039" s="29" t="s">
        <v>18866</v>
      </c>
      <c r="D6039" s="39" t="s">
        <v>18867</v>
      </c>
      <c r="E6039" s="29" t="s">
        <v>165</v>
      </c>
      <c r="F6039" s="29" t="s">
        <v>71</v>
      </c>
      <c r="G6039" s="29" t="s">
        <v>3286</v>
      </c>
      <c r="H6039" s="30" t="s">
        <v>18868</v>
      </c>
      <c r="I6039" s="6"/>
      <c r="J6039" s="6"/>
    </row>
    <row r="6040">
      <c r="A6040" s="58"/>
      <c r="B6040" s="58"/>
      <c r="C6040" s="58"/>
      <c r="D6040" s="58"/>
      <c r="E6040" s="58"/>
      <c r="F6040" s="58"/>
      <c r="G6040" s="58"/>
      <c r="H6040" s="6"/>
      <c r="I6040" s="6"/>
      <c r="J6040" s="10"/>
    </row>
    <row r="6041">
      <c r="A6041" s="58"/>
      <c r="B6041" s="58"/>
      <c r="C6041" s="58"/>
      <c r="D6041" s="58"/>
      <c r="E6041" s="58"/>
      <c r="F6041" s="58"/>
      <c r="G6041" s="58"/>
      <c r="H6041" s="6"/>
      <c r="I6041" s="6"/>
      <c r="J6041" s="6"/>
    </row>
    <row r="6042">
      <c r="A6042" s="3">
        <v>7.10715400349E11</v>
      </c>
      <c r="B6042" s="2" t="s">
        <v>18869</v>
      </c>
      <c r="C6042" s="2" t="s">
        <v>18870</v>
      </c>
      <c r="D6042" s="3">
        <v>8.7103521243E10</v>
      </c>
      <c r="E6042" s="2" t="s">
        <v>674</v>
      </c>
      <c r="F6042" s="2" t="s">
        <v>60</v>
      </c>
      <c r="G6042" s="2" t="s">
        <v>4725</v>
      </c>
      <c r="H6042" s="4" t="s">
        <v>1952</v>
      </c>
      <c r="I6042" s="10"/>
      <c r="J6042" s="10"/>
    </row>
    <row r="6043">
      <c r="A6043" s="62">
        <v>7.10724301161E11</v>
      </c>
      <c r="B6043" s="63" t="s">
        <v>18871</v>
      </c>
      <c r="C6043" s="63" t="s">
        <v>18872</v>
      </c>
      <c r="D6043" s="62">
        <v>8.70177572E10</v>
      </c>
      <c r="E6043" s="63" t="s">
        <v>165</v>
      </c>
      <c r="F6043" s="63" t="s">
        <v>1868</v>
      </c>
      <c r="G6043" s="63" t="s">
        <v>18873</v>
      </c>
      <c r="H6043" s="33"/>
      <c r="I6043" s="33"/>
      <c r="J6043" s="10"/>
    </row>
    <row r="6044">
      <c r="A6044" s="28">
        <v>7.10727301198E11</v>
      </c>
      <c r="B6044" s="29" t="s">
        <v>17900</v>
      </c>
      <c r="C6044" s="29" t="s">
        <v>18874</v>
      </c>
      <c r="D6044" s="28">
        <v>8.705582778E10</v>
      </c>
      <c r="E6044" s="29" t="s">
        <v>213</v>
      </c>
      <c r="F6044" s="29" t="s">
        <v>22</v>
      </c>
      <c r="G6044" s="29" t="s">
        <v>18875</v>
      </c>
      <c r="H6044" s="51" t="s">
        <v>1839</v>
      </c>
      <c r="I6044" s="6"/>
      <c r="J6044" s="6"/>
    </row>
    <row r="6045">
      <c r="A6045" s="28">
        <v>7.10729301981E11</v>
      </c>
      <c r="B6045" s="29" t="s">
        <v>18876</v>
      </c>
      <c r="C6045" s="29" t="s">
        <v>18876</v>
      </c>
      <c r="D6045" s="28">
        <v>8.7011644515E10</v>
      </c>
      <c r="E6045" s="29" t="s">
        <v>117</v>
      </c>
      <c r="F6045" s="29" t="s">
        <v>186</v>
      </c>
      <c r="G6045" s="29" t="s">
        <v>12028</v>
      </c>
      <c r="H6045" s="51" t="s">
        <v>18005</v>
      </c>
      <c r="I6045" s="6"/>
      <c r="J6045" s="6"/>
    </row>
    <row r="6046">
      <c r="A6046" s="3">
        <v>7.10728302311E11</v>
      </c>
      <c r="B6046" s="2" t="s">
        <v>18877</v>
      </c>
      <c r="C6046" s="2" t="s">
        <v>18878</v>
      </c>
      <c r="D6046" s="3">
        <v>8.7771175105E10</v>
      </c>
      <c r="E6046" s="2" t="s">
        <v>165</v>
      </c>
      <c r="F6046" s="2" t="s">
        <v>2</v>
      </c>
      <c r="G6046" s="2" t="s">
        <v>17199</v>
      </c>
      <c r="H6046" s="4" t="s">
        <v>18241</v>
      </c>
      <c r="I6046" s="10"/>
      <c r="J6046" s="6"/>
    </row>
    <row r="6047">
      <c r="A6047" s="28">
        <v>7.10806302511E11</v>
      </c>
      <c r="B6047" s="29" t="s">
        <v>18879</v>
      </c>
      <c r="C6047" s="29" t="s">
        <v>18880</v>
      </c>
      <c r="D6047" s="28">
        <v>8.7028280722E10</v>
      </c>
      <c r="E6047" s="29" t="s">
        <v>16</v>
      </c>
      <c r="F6047" s="29" t="s">
        <v>91</v>
      </c>
      <c r="G6047" s="29" t="s">
        <v>18881</v>
      </c>
      <c r="H6047" s="51" t="s">
        <v>17337</v>
      </c>
      <c r="I6047" s="6"/>
      <c r="J6047" s="6"/>
    </row>
    <row r="6048">
      <c r="A6048" s="28">
        <v>7.10801302871E11</v>
      </c>
      <c r="B6048" s="29" t="s">
        <v>18882</v>
      </c>
      <c r="C6048" s="29" t="s">
        <v>18883</v>
      </c>
      <c r="D6048" s="28">
        <v>8.7764532266E10</v>
      </c>
      <c r="E6048" s="29" t="s">
        <v>165</v>
      </c>
      <c r="F6048" s="29" t="s">
        <v>186</v>
      </c>
      <c r="G6048" s="29" t="s">
        <v>14352</v>
      </c>
      <c r="H6048" s="51" t="s">
        <v>18027</v>
      </c>
      <c r="I6048" s="6"/>
      <c r="J6048" s="6"/>
    </row>
    <row r="6049">
      <c r="A6049" s="28">
        <v>7.10810301069E11</v>
      </c>
      <c r="B6049" s="29" t="s">
        <v>18884</v>
      </c>
      <c r="C6049" s="29" t="s">
        <v>18885</v>
      </c>
      <c r="D6049" s="39" t="s">
        <v>18886</v>
      </c>
      <c r="E6049" s="29" t="s">
        <v>21</v>
      </c>
      <c r="F6049" s="29" t="s">
        <v>2</v>
      </c>
      <c r="G6049" s="29" t="s">
        <v>12478</v>
      </c>
      <c r="H6049" s="51" t="s">
        <v>18237</v>
      </c>
      <c r="I6049" s="6"/>
      <c r="J6049" s="6"/>
      <c r="K6049" s="16"/>
      <c r="L6049" s="16"/>
      <c r="M6049" s="16"/>
      <c r="N6049" s="16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  <c r="Y6049" s="16"/>
      <c r="Z6049" s="16"/>
    </row>
    <row r="6050">
      <c r="A6050" s="28">
        <v>7.10808302146E11</v>
      </c>
      <c r="B6050" s="29" t="s">
        <v>18887</v>
      </c>
      <c r="C6050" s="29" t="s">
        <v>18888</v>
      </c>
      <c r="D6050" s="28">
        <v>8.7222631988E10</v>
      </c>
      <c r="E6050" s="29" t="s">
        <v>21</v>
      </c>
      <c r="F6050" s="29" t="s">
        <v>186</v>
      </c>
      <c r="G6050" s="29" t="s">
        <v>18889</v>
      </c>
      <c r="H6050" s="51" t="s">
        <v>18027</v>
      </c>
      <c r="I6050" s="6"/>
      <c r="J6050" s="33"/>
    </row>
    <row r="6051">
      <c r="A6051" s="3">
        <v>7.10809400449E11</v>
      </c>
      <c r="B6051" s="2" t="s">
        <v>18890</v>
      </c>
      <c r="C6051" s="2" t="s">
        <v>18891</v>
      </c>
      <c r="D6051" s="2" t="s">
        <v>18892</v>
      </c>
      <c r="E6051" s="2" t="s">
        <v>1373</v>
      </c>
      <c r="F6051" s="2" t="s">
        <v>9</v>
      </c>
      <c r="G6051" s="2" t="s">
        <v>1121</v>
      </c>
      <c r="H6051" s="4" t="s">
        <v>2010</v>
      </c>
      <c r="I6051" s="10"/>
      <c r="J6051" s="6"/>
    </row>
    <row r="6052">
      <c r="A6052" s="28">
        <v>7.10819302205E11</v>
      </c>
      <c r="B6052" s="29" t="s">
        <v>18893</v>
      </c>
      <c r="C6052" s="29" t="s">
        <v>18894</v>
      </c>
      <c r="D6052" s="28">
        <v>8.7017687198E10</v>
      </c>
      <c r="E6052" s="29" t="s">
        <v>6578</v>
      </c>
      <c r="F6052" s="29" t="s">
        <v>37</v>
      </c>
      <c r="G6052" s="29" t="s">
        <v>18895</v>
      </c>
      <c r="H6052" s="51" t="s">
        <v>16726</v>
      </c>
      <c r="I6052" s="6"/>
      <c r="J6052" s="6"/>
    </row>
    <row r="6053">
      <c r="A6053" s="28">
        <v>7.10822401507E11</v>
      </c>
      <c r="B6053" s="29" t="s">
        <v>18896</v>
      </c>
      <c r="C6053" s="29" t="s">
        <v>18896</v>
      </c>
      <c r="D6053" s="28">
        <v>8.7711601101E10</v>
      </c>
      <c r="E6053" s="29" t="s">
        <v>16</v>
      </c>
      <c r="F6053" s="29" t="s">
        <v>201</v>
      </c>
      <c r="G6053" s="29" t="s">
        <v>18897</v>
      </c>
      <c r="H6053" s="51" t="s">
        <v>1874</v>
      </c>
      <c r="I6053" s="6"/>
      <c r="J6053" s="6"/>
    </row>
    <row r="6054">
      <c r="A6054" s="3">
        <v>7.10826302627E11</v>
      </c>
      <c r="B6054" s="2" t="s">
        <v>18898</v>
      </c>
      <c r="C6054" s="2" t="s">
        <v>18899</v>
      </c>
      <c r="D6054" s="3">
        <v>8.7474389802E10</v>
      </c>
      <c r="E6054" s="2" t="s">
        <v>117</v>
      </c>
      <c r="F6054" s="2" t="s">
        <v>31</v>
      </c>
      <c r="G6054" s="2" t="s">
        <v>4632</v>
      </c>
      <c r="H6054" s="4" t="s">
        <v>18900</v>
      </c>
      <c r="I6054" s="10"/>
      <c r="J6054" s="10"/>
    </row>
    <row r="6055">
      <c r="A6055" s="28">
        <v>7.10823301645E11</v>
      </c>
      <c r="B6055" s="29" t="s">
        <v>18901</v>
      </c>
      <c r="C6055" s="29" t="s">
        <v>18901</v>
      </c>
      <c r="D6055" s="28">
        <v>8.776310606E10</v>
      </c>
      <c r="E6055" s="29" t="s">
        <v>302</v>
      </c>
      <c r="F6055" s="29" t="s">
        <v>37</v>
      </c>
      <c r="G6055" s="29" t="s">
        <v>18902</v>
      </c>
      <c r="H6055" s="51" t="s">
        <v>16726</v>
      </c>
      <c r="I6055" s="6"/>
      <c r="J6055" s="10"/>
    </row>
    <row r="6056">
      <c r="A6056" s="28">
        <v>7.10829400041E11</v>
      </c>
      <c r="B6056" s="29" t="s">
        <v>18903</v>
      </c>
      <c r="C6056" s="29" t="s">
        <v>18904</v>
      </c>
      <c r="D6056" s="29" t="s">
        <v>18905</v>
      </c>
      <c r="E6056" s="29" t="s">
        <v>302</v>
      </c>
      <c r="F6056" s="29" t="s">
        <v>96</v>
      </c>
      <c r="G6056" s="29" t="s">
        <v>11787</v>
      </c>
      <c r="H6056" s="51" t="s">
        <v>17692</v>
      </c>
      <c r="I6056" s="6"/>
      <c r="J6056" s="6"/>
    </row>
    <row r="6057">
      <c r="A6057" s="28">
        <v>7.10831401144E11</v>
      </c>
      <c r="B6057" s="29" t="s">
        <v>18906</v>
      </c>
      <c r="C6057" s="29" t="s">
        <v>18907</v>
      </c>
      <c r="D6057" s="28">
        <v>8.7018132898E10</v>
      </c>
      <c r="E6057" s="29" t="s">
        <v>16</v>
      </c>
      <c r="F6057" s="29" t="s">
        <v>452</v>
      </c>
      <c r="G6057" s="29" t="s">
        <v>18908</v>
      </c>
      <c r="H6057" s="51" t="s">
        <v>15839</v>
      </c>
      <c r="I6057" s="6"/>
      <c r="J6057" s="6"/>
    </row>
    <row r="6058">
      <c r="A6058" s="28">
        <v>7.10901303105E11</v>
      </c>
      <c r="B6058" s="29" t="s">
        <v>18909</v>
      </c>
      <c r="C6058" s="29" t="s">
        <v>18910</v>
      </c>
      <c r="D6058" s="28">
        <v>8.7770755001E10</v>
      </c>
      <c r="E6058" s="29" t="s">
        <v>165</v>
      </c>
      <c r="F6058" s="29" t="s">
        <v>91</v>
      </c>
      <c r="G6058" s="29" t="s">
        <v>1224</v>
      </c>
      <c r="H6058" s="51" t="s">
        <v>17337</v>
      </c>
      <c r="I6058" s="6"/>
      <c r="J6058" s="20"/>
    </row>
    <row r="6059">
      <c r="A6059" s="3">
        <v>7.10901300284E11</v>
      </c>
      <c r="B6059" s="2" t="s">
        <v>18911</v>
      </c>
      <c r="C6059" s="2" t="s">
        <v>4062</v>
      </c>
      <c r="D6059" s="2" t="s">
        <v>18912</v>
      </c>
      <c r="E6059" s="2" t="s">
        <v>117</v>
      </c>
      <c r="F6059" s="2" t="s">
        <v>71</v>
      </c>
      <c r="G6059" s="2" t="s">
        <v>2781</v>
      </c>
      <c r="H6059" s="65" t="s">
        <v>18913</v>
      </c>
      <c r="I6059" s="10"/>
      <c r="J6059" s="6"/>
    </row>
    <row r="6060">
      <c r="A6060" s="28">
        <v>7.10912350419E11</v>
      </c>
      <c r="B6060" s="29" t="s">
        <v>18914</v>
      </c>
      <c r="C6060" s="29" t="s">
        <v>18915</v>
      </c>
      <c r="D6060" s="39" t="s">
        <v>18916</v>
      </c>
      <c r="E6060" s="29" t="s">
        <v>362</v>
      </c>
      <c r="F6060" s="29" t="s">
        <v>55</v>
      </c>
      <c r="G6060" s="29" t="s">
        <v>2945</v>
      </c>
      <c r="H6060" s="51" t="s">
        <v>1814</v>
      </c>
      <c r="I6060" s="6"/>
      <c r="J6060" s="33"/>
    </row>
    <row r="6061">
      <c r="A6061" s="28">
        <v>7.10902301595E11</v>
      </c>
      <c r="B6061" s="29" t="s">
        <v>18917</v>
      </c>
      <c r="C6061" s="29" t="s">
        <v>18918</v>
      </c>
      <c r="D6061" s="28">
        <v>8.7021408701E10</v>
      </c>
      <c r="E6061" s="29" t="s">
        <v>173</v>
      </c>
      <c r="F6061" s="29" t="s">
        <v>16</v>
      </c>
      <c r="G6061" s="29" t="s">
        <v>3334</v>
      </c>
      <c r="H6061" s="51" t="s">
        <v>15839</v>
      </c>
      <c r="I6061" s="6"/>
      <c r="J6061" s="20"/>
    </row>
    <row r="6062">
      <c r="A6062" s="28">
        <v>7.10908301345E11</v>
      </c>
      <c r="B6062" s="29" t="s">
        <v>18919</v>
      </c>
      <c r="C6062" s="29" t="s">
        <v>18920</v>
      </c>
      <c r="D6062" s="39" t="s">
        <v>18921</v>
      </c>
      <c r="E6062" s="29" t="s">
        <v>213</v>
      </c>
      <c r="F6062" s="29" t="s">
        <v>91</v>
      </c>
      <c r="G6062" s="29" t="s">
        <v>18922</v>
      </c>
      <c r="H6062" s="51" t="s">
        <v>1842</v>
      </c>
      <c r="I6062" s="6"/>
      <c r="J6062" s="6"/>
    </row>
    <row r="6063">
      <c r="A6063" s="28">
        <v>7.10922402638E11</v>
      </c>
      <c r="B6063" s="29" t="s">
        <v>18923</v>
      </c>
      <c r="C6063" s="29" t="s">
        <v>18923</v>
      </c>
      <c r="D6063" s="28">
        <v>8.7789909902E10</v>
      </c>
      <c r="E6063" s="29" t="s">
        <v>225</v>
      </c>
      <c r="F6063" s="29" t="s">
        <v>2</v>
      </c>
      <c r="G6063" s="29" t="s">
        <v>17071</v>
      </c>
      <c r="H6063" s="51" t="s">
        <v>18924</v>
      </c>
      <c r="I6063" s="6"/>
      <c r="J6063" s="20"/>
    </row>
    <row r="6064">
      <c r="A6064" s="28">
        <v>7.10917302337E11</v>
      </c>
      <c r="B6064" s="29" t="s">
        <v>18925</v>
      </c>
      <c r="C6064" s="29" t="s">
        <v>18926</v>
      </c>
      <c r="D6064" s="28">
        <v>8.7081563606E10</v>
      </c>
      <c r="E6064" s="29" t="s">
        <v>165</v>
      </c>
      <c r="F6064" s="29" t="s">
        <v>205</v>
      </c>
      <c r="G6064" s="29" t="s">
        <v>16176</v>
      </c>
      <c r="H6064" s="51" t="s">
        <v>18927</v>
      </c>
      <c r="I6064" s="6"/>
      <c r="J6064" s="6"/>
    </row>
    <row r="6065">
      <c r="A6065" s="28">
        <v>7.1092240071E11</v>
      </c>
      <c r="B6065" s="29" t="s">
        <v>18928</v>
      </c>
      <c r="C6065" s="29" t="s">
        <v>18929</v>
      </c>
      <c r="D6065" s="28">
        <v>8.7012779798E10</v>
      </c>
      <c r="E6065" s="29" t="s">
        <v>213</v>
      </c>
      <c r="F6065" s="29" t="s">
        <v>452</v>
      </c>
      <c r="G6065" s="29" t="s">
        <v>16280</v>
      </c>
      <c r="H6065" s="51" t="s">
        <v>15839</v>
      </c>
      <c r="I6065" s="6"/>
      <c r="J6065" s="6"/>
    </row>
    <row r="6066">
      <c r="A6066" s="28">
        <v>7.10923302365E11</v>
      </c>
      <c r="B6066" s="29" t="s">
        <v>18930</v>
      </c>
      <c r="C6066" s="29" t="s">
        <v>18931</v>
      </c>
      <c r="D6066" s="39" t="s">
        <v>18932</v>
      </c>
      <c r="E6066" s="29" t="s">
        <v>21</v>
      </c>
      <c r="F6066" s="29" t="s">
        <v>2</v>
      </c>
      <c r="G6066" s="29" t="s">
        <v>12478</v>
      </c>
      <c r="H6066" s="51" t="s">
        <v>18237</v>
      </c>
      <c r="I6066" s="6"/>
      <c r="J6066" s="6"/>
    </row>
    <row r="6067">
      <c r="A6067" s="3">
        <v>7.1092440084E11</v>
      </c>
      <c r="B6067" s="2" t="s">
        <v>18933</v>
      </c>
      <c r="C6067" s="2" t="s">
        <v>18934</v>
      </c>
      <c r="D6067" s="69" t="s">
        <v>18935</v>
      </c>
      <c r="E6067" s="2" t="s">
        <v>272</v>
      </c>
      <c r="F6067" s="2" t="s">
        <v>31</v>
      </c>
      <c r="G6067" s="2" t="s">
        <v>18936</v>
      </c>
      <c r="H6067" s="4" t="s">
        <v>18900</v>
      </c>
      <c r="I6067" s="10"/>
      <c r="J6067" s="13"/>
    </row>
    <row r="6068">
      <c r="A6068" s="28">
        <v>7.11001400397E11</v>
      </c>
      <c r="B6068" s="29" t="s">
        <v>18937</v>
      </c>
      <c r="C6068" s="29" t="s">
        <v>18938</v>
      </c>
      <c r="D6068" s="28">
        <v>8.7013377621E10</v>
      </c>
      <c r="E6068" s="29" t="s">
        <v>213</v>
      </c>
      <c r="F6068" s="29" t="s">
        <v>22</v>
      </c>
      <c r="G6068" s="29" t="s">
        <v>16135</v>
      </c>
      <c r="H6068" s="51" t="s">
        <v>1839</v>
      </c>
      <c r="I6068" s="6"/>
      <c r="J6068" s="6"/>
    </row>
    <row r="6069">
      <c r="A6069" s="28">
        <v>7.1092730162E11</v>
      </c>
      <c r="B6069" s="29" t="s">
        <v>12476</v>
      </c>
      <c r="C6069" s="29" t="s">
        <v>18939</v>
      </c>
      <c r="D6069" s="29" t="s">
        <v>18940</v>
      </c>
      <c r="E6069" s="29" t="s">
        <v>117</v>
      </c>
      <c r="F6069" s="29" t="s">
        <v>16</v>
      </c>
      <c r="G6069" s="29" t="s">
        <v>16280</v>
      </c>
      <c r="H6069" s="51" t="s">
        <v>15839</v>
      </c>
      <c r="I6069" s="6"/>
      <c r="J6069" s="33"/>
    </row>
    <row r="6070">
      <c r="A6070" s="3">
        <v>7.11005300335E11</v>
      </c>
      <c r="B6070" s="2" t="s">
        <v>16099</v>
      </c>
      <c r="C6070" s="2" t="s">
        <v>18941</v>
      </c>
      <c r="D6070" s="3">
        <v>8.7711800168E10</v>
      </c>
      <c r="E6070" s="2" t="s">
        <v>117</v>
      </c>
      <c r="F6070" s="2" t="s">
        <v>31</v>
      </c>
      <c r="G6070" s="2" t="s">
        <v>18942</v>
      </c>
      <c r="H6070" s="4" t="s">
        <v>18943</v>
      </c>
      <c r="I6070" s="10"/>
      <c r="J6070" s="6"/>
    </row>
    <row r="6071">
      <c r="A6071" s="28">
        <v>7.11007300376E11</v>
      </c>
      <c r="B6071" s="29" t="s">
        <v>18944</v>
      </c>
      <c r="C6071" s="29" t="s">
        <v>18945</v>
      </c>
      <c r="D6071" s="28">
        <v>8.777534498E10</v>
      </c>
      <c r="E6071" s="29" t="s">
        <v>117</v>
      </c>
      <c r="F6071" s="29" t="s">
        <v>96</v>
      </c>
      <c r="G6071" s="29" t="s">
        <v>11951</v>
      </c>
      <c r="H6071" s="51" t="s">
        <v>17692</v>
      </c>
      <c r="I6071" s="6"/>
      <c r="J6071" s="20"/>
    </row>
    <row r="6072">
      <c r="A6072" s="3">
        <v>7.11011300774E11</v>
      </c>
      <c r="B6072" s="2" t="s">
        <v>18946</v>
      </c>
      <c r="C6072" s="2" t="s">
        <v>18947</v>
      </c>
      <c r="D6072" s="3">
        <v>8.7113821811E10</v>
      </c>
      <c r="E6072" s="2" t="s">
        <v>416</v>
      </c>
      <c r="F6072" s="2" t="s">
        <v>91</v>
      </c>
      <c r="G6072" s="2" t="s">
        <v>18948</v>
      </c>
      <c r="H6072" s="4" t="s">
        <v>1969</v>
      </c>
      <c r="I6072" s="10"/>
      <c r="J6072" s="6"/>
    </row>
    <row r="6073">
      <c r="A6073" s="28">
        <v>7.11010300888E11</v>
      </c>
      <c r="B6073" s="29" t="s">
        <v>18949</v>
      </c>
      <c r="C6073" s="29" t="s">
        <v>18950</v>
      </c>
      <c r="D6073" s="28">
        <v>8.7016323399E10</v>
      </c>
      <c r="E6073" s="29" t="s">
        <v>674</v>
      </c>
      <c r="F6073" s="29" t="s">
        <v>2</v>
      </c>
      <c r="G6073" s="29" t="s">
        <v>6514</v>
      </c>
      <c r="H6073" s="51" t="s">
        <v>18237</v>
      </c>
      <c r="I6073" s="6"/>
      <c r="J6073" s="6"/>
    </row>
    <row r="6074">
      <c r="A6074" s="28">
        <v>7.11011301049E11</v>
      </c>
      <c r="B6074" s="29" t="s">
        <v>18951</v>
      </c>
      <c r="C6074" s="29" t="s">
        <v>18952</v>
      </c>
      <c r="D6074" s="28">
        <v>8.7022389373E10</v>
      </c>
      <c r="E6074" s="29" t="s">
        <v>117</v>
      </c>
      <c r="F6074" s="29" t="s">
        <v>452</v>
      </c>
      <c r="G6074" s="29" t="s">
        <v>18953</v>
      </c>
      <c r="H6074" s="51" t="s">
        <v>15839</v>
      </c>
      <c r="I6074" s="6"/>
      <c r="J6074" s="10"/>
    </row>
    <row r="6075">
      <c r="A6075" s="3">
        <v>7.11014401478E11</v>
      </c>
      <c r="B6075" s="2" t="s">
        <v>18954</v>
      </c>
      <c r="C6075" s="2" t="s">
        <v>18955</v>
      </c>
      <c r="D6075" s="3">
        <v>8.7015289871E10</v>
      </c>
      <c r="E6075" s="2" t="s">
        <v>1206</v>
      </c>
      <c r="F6075" s="2" t="s">
        <v>452</v>
      </c>
      <c r="G6075" s="2" t="s">
        <v>1617</v>
      </c>
      <c r="H6075" s="4" t="s">
        <v>16036</v>
      </c>
      <c r="I6075" s="10"/>
      <c r="J6075" s="6"/>
    </row>
    <row r="6076">
      <c r="A6076" s="72">
        <v>7.11026302613E11</v>
      </c>
      <c r="B6076" s="73" t="s">
        <v>18956</v>
      </c>
      <c r="C6076" s="73" t="s">
        <v>18957</v>
      </c>
      <c r="D6076" s="72">
        <v>8.7770607978E10</v>
      </c>
      <c r="E6076" s="73" t="s">
        <v>247</v>
      </c>
      <c r="F6076" s="73" t="s">
        <v>91</v>
      </c>
      <c r="G6076" s="73" t="s">
        <v>5361</v>
      </c>
      <c r="H6076" s="74" t="s">
        <v>2152</v>
      </c>
      <c r="I6076" s="14"/>
      <c r="J6076" s="33"/>
    </row>
    <row r="6077">
      <c r="A6077" s="28">
        <v>7.11016301323E11</v>
      </c>
      <c r="B6077" s="29" t="s">
        <v>18958</v>
      </c>
      <c r="C6077" s="29" t="s">
        <v>18958</v>
      </c>
      <c r="D6077" s="28">
        <f>+77014797351</f>
        <v>77014797351</v>
      </c>
      <c r="E6077" s="29" t="s">
        <v>18959</v>
      </c>
      <c r="F6077" s="29" t="s">
        <v>16</v>
      </c>
      <c r="G6077" s="29" t="s">
        <v>9382</v>
      </c>
      <c r="H6077" s="51" t="s">
        <v>1874</v>
      </c>
      <c r="I6077" s="6"/>
      <c r="J6077" s="10"/>
    </row>
    <row r="6078">
      <c r="A6078" s="62">
        <v>7.11016402665E11</v>
      </c>
      <c r="B6078" s="63" t="s">
        <v>18960</v>
      </c>
      <c r="C6078" s="63" t="s">
        <v>18961</v>
      </c>
      <c r="D6078" s="62">
        <v>8.7089687322E10</v>
      </c>
      <c r="E6078" s="63" t="s">
        <v>1335</v>
      </c>
      <c r="F6078" s="63" t="s">
        <v>16</v>
      </c>
      <c r="G6078" s="63" t="s">
        <v>14142</v>
      </c>
      <c r="H6078" s="33"/>
      <c r="I6078" s="33"/>
      <c r="J6078" s="13"/>
    </row>
    <row r="6079">
      <c r="A6079" s="3">
        <v>7.11027300672E11</v>
      </c>
      <c r="B6079" s="2" t="s">
        <v>18962</v>
      </c>
      <c r="C6079" s="2" t="s">
        <v>18963</v>
      </c>
      <c r="D6079" s="69" t="s">
        <v>18964</v>
      </c>
      <c r="E6079" s="2" t="s">
        <v>117</v>
      </c>
      <c r="F6079" s="2" t="s">
        <v>31</v>
      </c>
      <c r="G6079" s="2" t="s">
        <v>11851</v>
      </c>
      <c r="H6079" s="4" t="s">
        <v>18900</v>
      </c>
      <c r="I6079" s="10"/>
      <c r="J6079" s="6"/>
    </row>
    <row r="6080">
      <c r="A6080" s="28">
        <v>7.11030450443E11</v>
      </c>
      <c r="B6080" s="29" t="s">
        <v>18965</v>
      </c>
      <c r="C6080" s="29" t="s">
        <v>18965</v>
      </c>
      <c r="D6080" s="29" t="s">
        <v>18966</v>
      </c>
      <c r="E6080" s="29" t="s">
        <v>674</v>
      </c>
      <c r="F6080" s="29" t="s">
        <v>71</v>
      </c>
      <c r="G6080" s="29" t="s">
        <v>1074</v>
      </c>
      <c r="H6080" s="30" t="s">
        <v>1804</v>
      </c>
      <c r="I6080" s="6"/>
      <c r="J6080" s="6"/>
    </row>
    <row r="6081">
      <c r="A6081" s="28">
        <v>7.1102830118E11</v>
      </c>
      <c r="B6081" s="29" t="s">
        <v>18967</v>
      </c>
      <c r="C6081" s="29" t="s">
        <v>18968</v>
      </c>
      <c r="D6081" s="28">
        <v>8.7014677773E10</v>
      </c>
      <c r="E6081" s="29" t="s">
        <v>8671</v>
      </c>
      <c r="F6081" s="29" t="s">
        <v>37</v>
      </c>
      <c r="G6081" s="29" t="s">
        <v>6101</v>
      </c>
      <c r="H6081" s="51" t="s">
        <v>16726</v>
      </c>
      <c r="I6081" s="6"/>
      <c r="J6081" s="6"/>
    </row>
    <row r="6082">
      <c r="A6082" s="62">
        <v>7.11029300792E11</v>
      </c>
      <c r="B6082" s="63" t="s">
        <v>18969</v>
      </c>
      <c r="C6082" s="63" t="s">
        <v>18970</v>
      </c>
      <c r="D6082" s="62">
        <v>8.7052637953E10</v>
      </c>
      <c r="E6082" s="63" t="s">
        <v>165</v>
      </c>
      <c r="F6082" s="63" t="s">
        <v>16</v>
      </c>
      <c r="G6082" s="63" t="s">
        <v>17575</v>
      </c>
      <c r="H6082" s="33"/>
      <c r="I6082" s="33"/>
      <c r="J6082" s="6"/>
    </row>
    <row r="6083">
      <c r="A6083" s="72">
        <v>7.11101300624E11</v>
      </c>
      <c r="B6083" s="73" t="s">
        <v>18971</v>
      </c>
      <c r="C6083" s="73" t="s">
        <v>18972</v>
      </c>
      <c r="D6083" s="72">
        <v>8.7055778866E10</v>
      </c>
      <c r="E6083" s="73" t="s">
        <v>213</v>
      </c>
      <c r="F6083" s="73" t="s">
        <v>201</v>
      </c>
      <c r="G6083" s="73" t="s">
        <v>284</v>
      </c>
      <c r="H6083" s="74" t="s">
        <v>18973</v>
      </c>
      <c r="I6083" s="14"/>
      <c r="J6083" s="10"/>
    </row>
    <row r="6084">
      <c r="A6084" s="3">
        <v>7.11101400313E11</v>
      </c>
      <c r="B6084" s="2" t="s">
        <v>18974</v>
      </c>
      <c r="C6084" s="2" t="s">
        <v>18975</v>
      </c>
      <c r="D6084" s="2" t="s">
        <v>18976</v>
      </c>
      <c r="E6084" s="2" t="s">
        <v>117</v>
      </c>
      <c r="F6084" s="2" t="s">
        <v>141</v>
      </c>
      <c r="G6084" s="2" t="s">
        <v>1707</v>
      </c>
      <c r="H6084" s="4" t="s">
        <v>18977</v>
      </c>
      <c r="I6084" s="10"/>
      <c r="J6084" s="6"/>
    </row>
    <row r="6085">
      <c r="A6085" s="3">
        <v>7.11107302396E11</v>
      </c>
      <c r="B6085" s="2" t="s">
        <v>17847</v>
      </c>
      <c r="C6085" s="2" t="s">
        <v>18978</v>
      </c>
      <c r="D6085" s="2" t="s">
        <v>18979</v>
      </c>
      <c r="E6085" s="2" t="s">
        <v>213</v>
      </c>
      <c r="F6085" s="2" t="s">
        <v>205</v>
      </c>
      <c r="G6085" s="2" t="s">
        <v>1211</v>
      </c>
      <c r="H6085" s="4" t="s">
        <v>18535</v>
      </c>
      <c r="I6085" s="10"/>
      <c r="J6085" s="10"/>
    </row>
    <row r="6086">
      <c r="A6086" s="28">
        <v>7.11111400556E11</v>
      </c>
      <c r="B6086" s="29" t="s">
        <v>18980</v>
      </c>
      <c r="C6086" s="29" t="s">
        <v>18981</v>
      </c>
      <c r="D6086" s="28">
        <f>+77028244416</f>
        <v>77028244416</v>
      </c>
      <c r="E6086" s="29" t="s">
        <v>674</v>
      </c>
      <c r="F6086" s="29" t="s">
        <v>37</v>
      </c>
      <c r="G6086" s="29" t="s">
        <v>18982</v>
      </c>
      <c r="H6086" s="144">
        <v>45607.0</v>
      </c>
      <c r="I6086" s="6"/>
      <c r="J6086" s="20"/>
    </row>
    <row r="6087">
      <c r="A6087" s="28">
        <v>7.11108301363E11</v>
      </c>
      <c r="B6087" s="29" t="s">
        <v>18983</v>
      </c>
      <c r="C6087" s="29" t="s">
        <v>18984</v>
      </c>
      <c r="D6087" s="28">
        <v>8.7753190967E10</v>
      </c>
      <c r="E6087" s="29" t="s">
        <v>2998</v>
      </c>
      <c r="F6087" s="29" t="s">
        <v>2</v>
      </c>
      <c r="G6087" s="29" t="s">
        <v>12024</v>
      </c>
      <c r="H6087" s="51" t="s">
        <v>18237</v>
      </c>
      <c r="I6087" s="6"/>
      <c r="J6087" s="10"/>
    </row>
    <row r="6088">
      <c r="A6088" s="62">
        <v>7.11110301384E11</v>
      </c>
      <c r="B6088" s="63" t="s">
        <v>18985</v>
      </c>
      <c r="C6088" s="63" t="s">
        <v>18986</v>
      </c>
      <c r="D6088" s="62">
        <v>8.7054155167E10</v>
      </c>
      <c r="E6088" s="63" t="s">
        <v>21</v>
      </c>
      <c r="F6088" s="63" t="s">
        <v>16</v>
      </c>
      <c r="G6088" s="63" t="s">
        <v>18987</v>
      </c>
      <c r="H6088" s="33"/>
      <c r="I6088" s="33"/>
      <c r="J6088" s="6"/>
    </row>
    <row r="6089">
      <c r="A6089" s="28">
        <v>7.11117301421E11</v>
      </c>
      <c r="B6089" s="29" t="s">
        <v>18988</v>
      </c>
      <c r="C6089" s="29" t="s">
        <v>18989</v>
      </c>
      <c r="D6089" s="28">
        <f>+77052644233</f>
        <v>77052644233</v>
      </c>
      <c r="E6089" s="29" t="s">
        <v>674</v>
      </c>
      <c r="F6089" s="29" t="s">
        <v>16</v>
      </c>
      <c r="G6089" s="29" t="s">
        <v>4537</v>
      </c>
      <c r="H6089" s="51" t="s">
        <v>1686</v>
      </c>
      <c r="I6089" s="6"/>
      <c r="J6089" s="6"/>
    </row>
    <row r="6090">
      <c r="A6090" s="28">
        <v>7.11113301608E11</v>
      </c>
      <c r="B6090" s="29" t="s">
        <v>18990</v>
      </c>
      <c r="C6090" s="29" t="s">
        <v>18991</v>
      </c>
      <c r="D6090" s="39" t="s">
        <v>18992</v>
      </c>
      <c r="E6090" s="29" t="s">
        <v>11207</v>
      </c>
      <c r="F6090" s="29" t="s">
        <v>205</v>
      </c>
      <c r="G6090" s="29" t="s">
        <v>1634</v>
      </c>
      <c r="H6090" s="51" t="s">
        <v>18469</v>
      </c>
      <c r="I6090" s="6"/>
      <c r="J6090" s="10"/>
    </row>
    <row r="6091">
      <c r="A6091" s="28">
        <v>7.11120301389E11</v>
      </c>
      <c r="B6091" s="29" t="s">
        <v>18993</v>
      </c>
      <c r="C6091" s="29" t="s">
        <v>18994</v>
      </c>
      <c r="D6091" s="39" t="s">
        <v>18995</v>
      </c>
      <c r="E6091" s="29" t="s">
        <v>117</v>
      </c>
      <c r="F6091" s="29" t="s">
        <v>2</v>
      </c>
      <c r="G6091" s="29" t="s">
        <v>13940</v>
      </c>
      <c r="H6091" s="51" t="s">
        <v>18237</v>
      </c>
      <c r="I6091" s="6"/>
      <c r="J6091" s="6"/>
    </row>
    <row r="6092">
      <c r="A6092" s="62">
        <v>7.11123301385E11</v>
      </c>
      <c r="B6092" s="63" t="s">
        <v>18996</v>
      </c>
      <c r="C6092" s="63" t="s">
        <v>18997</v>
      </c>
      <c r="D6092" s="68" t="str">
        <f>+77023103330 ,87023103330</f>
        <v>#ERROR!</v>
      </c>
      <c r="E6092" s="63" t="s">
        <v>1373</v>
      </c>
      <c r="F6092" s="63" t="s">
        <v>1868</v>
      </c>
      <c r="G6092" s="63" t="s">
        <v>16416</v>
      </c>
      <c r="H6092" s="33"/>
      <c r="I6092" s="33"/>
      <c r="J6092" s="20"/>
    </row>
    <row r="6093">
      <c r="A6093" s="28">
        <v>7.1112330267E11</v>
      </c>
      <c r="B6093" s="29" t="s">
        <v>18998</v>
      </c>
      <c r="C6093" s="29" t="s">
        <v>18999</v>
      </c>
      <c r="D6093" s="28">
        <v>8.7773964325E10</v>
      </c>
      <c r="E6093" s="29" t="s">
        <v>674</v>
      </c>
      <c r="F6093" s="29" t="s">
        <v>91</v>
      </c>
      <c r="G6093" s="29" t="s">
        <v>5120</v>
      </c>
      <c r="H6093" s="51" t="s">
        <v>17337</v>
      </c>
      <c r="I6093" s="6"/>
      <c r="J6093" s="6"/>
    </row>
    <row r="6094">
      <c r="A6094" s="3">
        <v>7.11125300289E11</v>
      </c>
      <c r="B6094" s="2" t="s">
        <v>19000</v>
      </c>
      <c r="C6094" s="2" t="s">
        <v>19000</v>
      </c>
      <c r="D6094" s="3">
        <v>8.7776464045E10</v>
      </c>
      <c r="E6094" s="2" t="s">
        <v>117</v>
      </c>
      <c r="F6094" s="2" t="s">
        <v>31</v>
      </c>
      <c r="G6094" s="2" t="s">
        <v>14263</v>
      </c>
      <c r="H6094" s="4" t="s">
        <v>18900</v>
      </c>
      <c r="I6094" s="10"/>
      <c r="J6094" s="33"/>
    </row>
    <row r="6095">
      <c r="A6095" s="28">
        <v>7.11130300167E11</v>
      </c>
      <c r="B6095" s="29" t="s">
        <v>19001</v>
      </c>
      <c r="C6095" s="29" t="s">
        <v>19002</v>
      </c>
      <c r="D6095" s="39" t="s">
        <v>19003</v>
      </c>
      <c r="E6095" s="29" t="s">
        <v>117</v>
      </c>
      <c r="F6095" s="29" t="s">
        <v>31</v>
      </c>
      <c r="G6095" s="29" t="s">
        <v>1176</v>
      </c>
      <c r="H6095" s="51" t="s">
        <v>19004</v>
      </c>
      <c r="I6095" s="6"/>
      <c r="J6095" s="6"/>
    </row>
    <row r="6096">
      <c r="A6096" s="3">
        <v>7.11218300254E11</v>
      </c>
      <c r="B6096" s="2" t="s">
        <v>19005</v>
      </c>
      <c r="C6096" s="2" t="s">
        <v>19006</v>
      </c>
      <c r="D6096" s="69" t="s">
        <v>13068</v>
      </c>
      <c r="E6096" s="2" t="s">
        <v>584</v>
      </c>
      <c r="F6096" s="2" t="s">
        <v>96</v>
      </c>
      <c r="G6096" s="2" t="s">
        <v>13069</v>
      </c>
      <c r="H6096" s="4" t="s">
        <v>2090</v>
      </c>
      <c r="I6096" s="10"/>
      <c r="J6096" s="6"/>
    </row>
    <row r="6097">
      <c r="A6097" s="58"/>
      <c r="B6097" s="58"/>
      <c r="C6097" s="58"/>
      <c r="D6097" s="58"/>
      <c r="E6097" s="58"/>
      <c r="F6097" s="58"/>
      <c r="G6097" s="58"/>
      <c r="H6097" s="6"/>
      <c r="I6097" s="6"/>
      <c r="J6097" s="6"/>
    </row>
    <row r="6098">
      <c r="A6098" s="3">
        <v>7.11219300517E11</v>
      </c>
      <c r="B6098" s="2" t="s">
        <v>19007</v>
      </c>
      <c r="C6098" s="2" t="s">
        <v>19008</v>
      </c>
      <c r="D6098" s="69" t="s">
        <v>19009</v>
      </c>
      <c r="E6098" s="2" t="s">
        <v>16</v>
      </c>
      <c r="F6098" s="2" t="s">
        <v>141</v>
      </c>
      <c r="G6098" s="2" t="s">
        <v>19010</v>
      </c>
      <c r="H6098" s="4" t="s">
        <v>17176</v>
      </c>
      <c r="I6098" s="10"/>
      <c r="J6098" s="13"/>
    </row>
    <row r="6099">
      <c r="A6099" s="58"/>
      <c r="B6099" s="58"/>
      <c r="C6099" s="58"/>
      <c r="D6099" s="58"/>
      <c r="E6099" s="58"/>
      <c r="F6099" s="58"/>
      <c r="G6099" s="58"/>
      <c r="H6099" s="6"/>
      <c r="I6099" s="6"/>
      <c r="J6099" s="6"/>
    </row>
    <row r="6100">
      <c r="A6100" s="3">
        <v>7.2010130416E11</v>
      </c>
      <c r="B6100" s="2" t="s">
        <v>19011</v>
      </c>
      <c r="C6100" s="2" t="s">
        <v>19012</v>
      </c>
      <c r="D6100" s="3">
        <v>8.7054651863E10</v>
      </c>
      <c r="E6100" s="2" t="s">
        <v>213</v>
      </c>
      <c r="F6100" s="2" t="s">
        <v>186</v>
      </c>
      <c r="G6100" s="2" t="s">
        <v>12644</v>
      </c>
      <c r="H6100" s="4" t="s">
        <v>1851</v>
      </c>
      <c r="I6100" s="10"/>
      <c r="J6100" s="10"/>
    </row>
    <row r="6101">
      <c r="A6101" s="62">
        <v>7.20101408863E11</v>
      </c>
      <c r="B6101" s="63" t="s">
        <v>19013</v>
      </c>
      <c r="C6101" s="63" t="s">
        <v>19014</v>
      </c>
      <c r="D6101" s="62">
        <v>8.7764832273E10</v>
      </c>
      <c r="E6101" s="63" t="s">
        <v>379</v>
      </c>
      <c r="F6101" s="63" t="s">
        <v>16</v>
      </c>
      <c r="G6101" s="63" t="s">
        <v>12875</v>
      </c>
      <c r="H6101" s="33"/>
      <c r="I6101" s="33"/>
      <c r="J6101" s="10"/>
    </row>
    <row r="6102">
      <c r="A6102" s="28">
        <v>7.20101308202E11</v>
      </c>
      <c r="B6102" s="29" t="s">
        <v>19015</v>
      </c>
      <c r="C6102" s="29" t="s">
        <v>19016</v>
      </c>
      <c r="D6102" s="39" t="s">
        <v>19017</v>
      </c>
      <c r="E6102" s="29" t="s">
        <v>117</v>
      </c>
      <c r="F6102" s="29" t="s">
        <v>2</v>
      </c>
      <c r="G6102" s="29" t="s">
        <v>19018</v>
      </c>
      <c r="H6102" s="51" t="s">
        <v>18237</v>
      </c>
      <c r="I6102" s="6"/>
      <c r="J6102" s="6"/>
    </row>
    <row r="6103">
      <c r="A6103" s="72">
        <v>7.20101352379E11</v>
      </c>
      <c r="B6103" s="73" t="s">
        <v>19019</v>
      </c>
      <c r="C6103" s="73" t="s">
        <v>19020</v>
      </c>
      <c r="D6103" s="109" t="s">
        <v>19021</v>
      </c>
      <c r="E6103" s="73" t="s">
        <v>674</v>
      </c>
      <c r="F6103" s="73" t="s">
        <v>60</v>
      </c>
      <c r="G6103" s="73" t="s">
        <v>19022</v>
      </c>
      <c r="H6103" s="74" t="s">
        <v>15160</v>
      </c>
      <c r="I6103" s="14"/>
      <c r="J6103" s="6"/>
    </row>
    <row r="6104">
      <c r="A6104" s="3">
        <v>7.20101451664E11</v>
      </c>
      <c r="B6104" s="2" t="s">
        <v>19023</v>
      </c>
      <c r="C6104" s="2" t="s">
        <v>19024</v>
      </c>
      <c r="D6104" s="2" t="s">
        <v>19025</v>
      </c>
      <c r="E6104" s="2" t="s">
        <v>16</v>
      </c>
      <c r="F6104" s="2" t="s">
        <v>71</v>
      </c>
      <c r="G6104" s="2" t="s">
        <v>19026</v>
      </c>
      <c r="H6104" s="65" t="s">
        <v>1804</v>
      </c>
      <c r="I6104" s="10"/>
      <c r="J6104" s="10"/>
    </row>
    <row r="6105">
      <c r="A6105" s="3">
        <v>7.20104301172E11</v>
      </c>
      <c r="B6105" s="2" t="s">
        <v>19027</v>
      </c>
      <c r="C6105" s="2" t="s">
        <v>19028</v>
      </c>
      <c r="D6105" s="3">
        <v>8.7051815277E10</v>
      </c>
      <c r="E6105" s="2" t="s">
        <v>21</v>
      </c>
      <c r="F6105" s="2" t="s">
        <v>96</v>
      </c>
      <c r="G6105" s="2" t="s">
        <v>2899</v>
      </c>
      <c r="H6105" s="4" t="s">
        <v>2090</v>
      </c>
      <c r="I6105" s="10"/>
      <c r="J6105" s="6"/>
    </row>
    <row r="6106">
      <c r="A6106" s="58"/>
      <c r="B6106" s="58"/>
      <c r="C6106" s="58"/>
      <c r="D6106" s="58"/>
      <c r="E6106" s="58"/>
      <c r="F6106" s="58"/>
      <c r="G6106" s="58"/>
      <c r="H6106" s="6"/>
      <c r="I6106" s="6"/>
      <c r="J6106" s="14"/>
    </row>
    <row r="6107">
      <c r="A6107" s="28">
        <v>7.20113400516E11</v>
      </c>
      <c r="B6107" s="29" t="s">
        <v>19029</v>
      </c>
      <c r="C6107" s="29" t="s">
        <v>19030</v>
      </c>
      <c r="D6107" s="28">
        <v>8.7026228311E10</v>
      </c>
      <c r="E6107" s="29" t="s">
        <v>1206</v>
      </c>
      <c r="F6107" s="29" t="s">
        <v>205</v>
      </c>
      <c r="G6107" s="29" t="s">
        <v>6434</v>
      </c>
      <c r="H6107" s="51" t="s">
        <v>18469</v>
      </c>
      <c r="I6107" s="6"/>
      <c r="J6107" s="6"/>
    </row>
    <row r="6108">
      <c r="A6108" s="28">
        <v>7.20116450539E11</v>
      </c>
      <c r="B6108" s="29" t="s">
        <v>19031</v>
      </c>
      <c r="C6108" s="29" t="s">
        <v>19032</v>
      </c>
      <c r="D6108" s="39" t="s">
        <v>19033</v>
      </c>
      <c r="E6108" s="29" t="s">
        <v>21</v>
      </c>
      <c r="F6108" s="29" t="s">
        <v>16</v>
      </c>
      <c r="G6108" s="29" t="s">
        <v>19034</v>
      </c>
      <c r="H6108" s="51" t="s">
        <v>1686</v>
      </c>
      <c r="I6108" s="6"/>
      <c r="J6108" s="13"/>
    </row>
    <row r="6109">
      <c r="A6109" s="3">
        <v>7.20114300951E11</v>
      </c>
      <c r="B6109" s="2" t="s">
        <v>19035</v>
      </c>
      <c r="C6109" s="2" t="s">
        <v>19036</v>
      </c>
      <c r="D6109" s="3">
        <v>8.7054229999E10</v>
      </c>
      <c r="E6109" s="2" t="s">
        <v>16</v>
      </c>
      <c r="F6109" s="2" t="s">
        <v>205</v>
      </c>
      <c r="G6109" s="2" t="s">
        <v>1431</v>
      </c>
      <c r="H6109" s="4" t="s">
        <v>18535</v>
      </c>
      <c r="I6109" s="10"/>
      <c r="J6109" s="10"/>
    </row>
    <row r="6110">
      <c r="A6110" s="28">
        <v>7.20120300326E11</v>
      </c>
      <c r="B6110" s="29" t="s">
        <v>19037</v>
      </c>
      <c r="C6110" s="29" t="s">
        <v>19038</v>
      </c>
      <c r="D6110" s="28">
        <v>8.7755418769E10</v>
      </c>
      <c r="E6110" s="29" t="s">
        <v>674</v>
      </c>
      <c r="F6110" s="29" t="s">
        <v>2</v>
      </c>
      <c r="G6110" s="29" t="s">
        <v>13279</v>
      </c>
      <c r="H6110" s="51" t="s">
        <v>18397</v>
      </c>
      <c r="I6110" s="6"/>
      <c r="J6110" s="6"/>
    </row>
    <row r="6111">
      <c r="A6111" s="62">
        <v>7.20120401939E11</v>
      </c>
      <c r="B6111" s="63" t="s">
        <v>19039</v>
      </c>
      <c r="C6111" s="63" t="s">
        <v>19040</v>
      </c>
      <c r="D6111" s="62">
        <v>8.7758960555E10</v>
      </c>
      <c r="E6111" s="63" t="s">
        <v>674</v>
      </c>
      <c r="F6111" s="63" t="s">
        <v>1868</v>
      </c>
      <c r="G6111" s="63" t="s">
        <v>12441</v>
      </c>
      <c r="H6111" s="33"/>
      <c r="I6111" s="33"/>
      <c r="J6111" s="6"/>
    </row>
    <row r="6112">
      <c r="A6112" s="3">
        <v>7.20121401191E11</v>
      </c>
      <c r="B6112" s="2" t="s">
        <v>19041</v>
      </c>
      <c r="C6112" s="2" t="s">
        <v>19042</v>
      </c>
      <c r="D6112" s="3">
        <v>8.7774574174E10</v>
      </c>
      <c r="E6112" s="2" t="s">
        <v>213</v>
      </c>
      <c r="F6112" s="2" t="s">
        <v>205</v>
      </c>
      <c r="G6112" s="2" t="s">
        <v>1211</v>
      </c>
      <c r="H6112" s="4" t="s">
        <v>18535</v>
      </c>
      <c r="I6112" s="10"/>
      <c r="J6112" s="6"/>
    </row>
    <row r="6113">
      <c r="A6113" s="3">
        <v>7.2012435006E11</v>
      </c>
      <c r="B6113" s="2" t="s">
        <v>19043</v>
      </c>
      <c r="C6113" s="2" t="s">
        <v>19044</v>
      </c>
      <c r="D6113" s="3">
        <v>8.777183282E10</v>
      </c>
      <c r="E6113" s="2" t="s">
        <v>165</v>
      </c>
      <c r="F6113" s="2" t="s">
        <v>91</v>
      </c>
      <c r="G6113" s="2" t="s">
        <v>3134</v>
      </c>
      <c r="H6113" s="4" t="s">
        <v>1922</v>
      </c>
      <c r="I6113" s="10"/>
      <c r="J6113" s="6"/>
    </row>
    <row r="6114">
      <c r="A6114" s="3">
        <v>7.20125302511E11</v>
      </c>
      <c r="B6114" s="2" t="s">
        <v>19045</v>
      </c>
      <c r="C6114" s="2" t="s">
        <v>19046</v>
      </c>
      <c r="D6114" s="2" t="s">
        <v>19047</v>
      </c>
      <c r="E6114" s="2" t="s">
        <v>213</v>
      </c>
      <c r="F6114" s="2" t="s">
        <v>205</v>
      </c>
      <c r="G6114" s="2" t="s">
        <v>1634</v>
      </c>
      <c r="H6114" s="4" t="s">
        <v>18535</v>
      </c>
      <c r="I6114" s="10"/>
      <c r="J6114" s="6"/>
    </row>
    <row r="6115">
      <c r="A6115" s="28">
        <v>7.20124402057E11</v>
      </c>
      <c r="B6115" s="29" t="s">
        <v>19048</v>
      </c>
      <c r="C6115" s="29" t="s">
        <v>19049</v>
      </c>
      <c r="D6115" s="28">
        <v>8.7058346549E10</v>
      </c>
      <c r="E6115" s="29" t="s">
        <v>302</v>
      </c>
      <c r="F6115" s="29" t="s">
        <v>37</v>
      </c>
      <c r="G6115" s="29" t="s">
        <v>1181</v>
      </c>
      <c r="H6115" s="51" t="s">
        <v>16726</v>
      </c>
      <c r="I6115" s="6"/>
      <c r="J6115" s="6"/>
    </row>
    <row r="6116">
      <c r="A6116" s="28">
        <v>7.20131302049E11</v>
      </c>
      <c r="B6116" s="29" t="s">
        <v>19050</v>
      </c>
      <c r="C6116" s="29" t="s">
        <v>19051</v>
      </c>
      <c r="D6116" s="29" t="s">
        <v>19052</v>
      </c>
      <c r="E6116" s="29" t="s">
        <v>397</v>
      </c>
      <c r="F6116" s="29" t="s">
        <v>452</v>
      </c>
      <c r="G6116" s="29" t="s">
        <v>18366</v>
      </c>
      <c r="H6116" s="51" t="s">
        <v>15839</v>
      </c>
      <c r="I6116" s="6"/>
      <c r="J6116" s="10"/>
    </row>
    <row r="6117">
      <c r="A6117" s="3">
        <v>7.20125401143E11</v>
      </c>
      <c r="B6117" s="2" t="s">
        <v>19053</v>
      </c>
      <c r="C6117" s="2" t="s">
        <v>19054</v>
      </c>
      <c r="D6117" s="3">
        <v>8.775956853E10</v>
      </c>
      <c r="E6117" s="2" t="s">
        <v>36</v>
      </c>
      <c r="F6117" s="2" t="s">
        <v>141</v>
      </c>
      <c r="G6117" s="2" t="s">
        <v>19055</v>
      </c>
      <c r="H6117" s="106">
        <v>45427.0</v>
      </c>
      <c r="I6117" s="10"/>
      <c r="J6117" s="6"/>
    </row>
    <row r="6118">
      <c r="A6118" s="28">
        <v>7.201273019E11</v>
      </c>
      <c r="B6118" s="29" t="s">
        <v>19056</v>
      </c>
      <c r="C6118" s="29" t="s">
        <v>19057</v>
      </c>
      <c r="D6118" s="28">
        <v>8.7017776626E10</v>
      </c>
      <c r="E6118" s="29" t="s">
        <v>165</v>
      </c>
      <c r="F6118" s="29" t="s">
        <v>37</v>
      </c>
      <c r="G6118" s="29" t="s">
        <v>13948</v>
      </c>
      <c r="H6118" s="51" t="s">
        <v>19058</v>
      </c>
      <c r="I6118" s="6"/>
      <c r="J6118" s="6"/>
    </row>
    <row r="6119">
      <c r="A6119" s="28">
        <v>7.20128301669E11</v>
      </c>
      <c r="B6119" s="29" t="s">
        <v>19059</v>
      </c>
      <c r="C6119" s="29" t="s">
        <v>19060</v>
      </c>
      <c r="D6119" s="28">
        <v>8.7778656908E10</v>
      </c>
      <c r="E6119" s="29" t="s">
        <v>2863</v>
      </c>
      <c r="F6119" s="29" t="s">
        <v>9</v>
      </c>
      <c r="G6119" s="29" t="s">
        <v>1584</v>
      </c>
      <c r="H6119" s="51" t="s">
        <v>19061</v>
      </c>
      <c r="I6119" s="6"/>
      <c r="J6119" s="6"/>
    </row>
    <row r="6120">
      <c r="A6120" s="72">
        <v>7.20215300069E11</v>
      </c>
      <c r="B6120" s="73" t="s">
        <v>19062</v>
      </c>
      <c r="C6120" s="73" t="s">
        <v>19063</v>
      </c>
      <c r="D6120" s="72">
        <v>8.7145397132E10</v>
      </c>
      <c r="E6120" s="73" t="s">
        <v>16</v>
      </c>
      <c r="F6120" s="73" t="s">
        <v>43</v>
      </c>
      <c r="G6120" s="73" t="s">
        <v>19064</v>
      </c>
      <c r="H6120" s="74" t="s">
        <v>2080</v>
      </c>
      <c r="I6120" s="14"/>
      <c r="J6120" s="10"/>
    </row>
    <row r="6121">
      <c r="A6121" s="28">
        <v>7.20218450503E11</v>
      </c>
      <c r="B6121" s="29" t="s">
        <v>19065</v>
      </c>
      <c r="C6121" s="29" t="s">
        <v>19066</v>
      </c>
      <c r="D6121" s="28">
        <v>8.7027307739E10</v>
      </c>
      <c r="E6121" s="29" t="s">
        <v>16</v>
      </c>
      <c r="F6121" s="29" t="s">
        <v>22</v>
      </c>
      <c r="G6121" s="29" t="s">
        <v>19067</v>
      </c>
      <c r="H6121" s="51" t="s">
        <v>1743</v>
      </c>
      <c r="I6121" s="6"/>
      <c r="J6121" s="13"/>
    </row>
    <row r="6122">
      <c r="A6122" s="28">
        <v>7.20222301749E11</v>
      </c>
      <c r="B6122" s="29" t="s">
        <v>19068</v>
      </c>
      <c r="C6122" s="29" t="s">
        <v>19069</v>
      </c>
      <c r="D6122" s="39" t="s">
        <v>19070</v>
      </c>
      <c r="E6122" s="29" t="s">
        <v>674</v>
      </c>
      <c r="F6122" s="29" t="s">
        <v>31</v>
      </c>
      <c r="G6122" s="29" t="s">
        <v>19071</v>
      </c>
      <c r="H6122" s="51" t="s">
        <v>19004</v>
      </c>
      <c r="I6122" s="6"/>
      <c r="J6122" s="6"/>
    </row>
    <row r="6123">
      <c r="A6123" s="3">
        <v>7.20225301804E11</v>
      </c>
      <c r="B6123" s="2" t="s">
        <v>19072</v>
      </c>
      <c r="C6123" s="2" t="s">
        <v>19073</v>
      </c>
      <c r="D6123" s="3">
        <v>8.7474775008E10</v>
      </c>
      <c r="E6123" s="2" t="s">
        <v>17788</v>
      </c>
      <c r="F6123" s="2" t="s">
        <v>91</v>
      </c>
      <c r="G6123" s="2" t="s">
        <v>6266</v>
      </c>
      <c r="H6123" s="4" t="s">
        <v>1922</v>
      </c>
      <c r="I6123" s="10"/>
      <c r="J6123" s="6"/>
    </row>
    <row r="6124">
      <c r="A6124" s="3">
        <v>7.20302302187E11</v>
      </c>
      <c r="B6124" s="2" t="s">
        <v>19074</v>
      </c>
      <c r="C6124" s="2" t="s">
        <v>19075</v>
      </c>
      <c r="D6124" s="3">
        <v>8.7759971527E10</v>
      </c>
      <c r="E6124" s="2" t="s">
        <v>379</v>
      </c>
      <c r="F6124" s="2" t="s">
        <v>91</v>
      </c>
      <c r="G6124" s="2" t="s">
        <v>1834</v>
      </c>
      <c r="H6124" s="4" t="s">
        <v>1922</v>
      </c>
      <c r="I6124" s="10"/>
      <c r="J6124" s="10"/>
    </row>
    <row r="6125">
      <c r="A6125" s="28">
        <v>7.20227450265E11</v>
      </c>
      <c r="B6125" s="29" t="s">
        <v>19076</v>
      </c>
      <c r="C6125" s="29" t="s">
        <v>19077</v>
      </c>
      <c r="D6125" s="28">
        <v>8.7777777777E10</v>
      </c>
      <c r="E6125" s="29" t="s">
        <v>165</v>
      </c>
      <c r="F6125" s="29" t="s">
        <v>9</v>
      </c>
      <c r="G6125" s="29" t="s">
        <v>1536</v>
      </c>
      <c r="H6125" s="51" t="s">
        <v>16765</v>
      </c>
      <c r="I6125" s="6"/>
      <c r="J6125" s="6"/>
    </row>
    <row r="6126">
      <c r="A6126" s="28">
        <v>7.20228301444E11</v>
      </c>
      <c r="B6126" s="29" t="s">
        <v>19078</v>
      </c>
      <c r="C6126" s="29" t="s">
        <v>19079</v>
      </c>
      <c r="D6126" s="39" t="s">
        <v>19080</v>
      </c>
      <c r="E6126" s="29" t="s">
        <v>117</v>
      </c>
      <c r="F6126" s="29" t="s">
        <v>452</v>
      </c>
      <c r="G6126" s="29" t="s">
        <v>14793</v>
      </c>
      <c r="H6126" s="51" t="s">
        <v>16819</v>
      </c>
      <c r="I6126" s="6"/>
      <c r="J6126" s="10"/>
    </row>
    <row r="6127">
      <c r="A6127" s="28">
        <v>7.20302301496E11</v>
      </c>
      <c r="B6127" s="29" t="s">
        <v>19081</v>
      </c>
      <c r="C6127" s="29" t="s">
        <v>9401</v>
      </c>
      <c r="D6127" s="28">
        <v>8.7718661646E10</v>
      </c>
      <c r="E6127" s="29" t="s">
        <v>117</v>
      </c>
      <c r="F6127" s="29" t="s">
        <v>91</v>
      </c>
      <c r="G6127" s="29" t="s">
        <v>4659</v>
      </c>
      <c r="H6127" s="51" t="s">
        <v>19082</v>
      </c>
      <c r="I6127" s="6"/>
      <c r="J6127" s="6"/>
    </row>
    <row r="6128">
      <c r="A6128" s="28">
        <v>7.20305301849E11</v>
      </c>
      <c r="B6128" s="29" t="s">
        <v>19083</v>
      </c>
      <c r="C6128" s="29" t="s">
        <v>19084</v>
      </c>
      <c r="D6128" s="28">
        <f>+77713328095</f>
        <v>77713328095</v>
      </c>
      <c r="E6128" s="29" t="s">
        <v>674</v>
      </c>
      <c r="F6128" s="29" t="s">
        <v>2</v>
      </c>
      <c r="G6128" s="29" t="s">
        <v>6133</v>
      </c>
      <c r="H6128" s="51" t="s">
        <v>18237</v>
      </c>
      <c r="I6128" s="6"/>
      <c r="J6128" s="10"/>
    </row>
    <row r="6129">
      <c r="A6129" s="3">
        <v>7.20308300758E11</v>
      </c>
      <c r="B6129" s="2" t="s">
        <v>19085</v>
      </c>
      <c r="C6129" s="2" t="s">
        <v>19086</v>
      </c>
      <c r="D6129" s="3">
        <v>8.7053891665E10</v>
      </c>
      <c r="E6129" s="2" t="s">
        <v>165</v>
      </c>
      <c r="F6129" s="2" t="s">
        <v>91</v>
      </c>
      <c r="G6129" s="2" t="s">
        <v>19087</v>
      </c>
      <c r="H6129" s="4" t="s">
        <v>1922</v>
      </c>
      <c r="I6129" s="10"/>
      <c r="J6129" s="6"/>
    </row>
    <row r="6130">
      <c r="A6130" s="3">
        <v>7.20315402075E11</v>
      </c>
      <c r="B6130" s="2" t="s">
        <v>19088</v>
      </c>
      <c r="C6130" s="2" t="s">
        <v>19089</v>
      </c>
      <c r="D6130" s="3">
        <f>+77771991278</f>
        <v>77771991278</v>
      </c>
      <c r="E6130" s="2" t="s">
        <v>213</v>
      </c>
      <c r="F6130" s="2" t="s">
        <v>205</v>
      </c>
      <c r="G6130" s="2" t="s">
        <v>1634</v>
      </c>
      <c r="H6130" s="4" t="s">
        <v>18535</v>
      </c>
      <c r="I6130" s="10"/>
      <c r="J6130" s="10"/>
    </row>
    <row r="6131">
      <c r="A6131" s="28">
        <v>7.20327300206E11</v>
      </c>
      <c r="B6131" s="29" t="s">
        <v>19090</v>
      </c>
      <c r="C6131" s="29" t="s">
        <v>19091</v>
      </c>
      <c r="D6131" s="28">
        <v>8.707708675E10</v>
      </c>
      <c r="E6131" s="29" t="s">
        <v>6803</v>
      </c>
      <c r="F6131" s="29" t="s">
        <v>37</v>
      </c>
      <c r="G6131" s="29" t="s">
        <v>19092</v>
      </c>
      <c r="H6131" s="51" t="s">
        <v>17772</v>
      </c>
      <c r="I6131" s="6"/>
      <c r="J6131" s="10"/>
    </row>
    <row r="6132">
      <c r="A6132" s="28">
        <v>7.20316301988E11</v>
      </c>
      <c r="B6132" s="29" t="s">
        <v>19093</v>
      </c>
      <c r="C6132" s="29" t="s">
        <v>19094</v>
      </c>
      <c r="D6132" s="28">
        <v>8.777653683E10</v>
      </c>
      <c r="E6132" s="29" t="s">
        <v>165</v>
      </c>
      <c r="F6132" s="29" t="s">
        <v>91</v>
      </c>
      <c r="G6132" s="29" t="s">
        <v>1339</v>
      </c>
      <c r="H6132" s="51" t="s">
        <v>1842</v>
      </c>
      <c r="I6132" s="6"/>
      <c r="J6132" s="13"/>
    </row>
    <row r="6133">
      <c r="A6133" s="3">
        <v>7.20408400807E11</v>
      </c>
      <c r="B6133" s="2" t="s">
        <v>19095</v>
      </c>
      <c r="C6133" s="2" t="s">
        <v>19096</v>
      </c>
      <c r="D6133" s="3">
        <v>8.7755734243E10</v>
      </c>
      <c r="E6133" s="2" t="s">
        <v>165</v>
      </c>
      <c r="F6133" s="2" t="s">
        <v>71</v>
      </c>
      <c r="G6133" s="2" t="s">
        <v>2586</v>
      </c>
      <c r="H6133" s="65" t="s">
        <v>16953</v>
      </c>
      <c r="I6133" s="10"/>
      <c r="J6133" s="10"/>
    </row>
    <row r="6134">
      <c r="A6134" s="28">
        <v>7.20330450136E11</v>
      </c>
      <c r="B6134" s="29" t="s">
        <v>19097</v>
      </c>
      <c r="C6134" s="29" t="s">
        <v>19098</v>
      </c>
      <c r="D6134" s="28">
        <v>8.7778680242E10</v>
      </c>
      <c r="E6134" s="29" t="s">
        <v>16</v>
      </c>
      <c r="F6134" s="29" t="s">
        <v>9</v>
      </c>
      <c r="G6134" s="29" t="s">
        <v>19099</v>
      </c>
      <c r="H6134" s="51" t="s">
        <v>1956</v>
      </c>
      <c r="I6134" s="6"/>
      <c r="J6134" s="6"/>
    </row>
    <row r="6135">
      <c r="A6135" s="28">
        <v>7.20403302324E11</v>
      </c>
      <c r="B6135" s="29" t="s">
        <v>19100</v>
      </c>
      <c r="C6135" s="29" t="s">
        <v>19101</v>
      </c>
      <c r="D6135" s="28">
        <f>+77714028156</f>
        <v>77714028156</v>
      </c>
      <c r="E6135" s="29" t="s">
        <v>165</v>
      </c>
      <c r="F6135" s="29" t="s">
        <v>96</v>
      </c>
      <c r="G6135" s="29" t="s">
        <v>1947</v>
      </c>
      <c r="H6135" s="51" t="s">
        <v>17692</v>
      </c>
      <c r="I6135" s="6"/>
      <c r="J6135" s="6"/>
    </row>
    <row r="6136">
      <c r="A6136" s="3">
        <v>7.20405302157E11</v>
      </c>
      <c r="B6136" s="2" t="s">
        <v>19102</v>
      </c>
      <c r="C6136" s="2" t="s">
        <v>19103</v>
      </c>
      <c r="D6136" s="69" t="s">
        <v>19104</v>
      </c>
      <c r="E6136" s="2" t="s">
        <v>16</v>
      </c>
      <c r="F6136" s="2" t="s">
        <v>96</v>
      </c>
      <c r="G6136" s="2" t="s">
        <v>19105</v>
      </c>
      <c r="H6136" s="4" t="s">
        <v>19106</v>
      </c>
      <c r="I6136" s="10"/>
      <c r="J6136" s="6"/>
    </row>
    <row r="6137">
      <c r="A6137" s="28">
        <v>7.20406401458E11</v>
      </c>
      <c r="B6137" s="29" t="s">
        <v>19107</v>
      </c>
      <c r="C6137" s="29" t="s">
        <v>19108</v>
      </c>
      <c r="D6137" s="28">
        <v>8.7076919091E10</v>
      </c>
      <c r="E6137" s="29" t="s">
        <v>117</v>
      </c>
      <c r="F6137" s="29" t="s">
        <v>2</v>
      </c>
      <c r="G6137" s="29" t="s">
        <v>2300</v>
      </c>
      <c r="H6137" s="51" t="s">
        <v>19109</v>
      </c>
      <c r="I6137" s="6"/>
      <c r="J6137" s="10"/>
    </row>
    <row r="6138">
      <c r="A6138" s="28">
        <v>7.20411301706E11</v>
      </c>
      <c r="B6138" s="29" t="s">
        <v>19110</v>
      </c>
      <c r="C6138" s="29" t="s">
        <v>19111</v>
      </c>
      <c r="D6138" s="28">
        <v>8.7029733485E10</v>
      </c>
      <c r="E6138" s="29" t="s">
        <v>213</v>
      </c>
      <c r="F6138" s="29" t="s">
        <v>37</v>
      </c>
      <c r="G6138" s="29" t="s">
        <v>19112</v>
      </c>
      <c r="H6138" s="51" t="s">
        <v>16726</v>
      </c>
      <c r="I6138" s="6"/>
      <c r="J6138" s="10"/>
    </row>
    <row r="6139">
      <c r="A6139" s="3">
        <v>7.20410301939E11</v>
      </c>
      <c r="B6139" s="2" t="s">
        <v>19113</v>
      </c>
      <c r="C6139" s="2" t="s">
        <v>19114</v>
      </c>
      <c r="D6139" s="3">
        <f>+7774560146</f>
        <v>7774560146</v>
      </c>
      <c r="E6139" s="2" t="s">
        <v>165</v>
      </c>
      <c r="F6139" s="2" t="s">
        <v>16</v>
      </c>
      <c r="G6139" s="2" t="s">
        <v>1634</v>
      </c>
      <c r="H6139" s="4" t="s">
        <v>18535</v>
      </c>
      <c r="I6139" s="10"/>
      <c r="J6139" s="13"/>
    </row>
    <row r="6140">
      <c r="A6140" s="28">
        <v>7.20416402778E11</v>
      </c>
      <c r="B6140" s="29" t="s">
        <v>19115</v>
      </c>
      <c r="C6140" s="29" t="s">
        <v>19116</v>
      </c>
      <c r="D6140" s="28">
        <v>8.7782775628E10</v>
      </c>
      <c r="E6140" s="29" t="s">
        <v>16</v>
      </c>
      <c r="F6140" s="29" t="s">
        <v>91</v>
      </c>
      <c r="G6140" s="29" t="s">
        <v>19117</v>
      </c>
      <c r="H6140" s="51" t="s">
        <v>17337</v>
      </c>
      <c r="I6140" s="6"/>
      <c r="J6140" s="10"/>
    </row>
    <row r="6141">
      <c r="A6141" s="28">
        <v>7.20415350627E11</v>
      </c>
      <c r="B6141" s="29" t="s">
        <v>19118</v>
      </c>
      <c r="C6141" s="29" t="s">
        <v>19119</v>
      </c>
      <c r="D6141" s="28">
        <v>8.705855842E10</v>
      </c>
      <c r="E6141" s="29" t="s">
        <v>151</v>
      </c>
      <c r="F6141" s="29" t="s">
        <v>37</v>
      </c>
      <c r="G6141" s="29" t="s">
        <v>13495</v>
      </c>
      <c r="H6141" s="51" t="s">
        <v>16726</v>
      </c>
      <c r="I6141" s="6"/>
      <c r="J6141" s="6"/>
    </row>
    <row r="6142">
      <c r="A6142" s="62">
        <v>7.20503300381E11</v>
      </c>
      <c r="B6142" s="63" t="s">
        <v>19120</v>
      </c>
      <c r="C6142" s="63" t="s">
        <v>19121</v>
      </c>
      <c r="D6142" s="62">
        <v>8.7017316461E10</v>
      </c>
      <c r="E6142" s="63" t="s">
        <v>879</v>
      </c>
      <c r="F6142" s="63" t="s">
        <v>2</v>
      </c>
      <c r="G6142" s="63" t="s">
        <v>19122</v>
      </c>
      <c r="H6142" s="33"/>
      <c r="I6142" s="33"/>
      <c r="J6142" s="6"/>
    </row>
    <row r="6143">
      <c r="A6143" s="28">
        <v>7.20418301308E11</v>
      </c>
      <c r="B6143" s="29" t="s">
        <v>19123</v>
      </c>
      <c r="C6143" s="29" t="s">
        <v>19124</v>
      </c>
      <c r="D6143" s="39" t="s">
        <v>19125</v>
      </c>
      <c r="E6143" s="29" t="s">
        <v>225</v>
      </c>
      <c r="F6143" s="29" t="s">
        <v>205</v>
      </c>
      <c r="G6143" s="29" t="s">
        <v>6849</v>
      </c>
      <c r="H6143" s="51" t="s">
        <v>18469</v>
      </c>
      <c r="I6143" s="6"/>
      <c r="J6143" s="10"/>
    </row>
    <row r="6144">
      <c r="A6144" s="3">
        <v>7.20420302248E11</v>
      </c>
      <c r="B6144" s="2" t="s">
        <v>19126</v>
      </c>
      <c r="C6144" s="2" t="s">
        <v>19127</v>
      </c>
      <c r="D6144" s="3">
        <v>8.7017729958E10</v>
      </c>
      <c r="E6144" s="2" t="s">
        <v>5059</v>
      </c>
      <c r="F6144" s="2" t="s">
        <v>2984</v>
      </c>
      <c r="G6144" s="2" t="s">
        <v>2985</v>
      </c>
      <c r="H6144" s="4" t="s">
        <v>19128</v>
      </c>
      <c r="I6144" s="10"/>
      <c r="J6144" s="6"/>
    </row>
    <row r="6145">
      <c r="A6145" s="28">
        <v>7.20423301464E11</v>
      </c>
      <c r="B6145" s="29" t="s">
        <v>19129</v>
      </c>
      <c r="C6145" s="29" t="s">
        <v>19130</v>
      </c>
      <c r="D6145" s="28">
        <v>8.7762276764E10</v>
      </c>
      <c r="E6145" s="29" t="s">
        <v>151</v>
      </c>
      <c r="F6145" s="29" t="s">
        <v>60</v>
      </c>
      <c r="G6145" s="29" t="s">
        <v>1768</v>
      </c>
      <c r="H6145" s="51" t="s">
        <v>15160</v>
      </c>
      <c r="I6145" s="6"/>
      <c r="J6145" s="6"/>
    </row>
    <row r="6146">
      <c r="A6146" s="28">
        <v>7.20428399066E11</v>
      </c>
      <c r="B6146" s="29" t="s">
        <v>19131</v>
      </c>
      <c r="C6146" s="29" t="s">
        <v>19132</v>
      </c>
      <c r="D6146" s="28">
        <f>+77474316497</f>
        <v>77474316497</v>
      </c>
      <c r="E6146" s="29" t="s">
        <v>117</v>
      </c>
      <c r="F6146" s="29" t="s">
        <v>2</v>
      </c>
      <c r="G6146" s="29" t="s">
        <v>14496</v>
      </c>
      <c r="H6146" s="51" t="s">
        <v>18237</v>
      </c>
      <c r="I6146" s="6"/>
      <c r="J6146" s="6"/>
    </row>
    <row r="6147">
      <c r="A6147" s="3">
        <v>7.20502301394E11</v>
      </c>
      <c r="B6147" s="2" t="s">
        <v>19133</v>
      </c>
      <c r="C6147" s="2" t="s">
        <v>19133</v>
      </c>
      <c r="D6147" s="3">
        <v>8.7057218399E10</v>
      </c>
      <c r="E6147" s="2" t="s">
        <v>302</v>
      </c>
      <c r="F6147" s="2" t="s">
        <v>37</v>
      </c>
      <c r="G6147" s="2" t="s">
        <v>3444</v>
      </c>
      <c r="H6147" s="4" t="s">
        <v>18280</v>
      </c>
      <c r="I6147" s="10"/>
      <c r="J6147" s="10"/>
    </row>
    <row r="6148">
      <c r="A6148" s="28">
        <v>7.20511350361E11</v>
      </c>
      <c r="B6148" s="29" t="s">
        <v>19134</v>
      </c>
      <c r="C6148" s="29" t="s">
        <v>19135</v>
      </c>
      <c r="D6148" s="28">
        <v>8.7054829029E10</v>
      </c>
      <c r="E6148" s="29" t="s">
        <v>165</v>
      </c>
      <c r="F6148" s="29" t="s">
        <v>9</v>
      </c>
      <c r="G6148" s="29" t="s">
        <v>17154</v>
      </c>
      <c r="H6148" s="51" t="s">
        <v>1956</v>
      </c>
      <c r="I6148" s="6"/>
      <c r="J6148" s="6"/>
    </row>
    <row r="6149">
      <c r="A6149" s="3">
        <v>7.20515400393E11</v>
      </c>
      <c r="B6149" s="2" t="s">
        <v>19136</v>
      </c>
      <c r="C6149" s="2" t="s">
        <v>19137</v>
      </c>
      <c r="D6149" s="3">
        <v>8.7757107272E10</v>
      </c>
      <c r="E6149" s="2" t="s">
        <v>16</v>
      </c>
      <c r="F6149" s="2" t="s">
        <v>141</v>
      </c>
      <c r="G6149" s="2" t="s">
        <v>18359</v>
      </c>
      <c r="H6149" s="4" t="s">
        <v>19138</v>
      </c>
      <c r="I6149" s="10"/>
      <c r="J6149" s="6"/>
    </row>
    <row r="6150">
      <c r="A6150" s="28">
        <v>7.20512302773E11</v>
      </c>
      <c r="B6150" s="29" t="s">
        <v>19139</v>
      </c>
      <c r="C6150" s="29" t="s">
        <v>19140</v>
      </c>
      <c r="D6150" s="28">
        <v>8.7752976747E10</v>
      </c>
      <c r="E6150" s="29" t="s">
        <v>36</v>
      </c>
      <c r="F6150" s="29" t="s">
        <v>2</v>
      </c>
      <c r="G6150" s="29" t="s">
        <v>19141</v>
      </c>
      <c r="H6150" s="51" t="s">
        <v>18237</v>
      </c>
      <c r="I6150" s="6"/>
      <c r="J6150" s="20"/>
    </row>
    <row r="6151">
      <c r="A6151" s="28">
        <v>7.20517301544E11</v>
      </c>
      <c r="B6151" s="29" t="s">
        <v>19142</v>
      </c>
      <c r="C6151" s="29" t="s">
        <v>19143</v>
      </c>
      <c r="D6151" s="28">
        <v>8.7758348565E10</v>
      </c>
      <c r="E6151" s="29" t="s">
        <v>1335</v>
      </c>
      <c r="F6151" s="29" t="s">
        <v>205</v>
      </c>
      <c r="G6151" s="29" t="s">
        <v>802</v>
      </c>
      <c r="H6151" s="51" t="s">
        <v>18552</v>
      </c>
      <c r="I6151" s="6"/>
      <c r="J6151" s="10"/>
    </row>
    <row r="6152">
      <c r="A6152" s="3">
        <v>7.20518401175E11</v>
      </c>
      <c r="B6152" s="2" t="s">
        <v>19144</v>
      </c>
      <c r="C6152" s="2" t="s">
        <v>19145</v>
      </c>
      <c r="D6152" s="3">
        <v>8.7766229899E10</v>
      </c>
      <c r="E6152" s="2" t="s">
        <v>213</v>
      </c>
      <c r="F6152" s="2" t="s">
        <v>205</v>
      </c>
      <c r="G6152" s="2" t="s">
        <v>6423</v>
      </c>
      <c r="H6152" s="4" t="s">
        <v>18569</v>
      </c>
      <c r="I6152" s="10"/>
      <c r="J6152" s="6"/>
    </row>
    <row r="6153">
      <c r="A6153" s="28">
        <v>7.20520300334E11</v>
      </c>
      <c r="B6153" s="29" t="s">
        <v>19146</v>
      </c>
      <c r="C6153" s="29" t="s">
        <v>19147</v>
      </c>
      <c r="D6153" s="28">
        <v>8.7773455754E10</v>
      </c>
      <c r="E6153" s="29" t="s">
        <v>36</v>
      </c>
      <c r="F6153" s="29" t="s">
        <v>16</v>
      </c>
      <c r="G6153" s="29" t="s">
        <v>5938</v>
      </c>
      <c r="H6153" s="51" t="s">
        <v>16726</v>
      </c>
      <c r="I6153" s="6"/>
      <c r="J6153" s="6"/>
    </row>
    <row r="6154">
      <c r="A6154" s="28">
        <v>7.20523300797E11</v>
      </c>
      <c r="B6154" s="29" t="s">
        <v>19148</v>
      </c>
      <c r="C6154" s="29" t="s">
        <v>19149</v>
      </c>
      <c r="D6154" s="28">
        <f>+77777700072</f>
        <v>77777700072</v>
      </c>
      <c r="E6154" s="29" t="s">
        <v>225</v>
      </c>
      <c r="F6154" s="29" t="s">
        <v>71</v>
      </c>
      <c r="G6154" s="29" t="s">
        <v>14130</v>
      </c>
      <c r="H6154" s="30" t="s">
        <v>1804</v>
      </c>
      <c r="I6154" s="6"/>
      <c r="J6154" s="6"/>
    </row>
    <row r="6155">
      <c r="A6155" s="28">
        <v>7.2052040115E11</v>
      </c>
      <c r="B6155" s="29" t="s">
        <v>19150</v>
      </c>
      <c r="C6155" s="29" t="s">
        <v>19151</v>
      </c>
      <c r="D6155" s="28">
        <v>8.7775114151E10</v>
      </c>
      <c r="E6155" s="29" t="s">
        <v>225</v>
      </c>
      <c r="F6155" s="29" t="s">
        <v>205</v>
      </c>
      <c r="G6155" s="29" t="s">
        <v>19152</v>
      </c>
      <c r="H6155" s="51" t="s">
        <v>18469</v>
      </c>
      <c r="I6155" s="6"/>
      <c r="J6155" s="6"/>
    </row>
    <row r="6156">
      <c r="A6156" s="28">
        <v>7.20524300564E11</v>
      </c>
      <c r="B6156" s="29" t="s">
        <v>19153</v>
      </c>
      <c r="C6156" s="29" t="s">
        <v>19154</v>
      </c>
      <c r="D6156" s="39" t="s">
        <v>19155</v>
      </c>
      <c r="E6156" s="29" t="s">
        <v>2949</v>
      </c>
      <c r="F6156" s="29" t="s">
        <v>16</v>
      </c>
      <c r="G6156" s="29" t="s">
        <v>19156</v>
      </c>
      <c r="H6156" s="51" t="s">
        <v>1956</v>
      </c>
      <c r="I6156" s="6"/>
      <c r="J6156" s="10"/>
    </row>
    <row r="6157">
      <c r="A6157" s="28">
        <v>7.20524302679E11</v>
      </c>
      <c r="B6157" s="29" t="s">
        <v>19157</v>
      </c>
      <c r="C6157" s="29" t="s">
        <v>19158</v>
      </c>
      <c r="D6157" s="29" t="s">
        <v>19159</v>
      </c>
      <c r="E6157" s="29" t="s">
        <v>173</v>
      </c>
      <c r="F6157" s="29" t="s">
        <v>452</v>
      </c>
      <c r="G6157" s="29" t="s">
        <v>19160</v>
      </c>
      <c r="H6157" s="51" t="s">
        <v>15839</v>
      </c>
      <c r="I6157" s="6"/>
      <c r="J6157" s="6"/>
    </row>
    <row r="6158">
      <c r="A6158" s="62">
        <v>7.20525402522E11</v>
      </c>
      <c r="B6158" s="63" t="s">
        <v>19161</v>
      </c>
      <c r="C6158" s="63" t="s">
        <v>19162</v>
      </c>
      <c r="D6158" s="62">
        <v>8.7474752216E10</v>
      </c>
      <c r="E6158" s="63" t="s">
        <v>16</v>
      </c>
      <c r="F6158" s="63" t="s">
        <v>37</v>
      </c>
      <c r="G6158" s="63" t="s">
        <v>15864</v>
      </c>
      <c r="H6158" s="33"/>
      <c r="I6158" s="33"/>
      <c r="J6158" s="6"/>
    </row>
    <row r="6159">
      <c r="A6159" s="28">
        <v>7.20524301156E11</v>
      </c>
      <c r="B6159" s="29" t="s">
        <v>19163</v>
      </c>
      <c r="C6159" s="29" t="s">
        <v>19164</v>
      </c>
      <c r="D6159" s="29" t="s">
        <v>19165</v>
      </c>
      <c r="E6159" s="29" t="s">
        <v>302</v>
      </c>
      <c r="F6159" s="29" t="s">
        <v>2</v>
      </c>
      <c r="G6159" s="29" t="s">
        <v>12703</v>
      </c>
      <c r="H6159" s="51" t="s">
        <v>18237</v>
      </c>
      <c r="I6159" s="6"/>
      <c r="J6159" s="6"/>
    </row>
    <row r="6160">
      <c r="A6160" s="28">
        <v>7.20527401733E11</v>
      </c>
      <c r="B6160" s="29" t="s">
        <v>18651</v>
      </c>
      <c r="C6160" s="29" t="s">
        <v>19166</v>
      </c>
      <c r="D6160" s="39" t="s">
        <v>19167</v>
      </c>
      <c r="E6160" s="29" t="s">
        <v>225</v>
      </c>
      <c r="F6160" s="29" t="s">
        <v>2</v>
      </c>
      <c r="G6160" s="29" t="s">
        <v>19168</v>
      </c>
      <c r="H6160" s="51" t="s">
        <v>18237</v>
      </c>
      <c r="I6160" s="6"/>
      <c r="J6160" s="6"/>
    </row>
    <row r="6161">
      <c r="A6161" s="3">
        <v>7.20526301266E11</v>
      </c>
      <c r="B6161" s="2" t="s">
        <v>19169</v>
      </c>
      <c r="C6161" s="2" t="s">
        <v>19170</v>
      </c>
      <c r="D6161" s="3">
        <v>8.7145421431E10</v>
      </c>
      <c r="E6161" s="2" t="s">
        <v>16</v>
      </c>
      <c r="F6161" s="2" t="s">
        <v>43</v>
      </c>
      <c r="G6161" s="2" t="s">
        <v>15789</v>
      </c>
      <c r="H6161" s="4" t="s">
        <v>2080</v>
      </c>
      <c r="I6161" s="10"/>
      <c r="J6161" s="6"/>
    </row>
    <row r="6162">
      <c r="A6162" s="28">
        <v>7.20530300458E11</v>
      </c>
      <c r="B6162" s="29" t="s">
        <v>19171</v>
      </c>
      <c r="C6162" s="29" t="s">
        <v>19172</v>
      </c>
      <c r="D6162" s="28">
        <v>8.7774867496E10</v>
      </c>
      <c r="E6162" s="29" t="s">
        <v>302</v>
      </c>
      <c r="F6162" s="29" t="s">
        <v>71</v>
      </c>
      <c r="G6162" s="29" t="s">
        <v>2602</v>
      </c>
      <c r="H6162" s="30" t="s">
        <v>16953</v>
      </c>
      <c r="I6162" s="6"/>
      <c r="J6162" s="14"/>
    </row>
    <row r="6163">
      <c r="A6163" s="3">
        <v>7.20527302349E11</v>
      </c>
      <c r="B6163" s="2" t="s">
        <v>13570</v>
      </c>
      <c r="C6163" s="2" t="s">
        <v>19173</v>
      </c>
      <c r="D6163" s="69" t="s">
        <v>19174</v>
      </c>
      <c r="E6163" s="2" t="s">
        <v>117</v>
      </c>
      <c r="F6163" s="2" t="s">
        <v>31</v>
      </c>
      <c r="G6163" s="2" t="s">
        <v>19175</v>
      </c>
      <c r="H6163" s="4" t="s">
        <v>18900</v>
      </c>
      <c r="I6163" s="10"/>
      <c r="J6163" s="10"/>
    </row>
    <row r="6164">
      <c r="A6164" s="3">
        <v>7.20531301164E11</v>
      </c>
      <c r="B6164" s="2" t="s">
        <v>19176</v>
      </c>
      <c r="C6164" s="2" t="s">
        <v>19177</v>
      </c>
      <c r="D6164" s="3">
        <v>8.7114433055E10</v>
      </c>
      <c r="E6164" s="2" t="s">
        <v>213</v>
      </c>
      <c r="F6164" s="2" t="s">
        <v>91</v>
      </c>
      <c r="G6164" s="2" t="s">
        <v>12341</v>
      </c>
      <c r="H6164" s="4" t="s">
        <v>17403</v>
      </c>
      <c r="I6164" s="10"/>
      <c r="J6164" s="6"/>
    </row>
    <row r="6165">
      <c r="A6165" s="3">
        <v>7.2053130157E11</v>
      </c>
      <c r="B6165" s="2" t="s">
        <v>19178</v>
      </c>
      <c r="C6165" s="2" t="s">
        <v>19179</v>
      </c>
      <c r="D6165" s="3">
        <v>8.7775302686E10</v>
      </c>
      <c r="E6165" s="2" t="s">
        <v>17185</v>
      </c>
      <c r="F6165" s="2" t="s">
        <v>16</v>
      </c>
      <c r="G6165" s="2" t="s">
        <v>6782</v>
      </c>
      <c r="H6165" s="4" t="s">
        <v>18569</v>
      </c>
      <c r="I6165" s="10"/>
      <c r="J6165" s="33"/>
    </row>
    <row r="6166">
      <c r="A6166" s="3">
        <v>7.20603450219E11</v>
      </c>
      <c r="B6166" s="2" t="s">
        <v>19180</v>
      </c>
      <c r="C6166" s="2" t="s">
        <v>19181</v>
      </c>
      <c r="D6166" s="69" t="s">
        <v>19182</v>
      </c>
      <c r="E6166" s="2" t="s">
        <v>165</v>
      </c>
      <c r="F6166" s="2" t="s">
        <v>16</v>
      </c>
      <c r="G6166" s="2" t="s">
        <v>17890</v>
      </c>
      <c r="H6166" s="4" t="s">
        <v>2355</v>
      </c>
      <c r="I6166" s="147">
        <v>45383.0</v>
      </c>
      <c r="J6166" s="6"/>
    </row>
    <row r="6167">
      <c r="A6167" s="28">
        <v>7.205313503E11</v>
      </c>
      <c r="B6167" s="29" t="s">
        <v>19183</v>
      </c>
      <c r="C6167" s="29" t="s">
        <v>19184</v>
      </c>
      <c r="D6167" s="28">
        <v>8.7055460001E10</v>
      </c>
      <c r="E6167" s="29" t="s">
        <v>173</v>
      </c>
      <c r="F6167" s="29" t="s">
        <v>22</v>
      </c>
      <c r="G6167" s="29" t="s">
        <v>17237</v>
      </c>
      <c r="H6167" s="51" t="s">
        <v>2240</v>
      </c>
      <c r="I6167" s="6"/>
      <c r="J6167" s="6"/>
    </row>
    <row r="6168">
      <c r="A6168" s="3">
        <v>7.2060630206E11</v>
      </c>
      <c r="B6168" s="2" t="s">
        <v>19185</v>
      </c>
      <c r="C6168" s="2" t="s">
        <v>19186</v>
      </c>
      <c r="D6168" s="3">
        <v>8.7016447742E10</v>
      </c>
      <c r="E6168" s="2" t="s">
        <v>16</v>
      </c>
      <c r="F6168" s="2" t="s">
        <v>452</v>
      </c>
      <c r="G6168" s="2" t="s">
        <v>19187</v>
      </c>
      <c r="H6168" s="4" t="s">
        <v>16036</v>
      </c>
      <c r="I6168" s="10"/>
      <c r="J6168" s="10"/>
      <c r="K6168" s="27"/>
      <c r="L6168" s="27"/>
      <c r="M6168" s="27"/>
      <c r="N6168" s="27"/>
      <c r="O6168" s="27"/>
      <c r="P6168" s="27"/>
      <c r="Q6168" s="27"/>
      <c r="R6168" s="27"/>
      <c r="S6168" s="27"/>
      <c r="T6168" s="27"/>
      <c r="U6168" s="27"/>
      <c r="V6168" s="27"/>
      <c r="W6168" s="27"/>
      <c r="X6168" s="27"/>
      <c r="Y6168" s="27"/>
      <c r="Z6168" s="27"/>
    </row>
    <row r="6169">
      <c r="A6169" s="28">
        <v>7.20604302357E11</v>
      </c>
      <c r="B6169" s="29" t="s">
        <v>19188</v>
      </c>
      <c r="C6169" s="29" t="s">
        <v>19189</v>
      </c>
      <c r="D6169" s="28">
        <v>8.7012281961E10</v>
      </c>
      <c r="E6169" s="29" t="s">
        <v>21</v>
      </c>
      <c r="F6169" s="29" t="s">
        <v>31</v>
      </c>
      <c r="G6169" s="29" t="s">
        <v>19190</v>
      </c>
      <c r="H6169" s="51" t="s">
        <v>19004</v>
      </c>
      <c r="I6169" s="6"/>
      <c r="J6169" s="10"/>
    </row>
    <row r="6170">
      <c r="A6170" s="3">
        <v>7.20620350077E11</v>
      </c>
      <c r="B6170" s="2" t="s">
        <v>15131</v>
      </c>
      <c r="C6170" s="2" t="s">
        <v>19191</v>
      </c>
      <c r="D6170" s="3">
        <v>8.7183221571E10</v>
      </c>
      <c r="E6170" s="2" t="s">
        <v>1335</v>
      </c>
      <c r="F6170" s="2" t="s">
        <v>9</v>
      </c>
      <c r="G6170" s="2" t="s">
        <v>2890</v>
      </c>
      <c r="H6170" s="4" t="s">
        <v>2010</v>
      </c>
      <c r="I6170" s="10"/>
      <c r="J6170" s="33"/>
    </row>
    <row r="6171">
      <c r="A6171" s="3">
        <v>7.20610301966E11</v>
      </c>
      <c r="B6171" s="2" t="s">
        <v>19192</v>
      </c>
      <c r="C6171" s="2" t="s">
        <v>19193</v>
      </c>
      <c r="D6171" s="3">
        <f>+77475004472</f>
        <v>77475004472</v>
      </c>
      <c r="E6171" s="2" t="s">
        <v>36</v>
      </c>
      <c r="F6171" s="2" t="s">
        <v>273</v>
      </c>
      <c r="G6171" s="2" t="s">
        <v>5830</v>
      </c>
      <c r="H6171" s="4" t="s">
        <v>8851</v>
      </c>
      <c r="I6171" s="10"/>
      <c r="J6171" s="10"/>
    </row>
    <row r="6172">
      <c r="A6172" s="28">
        <v>7.20619402414E11</v>
      </c>
      <c r="B6172" s="29" t="s">
        <v>19194</v>
      </c>
      <c r="C6172" s="29" t="s">
        <v>19195</v>
      </c>
      <c r="D6172" s="28">
        <v>8.7014800125E10</v>
      </c>
      <c r="E6172" s="29" t="s">
        <v>16</v>
      </c>
      <c r="F6172" s="29" t="s">
        <v>37</v>
      </c>
      <c r="G6172" s="29" t="s">
        <v>6027</v>
      </c>
      <c r="H6172" s="51" t="s">
        <v>16726</v>
      </c>
      <c r="I6172" s="6"/>
      <c r="J6172" s="10"/>
    </row>
    <row r="6173">
      <c r="A6173" s="28">
        <v>7.20625301016E11</v>
      </c>
      <c r="B6173" s="29" t="s">
        <v>19196</v>
      </c>
      <c r="C6173" s="29" t="s">
        <v>19197</v>
      </c>
      <c r="D6173" s="28">
        <v>8.7082200822E10</v>
      </c>
      <c r="E6173" s="29" t="s">
        <v>225</v>
      </c>
      <c r="F6173" s="29" t="s">
        <v>60</v>
      </c>
      <c r="G6173" s="29" t="s">
        <v>3100</v>
      </c>
      <c r="H6173" s="51" t="s">
        <v>19198</v>
      </c>
      <c r="I6173" s="6"/>
      <c r="J6173" s="6"/>
    </row>
    <row r="6174">
      <c r="A6174" s="3">
        <v>7.20621300195E11</v>
      </c>
      <c r="B6174" s="2" t="s">
        <v>19199</v>
      </c>
      <c r="C6174" s="2" t="s">
        <v>19200</v>
      </c>
      <c r="D6174" s="3">
        <v>8.7057031919E10</v>
      </c>
      <c r="E6174" s="2" t="s">
        <v>16</v>
      </c>
      <c r="F6174" s="2" t="s">
        <v>205</v>
      </c>
      <c r="G6174" s="2" t="s">
        <v>1431</v>
      </c>
      <c r="H6174" s="4" t="s">
        <v>18535</v>
      </c>
      <c r="I6174" s="10"/>
      <c r="J6174" s="10"/>
    </row>
    <row r="6175">
      <c r="A6175" s="3">
        <v>7.20630302507E11</v>
      </c>
      <c r="B6175" s="2" t="s">
        <v>19201</v>
      </c>
      <c r="C6175" s="2" t="s">
        <v>19202</v>
      </c>
      <c r="D6175" s="3">
        <v>8.7051453806E10</v>
      </c>
      <c r="E6175" s="2" t="s">
        <v>165</v>
      </c>
      <c r="F6175" s="2" t="s">
        <v>186</v>
      </c>
      <c r="G6175" s="2" t="s">
        <v>12349</v>
      </c>
      <c r="H6175" s="4" t="s">
        <v>1851</v>
      </c>
      <c r="I6175" s="10"/>
      <c r="J6175" s="10"/>
    </row>
    <row r="6176">
      <c r="A6176" s="28">
        <v>7.2070230223E11</v>
      </c>
      <c r="B6176" s="29" t="s">
        <v>19203</v>
      </c>
      <c r="C6176" s="29" t="s">
        <v>19204</v>
      </c>
      <c r="D6176" s="28">
        <v>8.7770978888E10</v>
      </c>
      <c r="E6176" s="29" t="s">
        <v>674</v>
      </c>
      <c r="F6176" s="29" t="s">
        <v>2</v>
      </c>
      <c r="G6176" s="29" t="s">
        <v>6522</v>
      </c>
      <c r="H6176" s="51" t="s">
        <v>18237</v>
      </c>
      <c r="I6176" s="6"/>
      <c r="J6176" s="6"/>
    </row>
    <row r="6177">
      <c r="A6177" s="62">
        <v>7.20707350367E11</v>
      </c>
      <c r="B6177" s="63" t="s">
        <v>19205</v>
      </c>
      <c r="C6177" s="63" t="s">
        <v>19206</v>
      </c>
      <c r="D6177" s="68" t="str">
        <f>+77012531201 ,87012531201</f>
        <v>#ERROR!</v>
      </c>
      <c r="E6177" s="63" t="s">
        <v>253</v>
      </c>
      <c r="F6177" s="63" t="s">
        <v>428</v>
      </c>
      <c r="G6177" s="63" t="s">
        <v>3751</v>
      </c>
      <c r="H6177" s="33"/>
      <c r="I6177" s="33"/>
      <c r="J6177" s="6"/>
    </row>
    <row r="6178">
      <c r="A6178" s="62">
        <v>7.20713301669E11</v>
      </c>
      <c r="B6178" s="63" t="s">
        <v>19207</v>
      </c>
      <c r="C6178" s="63" t="s">
        <v>19208</v>
      </c>
      <c r="D6178" s="62">
        <v>8.7755326952E10</v>
      </c>
      <c r="E6178" s="63" t="s">
        <v>19209</v>
      </c>
      <c r="F6178" s="63" t="s">
        <v>37</v>
      </c>
      <c r="G6178" s="63" t="s">
        <v>19210</v>
      </c>
      <c r="H6178" s="33"/>
      <c r="I6178" s="33"/>
      <c r="J6178" s="6"/>
    </row>
    <row r="6179">
      <c r="A6179" s="28">
        <v>7.20707402076E11</v>
      </c>
      <c r="B6179" s="29" t="s">
        <v>19211</v>
      </c>
      <c r="C6179" s="29" t="s">
        <v>19212</v>
      </c>
      <c r="D6179" s="28">
        <v>8.7054333355E10</v>
      </c>
      <c r="E6179" s="29" t="s">
        <v>1373</v>
      </c>
      <c r="F6179" s="29" t="s">
        <v>91</v>
      </c>
      <c r="G6179" s="29" t="s">
        <v>1550</v>
      </c>
      <c r="H6179" s="51" t="s">
        <v>1842</v>
      </c>
      <c r="I6179" s="6"/>
      <c r="J6179" s="6"/>
    </row>
    <row r="6180">
      <c r="A6180" s="3">
        <v>7.20712400225E11</v>
      </c>
      <c r="B6180" s="2" t="s">
        <v>19213</v>
      </c>
      <c r="C6180" s="2" t="s">
        <v>19214</v>
      </c>
      <c r="D6180" s="3">
        <v>8.7776271591E10</v>
      </c>
      <c r="E6180" s="2" t="s">
        <v>16</v>
      </c>
      <c r="F6180" s="2" t="s">
        <v>43</v>
      </c>
      <c r="G6180" s="2" t="s">
        <v>19215</v>
      </c>
      <c r="H6180" s="4" t="s">
        <v>18356</v>
      </c>
      <c r="I6180" s="10"/>
      <c r="J6180" s="10"/>
    </row>
    <row r="6181">
      <c r="A6181" s="28">
        <v>7.20725302028E11</v>
      </c>
      <c r="B6181" s="29" t="s">
        <v>19216</v>
      </c>
      <c r="C6181" s="29" t="s">
        <v>19217</v>
      </c>
      <c r="D6181" s="28">
        <v>8.725372151E10</v>
      </c>
      <c r="E6181" s="29" t="s">
        <v>2703</v>
      </c>
      <c r="F6181" s="29" t="s">
        <v>37</v>
      </c>
      <c r="G6181" s="29" t="s">
        <v>6280</v>
      </c>
      <c r="H6181" s="51" t="s">
        <v>16726</v>
      </c>
      <c r="I6181" s="6"/>
      <c r="J6181" s="6"/>
    </row>
    <row r="6182">
      <c r="A6182" s="28">
        <v>7.20714401978E11</v>
      </c>
      <c r="B6182" s="29" t="s">
        <v>19218</v>
      </c>
      <c r="C6182" s="29" t="s">
        <v>19219</v>
      </c>
      <c r="D6182" s="29" t="s">
        <v>19220</v>
      </c>
      <c r="E6182" s="29" t="s">
        <v>2524</v>
      </c>
      <c r="F6182" s="29" t="s">
        <v>31</v>
      </c>
      <c r="G6182" s="29" t="s">
        <v>19221</v>
      </c>
      <c r="H6182" s="51" t="s">
        <v>19222</v>
      </c>
      <c r="I6182" s="6"/>
      <c r="J6182" s="6"/>
    </row>
    <row r="6183">
      <c r="A6183" s="28">
        <v>7.20718300668E11</v>
      </c>
      <c r="B6183" s="29" t="s">
        <v>19223</v>
      </c>
      <c r="C6183" s="29" t="s">
        <v>19224</v>
      </c>
      <c r="D6183" s="28">
        <v>8.7064166016E10</v>
      </c>
      <c r="E6183" s="29" t="s">
        <v>213</v>
      </c>
      <c r="F6183" s="29" t="s">
        <v>186</v>
      </c>
      <c r="G6183" s="29" t="s">
        <v>13266</v>
      </c>
      <c r="H6183" s="51" t="s">
        <v>18005</v>
      </c>
      <c r="I6183" s="6"/>
      <c r="J6183" s="33"/>
    </row>
    <row r="6184">
      <c r="A6184" s="28">
        <v>7.2080640087E11</v>
      </c>
      <c r="B6184" s="29" t="s">
        <v>19225</v>
      </c>
      <c r="C6184" s="29" t="s">
        <v>19226</v>
      </c>
      <c r="D6184" s="28">
        <v>8.7272799722E10</v>
      </c>
      <c r="E6184" s="29" t="s">
        <v>16</v>
      </c>
      <c r="F6184" s="29" t="s">
        <v>96</v>
      </c>
      <c r="G6184" s="29" t="s">
        <v>19227</v>
      </c>
      <c r="H6184" s="51" t="s">
        <v>1985</v>
      </c>
      <c r="I6184" s="6"/>
      <c r="J6184" s="6"/>
    </row>
    <row r="6185">
      <c r="A6185" s="62">
        <v>7.20730302213E11</v>
      </c>
      <c r="B6185" s="63" t="s">
        <v>19228</v>
      </c>
      <c r="C6185" s="63" t="s">
        <v>19229</v>
      </c>
      <c r="D6185" s="62">
        <v>8.7014130013E10</v>
      </c>
      <c r="E6185" s="63" t="s">
        <v>19230</v>
      </c>
      <c r="F6185" s="63" t="s">
        <v>16</v>
      </c>
      <c r="G6185" s="63" t="s">
        <v>5964</v>
      </c>
      <c r="H6185" s="33"/>
      <c r="I6185" s="33"/>
      <c r="J6185" s="10"/>
    </row>
    <row r="6186">
      <c r="A6186" s="3">
        <v>7.20731350289E11</v>
      </c>
      <c r="B6186" s="2" t="s">
        <v>19231</v>
      </c>
      <c r="C6186" s="2" t="s">
        <v>19231</v>
      </c>
      <c r="D6186" s="3">
        <f>+7756419020</f>
        <v>7756419020</v>
      </c>
      <c r="E6186" s="2" t="s">
        <v>674</v>
      </c>
      <c r="F6186" s="2" t="s">
        <v>71</v>
      </c>
      <c r="G6186" s="2" t="s">
        <v>2270</v>
      </c>
      <c r="H6186" s="65" t="s">
        <v>2084</v>
      </c>
      <c r="I6186" s="10"/>
      <c r="J6186" s="33"/>
    </row>
    <row r="6187">
      <c r="A6187" s="28">
        <v>7.20802400869E11</v>
      </c>
      <c r="B6187" s="29" t="s">
        <v>19232</v>
      </c>
      <c r="C6187" s="29" t="s">
        <v>19233</v>
      </c>
      <c r="D6187" s="28">
        <f>+77758609009</f>
        <v>77758609009</v>
      </c>
      <c r="E6187" s="29" t="s">
        <v>442</v>
      </c>
      <c r="F6187" s="29" t="s">
        <v>141</v>
      </c>
      <c r="G6187" s="29" t="s">
        <v>1091</v>
      </c>
      <c r="H6187" s="51" t="s">
        <v>17095</v>
      </c>
      <c r="I6187" s="6"/>
      <c r="J6187" s="6"/>
    </row>
    <row r="6188">
      <c r="A6188" s="3">
        <v>7.20806450532E11</v>
      </c>
      <c r="B6188" s="2" t="s">
        <v>19234</v>
      </c>
      <c r="C6188" s="2" t="s">
        <v>19235</v>
      </c>
      <c r="D6188" s="3">
        <v>8.7770375666E10</v>
      </c>
      <c r="E6188" s="2" t="s">
        <v>165</v>
      </c>
      <c r="F6188" s="2" t="s">
        <v>43</v>
      </c>
      <c r="G6188" s="2" t="s">
        <v>19236</v>
      </c>
      <c r="H6188" s="4" t="s">
        <v>2138</v>
      </c>
      <c r="I6188" s="10"/>
      <c r="J6188" s="10"/>
    </row>
    <row r="6189">
      <c r="A6189" s="3">
        <v>7.20809302529E11</v>
      </c>
      <c r="B6189" s="2" t="s">
        <v>19237</v>
      </c>
      <c r="C6189" s="2" t="s">
        <v>19238</v>
      </c>
      <c r="D6189" s="3">
        <v>8.7054773027E10</v>
      </c>
      <c r="E6189" s="2" t="s">
        <v>21</v>
      </c>
      <c r="F6189" s="2" t="s">
        <v>31</v>
      </c>
      <c r="G6189" s="2" t="s">
        <v>19239</v>
      </c>
      <c r="H6189" s="4" t="s">
        <v>19128</v>
      </c>
      <c r="I6189" s="10"/>
      <c r="J6189" s="10"/>
    </row>
    <row r="6190">
      <c r="A6190" s="3">
        <v>7.20807300374E11</v>
      </c>
      <c r="B6190" s="2" t="s">
        <v>19240</v>
      </c>
      <c r="C6190" s="2" t="s">
        <v>19241</v>
      </c>
      <c r="D6190" s="3">
        <f>+77017777899</f>
        <v>77017777899</v>
      </c>
      <c r="E6190" s="2" t="s">
        <v>117</v>
      </c>
      <c r="F6190" s="2" t="s">
        <v>31</v>
      </c>
      <c r="G6190" s="2" t="s">
        <v>17559</v>
      </c>
      <c r="H6190" s="4" t="s">
        <v>18900</v>
      </c>
      <c r="I6190" s="10"/>
      <c r="J6190" s="6"/>
    </row>
    <row r="6191">
      <c r="A6191" s="28">
        <v>7.20826301148E11</v>
      </c>
      <c r="B6191" s="29" t="s">
        <v>19242</v>
      </c>
      <c r="C6191" s="29" t="s">
        <v>19243</v>
      </c>
      <c r="D6191" s="28">
        <v>8.7479490002E10</v>
      </c>
      <c r="E6191" s="29" t="s">
        <v>2034</v>
      </c>
      <c r="F6191" s="29" t="s">
        <v>37</v>
      </c>
      <c r="G6191" s="29" t="s">
        <v>5938</v>
      </c>
      <c r="H6191" s="51" t="s">
        <v>16726</v>
      </c>
      <c r="I6191" s="6"/>
      <c r="J6191" s="6"/>
    </row>
    <row r="6192">
      <c r="A6192" s="28">
        <v>7.20830300627E11</v>
      </c>
      <c r="B6192" s="29" t="s">
        <v>19244</v>
      </c>
      <c r="C6192" s="29" t="s">
        <v>19245</v>
      </c>
      <c r="D6192" s="39" t="s">
        <v>19246</v>
      </c>
      <c r="E6192" s="29" t="s">
        <v>1206</v>
      </c>
      <c r="F6192" s="29" t="s">
        <v>60</v>
      </c>
      <c r="G6192" s="29" t="s">
        <v>14067</v>
      </c>
      <c r="H6192" s="51" t="s">
        <v>2094</v>
      </c>
      <c r="I6192" s="6"/>
      <c r="J6192" s="6"/>
    </row>
    <row r="6193">
      <c r="A6193" s="28">
        <v>7.20907301128E11</v>
      </c>
      <c r="B6193" s="29" t="s">
        <v>19247</v>
      </c>
      <c r="C6193" s="29" t="s">
        <v>19248</v>
      </c>
      <c r="D6193" s="28">
        <v>8.7753452183E10</v>
      </c>
      <c r="E6193" s="29" t="s">
        <v>16</v>
      </c>
      <c r="F6193" s="29" t="s">
        <v>205</v>
      </c>
      <c r="G6193" s="29" t="s">
        <v>2342</v>
      </c>
      <c r="H6193" s="51" t="s">
        <v>18552</v>
      </c>
      <c r="I6193" s="6"/>
      <c r="J6193" s="33"/>
    </row>
    <row r="6194">
      <c r="A6194" s="3">
        <v>7.20904301736E11</v>
      </c>
      <c r="B6194" s="2" t="s">
        <v>19249</v>
      </c>
      <c r="C6194" s="2" t="s">
        <v>19250</v>
      </c>
      <c r="D6194" s="3">
        <v>8.7073343934E10</v>
      </c>
      <c r="E6194" s="2" t="s">
        <v>165</v>
      </c>
      <c r="F6194" s="2" t="s">
        <v>205</v>
      </c>
      <c r="G6194" s="2" t="s">
        <v>19251</v>
      </c>
      <c r="H6194" s="4" t="s">
        <v>18535</v>
      </c>
      <c r="I6194" s="10"/>
      <c r="J6194" s="6"/>
    </row>
    <row r="6195">
      <c r="A6195" s="28">
        <v>7.20904301756E11</v>
      </c>
      <c r="B6195" s="29" t="s">
        <v>19252</v>
      </c>
      <c r="C6195" s="29" t="s">
        <v>19252</v>
      </c>
      <c r="D6195" s="39" t="s">
        <v>19253</v>
      </c>
      <c r="E6195" s="29" t="s">
        <v>302</v>
      </c>
      <c r="F6195" s="29" t="s">
        <v>16</v>
      </c>
      <c r="G6195" s="29" t="s">
        <v>1613</v>
      </c>
      <c r="H6195" s="51" t="s">
        <v>17692</v>
      </c>
      <c r="I6195" s="6"/>
      <c r="J6195" s="13"/>
    </row>
    <row r="6196">
      <c r="A6196" s="28">
        <v>7.20904302457E11</v>
      </c>
      <c r="B6196" s="29" t="s">
        <v>19254</v>
      </c>
      <c r="C6196" s="29" t="s">
        <v>19255</v>
      </c>
      <c r="D6196" s="28">
        <v>8.7025553859E10</v>
      </c>
      <c r="E6196" s="29" t="s">
        <v>7918</v>
      </c>
      <c r="F6196" s="29" t="s">
        <v>96</v>
      </c>
      <c r="G6196" s="29" t="s">
        <v>12786</v>
      </c>
      <c r="H6196" s="51" t="s">
        <v>17692</v>
      </c>
      <c r="I6196" s="6"/>
      <c r="J6196" s="6"/>
    </row>
    <row r="6197">
      <c r="A6197" s="28">
        <v>7.20911401304E11</v>
      </c>
      <c r="B6197" s="29" t="s">
        <v>19256</v>
      </c>
      <c r="C6197" s="29" t="s">
        <v>19257</v>
      </c>
      <c r="D6197" s="28">
        <v>8.701244644E10</v>
      </c>
      <c r="E6197" s="29" t="s">
        <v>225</v>
      </c>
      <c r="F6197" s="29" t="s">
        <v>71</v>
      </c>
      <c r="G6197" s="29" t="s">
        <v>19258</v>
      </c>
      <c r="H6197" s="30" t="s">
        <v>2051</v>
      </c>
      <c r="I6197" s="6"/>
      <c r="J6197" s="6"/>
    </row>
    <row r="6198">
      <c r="A6198" s="3">
        <v>7.20916401728E11</v>
      </c>
      <c r="B6198" s="2" t="s">
        <v>7061</v>
      </c>
      <c r="C6198" s="2" t="s">
        <v>7061</v>
      </c>
      <c r="D6198" s="3">
        <v>8.7016885379E10</v>
      </c>
      <c r="E6198" s="2" t="s">
        <v>16</v>
      </c>
      <c r="F6198" s="2" t="s">
        <v>201</v>
      </c>
      <c r="G6198" s="2" t="s">
        <v>13621</v>
      </c>
      <c r="H6198" s="4" t="s">
        <v>1874</v>
      </c>
      <c r="I6198" s="10"/>
      <c r="J6198" s="6"/>
    </row>
    <row r="6199">
      <c r="A6199" s="3">
        <v>7.20911350108E11</v>
      </c>
      <c r="B6199" s="2" t="s">
        <v>19259</v>
      </c>
      <c r="C6199" s="2" t="s">
        <v>19260</v>
      </c>
      <c r="D6199" s="69" t="s">
        <v>19261</v>
      </c>
      <c r="E6199" s="2" t="s">
        <v>165</v>
      </c>
      <c r="F6199" s="2" t="s">
        <v>9</v>
      </c>
      <c r="G6199" s="2" t="s">
        <v>1640</v>
      </c>
      <c r="H6199" s="4" t="s">
        <v>2010</v>
      </c>
      <c r="I6199" s="10"/>
      <c r="J6199" s="6"/>
    </row>
    <row r="6200">
      <c r="A6200" s="28">
        <v>7.20920401452E11</v>
      </c>
      <c r="B6200" s="29" t="s">
        <v>19262</v>
      </c>
      <c r="C6200" s="29" t="s">
        <v>19263</v>
      </c>
      <c r="D6200" s="29" t="s">
        <v>19264</v>
      </c>
      <c r="E6200" s="29" t="s">
        <v>674</v>
      </c>
      <c r="F6200" s="29" t="s">
        <v>452</v>
      </c>
      <c r="G6200" s="29" t="s">
        <v>16541</v>
      </c>
      <c r="H6200" s="51" t="s">
        <v>15839</v>
      </c>
      <c r="I6200" s="6"/>
      <c r="J6200" s="6"/>
    </row>
    <row r="6201">
      <c r="A6201" s="28">
        <v>7.2092430129E11</v>
      </c>
      <c r="B6201" s="29" t="s">
        <v>19265</v>
      </c>
      <c r="C6201" s="29" t="s">
        <v>19266</v>
      </c>
      <c r="D6201" s="28">
        <v>8.7778727272E10</v>
      </c>
      <c r="E6201" s="29" t="s">
        <v>19267</v>
      </c>
      <c r="F6201" s="29" t="s">
        <v>16</v>
      </c>
      <c r="G6201" s="29" t="s">
        <v>3263</v>
      </c>
      <c r="H6201" s="51" t="s">
        <v>19268</v>
      </c>
      <c r="I6201" s="6"/>
      <c r="J6201" s="10"/>
    </row>
    <row r="6202">
      <c r="A6202" s="3">
        <v>7.20928300203E11</v>
      </c>
      <c r="B6202" s="2" t="s">
        <v>19269</v>
      </c>
      <c r="C6202" s="2" t="s">
        <v>19270</v>
      </c>
      <c r="D6202" s="3">
        <v>8.7215960608E10</v>
      </c>
      <c r="E6202" s="2" t="s">
        <v>165</v>
      </c>
      <c r="F6202" s="2" t="s">
        <v>71</v>
      </c>
      <c r="G6202" s="2" t="s">
        <v>4156</v>
      </c>
      <c r="H6202" s="65" t="s">
        <v>2084</v>
      </c>
      <c r="I6202" s="10"/>
      <c r="J6202" s="6"/>
    </row>
    <row r="6203">
      <c r="A6203" s="28">
        <v>7.21009401706E11</v>
      </c>
      <c r="B6203" s="29" t="s">
        <v>19271</v>
      </c>
      <c r="C6203" s="29" t="s">
        <v>19272</v>
      </c>
      <c r="D6203" s="29" t="s">
        <v>19273</v>
      </c>
      <c r="E6203" s="29" t="s">
        <v>225</v>
      </c>
      <c r="F6203" s="29" t="s">
        <v>205</v>
      </c>
      <c r="G6203" s="29" t="s">
        <v>12972</v>
      </c>
      <c r="H6203" s="51" t="s">
        <v>18469</v>
      </c>
      <c r="I6203" s="6"/>
      <c r="J6203" s="6"/>
    </row>
    <row r="6204">
      <c r="A6204" s="28">
        <v>7.21011300302E11</v>
      </c>
      <c r="B6204" s="29" t="s">
        <v>19274</v>
      </c>
      <c r="C6204" s="29" t="s">
        <v>19275</v>
      </c>
      <c r="D6204" s="28">
        <v>8.7024040872E10</v>
      </c>
      <c r="E6204" s="29" t="s">
        <v>674</v>
      </c>
      <c r="F6204" s="29" t="s">
        <v>43</v>
      </c>
      <c r="G6204" s="29" t="s">
        <v>2915</v>
      </c>
      <c r="H6204" s="51" t="s">
        <v>17571</v>
      </c>
      <c r="I6204" s="6"/>
      <c r="J6204" s="13"/>
    </row>
    <row r="6205">
      <c r="A6205" s="28">
        <v>7.21021300314E11</v>
      </c>
      <c r="B6205" s="29" t="s">
        <v>19276</v>
      </c>
      <c r="C6205" s="29" t="s">
        <v>19277</v>
      </c>
      <c r="D6205" s="28">
        <f>+7057251538</f>
        <v>7057251538</v>
      </c>
      <c r="E6205" s="29" t="s">
        <v>117</v>
      </c>
      <c r="F6205" s="29" t="s">
        <v>31</v>
      </c>
      <c r="G6205" s="29" t="s">
        <v>14796</v>
      </c>
      <c r="H6205" s="51" t="s">
        <v>19004</v>
      </c>
      <c r="I6205" s="6"/>
      <c r="J6205" s="10"/>
    </row>
    <row r="6206">
      <c r="A6206" s="3">
        <v>7.21023302272E11</v>
      </c>
      <c r="B6206" s="2" t="s">
        <v>19278</v>
      </c>
      <c r="C6206" s="2" t="s">
        <v>19278</v>
      </c>
      <c r="D6206" s="3">
        <v>8.7052765555E10</v>
      </c>
      <c r="E6206" s="2" t="s">
        <v>554</v>
      </c>
      <c r="F6206" s="2" t="s">
        <v>16</v>
      </c>
      <c r="G6206" s="2" t="s">
        <v>1634</v>
      </c>
      <c r="H6206" s="4" t="s">
        <v>19279</v>
      </c>
      <c r="I6206" s="10"/>
      <c r="J6206" s="10"/>
    </row>
    <row r="6207">
      <c r="A6207" s="3">
        <v>7.21025302194E11</v>
      </c>
      <c r="B6207" s="2" t="s">
        <v>19280</v>
      </c>
      <c r="C6207" s="2" t="s">
        <v>19281</v>
      </c>
      <c r="D6207" s="3">
        <f>+77478131993</f>
        <v>77478131993</v>
      </c>
      <c r="E6207" s="2" t="s">
        <v>117</v>
      </c>
      <c r="F6207" s="2" t="s">
        <v>16</v>
      </c>
      <c r="G6207" s="2" t="s">
        <v>1898</v>
      </c>
      <c r="H6207" s="4" t="s">
        <v>2090</v>
      </c>
      <c r="I6207" s="10"/>
      <c r="J6207" s="6"/>
    </row>
    <row r="6208">
      <c r="A6208" s="28">
        <v>7.21023401786E11</v>
      </c>
      <c r="B6208" s="29" t="s">
        <v>13951</v>
      </c>
      <c r="C6208" s="29" t="s">
        <v>19282</v>
      </c>
      <c r="D6208" s="28">
        <v>8.776324288E10</v>
      </c>
      <c r="E6208" s="29" t="s">
        <v>117</v>
      </c>
      <c r="F6208" s="29" t="s">
        <v>2</v>
      </c>
      <c r="G6208" s="29" t="s">
        <v>6514</v>
      </c>
      <c r="H6208" s="51" t="s">
        <v>18237</v>
      </c>
      <c r="I6208" s="6"/>
      <c r="J6208" s="6"/>
    </row>
    <row r="6209">
      <c r="A6209" s="28">
        <v>7.21101302345E11</v>
      </c>
      <c r="B6209" s="29" t="s">
        <v>19283</v>
      </c>
      <c r="C6209" s="29" t="s">
        <v>19284</v>
      </c>
      <c r="D6209" s="29" t="s">
        <v>19285</v>
      </c>
      <c r="E6209" s="29" t="s">
        <v>21</v>
      </c>
      <c r="F6209" s="29" t="s">
        <v>16</v>
      </c>
      <c r="G6209" s="29" t="s">
        <v>18702</v>
      </c>
      <c r="H6209" s="51" t="s">
        <v>17337</v>
      </c>
      <c r="I6209" s="6"/>
      <c r="J6209" s="10"/>
    </row>
    <row r="6210">
      <c r="A6210" s="72">
        <v>7.2103140172E11</v>
      </c>
      <c r="B6210" s="73" t="s">
        <v>19286</v>
      </c>
      <c r="C6210" s="73" t="s">
        <v>19287</v>
      </c>
      <c r="D6210" s="72">
        <v>8.7751828188E10</v>
      </c>
      <c r="E6210" s="73" t="s">
        <v>117</v>
      </c>
      <c r="F6210" s="73" t="s">
        <v>141</v>
      </c>
      <c r="G6210" s="73" t="s">
        <v>1752</v>
      </c>
      <c r="H6210" s="74" t="s">
        <v>19288</v>
      </c>
      <c r="I6210" s="14"/>
      <c r="J6210" s="10"/>
    </row>
    <row r="6211">
      <c r="A6211" s="3">
        <v>7.21102350152E11</v>
      </c>
      <c r="B6211" s="2" t="s">
        <v>19289</v>
      </c>
      <c r="C6211" s="2" t="s">
        <v>19290</v>
      </c>
      <c r="D6211" s="3">
        <v>8.7183221888E10</v>
      </c>
      <c r="E6211" s="2" t="s">
        <v>225</v>
      </c>
      <c r="F6211" s="2" t="s">
        <v>9</v>
      </c>
      <c r="G6211" s="2" t="s">
        <v>2890</v>
      </c>
      <c r="H6211" s="4" t="s">
        <v>2010</v>
      </c>
      <c r="I6211" s="10"/>
      <c r="J6211" s="14"/>
    </row>
    <row r="6212">
      <c r="A6212" s="3">
        <v>7.21107301305E11</v>
      </c>
      <c r="B6212" s="2" t="s">
        <v>17393</v>
      </c>
      <c r="C6212" s="2" t="s">
        <v>19291</v>
      </c>
      <c r="D6212" s="3">
        <v>8.7103027487E10</v>
      </c>
      <c r="E6212" s="2" t="s">
        <v>16</v>
      </c>
      <c r="F6212" s="2" t="s">
        <v>71</v>
      </c>
      <c r="G6212" s="2" t="s">
        <v>3085</v>
      </c>
      <c r="H6212" s="65" t="s">
        <v>19292</v>
      </c>
      <c r="I6212" s="10"/>
      <c r="J6212" s="13"/>
    </row>
    <row r="6213">
      <c r="A6213" s="28">
        <v>7.21107402255E11</v>
      </c>
      <c r="B6213" s="29" t="s">
        <v>19293</v>
      </c>
      <c r="C6213" s="29" t="s">
        <v>19294</v>
      </c>
      <c r="D6213" s="28">
        <v>8.7753459922E10</v>
      </c>
      <c r="E6213" s="29" t="s">
        <v>173</v>
      </c>
      <c r="F6213" s="29" t="s">
        <v>205</v>
      </c>
      <c r="G6213" s="29" t="s">
        <v>1634</v>
      </c>
      <c r="H6213" s="51" t="s">
        <v>18469</v>
      </c>
      <c r="I6213" s="6"/>
      <c r="J6213" s="10"/>
    </row>
    <row r="6214">
      <c r="A6214" s="28">
        <v>7.21113302172E11</v>
      </c>
      <c r="B6214" s="29" t="s">
        <v>19295</v>
      </c>
      <c r="C6214" s="29" t="s">
        <v>19296</v>
      </c>
      <c r="D6214" s="28">
        <v>8.7753450568E10</v>
      </c>
      <c r="E6214" s="29" t="s">
        <v>674</v>
      </c>
      <c r="F6214" s="29" t="s">
        <v>37</v>
      </c>
      <c r="G6214" s="29" t="s">
        <v>19297</v>
      </c>
      <c r="H6214" s="51" t="s">
        <v>16726</v>
      </c>
      <c r="I6214" s="6"/>
      <c r="J6214" s="6"/>
    </row>
    <row r="6215">
      <c r="A6215" s="28">
        <v>7.21118400952E11</v>
      </c>
      <c r="B6215" s="29" t="s">
        <v>19298</v>
      </c>
      <c r="C6215" s="29" t="s">
        <v>19299</v>
      </c>
      <c r="D6215" s="28">
        <v>8.7476171937E10</v>
      </c>
      <c r="E6215" s="29" t="s">
        <v>117</v>
      </c>
      <c r="F6215" s="29" t="s">
        <v>186</v>
      </c>
      <c r="G6215" s="29" t="s">
        <v>1196</v>
      </c>
      <c r="H6215" s="51" t="s">
        <v>18027</v>
      </c>
      <c r="I6215" s="6"/>
      <c r="J6215" s="6"/>
    </row>
    <row r="6216">
      <c r="A6216" s="28">
        <v>7.21127301219E11</v>
      </c>
      <c r="B6216" s="29" t="s">
        <v>19300</v>
      </c>
      <c r="C6216" s="29" t="s">
        <v>19301</v>
      </c>
      <c r="D6216" s="28">
        <v>8.777420009E10</v>
      </c>
      <c r="E6216" s="29" t="s">
        <v>173</v>
      </c>
      <c r="F6216" s="29" t="s">
        <v>91</v>
      </c>
      <c r="G6216" s="29" t="s">
        <v>3134</v>
      </c>
      <c r="H6216" s="51" t="s">
        <v>17337</v>
      </c>
      <c r="I6216" s="6"/>
      <c r="J6216" s="33"/>
    </row>
    <row r="6217">
      <c r="A6217" s="3">
        <v>7.21128300445E11</v>
      </c>
      <c r="B6217" s="2" t="s">
        <v>19302</v>
      </c>
      <c r="C6217" s="2" t="s">
        <v>19303</v>
      </c>
      <c r="D6217" s="3">
        <v>8.7751657818E10</v>
      </c>
      <c r="E6217" s="2" t="s">
        <v>1373</v>
      </c>
      <c r="F6217" s="2" t="s">
        <v>43</v>
      </c>
      <c r="G6217" s="2" t="s">
        <v>12601</v>
      </c>
      <c r="H6217" s="4" t="s">
        <v>2138</v>
      </c>
      <c r="I6217" s="10"/>
      <c r="J6217" s="10"/>
    </row>
    <row r="6218">
      <c r="A6218" s="28">
        <v>7.21130401679E11</v>
      </c>
      <c r="B6218" s="29" t="s">
        <v>19304</v>
      </c>
      <c r="C6218" s="29" t="s">
        <v>19305</v>
      </c>
      <c r="D6218" s="28">
        <v>8.7054979727E10</v>
      </c>
      <c r="E6218" s="29" t="s">
        <v>1335</v>
      </c>
      <c r="F6218" s="29" t="s">
        <v>16</v>
      </c>
      <c r="G6218" s="29" t="s">
        <v>2066</v>
      </c>
      <c r="H6218" s="51" t="s">
        <v>17447</v>
      </c>
      <c r="I6218" s="6"/>
      <c r="J6218" s="10"/>
    </row>
    <row r="6219">
      <c r="A6219" s="62">
        <v>7.21201402711E11</v>
      </c>
      <c r="B6219" s="63" t="s">
        <v>19306</v>
      </c>
      <c r="C6219" s="63" t="s">
        <v>19307</v>
      </c>
      <c r="D6219" s="62">
        <v>8.7017017018E10</v>
      </c>
      <c r="E6219" s="63" t="s">
        <v>17185</v>
      </c>
      <c r="F6219" s="63" t="s">
        <v>428</v>
      </c>
      <c r="G6219" s="63" t="s">
        <v>5906</v>
      </c>
      <c r="H6219" s="33"/>
      <c r="I6219" s="33"/>
      <c r="J6219" s="6"/>
    </row>
    <row r="6220">
      <c r="A6220" s="3">
        <v>7.21202350027E11</v>
      </c>
      <c r="B6220" s="2" t="s">
        <v>19308</v>
      </c>
      <c r="C6220" s="2" t="s">
        <v>19309</v>
      </c>
      <c r="D6220" s="3">
        <v>8.7713715648E10</v>
      </c>
      <c r="E6220" s="2" t="s">
        <v>16</v>
      </c>
      <c r="F6220" s="2" t="s">
        <v>22</v>
      </c>
      <c r="G6220" s="2" t="s">
        <v>19310</v>
      </c>
      <c r="H6220" s="4" t="s">
        <v>2030</v>
      </c>
      <c r="I6220" s="10"/>
      <c r="J6220" s="13"/>
    </row>
    <row r="6221">
      <c r="A6221" s="3">
        <v>7.21214350409E11</v>
      </c>
      <c r="B6221" s="2" t="s">
        <v>19311</v>
      </c>
      <c r="C6221" s="2" t="s">
        <v>19312</v>
      </c>
      <c r="D6221" s="3">
        <v>8.7014812397E10</v>
      </c>
      <c r="E6221" s="2" t="s">
        <v>225</v>
      </c>
      <c r="F6221" s="2" t="s">
        <v>9</v>
      </c>
      <c r="G6221" s="2" t="s">
        <v>12302</v>
      </c>
      <c r="H6221" s="4" t="s">
        <v>2010</v>
      </c>
      <c r="I6221" s="10"/>
      <c r="J6221" s="10"/>
    </row>
    <row r="6222">
      <c r="A6222" s="28">
        <v>7.21219401791E11</v>
      </c>
      <c r="B6222" s="29" t="s">
        <v>6461</v>
      </c>
      <c r="C6222" s="29" t="s">
        <v>19313</v>
      </c>
      <c r="D6222" s="28">
        <v>8.7073826705E10</v>
      </c>
      <c r="E6222" s="29" t="s">
        <v>213</v>
      </c>
      <c r="F6222" s="29" t="s">
        <v>31</v>
      </c>
      <c r="G6222" s="29" t="s">
        <v>2723</v>
      </c>
      <c r="H6222" s="51" t="s">
        <v>19004</v>
      </c>
      <c r="I6222" s="6"/>
      <c r="J6222" s="6"/>
    </row>
    <row r="6223">
      <c r="A6223" s="3">
        <v>7.21220401579E11</v>
      </c>
      <c r="B6223" s="2" t="s">
        <v>19314</v>
      </c>
      <c r="C6223" s="2" t="s">
        <v>19315</v>
      </c>
      <c r="D6223" s="3">
        <f>+77750091435</f>
        <v>77750091435</v>
      </c>
      <c r="E6223" s="2" t="s">
        <v>674</v>
      </c>
      <c r="F6223" s="2" t="s">
        <v>186</v>
      </c>
      <c r="G6223" s="2" t="s">
        <v>2230</v>
      </c>
      <c r="H6223" s="4" t="s">
        <v>2231</v>
      </c>
      <c r="I6223" s="10"/>
      <c r="J6223" s="10"/>
    </row>
    <row r="6224">
      <c r="A6224" s="3">
        <v>7.21223302252E11</v>
      </c>
      <c r="B6224" s="2" t="s">
        <v>19316</v>
      </c>
      <c r="C6224" s="2" t="s">
        <v>19316</v>
      </c>
      <c r="D6224" s="3">
        <v>8.7784884132E10</v>
      </c>
      <c r="E6224" s="2" t="s">
        <v>1335</v>
      </c>
      <c r="F6224" s="2" t="s">
        <v>186</v>
      </c>
      <c r="G6224" s="2" t="s">
        <v>2886</v>
      </c>
      <c r="H6224" s="4" t="s">
        <v>1851</v>
      </c>
      <c r="I6224" s="10"/>
      <c r="J6224" s="6"/>
    </row>
    <row r="6225">
      <c r="A6225" s="28">
        <v>7.21223300293E11</v>
      </c>
      <c r="B6225" s="29" t="s">
        <v>19317</v>
      </c>
      <c r="C6225" s="29" t="s">
        <v>19318</v>
      </c>
      <c r="D6225" s="28">
        <f>+77079808015</f>
        <v>77079808015</v>
      </c>
      <c r="E6225" s="29" t="s">
        <v>225</v>
      </c>
      <c r="F6225" s="29" t="s">
        <v>96</v>
      </c>
      <c r="G6225" s="29" t="s">
        <v>19319</v>
      </c>
      <c r="H6225" s="51" t="s">
        <v>1985</v>
      </c>
      <c r="I6225" s="6"/>
      <c r="J6225" s="6"/>
    </row>
    <row r="6226">
      <c r="A6226" s="3">
        <v>7.21230350119E11</v>
      </c>
      <c r="B6226" s="2" t="s">
        <v>19320</v>
      </c>
      <c r="C6226" s="2" t="s">
        <v>19321</v>
      </c>
      <c r="D6226" s="2" t="s">
        <v>19322</v>
      </c>
      <c r="E6226" s="2" t="s">
        <v>16</v>
      </c>
      <c r="F6226" s="2" t="s">
        <v>43</v>
      </c>
      <c r="G6226" s="2" t="s">
        <v>19323</v>
      </c>
      <c r="H6226" s="4" t="s">
        <v>2138</v>
      </c>
      <c r="I6226" s="10"/>
      <c r="J6226" s="6"/>
    </row>
    <row r="6227">
      <c r="A6227" s="28">
        <v>7.30101302969E11</v>
      </c>
      <c r="B6227" s="29" t="s">
        <v>19324</v>
      </c>
      <c r="C6227" s="29" t="s">
        <v>19325</v>
      </c>
      <c r="D6227" s="28">
        <v>8.702420295E10</v>
      </c>
      <c r="E6227" s="29" t="s">
        <v>674</v>
      </c>
      <c r="F6227" s="29" t="s">
        <v>141</v>
      </c>
      <c r="G6227" s="29" t="s">
        <v>1783</v>
      </c>
      <c r="H6227" s="51" t="s">
        <v>17176</v>
      </c>
      <c r="I6227" s="6"/>
      <c r="J6227" s="33"/>
    </row>
    <row r="6228">
      <c r="A6228" s="28">
        <v>7.30101305597E11</v>
      </c>
      <c r="B6228" s="29" t="s">
        <v>19326</v>
      </c>
      <c r="C6228" s="29" t="s">
        <v>19326</v>
      </c>
      <c r="D6228" s="39" t="s">
        <v>19327</v>
      </c>
      <c r="E6228" s="29" t="s">
        <v>16</v>
      </c>
      <c r="F6228" s="29" t="s">
        <v>201</v>
      </c>
      <c r="G6228" s="29" t="s">
        <v>19328</v>
      </c>
      <c r="H6228" s="51" t="s">
        <v>18796</v>
      </c>
      <c r="I6228" s="6"/>
      <c r="J6228" s="10"/>
    </row>
    <row r="6229">
      <c r="A6229" s="28">
        <v>7.30110400849E11</v>
      </c>
      <c r="B6229" s="29" t="s">
        <v>19329</v>
      </c>
      <c r="C6229" s="29" t="s">
        <v>19330</v>
      </c>
      <c r="D6229" s="28">
        <v>8.7717840834E10</v>
      </c>
      <c r="E6229" s="29" t="s">
        <v>2136</v>
      </c>
      <c r="F6229" s="29" t="s">
        <v>201</v>
      </c>
      <c r="G6229" s="29" t="s">
        <v>19331</v>
      </c>
      <c r="H6229" s="51" t="s">
        <v>19332</v>
      </c>
      <c r="I6229" s="6"/>
      <c r="J6229" s="6"/>
    </row>
    <row r="6230">
      <c r="A6230" s="3">
        <v>7.30101313384E11</v>
      </c>
      <c r="B6230" s="2" t="s">
        <v>19333</v>
      </c>
      <c r="C6230" s="2" t="s">
        <v>19334</v>
      </c>
      <c r="D6230" s="69" t="s">
        <v>19335</v>
      </c>
      <c r="E6230" s="2" t="s">
        <v>21</v>
      </c>
      <c r="F6230" s="2" t="s">
        <v>31</v>
      </c>
      <c r="G6230" s="2" t="s">
        <v>19336</v>
      </c>
      <c r="H6230" s="4" t="s">
        <v>18900</v>
      </c>
      <c r="I6230" s="10"/>
      <c r="J6230" s="13"/>
    </row>
    <row r="6231">
      <c r="A6231" s="3">
        <v>7.30101408657E11</v>
      </c>
      <c r="B6231" s="2" t="s">
        <v>19337</v>
      </c>
      <c r="C6231" s="2" t="s">
        <v>19338</v>
      </c>
      <c r="D6231" s="3">
        <v>8.7018218587E10</v>
      </c>
      <c r="E6231" s="2" t="s">
        <v>165</v>
      </c>
      <c r="F6231" s="2" t="s">
        <v>37</v>
      </c>
      <c r="G6231" s="2" t="s">
        <v>19339</v>
      </c>
      <c r="H6231" s="4" t="s">
        <v>18280</v>
      </c>
      <c r="I6231" s="10"/>
      <c r="J6231" s="6"/>
    </row>
    <row r="6232">
      <c r="A6232" s="28">
        <v>7.30102302308E11</v>
      </c>
      <c r="B6232" s="29" t="s">
        <v>19340</v>
      </c>
      <c r="C6232" s="29" t="s">
        <v>19341</v>
      </c>
      <c r="D6232" s="28">
        <v>8.7072202073E10</v>
      </c>
      <c r="E6232" s="29" t="s">
        <v>117</v>
      </c>
      <c r="F6232" s="29" t="s">
        <v>2</v>
      </c>
      <c r="G6232" s="29" t="s">
        <v>19342</v>
      </c>
      <c r="H6232" s="51" t="s">
        <v>19343</v>
      </c>
      <c r="I6232" s="6"/>
      <c r="J6232" s="33"/>
    </row>
    <row r="6233">
      <c r="A6233" s="3">
        <v>7.30107401464E11</v>
      </c>
      <c r="B6233" s="2" t="s">
        <v>19344</v>
      </c>
      <c r="C6233" s="2" t="s">
        <v>19345</v>
      </c>
      <c r="D6233" s="3">
        <v>8.7028095492E10</v>
      </c>
      <c r="E6233" s="2" t="s">
        <v>674</v>
      </c>
      <c r="F6233" s="2" t="s">
        <v>71</v>
      </c>
      <c r="G6233" s="2" t="s">
        <v>5204</v>
      </c>
      <c r="H6233" s="65" t="s">
        <v>19346</v>
      </c>
      <c r="I6233" s="10"/>
      <c r="J6233" s="6"/>
    </row>
    <row r="6234">
      <c r="A6234" s="28">
        <v>7.3012230216E11</v>
      </c>
      <c r="B6234" s="29" t="s">
        <v>18087</v>
      </c>
      <c r="C6234" s="29" t="s">
        <v>19347</v>
      </c>
      <c r="D6234" s="39" t="s">
        <v>19348</v>
      </c>
      <c r="E6234" s="29" t="s">
        <v>165</v>
      </c>
      <c r="F6234" s="29" t="s">
        <v>37</v>
      </c>
      <c r="G6234" s="29" t="s">
        <v>13948</v>
      </c>
      <c r="H6234" s="51" t="s">
        <v>15005</v>
      </c>
      <c r="I6234" s="6"/>
      <c r="J6234" s="6"/>
    </row>
    <row r="6235">
      <c r="A6235" s="28">
        <v>7.30121300347E11</v>
      </c>
      <c r="B6235" s="29" t="s">
        <v>19349</v>
      </c>
      <c r="C6235" s="29" t="s">
        <v>19350</v>
      </c>
      <c r="D6235" s="28">
        <f>+77763383036</f>
        <v>77763383036</v>
      </c>
      <c r="E6235" s="29" t="s">
        <v>165</v>
      </c>
      <c r="F6235" s="29" t="s">
        <v>37</v>
      </c>
      <c r="G6235" s="29" t="s">
        <v>5938</v>
      </c>
      <c r="H6235" s="51" t="s">
        <v>19351</v>
      </c>
      <c r="I6235" s="6"/>
      <c r="J6235" s="10"/>
    </row>
    <row r="6236">
      <c r="A6236" s="28">
        <v>7.30122302428E11</v>
      </c>
      <c r="B6236" s="29" t="s">
        <v>19352</v>
      </c>
      <c r="C6236" s="29" t="s">
        <v>19353</v>
      </c>
      <c r="D6236" s="28">
        <v>8.7023542321E10</v>
      </c>
      <c r="E6236" s="29" t="s">
        <v>165</v>
      </c>
      <c r="F6236" s="29" t="s">
        <v>273</v>
      </c>
      <c r="G6236" s="29" t="s">
        <v>137</v>
      </c>
      <c r="H6236" s="51" t="s">
        <v>10155</v>
      </c>
      <c r="I6236" s="6"/>
      <c r="J6236" s="6"/>
    </row>
    <row r="6237">
      <c r="A6237" s="3">
        <v>7.30126403048E11</v>
      </c>
      <c r="B6237" s="2" t="s">
        <v>19354</v>
      </c>
      <c r="C6237" s="2" t="s">
        <v>19354</v>
      </c>
      <c r="D6237" s="3">
        <v>8.7051667211E10</v>
      </c>
      <c r="E6237" s="2" t="s">
        <v>213</v>
      </c>
      <c r="F6237" s="2" t="s">
        <v>205</v>
      </c>
      <c r="G6237" s="2" t="s">
        <v>1634</v>
      </c>
      <c r="H6237" s="4" t="s">
        <v>19355</v>
      </c>
      <c r="I6237" s="10"/>
      <c r="J6237" s="10"/>
    </row>
    <row r="6238">
      <c r="A6238" s="28">
        <v>7.30127300181E11</v>
      </c>
      <c r="B6238" s="29" t="s">
        <v>19356</v>
      </c>
      <c r="C6238" s="29" t="s">
        <v>19357</v>
      </c>
      <c r="D6238" s="39" t="s">
        <v>19358</v>
      </c>
      <c r="E6238" s="29" t="s">
        <v>213</v>
      </c>
      <c r="F6238" s="29" t="s">
        <v>71</v>
      </c>
      <c r="G6238" s="29" t="s">
        <v>2397</v>
      </c>
      <c r="H6238" s="30" t="s">
        <v>19359</v>
      </c>
      <c r="I6238" s="6"/>
      <c r="J6238" s="6"/>
    </row>
    <row r="6239">
      <c r="A6239" s="62">
        <v>7.30201300173E11</v>
      </c>
      <c r="B6239" s="63" t="s">
        <v>19360</v>
      </c>
      <c r="C6239" s="63" t="s">
        <v>19361</v>
      </c>
      <c r="D6239" s="62">
        <v>8.7056641001E10</v>
      </c>
      <c r="E6239" s="63" t="s">
        <v>117</v>
      </c>
      <c r="F6239" s="63" t="s">
        <v>16</v>
      </c>
      <c r="G6239" s="63" t="s">
        <v>19362</v>
      </c>
      <c r="H6239" s="33"/>
      <c r="I6239" s="33"/>
      <c r="J6239" s="6"/>
    </row>
    <row r="6240">
      <c r="A6240" s="3">
        <v>7.30129300648E11</v>
      </c>
      <c r="B6240" s="2" t="s">
        <v>19363</v>
      </c>
      <c r="C6240" s="2" t="s">
        <v>19363</v>
      </c>
      <c r="D6240" s="3">
        <f>+77478709202</f>
        <v>77478709202</v>
      </c>
      <c r="E6240" s="2" t="s">
        <v>165</v>
      </c>
      <c r="F6240" s="2" t="s">
        <v>60</v>
      </c>
      <c r="G6240" s="2" t="s">
        <v>2330</v>
      </c>
      <c r="H6240" s="4" t="s">
        <v>15160</v>
      </c>
      <c r="I6240" s="10"/>
      <c r="J6240" s="13"/>
    </row>
    <row r="6241">
      <c r="A6241" s="28">
        <v>7.30204300308E11</v>
      </c>
      <c r="B6241" s="29" t="s">
        <v>19364</v>
      </c>
      <c r="C6241" s="29" t="s">
        <v>19365</v>
      </c>
      <c r="D6241" s="28">
        <f>+77015168506</f>
        <v>77015168506</v>
      </c>
      <c r="E6241" s="29" t="s">
        <v>117</v>
      </c>
      <c r="F6241" s="29" t="s">
        <v>2</v>
      </c>
      <c r="G6241" s="29" t="s">
        <v>18352</v>
      </c>
      <c r="H6241" s="51" t="s">
        <v>19343</v>
      </c>
      <c r="I6241" s="6"/>
      <c r="J6241" s="10"/>
    </row>
    <row r="6242">
      <c r="A6242" s="28">
        <v>7.30207301293E11</v>
      </c>
      <c r="B6242" s="29" t="s">
        <v>19366</v>
      </c>
      <c r="C6242" s="29" t="s">
        <v>19367</v>
      </c>
      <c r="D6242" s="29" t="s">
        <v>19368</v>
      </c>
      <c r="E6242" s="29" t="s">
        <v>247</v>
      </c>
      <c r="F6242" s="29" t="s">
        <v>43</v>
      </c>
      <c r="G6242" s="29" t="s">
        <v>15004</v>
      </c>
      <c r="H6242" s="51" t="s">
        <v>17128</v>
      </c>
      <c r="I6242" s="6"/>
      <c r="J6242" s="13"/>
    </row>
    <row r="6243">
      <c r="A6243" s="3">
        <v>7.30205400756E11</v>
      </c>
      <c r="B6243" s="2" t="s">
        <v>19369</v>
      </c>
      <c r="C6243" s="2" t="s">
        <v>19370</v>
      </c>
      <c r="D6243" s="3">
        <v>8.7715997549E10</v>
      </c>
      <c r="E6243" s="2" t="s">
        <v>117</v>
      </c>
      <c r="F6243" s="2" t="s">
        <v>201</v>
      </c>
      <c r="G6243" s="2" t="s">
        <v>284</v>
      </c>
      <c r="H6243" s="4" t="s">
        <v>2286</v>
      </c>
      <c r="I6243" s="10"/>
      <c r="J6243" s="33"/>
    </row>
    <row r="6244">
      <c r="A6244" s="28">
        <v>7.3020935043E11</v>
      </c>
      <c r="B6244" s="29" t="s">
        <v>19371</v>
      </c>
      <c r="C6244" s="29" t="s">
        <v>19372</v>
      </c>
      <c r="D6244" s="39" t="s">
        <v>19373</v>
      </c>
      <c r="E6244" s="29" t="s">
        <v>416</v>
      </c>
      <c r="F6244" s="29" t="s">
        <v>16</v>
      </c>
      <c r="G6244" s="29" t="s">
        <v>19374</v>
      </c>
      <c r="H6244" s="30" t="s">
        <v>19375</v>
      </c>
      <c r="I6244" s="6"/>
      <c r="J6244" s="10"/>
    </row>
    <row r="6245">
      <c r="A6245" s="28">
        <v>7.30226300932E11</v>
      </c>
      <c r="B6245" s="29" t="s">
        <v>17036</v>
      </c>
      <c r="C6245" s="29" t="s">
        <v>19376</v>
      </c>
      <c r="D6245" s="39" t="s">
        <v>19377</v>
      </c>
      <c r="E6245" s="29" t="s">
        <v>213</v>
      </c>
      <c r="F6245" s="29" t="s">
        <v>71</v>
      </c>
      <c r="G6245" s="29" t="s">
        <v>1800</v>
      </c>
      <c r="H6245" s="30" t="s">
        <v>19378</v>
      </c>
      <c r="I6245" s="6"/>
      <c r="J6245" s="33"/>
    </row>
    <row r="6246">
      <c r="A6246" s="28">
        <v>7.30301401359E11</v>
      </c>
      <c r="B6246" s="29" t="s">
        <v>19379</v>
      </c>
      <c r="C6246" s="29" t="s">
        <v>19380</v>
      </c>
      <c r="D6246" s="28">
        <v>8.7051736894E10</v>
      </c>
      <c r="E6246" s="29" t="s">
        <v>362</v>
      </c>
      <c r="F6246" s="29" t="s">
        <v>22</v>
      </c>
      <c r="G6246" s="29" t="s">
        <v>19381</v>
      </c>
      <c r="H6246" s="51" t="s">
        <v>2240</v>
      </c>
      <c r="I6246" s="6"/>
      <c r="J6246" s="6"/>
    </row>
    <row r="6247">
      <c r="A6247" s="3">
        <v>7.30305401341E11</v>
      </c>
      <c r="B6247" s="2" t="s">
        <v>19382</v>
      </c>
      <c r="C6247" s="2" t="s">
        <v>19383</v>
      </c>
      <c r="D6247" s="3">
        <v>8.7054104049E10</v>
      </c>
      <c r="E6247" s="2" t="s">
        <v>6097</v>
      </c>
      <c r="F6247" s="2" t="s">
        <v>91</v>
      </c>
      <c r="G6247" s="2" t="s">
        <v>5361</v>
      </c>
      <c r="H6247" s="4" t="s">
        <v>2108</v>
      </c>
      <c r="I6247" s="10"/>
      <c r="J6247" s="33"/>
    </row>
    <row r="6248">
      <c r="A6248" s="28">
        <v>7.30310301759E11</v>
      </c>
      <c r="B6248" s="29" t="s">
        <v>19384</v>
      </c>
      <c r="C6248" s="29" t="s">
        <v>19385</v>
      </c>
      <c r="D6248" s="28">
        <v>8.7012172917E10</v>
      </c>
      <c r="E6248" s="29" t="s">
        <v>272</v>
      </c>
      <c r="F6248" s="29" t="s">
        <v>205</v>
      </c>
      <c r="G6248" s="29" t="s">
        <v>1634</v>
      </c>
      <c r="H6248" s="51" t="s">
        <v>18469</v>
      </c>
      <c r="I6248" s="6"/>
      <c r="J6248" s="10"/>
    </row>
    <row r="6249">
      <c r="A6249" s="28">
        <v>7.30310303041E11</v>
      </c>
      <c r="B6249" s="29" t="s">
        <v>19386</v>
      </c>
      <c r="C6249" s="29" t="s">
        <v>19387</v>
      </c>
      <c r="D6249" s="28">
        <v>8.7772522252E10</v>
      </c>
      <c r="E6249" s="29" t="s">
        <v>21</v>
      </c>
      <c r="F6249" s="29" t="s">
        <v>31</v>
      </c>
      <c r="G6249" s="29" t="s">
        <v>16123</v>
      </c>
      <c r="H6249" s="51" t="s">
        <v>18837</v>
      </c>
      <c r="I6249" s="6"/>
      <c r="J6249" s="13"/>
    </row>
    <row r="6250">
      <c r="A6250" s="3">
        <v>7.30310350493E11</v>
      </c>
      <c r="B6250" s="2" t="s">
        <v>19388</v>
      </c>
      <c r="C6250" s="2" t="s">
        <v>19389</v>
      </c>
      <c r="D6250" s="69" t="s">
        <v>19390</v>
      </c>
      <c r="E6250" s="2" t="s">
        <v>151</v>
      </c>
      <c r="F6250" s="2" t="s">
        <v>22</v>
      </c>
      <c r="G6250" s="2" t="s">
        <v>19391</v>
      </c>
      <c r="H6250" s="4" t="s">
        <v>2030</v>
      </c>
      <c r="I6250" s="10"/>
      <c r="J6250" s="10"/>
    </row>
    <row r="6251">
      <c r="A6251" s="72">
        <v>7.30313302169E11</v>
      </c>
      <c r="B6251" s="73" t="s">
        <v>19392</v>
      </c>
      <c r="C6251" s="73" t="s">
        <v>19393</v>
      </c>
      <c r="D6251" s="72">
        <v>8.7021123706E10</v>
      </c>
      <c r="E6251" s="73" t="s">
        <v>674</v>
      </c>
      <c r="F6251" s="73" t="s">
        <v>186</v>
      </c>
      <c r="G6251" s="73" t="s">
        <v>19394</v>
      </c>
      <c r="H6251" s="74" t="s">
        <v>19395</v>
      </c>
      <c r="I6251" s="14"/>
      <c r="J6251" s="20"/>
    </row>
    <row r="6252">
      <c r="A6252" s="28">
        <v>7.30318402648E11</v>
      </c>
      <c r="B6252" s="29" t="s">
        <v>19396</v>
      </c>
      <c r="C6252" s="29" t="s">
        <v>19397</v>
      </c>
      <c r="D6252" s="28">
        <v>8.7075912538E10</v>
      </c>
      <c r="E6252" s="29" t="s">
        <v>213</v>
      </c>
      <c r="F6252" s="29" t="s">
        <v>205</v>
      </c>
      <c r="G6252" s="29" t="s">
        <v>19398</v>
      </c>
      <c r="H6252" s="51" t="s">
        <v>18552</v>
      </c>
      <c r="I6252" s="6"/>
      <c r="J6252" s="10"/>
    </row>
    <row r="6253">
      <c r="A6253" s="28">
        <v>7.3032440265E11</v>
      </c>
      <c r="B6253" s="29" t="s">
        <v>19399</v>
      </c>
      <c r="C6253" s="29" t="s">
        <v>19400</v>
      </c>
      <c r="D6253" s="39" t="s">
        <v>19401</v>
      </c>
      <c r="E6253" s="29" t="s">
        <v>674</v>
      </c>
      <c r="F6253" s="29" t="s">
        <v>2</v>
      </c>
      <c r="G6253" s="29" t="s">
        <v>6522</v>
      </c>
      <c r="H6253" s="51" t="s">
        <v>19343</v>
      </c>
      <c r="I6253" s="6"/>
      <c r="J6253" s="6"/>
    </row>
    <row r="6254">
      <c r="A6254" s="3">
        <v>7.30326300202E11</v>
      </c>
      <c r="B6254" s="2" t="s">
        <v>19402</v>
      </c>
      <c r="C6254" s="2" t="s">
        <v>19403</v>
      </c>
      <c r="D6254" s="3">
        <v>8.77741477E10</v>
      </c>
      <c r="E6254" s="2" t="s">
        <v>1351</v>
      </c>
      <c r="F6254" s="2" t="s">
        <v>141</v>
      </c>
      <c r="G6254" s="2" t="s">
        <v>4662</v>
      </c>
      <c r="H6254" s="4" t="s">
        <v>18977</v>
      </c>
      <c r="I6254" s="10"/>
      <c r="J6254" s="10"/>
    </row>
    <row r="6255">
      <c r="A6255" s="3">
        <v>7.30326350487E11</v>
      </c>
      <c r="B6255" s="2" t="s">
        <v>19404</v>
      </c>
      <c r="C6255" s="2" t="s">
        <v>19405</v>
      </c>
      <c r="D6255" s="69" t="s">
        <v>19406</v>
      </c>
      <c r="E6255" s="2" t="s">
        <v>225</v>
      </c>
      <c r="F6255" s="2" t="s">
        <v>16</v>
      </c>
      <c r="G6255" s="2" t="s">
        <v>19407</v>
      </c>
      <c r="H6255" s="65" t="s">
        <v>2084</v>
      </c>
      <c r="I6255" s="10"/>
      <c r="J6255" s="6"/>
    </row>
    <row r="6256">
      <c r="A6256" s="28">
        <v>7.30328300342E11</v>
      </c>
      <c r="B6256" s="29" t="s">
        <v>19408</v>
      </c>
      <c r="C6256" s="29" t="s">
        <v>19409</v>
      </c>
      <c r="D6256" s="28">
        <v>8.7079134773E10</v>
      </c>
      <c r="E6256" s="29" t="s">
        <v>17435</v>
      </c>
      <c r="F6256" s="29" t="s">
        <v>186</v>
      </c>
      <c r="G6256" s="29" t="s">
        <v>1196</v>
      </c>
      <c r="H6256" s="51" t="s">
        <v>18005</v>
      </c>
      <c r="I6256" s="6"/>
      <c r="J6256" s="14"/>
    </row>
    <row r="6257">
      <c r="A6257" s="3">
        <v>7.30328301995E11</v>
      </c>
      <c r="B6257" s="2" t="s">
        <v>19410</v>
      </c>
      <c r="C6257" s="2" t="s">
        <v>19411</v>
      </c>
      <c r="D6257" s="3">
        <v>8.7114521911E10</v>
      </c>
      <c r="E6257" s="2" t="s">
        <v>165</v>
      </c>
      <c r="F6257" s="2" t="s">
        <v>91</v>
      </c>
      <c r="G6257" s="2" t="s">
        <v>6266</v>
      </c>
      <c r="H6257" s="4" t="s">
        <v>2108</v>
      </c>
      <c r="I6257" s="10"/>
      <c r="J6257" s="10"/>
    </row>
    <row r="6258">
      <c r="A6258" s="3">
        <v>7.30401350404E11</v>
      </c>
      <c r="B6258" s="2" t="s">
        <v>19412</v>
      </c>
      <c r="C6258" s="2" t="s">
        <v>19413</v>
      </c>
      <c r="D6258" s="69" t="s">
        <v>19414</v>
      </c>
      <c r="E6258" s="2" t="s">
        <v>36</v>
      </c>
      <c r="F6258" s="2" t="s">
        <v>9</v>
      </c>
      <c r="G6258" s="2" t="s">
        <v>19415</v>
      </c>
      <c r="H6258" s="4" t="s">
        <v>2010</v>
      </c>
      <c r="I6258" s="10"/>
      <c r="J6258" s="10"/>
    </row>
    <row r="6259">
      <c r="A6259" s="28">
        <v>7.30402400876E11</v>
      </c>
      <c r="B6259" s="29" t="s">
        <v>19416</v>
      </c>
      <c r="C6259" s="29" t="s">
        <v>19417</v>
      </c>
      <c r="D6259" s="28">
        <v>8.7710731236E10</v>
      </c>
      <c r="E6259" s="29" t="s">
        <v>674</v>
      </c>
      <c r="F6259" s="29" t="s">
        <v>201</v>
      </c>
      <c r="G6259" s="29" t="s">
        <v>4210</v>
      </c>
      <c r="H6259" s="51" t="s">
        <v>18796</v>
      </c>
      <c r="I6259" s="6"/>
      <c r="J6259" s="10"/>
    </row>
    <row r="6260">
      <c r="A6260" s="3">
        <v>7.30407302407E11</v>
      </c>
      <c r="B6260" s="2" t="s">
        <v>19418</v>
      </c>
      <c r="C6260" s="2" t="s">
        <v>19419</v>
      </c>
      <c r="D6260" s="2" t="s">
        <v>19420</v>
      </c>
      <c r="E6260" s="2" t="s">
        <v>302</v>
      </c>
      <c r="F6260" s="2" t="s">
        <v>141</v>
      </c>
      <c r="G6260" s="2" t="s">
        <v>2480</v>
      </c>
      <c r="H6260" s="4" t="s">
        <v>17176</v>
      </c>
      <c r="I6260" s="10"/>
      <c r="J6260" s="10"/>
    </row>
    <row r="6261">
      <c r="A6261" s="28">
        <v>7.3040230243E11</v>
      </c>
      <c r="B6261" s="29" t="s">
        <v>19421</v>
      </c>
      <c r="C6261" s="29" t="s">
        <v>19422</v>
      </c>
      <c r="D6261" s="29" t="s">
        <v>19423</v>
      </c>
      <c r="E6261" s="29" t="s">
        <v>379</v>
      </c>
      <c r="F6261" s="29" t="s">
        <v>205</v>
      </c>
      <c r="G6261" s="29" t="s">
        <v>1634</v>
      </c>
      <c r="H6261" s="51" t="s">
        <v>18469</v>
      </c>
      <c r="I6261" s="6"/>
      <c r="J6261" s="13"/>
    </row>
    <row r="6262">
      <c r="A6262" s="28">
        <v>7.30402302628E11</v>
      </c>
      <c r="B6262" s="29" t="s">
        <v>19424</v>
      </c>
      <c r="C6262" s="29" t="s">
        <v>19425</v>
      </c>
      <c r="D6262" s="29" t="s">
        <v>19426</v>
      </c>
      <c r="E6262" s="29" t="s">
        <v>117</v>
      </c>
      <c r="F6262" s="29" t="s">
        <v>2</v>
      </c>
      <c r="G6262" s="29" t="s">
        <v>11872</v>
      </c>
      <c r="H6262" s="51" t="s">
        <v>19343</v>
      </c>
      <c r="I6262" s="6"/>
      <c r="J6262" s="6"/>
    </row>
    <row r="6263">
      <c r="A6263" s="28">
        <v>7.30405302268E11</v>
      </c>
      <c r="B6263" s="29" t="s">
        <v>19427</v>
      </c>
      <c r="C6263" s="29" t="s">
        <v>19428</v>
      </c>
      <c r="D6263" s="28">
        <v>8.7023442304E10</v>
      </c>
      <c r="E6263" s="29" t="s">
        <v>117</v>
      </c>
      <c r="F6263" s="29" t="s">
        <v>37</v>
      </c>
      <c r="G6263" s="29" t="s">
        <v>15541</v>
      </c>
      <c r="H6263" s="51" t="s">
        <v>19429</v>
      </c>
      <c r="I6263" s="6"/>
      <c r="J6263" s="10"/>
    </row>
    <row r="6264">
      <c r="A6264" s="28">
        <v>7.30409401892E11</v>
      </c>
      <c r="B6264" s="29" t="s">
        <v>19430</v>
      </c>
      <c r="C6264" s="29" t="s">
        <v>19430</v>
      </c>
      <c r="D6264" s="28">
        <v>8.7771011221E10</v>
      </c>
      <c r="E6264" s="29" t="s">
        <v>302</v>
      </c>
      <c r="F6264" s="29" t="s">
        <v>2</v>
      </c>
      <c r="G6264" s="29" t="s">
        <v>17199</v>
      </c>
      <c r="H6264" s="51" t="s">
        <v>19343</v>
      </c>
      <c r="I6264" s="6"/>
      <c r="J6264" s="10"/>
    </row>
    <row r="6265">
      <c r="A6265" s="3">
        <v>7.30407350566E11</v>
      </c>
      <c r="B6265" s="2" t="s">
        <v>19431</v>
      </c>
      <c r="C6265" s="2" t="s">
        <v>19432</v>
      </c>
      <c r="D6265" s="2" t="s">
        <v>19433</v>
      </c>
      <c r="E6265" s="2" t="s">
        <v>362</v>
      </c>
      <c r="F6265" s="2" t="s">
        <v>55</v>
      </c>
      <c r="G6265" s="2" t="s">
        <v>19434</v>
      </c>
      <c r="H6265" s="4" t="s">
        <v>1962</v>
      </c>
      <c r="I6265" s="10"/>
      <c r="J6265" s="6"/>
    </row>
    <row r="6266">
      <c r="A6266" s="28">
        <v>7.30411300918E11</v>
      </c>
      <c r="B6266" s="29" t="s">
        <v>19435</v>
      </c>
      <c r="C6266" s="29" t="s">
        <v>19436</v>
      </c>
      <c r="D6266" s="29" t="s">
        <v>19437</v>
      </c>
      <c r="E6266" s="29" t="s">
        <v>225</v>
      </c>
      <c r="F6266" s="29" t="s">
        <v>16</v>
      </c>
      <c r="G6266" s="29" t="s">
        <v>1634</v>
      </c>
      <c r="H6266" s="51" t="s">
        <v>19438</v>
      </c>
      <c r="I6266" s="6"/>
      <c r="J6266" s="13"/>
    </row>
    <row r="6267">
      <c r="A6267" s="28">
        <v>7.30414301427E11</v>
      </c>
      <c r="B6267" s="29" t="s">
        <v>19439</v>
      </c>
      <c r="C6267" s="29" t="s">
        <v>19440</v>
      </c>
      <c r="D6267" s="28">
        <f>+77471995680</f>
        <v>77471995680</v>
      </c>
      <c r="E6267" s="29" t="s">
        <v>213</v>
      </c>
      <c r="F6267" s="29" t="s">
        <v>37</v>
      </c>
      <c r="G6267" s="29" t="s">
        <v>3444</v>
      </c>
      <c r="H6267" s="51" t="s">
        <v>19429</v>
      </c>
      <c r="I6267" s="6"/>
      <c r="J6267" s="10"/>
      <c r="K6267" s="27"/>
      <c r="L6267" s="27"/>
      <c r="M6267" s="27"/>
      <c r="N6267" s="27"/>
      <c r="O6267" s="27"/>
      <c r="P6267" s="27"/>
      <c r="Q6267" s="27"/>
      <c r="R6267" s="27"/>
      <c r="S6267" s="27"/>
      <c r="T6267" s="27"/>
      <c r="U6267" s="27"/>
      <c r="V6267" s="27"/>
      <c r="W6267" s="27"/>
      <c r="X6267" s="27"/>
      <c r="Y6267" s="27"/>
      <c r="Z6267" s="27"/>
    </row>
    <row r="6268">
      <c r="A6268" s="3">
        <v>7.30413302816E11</v>
      </c>
      <c r="B6268" s="2" t="s">
        <v>19441</v>
      </c>
      <c r="C6268" s="2" t="s">
        <v>19442</v>
      </c>
      <c r="D6268" s="3">
        <f>+77755639672</f>
        <v>77755639672</v>
      </c>
      <c r="E6268" s="2" t="s">
        <v>1331</v>
      </c>
      <c r="F6268" s="2" t="s">
        <v>2</v>
      </c>
      <c r="G6268" s="2" t="s">
        <v>2458</v>
      </c>
      <c r="H6268" s="4" t="s">
        <v>19443</v>
      </c>
      <c r="I6268" s="10"/>
      <c r="J6268" s="6"/>
    </row>
    <row r="6269">
      <c r="A6269" s="28">
        <v>7.30417403288E11</v>
      </c>
      <c r="B6269" s="29" t="s">
        <v>19444</v>
      </c>
      <c r="C6269" s="29" t="s">
        <v>19445</v>
      </c>
      <c r="D6269" s="28">
        <v>8.7759636397E10</v>
      </c>
      <c r="E6269" s="29" t="s">
        <v>165</v>
      </c>
      <c r="F6269" s="29" t="s">
        <v>37</v>
      </c>
      <c r="G6269" s="29" t="s">
        <v>2251</v>
      </c>
      <c r="H6269" s="51" t="s">
        <v>19429</v>
      </c>
      <c r="I6269" s="6"/>
      <c r="J6269" s="6"/>
    </row>
    <row r="6270">
      <c r="A6270" s="3">
        <v>7.3041830128E11</v>
      </c>
      <c r="B6270" s="2" t="s">
        <v>19446</v>
      </c>
      <c r="C6270" s="2" t="s">
        <v>19447</v>
      </c>
      <c r="D6270" s="69" t="s">
        <v>19448</v>
      </c>
      <c r="E6270" s="2" t="s">
        <v>165</v>
      </c>
      <c r="F6270" s="2" t="s">
        <v>71</v>
      </c>
      <c r="G6270" s="2" t="s">
        <v>1864</v>
      </c>
      <c r="H6270" s="65" t="s">
        <v>2084</v>
      </c>
      <c r="I6270" s="10"/>
      <c r="J6270" s="13"/>
    </row>
    <row r="6271">
      <c r="A6271" s="28">
        <v>7.3042230232E11</v>
      </c>
      <c r="B6271" s="29" t="s">
        <v>19449</v>
      </c>
      <c r="C6271" s="29" t="s">
        <v>19450</v>
      </c>
      <c r="D6271" s="39" t="s">
        <v>19451</v>
      </c>
      <c r="E6271" s="29" t="s">
        <v>302</v>
      </c>
      <c r="F6271" s="29" t="s">
        <v>2</v>
      </c>
      <c r="G6271" s="29" t="s">
        <v>19452</v>
      </c>
      <c r="H6271" s="51" t="s">
        <v>19343</v>
      </c>
      <c r="I6271" s="6"/>
      <c r="J6271" s="10"/>
    </row>
    <row r="6272">
      <c r="A6272" s="28">
        <v>7.30418400803E11</v>
      </c>
      <c r="B6272" s="29" t="s">
        <v>19453</v>
      </c>
      <c r="C6272" s="29" t="s">
        <v>19454</v>
      </c>
      <c r="D6272" s="28">
        <v>8.7770585773E10</v>
      </c>
      <c r="E6272" s="29" t="s">
        <v>416</v>
      </c>
      <c r="F6272" s="29" t="s">
        <v>205</v>
      </c>
      <c r="G6272" s="29" t="s">
        <v>1634</v>
      </c>
      <c r="H6272" s="51" t="s">
        <v>18469</v>
      </c>
      <c r="I6272" s="6"/>
      <c r="J6272" s="10"/>
    </row>
    <row r="6273">
      <c r="A6273" s="28">
        <v>7.30420302262E11</v>
      </c>
      <c r="B6273" s="29" t="s">
        <v>19455</v>
      </c>
      <c r="C6273" s="29" t="s">
        <v>19456</v>
      </c>
      <c r="D6273" s="28">
        <v>8.7772715168E10</v>
      </c>
      <c r="E6273" s="29" t="s">
        <v>420</v>
      </c>
      <c r="F6273" s="29" t="s">
        <v>205</v>
      </c>
      <c r="G6273" s="29" t="s">
        <v>9092</v>
      </c>
      <c r="H6273" s="51" t="s">
        <v>18469</v>
      </c>
      <c r="I6273" s="6"/>
      <c r="J6273" s="33"/>
    </row>
    <row r="6274">
      <c r="A6274" s="28">
        <v>7.30421402073E11</v>
      </c>
      <c r="B6274" s="29" t="s">
        <v>19457</v>
      </c>
      <c r="C6274" s="29" t="s">
        <v>19457</v>
      </c>
      <c r="D6274" s="28">
        <v>8.70285318E10</v>
      </c>
      <c r="E6274" s="29" t="s">
        <v>349</v>
      </c>
      <c r="F6274" s="29" t="s">
        <v>186</v>
      </c>
      <c r="G6274" s="29" t="s">
        <v>1196</v>
      </c>
      <c r="H6274" s="51" t="s">
        <v>19458</v>
      </c>
      <c r="I6274" s="6"/>
      <c r="J6274" s="10"/>
    </row>
    <row r="6275">
      <c r="A6275" s="28">
        <v>7.30430401212E11</v>
      </c>
      <c r="B6275" s="29" t="s">
        <v>19459</v>
      </c>
      <c r="C6275" s="29" t="s">
        <v>19460</v>
      </c>
      <c r="D6275" s="28">
        <v>8.7774327759E10</v>
      </c>
      <c r="E6275" s="29" t="s">
        <v>36</v>
      </c>
      <c r="F6275" s="29" t="s">
        <v>2</v>
      </c>
      <c r="G6275" s="29" t="s">
        <v>6092</v>
      </c>
      <c r="H6275" s="51" t="s">
        <v>19461</v>
      </c>
      <c r="I6275" s="6"/>
      <c r="J6275" s="10"/>
    </row>
    <row r="6276">
      <c r="A6276" s="28">
        <v>7.30505402019E11</v>
      </c>
      <c r="B6276" s="29" t="s">
        <v>19462</v>
      </c>
      <c r="C6276" s="29" t="s">
        <v>19463</v>
      </c>
      <c r="D6276" s="28">
        <v>8.7021908253E10</v>
      </c>
      <c r="E6276" s="29" t="s">
        <v>165</v>
      </c>
      <c r="F6276" s="29" t="s">
        <v>37</v>
      </c>
      <c r="G6276" s="29" t="s">
        <v>13104</v>
      </c>
      <c r="H6276" s="51" t="s">
        <v>19429</v>
      </c>
      <c r="I6276" s="6"/>
      <c r="J6276" s="6"/>
    </row>
    <row r="6277">
      <c r="A6277" s="28">
        <v>7.30501301995E11</v>
      </c>
      <c r="B6277" s="29" t="s">
        <v>19464</v>
      </c>
      <c r="C6277" s="29" t="s">
        <v>19465</v>
      </c>
      <c r="D6277" s="39" t="s">
        <v>19466</v>
      </c>
      <c r="E6277" s="29" t="s">
        <v>1351</v>
      </c>
      <c r="F6277" s="29" t="s">
        <v>37</v>
      </c>
      <c r="G6277" s="29" t="s">
        <v>1181</v>
      </c>
      <c r="H6277" s="51" t="s">
        <v>19429</v>
      </c>
      <c r="I6277" s="6"/>
      <c r="J6277" s="6"/>
    </row>
    <row r="6278">
      <c r="A6278" s="3">
        <v>7.30503400726E11</v>
      </c>
      <c r="B6278" s="2" t="s">
        <v>19467</v>
      </c>
      <c r="C6278" s="2" t="s">
        <v>19468</v>
      </c>
      <c r="D6278" s="3">
        <v>8.7000200593E10</v>
      </c>
      <c r="E6278" s="2" t="s">
        <v>225</v>
      </c>
      <c r="F6278" s="2" t="s">
        <v>205</v>
      </c>
      <c r="G6278" s="2" t="s">
        <v>17</v>
      </c>
      <c r="H6278" s="4" t="s">
        <v>18535</v>
      </c>
      <c r="I6278" s="10"/>
      <c r="J6278" s="6"/>
    </row>
    <row r="6279">
      <c r="A6279" s="28">
        <v>7.30509303211E11</v>
      </c>
      <c r="B6279" s="29" t="s">
        <v>19469</v>
      </c>
      <c r="C6279" s="29" t="s">
        <v>19470</v>
      </c>
      <c r="D6279" s="28">
        <v>8.775908249E10</v>
      </c>
      <c r="E6279" s="29" t="s">
        <v>21</v>
      </c>
      <c r="F6279" s="29" t="s">
        <v>186</v>
      </c>
      <c r="G6279" s="29" t="s">
        <v>12076</v>
      </c>
      <c r="H6279" s="51" t="s">
        <v>19471</v>
      </c>
      <c r="I6279" s="6"/>
      <c r="J6279" s="13"/>
    </row>
    <row r="6280">
      <c r="A6280" s="28">
        <v>7.3050640259E11</v>
      </c>
      <c r="B6280" s="29" t="s">
        <v>19472</v>
      </c>
      <c r="C6280" s="29" t="s">
        <v>19473</v>
      </c>
      <c r="D6280" s="28">
        <v>8.7026604395E10</v>
      </c>
      <c r="E6280" s="29" t="s">
        <v>117</v>
      </c>
      <c r="F6280" s="29" t="s">
        <v>186</v>
      </c>
      <c r="G6280" s="29" t="s">
        <v>15012</v>
      </c>
      <c r="H6280" s="51" t="s">
        <v>1851</v>
      </c>
      <c r="I6280" s="6"/>
      <c r="J6280" s="6"/>
    </row>
    <row r="6281">
      <c r="A6281" s="3">
        <v>7.30517350128E11</v>
      </c>
      <c r="B6281" s="2" t="s">
        <v>19474</v>
      </c>
      <c r="C6281" s="2" t="s">
        <v>19475</v>
      </c>
      <c r="D6281" s="3">
        <f>+77776594581</f>
        <v>77776594581</v>
      </c>
      <c r="E6281" s="2" t="s">
        <v>213</v>
      </c>
      <c r="F6281" s="2" t="s">
        <v>9</v>
      </c>
      <c r="G6281" s="2" t="s">
        <v>19476</v>
      </c>
      <c r="H6281" s="4" t="s">
        <v>2010</v>
      </c>
      <c r="I6281" s="10"/>
      <c r="J6281" s="6"/>
    </row>
    <row r="6282">
      <c r="A6282" s="28">
        <v>7.30515450301E11</v>
      </c>
      <c r="B6282" s="29" t="s">
        <v>19477</v>
      </c>
      <c r="C6282" s="29" t="s">
        <v>19478</v>
      </c>
      <c r="D6282" s="39" t="s">
        <v>19479</v>
      </c>
      <c r="E6282" s="29" t="s">
        <v>5862</v>
      </c>
      <c r="F6282" s="29" t="s">
        <v>71</v>
      </c>
      <c r="G6282" s="29" t="s">
        <v>2971</v>
      </c>
      <c r="H6282" s="30" t="s">
        <v>2051</v>
      </c>
      <c r="I6282" s="6"/>
      <c r="J6282" s="20"/>
    </row>
    <row r="6283">
      <c r="A6283" s="3">
        <v>7.30528301754E11</v>
      </c>
      <c r="B6283" s="2" t="s">
        <v>19480</v>
      </c>
      <c r="C6283" s="2" t="s">
        <v>19481</v>
      </c>
      <c r="D6283" s="69" t="s">
        <v>19482</v>
      </c>
      <c r="E6283" s="2" t="s">
        <v>302</v>
      </c>
      <c r="F6283" s="2" t="s">
        <v>37</v>
      </c>
      <c r="G6283" s="2" t="s">
        <v>16160</v>
      </c>
      <c r="H6283" s="4" t="s">
        <v>19483</v>
      </c>
      <c r="I6283" s="10"/>
      <c r="J6283" s="20"/>
    </row>
    <row r="6284">
      <c r="A6284" s="28">
        <v>7.30522300377E11</v>
      </c>
      <c r="B6284" s="29" t="s">
        <v>19484</v>
      </c>
      <c r="C6284" s="29" t="s">
        <v>19485</v>
      </c>
      <c r="D6284" s="28">
        <v>8.7718012856E10</v>
      </c>
      <c r="E6284" s="29" t="s">
        <v>6578</v>
      </c>
      <c r="F6284" s="29" t="s">
        <v>9</v>
      </c>
      <c r="G6284" s="29" t="s">
        <v>19486</v>
      </c>
      <c r="H6284" s="51" t="s">
        <v>1956</v>
      </c>
      <c r="I6284" s="6"/>
      <c r="J6284" s="20"/>
    </row>
    <row r="6285">
      <c r="A6285" s="62">
        <v>7.30525302934E11</v>
      </c>
      <c r="B6285" s="63" t="s">
        <v>19487</v>
      </c>
      <c r="C6285" s="63" t="s">
        <v>19488</v>
      </c>
      <c r="D6285" s="62">
        <f>+77079669662</f>
        <v>77079669662</v>
      </c>
      <c r="E6285" s="63" t="s">
        <v>21</v>
      </c>
      <c r="F6285" s="63" t="s">
        <v>16</v>
      </c>
      <c r="G6285" s="63" t="s">
        <v>17026</v>
      </c>
      <c r="H6285" s="33"/>
      <c r="I6285" s="33"/>
      <c r="J6285" s="6"/>
    </row>
    <row r="6286">
      <c r="A6286" s="28">
        <v>7.30528300121E11</v>
      </c>
      <c r="B6286" s="29" t="s">
        <v>19489</v>
      </c>
      <c r="C6286" s="29" t="s">
        <v>19489</v>
      </c>
      <c r="D6286" s="39" t="s">
        <v>19490</v>
      </c>
      <c r="E6286" s="29" t="s">
        <v>674</v>
      </c>
      <c r="F6286" s="29" t="s">
        <v>2</v>
      </c>
      <c r="G6286" s="29" t="s">
        <v>17884</v>
      </c>
      <c r="H6286" s="51" t="s">
        <v>19343</v>
      </c>
      <c r="I6286" s="6"/>
      <c r="J6286" s="13"/>
    </row>
    <row r="6287">
      <c r="A6287" s="28">
        <v>7.30529300523E11</v>
      </c>
      <c r="B6287" s="29" t="s">
        <v>19491</v>
      </c>
      <c r="C6287" s="29" t="s">
        <v>19492</v>
      </c>
      <c r="D6287" s="28">
        <v>8.7778049191E10</v>
      </c>
      <c r="E6287" s="29" t="s">
        <v>36</v>
      </c>
      <c r="F6287" s="29" t="s">
        <v>31</v>
      </c>
      <c r="G6287" s="29" t="s">
        <v>12379</v>
      </c>
      <c r="H6287" s="51" t="s">
        <v>19004</v>
      </c>
      <c r="I6287" s="6"/>
      <c r="J6287" s="6"/>
    </row>
    <row r="6288">
      <c r="A6288" s="28">
        <v>7.30601300297E11</v>
      </c>
      <c r="B6288" s="29" t="s">
        <v>19493</v>
      </c>
      <c r="C6288" s="29" t="s">
        <v>19494</v>
      </c>
      <c r="D6288" s="28">
        <v>8.7757808232E10</v>
      </c>
      <c r="E6288" s="29" t="s">
        <v>225</v>
      </c>
      <c r="F6288" s="29" t="s">
        <v>37</v>
      </c>
      <c r="G6288" s="29" t="s">
        <v>13104</v>
      </c>
      <c r="H6288" s="51" t="s">
        <v>19429</v>
      </c>
      <c r="I6288" s="6"/>
      <c r="J6288" s="13"/>
      <c r="K6288" s="82"/>
      <c r="L6288" s="82"/>
      <c r="M6288" s="82"/>
      <c r="N6288" s="82"/>
      <c r="O6288" s="82"/>
      <c r="P6288" s="82"/>
      <c r="Q6288" s="82"/>
      <c r="R6288" s="82"/>
      <c r="S6288" s="82"/>
      <c r="T6288" s="82"/>
      <c r="U6288" s="82"/>
      <c r="V6288" s="82"/>
      <c r="W6288" s="82"/>
      <c r="X6288" s="82"/>
      <c r="Y6288" s="82"/>
      <c r="Z6288" s="82"/>
    </row>
    <row r="6289">
      <c r="A6289" s="3">
        <v>7.30604300789E11</v>
      </c>
      <c r="B6289" s="2" t="s">
        <v>19495</v>
      </c>
      <c r="C6289" s="2" t="s">
        <v>19496</v>
      </c>
      <c r="D6289" s="3">
        <v>8.7052048164E10</v>
      </c>
      <c r="E6289" s="2" t="s">
        <v>213</v>
      </c>
      <c r="F6289" s="2" t="s">
        <v>9</v>
      </c>
      <c r="G6289" s="2" t="s">
        <v>12089</v>
      </c>
      <c r="H6289" s="4" t="s">
        <v>2162</v>
      </c>
      <c r="I6289" s="10"/>
      <c r="J6289" s="6"/>
    </row>
    <row r="6290">
      <c r="A6290" s="28">
        <v>7.30604302234E11</v>
      </c>
      <c r="B6290" s="29" t="s">
        <v>19497</v>
      </c>
      <c r="C6290" s="29" t="s">
        <v>19498</v>
      </c>
      <c r="D6290" s="28">
        <v>8.7015968977E10</v>
      </c>
      <c r="E6290" s="29" t="s">
        <v>165</v>
      </c>
      <c r="F6290" s="29" t="s">
        <v>37</v>
      </c>
      <c r="G6290" s="29" t="s">
        <v>13737</v>
      </c>
      <c r="H6290" s="51" t="s">
        <v>19429</v>
      </c>
      <c r="I6290" s="6"/>
      <c r="J6290" s="10"/>
    </row>
    <row r="6291">
      <c r="A6291" s="62">
        <v>7.30604401416E11</v>
      </c>
      <c r="B6291" s="63" t="s">
        <v>19499</v>
      </c>
      <c r="C6291" s="63" t="s">
        <v>19500</v>
      </c>
      <c r="D6291" s="62">
        <v>8.7027957734E10</v>
      </c>
      <c r="E6291" s="63" t="s">
        <v>14201</v>
      </c>
      <c r="F6291" s="63" t="s">
        <v>16</v>
      </c>
      <c r="G6291" s="63" t="s">
        <v>5954</v>
      </c>
      <c r="H6291" s="33"/>
      <c r="I6291" s="33"/>
      <c r="J6291" s="6"/>
    </row>
    <row r="6292">
      <c r="A6292" s="3">
        <v>7.30605301326E11</v>
      </c>
      <c r="B6292" s="2" t="s">
        <v>19501</v>
      </c>
      <c r="C6292" s="2" t="s">
        <v>19501</v>
      </c>
      <c r="D6292" s="3">
        <v>8.7114221207E10</v>
      </c>
      <c r="E6292" s="2" t="s">
        <v>165</v>
      </c>
      <c r="F6292" s="2" t="s">
        <v>91</v>
      </c>
      <c r="G6292" s="2" t="s">
        <v>5172</v>
      </c>
      <c r="H6292" s="4" t="s">
        <v>2108</v>
      </c>
      <c r="I6292" s="10"/>
      <c r="J6292" s="6"/>
    </row>
    <row r="6293">
      <c r="A6293" s="3">
        <v>7.30609301695E11</v>
      </c>
      <c r="B6293" s="2" t="s">
        <v>19502</v>
      </c>
      <c r="C6293" s="2" t="s">
        <v>19503</v>
      </c>
      <c r="D6293" s="3">
        <v>8.7775642205E10</v>
      </c>
      <c r="E6293" s="2" t="s">
        <v>165</v>
      </c>
      <c r="F6293" s="2" t="s">
        <v>91</v>
      </c>
      <c r="G6293" s="2" t="s">
        <v>19504</v>
      </c>
      <c r="H6293" s="4" t="s">
        <v>19505</v>
      </c>
      <c r="I6293" s="10"/>
      <c r="J6293" s="6"/>
    </row>
    <row r="6294">
      <c r="A6294" s="62">
        <v>7.30605302364E11</v>
      </c>
      <c r="B6294" s="63" t="s">
        <v>19506</v>
      </c>
      <c r="C6294" s="63" t="s">
        <v>19507</v>
      </c>
      <c r="D6294" s="68" t="str">
        <f>+77013400635 ,87013400635</f>
        <v>#ERROR!</v>
      </c>
      <c r="E6294" s="63" t="s">
        <v>4020</v>
      </c>
      <c r="F6294" s="63" t="s">
        <v>16</v>
      </c>
      <c r="G6294" s="63" t="s">
        <v>6206</v>
      </c>
      <c r="H6294" s="33"/>
      <c r="I6294" s="33"/>
      <c r="J6294" s="6"/>
    </row>
    <row r="6295">
      <c r="A6295" s="28">
        <v>7.30608402053E11</v>
      </c>
      <c r="B6295" s="29" t="s">
        <v>19508</v>
      </c>
      <c r="C6295" s="29" t="s">
        <v>19508</v>
      </c>
      <c r="D6295" s="28">
        <v>8.7027896302E10</v>
      </c>
      <c r="E6295" s="29" t="s">
        <v>19509</v>
      </c>
      <c r="F6295" s="29" t="s">
        <v>31</v>
      </c>
      <c r="G6295" s="29" t="s">
        <v>2447</v>
      </c>
      <c r="H6295" s="51" t="s">
        <v>19004</v>
      </c>
      <c r="I6295" s="6"/>
      <c r="J6295" s="10"/>
    </row>
    <row r="6296">
      <c r="A6296" s="28">
        <v>7.30611402333E11</v>
      </c>
      <c r="B6296" s="29" t="s">
        <v>19510</v>
      </c>
      <c r="C6296" s="29" t="s">
        <v>19510</v>
      </c>
      <c r="D6296" s="39" t="s">
        <v>19511</v>
      </c>
      <c r="E6296" s="29" t="s">
        <v>584</v>
      </c>
      <c r="F6296" s="29" t="s">
        <v>96</v>
      </c>
      <c r="G6296" s="29" t="s">
        <v>19512</v>
      </c>
      <c r="H6296" s="51" t="s">
        <v>1985</v>
      </c>
      <c r="I6296" s="6"/>
      <c r="J6296" s="6"/>
    </row>
    <row r="6297">
      <c r="A6297" s="28">
        <v>7.30609302128E11</v>
      </c>
      <c r="B6297" s="29" t="s">
        <v>19513</v>
      </c>
      <c r="C6297" s="29" t="s">
        <v>19514</v>
      </c>
      <c r="D6297" s="29" t="s">
        <v>19515</v>
      </c>
      <c r="E6297" s="29" t="s">
        <v>117</v>
      </c>
      <c r="F6297" s="29" t="s">
        <v>2</v>
      </c>
      <c r="G6297" s="29" t="s">
        <v>5928</v>
      </c>
      <c r="H6297" s="51" t="s">
        <v>19516</v>
      </c>
      <c r="I6297" s="6"/>
      <c r="J6297" s="10"/>
    </row>
    <row r="6298">
      <c r="A6298" s="3">
        <v>7.30612350401E11</v>
      </c>
      <c r="B6298" s="2" t="s">
        <v>19517</v>
      </c>
      <c r="C6298" s="2" t="s">
        <v>19518</v>
      </c>
      <c r="D6298" s="69" t="s">
        <v>19519</v>
      </c>
      <c r="E6298" s="2" t="s">
        <v>21</v>
      </c>
      <c r="F6298" s="2" t="s">
        <v>9</v>
      </c>
      <c r="G6298" s="2" t="s">
        <v>19520</v>
      </c>
      <c r="H6298" s="4" t="s">
        <v>2010</v>
      </c>
      <c r="I6298" s="10"/>
      <c r="J6298" s="6"/>
    </row>
    <row r="6299">
      <c r="A6299" s="28">
        <v>7.30614401897E11</v>
      </c>
      <c r="B6299" s="29" t="s">
        <v>19521</v>
      </c>
      <c r="C6299" s="29" t="s">
        <v>19522</v>
      </c>
      <c r="D6299" s="39" t="s">
        <v>19523</v>
      </c>
      <c r="E6299" s="29" t="s">
        <v>302</v>
      </c>
      <c r="F6299" s="29" t="s">
        <v>2</v>
      </c>
      <c r="G6299" s="29" t="s">
        <v>7897</v>
      </c>
      <c r="H6299" s="51" t="s">
        <v>19461</v>
      </c>
      <c r="I6299" s="6"/>
      <c r="J6299" s="6"/>
    </row>
    <row r="6300">
      <c r="A6300" s="28">
        <v>7.30616300348E11</v>
      </c>
      <c r="B6300" s="29" t="s">
        <v>16933</v>
      </c>
      <c r="C6300" s="29" t="s">
        <v>19524</v>
      </c>
      <c r="D6300" s="28">
        <v>8.7714953439E10</v>
      </c>
      <c r="E6300" s="29" t="s">
        <v>21</v>
      </c>
      <c r="F6300" s="29" t="s">
        <v>31</v>
      </c>
      <c r="G6300" s="29" t="s">
        <v>13384</v>
      </c>
      <c r="H6300" s="51" t="s">
        <v>19004</v>
      </c>
      <c r="I6300" s="6"/>
      <c r="J6300" s="20"/>
    </row>
    <row r="6301">
      <c r="A6301" s="3">
        <v>7.30622301686E11</v>
      </c>
      <c r="B6301" s="2" t="s">
        <v>19525</v>
      </c>
      <c r="C6301" s="2" t="s">
        <v>19526</v>
      </c>
      <c r="D6301" s="3">
        <v>8.7134574716E10</v>
      </c>
      <c r="E6301" s="2" t="s">
        <v>19509</v>
      </c>
      <c r="F6301" s="2" t="s">
        <v>201</v>
      </c>
      <c r="G6301" s="2" t="s">
        <v>19527</v>
      </c>
      <c r="H6301" s="4" t="s">
        <v>1874</v>
      </c>
      <c r="I6301" s="10"/>
      <c r="J6301" s="10"/>
    </row>
    <row r="6302">
      <c r="A6302" s="3">
        <v>7.30627302116E11</v>
      </c>
      <c r="B6302" s="2" t="s">
        <v>19528</v>
      </c>
      <c r="C6302" s="2" t="s">
        <v>19529</v>
      </c>
      <c r="D6302" s="3">
        <v>8.7767157921E10</v>
      </c>
      <c r="E6302" s="2" t="s">
        <v>117</v>
      </c>
      <c r="F6302" s="2" t="s">
        <v>2</v>
      </c>
      <c r="G6302" s="2" t="s">
        <v>19530</v>
      </c>
      <c r="H6302" s="4" t="s">
        <v>19343</v>
      </c>
      <c r="I6302" s="10"/>
      <c r="J6302" s="6"/>
    </row>
    <row r="6303">
      <c r="A6303" s="28">
        <v>7.30703301309E11</v>
      </c>
      <c r="B6303" s="29" t="s">
        <v>19531</v>
      </c>
      <c r="C6303" s="29" t="s">
        <v>19532</v>
      </c>
      <c r="D6303" s="28">
        <v>8.7772485347E10</v>
      </c>
      <c r="E6303" s="29" t="s">
        <v>416</v>
      </c>
      <c r="F6303" s="29" t="s">
        <v>141</v>
      </c>
      <c r="G6303" s="29" t="s">
        <v>19533</v>
      </c>
      <c r="H6303" s="51" t="s">
        <v>17447</v>
      </c>
      <c r="I6303" s="6"/>
      <c r="J6303" s="33"/>
    </row>
    <row r="6304">
      <c r="A6304" s="28">
        <v>7.30703301646E11</v>
      </c>
      <c r="B6304" s="29" t="s">
        <v>19534</v>
      </c>
      <c r="C6304" s="29" t="s">
        <v>19535</v>
      </c>
      <c r="D6304" s="28">
        <f>+77022562500</f>
        <v>77022562500</v>
      </c>
      <c r="E6304" s="29" t="s">
        <v>302</v>
      </c>
      <c r="F6304" s="29" t="s">
        <v>96</v>
      </c>
      <c r="G6304" s="29" t="s">
        <v>1613</v>
      </c>
      <c r="H6304" s="51" t="s">
        <v>1985</v>
      </c>
      <c r="I6304" s="6"/>
      <c r="J6304" s="10"/>
      <c r="K6304" s="27"/>
      <c r="L6304" s="27"/>
      <c r="M6304" s="27"/>
      <c r="N6304" s="27"/>
      <c r="O6304" s="27"/>
      <c r="P6304" s="27"/>
      <c r="Q6304" s="27"/>
      <c r="R6304" s="27"/>
      <c r="S6304" s="27"/>
      <c r="T6304" s="27"/>
      <c r="U6304" s="27"/>
      <c r="V6304" s="27"/>
      <c r="W6304" s="27"/>
      <c r="X6304" s="27"/>
      <c r="Y6304" s="27"/>
      <c r="Z6304" s="27"/>
    </row>
    <row r="6305">
      <c r="A6305" s="28">
        <v>7.30708301564E11</v>
      </c>
      <c r="B6305" s="29" t="s">
        <v>19536</v>
      </c>
      <c r="C6305" s="29" t="s">
        <v>19537</v>
      </c>
      <c r="D6305" s="28">
        <v>8.702455101E10</v>
      </c>
      <c r="E6305" s="29" t="s">
        <v>165</v>
      </c>
      <c r="F6305" s="29" t="s">
        <v>37</v>
      </c>
      <c r="G6305" s="29" t="s">
        <v>6280</v>
      </c>
      <c r="H6305" s="51" t="s">
        <v>19429</v>
      </c>
      <c r="I6305" s="6"/>
      <c r="J6305" s="10"/>
    </row>
    <row r="6306">
      <c r="A6306" s="28">
        <v>7.30723300895E11</v>
      </c>
      <c r="B6306" s="29" t="s">
        <v>19538</v>
      </c>
      <c r="C6306" s="29" t="s">
        <v>19539</v>
      </c>
      <c r="D6306" s="28">
        <v>8.7027851608E10</v>
      </c>
      <c r="E6306" s="29" t="s">
        <v>349</v>
      </c>
      <c r="F6306" s="29" t="s">
        <v>37</v>
      </c>
      <c r="G6306" s="29" t="s">
        <v>16220</v>
      </c>
      <c r="H6306" s="51" t="s">
        <v>19429</v>
      </c>
      <c r="I6306" s="6"/>
      <c r="J6306" s="10"/>
    </row>
    <row r="6307">
      <c r="A6307" s="28">
        <v>7.30728301375E11</v>
      </c>
      <c r="B6307" s="29" t="s">
        <v>19540</v>
      </c>
      <c r="C6307" s="29" t="s">
        <v>19541</v>
      </c>
      <c r="D6307" s="28">
        <f>+77758209116</f>
        <v>77758209116</v>
      </c>
      <c r="E6307" s="29" t="s">
        <v>117</v>
      </c>
      <c r="F6307" s="29" t="s">
        <v>22</v>
      </c>
      <c r="G6307" s="29" t="s">
        <v>19542</v>
      </c>
      <c r="H6307" s="51" t="s">
        <v>19543</v>
      </c>
      <c r="I6307" s="6"/>
      <c r="J6307" s="13"/>
    </row>
    <row r="6308">
      <c r="A6308" s="28">
        <v>7.3072840064E11</v>
      </c>
      <c r="B6308" s="29" t="s">
        <v>19544</v>
      </c>
      <c r="C6308" s="29" t="s">
        <v>19545</v>
      </c>
      <c r="D6308" s="28">
        <v>8.7779797439E10</v>
      </c>
      <c r="E6308" s="29" t="s">
        <v>117</v>
      </c>
      <c r="F6308" s="29" t="s">
        <v>91</v>
      </c>
      <c r="G6308" s="29" t="s">
        <v>14600</v>
      </c>
      <c r="H6308" s="51" t="s">
        <v>2152</v>
      </c>
      <c r="I6308" s="6"/>
      <c r="J6308" s="10"/>
    </row>
    <row r="6309">
      <c r="A6309" s="28">
        <v>7.3073045034E11</v>
      </c>
      <c r="B6309" s="29" t="s">
        <v>19546</v>
      </c>
      <c r="C6309" s="29" t="s">
        <v>19547</v>
      </c>
      <c r="D6309" s="28">
        <v>8.7011506838E10</v>
      </c>
      <c r="E6309" s="29" t="s">
        <v>1206</v>
      </c>
      <c r="F6309" s="29" t="s">
        <v>43</v>
      </c>
      <c r="G6309" s="29" t="s">
        <v>1795</v>
      </c>
      <c r="H6309" s="51" t="s">
        <v>17657</v>
      </c>
      <c r="I6309" s="6"/>
      <c r="J6309" s="10"/>
    </row>
    <row r="6310">
      <c r="A6310" s="28">
        <v>7.30731301153E11</v>
      </c>
      <c r="B6310" s="29" t="s">
        <v>19548</v>
      </c>
      <c r="C6310" s="29" t="s">
        <v>19548</v>
      </c>
      <c r="D6310" s="28">
        <v>8.7021764482E10</v>
      </c>
      <c r="E6310" s="29" t="s">
        <v>525</v>
      </c>
      <c r="F6310" s="29" t="s">
        <v>273</v>
      </c>
      <c r="G6310" s="29" t="s">
        <v>274</v>
      </c>
      <c r="H6310" s="51" t="s">
        <v>9587</v>
      </c>
      <c r="I6310" s="6"/>
      <c r="J6310" s="10"/>
    </row>
    <row r="6311">
      <c r="A6311" s="3">
        <v>7.30806301081E11</v>
      </c>
      <c r="B6311" s="2" t="s">
        <v>19549</v>
      </c>
      <c r="C6311" s="2" t="s">
        <v>19550</v>
      </c>
      <c r="D6311" s="69" t="s">
        <v>19551</v>
      </c>
      <c r="E6311" s="2" t="s">
        <v>674</v>
      </c>
      <c r="F6311" s="2" t="s">
        <v>452</v>
      </c>
      <c r="G6311" s="2" t="s">
        <v>11973</v>
      </c>
      <c r="H6311" s="4" t="s">
        <v>16036</v>
      </c>
      <c r="I6311" s="10"/>
      <c r="J6311" s="6"/>
    </row>
    <row r="6312">
      <c r="A6312" s="90">
        <v>7.30803301411E11</v>
      </c>
      <c r="B6312" s="91" t="s">
        <v>19552</v>
      </c>
      <c r="C6312" s="91" t="s">
        <v>19553</v>
      </c>
      <c r="D6312" s="90">
        <v>8.777375108E10</v>
      </c>
      <c r="E6312" s="91" t="s">
        <v>213</v>
      </c>
      <c r="F6312" s="91" t="s">
        <v>16</v>
      </c>
      <c r="G6312" s="91" t="s">
        <v>1077</v>
      </c>
      <c r="H6312" s="93" t="s">
        <v>19554</v>
      </c>
      <c r="I6312" s="19"/>
      <c r="J6312" s="20"/>
    </row>
    <row r="6313">
      <c r="A6313" s="3">
        <v>7.30822450142E11</v>
      </c>
      <c r="B6313" s="2" t="s">
        <v>19555</v>
      </c>
      <c r="C6313" s="2" t="s">
        <v>19556</v>
      </c>
      <c r="D6313" s="3">
        <v>8.7774154673E10</v>
      </c>
      <c r="E6313" s="2" t="s">
        <v>1335</v>
      </c>
      <c r="F6313" s="2" t="s">
        <v>9</v>
      </c>
      <c r="G6313" s="2" t="s">
        <v>1955</v>
      </c>
      <c r="H6313" s="4" t="s">
        <v>2010</v>
      </c>
      <c r="I6313" s="10"/>
      <c r="J6313" s="6"/>
    </row>
    <row r="6314">
      <c r="A6314" s="28">
        <v>7.30808300609E11</v>
      </c>
      <c r="B6314" s="29" t="s">
        <v>19557</v>
      </c>
      <c r="C6314" s="29" t="s">
        <v>19558</v>
      </c>
      <c r="D6314" s="28">
        <v>8.777939059E9</v>
      </c>
      <c r="E6314" s="29" t="s">
        <v>21</v>
      </c>
      <c r="F6314" s="29" t="s">
        <v>141</v>
      </c>
      <c r="G6314" s="29" t="s">
        <v>19559</v>
      </c>
      <c r="H6314" s="51" t="s">
        <v>17447</v>
      </c>
      <c r="I6314" s="6"/>
      <c r="J6314" s="6"/>
    </row>
    <row r="6315">
      <c r="A6315" s="28">
        <v>7.30808401405E11</v>
      </c>
      <c r="B6315" s="29" t="s">
        <v>19560</v>
      </c>
      <c r="C6315" s="29" t="s">
        <v>19561</v>
      </c>
      <c r="D6315" s="28">
        <v>8.7014734907E10</v>
      </c>
      <c r="E6315" s="29" t="s">
        <v>302</v>
      </c>
      <c r="F6315" s="29" t="s">
        <v>37</v>
      </c>
      <c r="G6315" s="29" t="s">
        <v>19562</v>
      </c>
      <c r="H6315" s="51" t="s">
        <v>19429</v>
      </c>
      <c r="I6315" s="6"/>
      <c r="J6315" s="13"/>
    </row>
    <row r="6316">
      <c r="A6316" s="28">
        <v>7.30809302274E11</v>
      </c>
      <c r="B6316" s="29" t="s">
        <v>19563</v>
      </c>
      <c r="C6316" s="29" t="s">
        <v>19564</v>
      </c>
      <c r="D6316" s="28">
        <v>8.7017519003E10</v>
      </c>
      <c r="E6316" s="29" t="s">
        <v>762</v>
      </c>
      <c r="F6316" s="29" t="s">
        <v>2</v>
      </c>
      <c r="G6316" s="29" t="s">
        <v>5838</v>
      </c>
      <c r="H6316" s="51" t="s">
        <v>19343</v>
      </c>
      <c r="I6316" s="6"/>
      <c r="J6316" s="6"/>
    </row>
    <row r="6317">
      <c r="A6317" s="28">
        <v>7.30813402173E11</v>
      </c>
      <c r="B6317" s="29" t="s">
        <v>19565</v>
      </c>
      <c r="C6317" s="29" t="s">
        <v>19566</v>
      </c>
      <c r="D6317" s="28">
        <v>8.7771049481E10</v>
      </c>
      <c r="E6317" s="29" t="s">
        <v>1833</v>
      </c>
      <c r="F6317" s="29" t="s">
        <v>37</v>
      </c>
      <c r="G6317" s="29" t="s">
        <v>19567</v>
      </c>
      <c r="H6317" s="51" t="s">
        <v>19429</v>
      </c>
      <c r="I6317" s="6"/>
      <c r="J6317" s="10"/>
    </row>
    <row r="6318">
      <c r="A6318" s="28">
        <v>7.3081340241E11</v>
      </c>
      <c r="B6318" s="29" t="s">
        <v>19568</v>
      </c>
      <c r="C6318" s="29" t="s">
        <v>19569</v>
      </c>
      <c r="D6318" s="28">
        <v>8.771595239E10</v>
      </c>
      <c r="E6318" s="29" t="s">
        <v>14201</v>
      </c>
      <c r="F6318" s="29" t="s">
        <v>91</v>
      </c>
      <c r="G6318" s="29" t="s">
        <v>1550</v>
      </c>
      <c r="H6318" s="51" t="s">
        <v>19570</v>
      </c>
      <c r="I6318" s="6"/>
      <c r="J6318" s="10"/>
    </row>
    <row r="6319">
      <c r="A6319" s="3">
        <v>7.3081530109E11</v>
      </c>
      <c r="B6319" s="2" t="s">
        <v>19571</v>
      </c>
      <c r="C6319" s="2" t="s">
        <v>19572</v>
      </c>
      <c r="D6319" s="3">
        <v>8.7143637449E10</v>
      </c>
      <c r="E6319" s="2" t="s">
        <v>3121</v>
      </c>
      <c r="F6319" s="2" t="s">
        <v>43</v>
      </c>
      <c r="G6319" s="2" t="s">
        <v>5006</v>
      </c>
      <c r="H6319" s="4" t="s">
        <v>18692</v>
      </c>
      <c r="I6319" s="10"/>
      <c r="J6319" s="20"/>
      <c r="K6319" s="25"/>
      <c r="L6319" s="25"/>
      <c r="M6319" s="25"/>
      <c r="N6319" s="25"/>
      <c r="O6319" s="25"/>
      <c r="P6319" s="25"/>
      <c r="Q6319" s="25"/>
      <c r="R6319" s="25"/>
      <c r="S6319" s="25"/>
      <c r="T6319" s="25"/>
      <c r="U6319" s="25"/>
      <c r="V6319" s="25"/>
      <c r="W6319" s="25"/>
      <c r="X6319" s="25"/>
      <c r="Y6319" s="25"/>
      <c r="Z6319" s="25"/>
    </row>
    <row r="6320">
      <c r="A6320" s="28">
        <v>7.30823300373E11</v>
      </c>
      <c r="B6320" s="29" t="s">
        <v>19573</v>
      </c>
      <c r="C6320" s="29" t="s">
        <v>19574</v>
      </c>
      <c r="D6320" s="28">
        <v>8.7769186073E10</v>
      </c>
      <c r="E6320" s="29" t="s">
        <v>117</v>
      </c>
      <c r="F6320" s="29" t="s">
        <v>91</v>
      </c>
      <c r="G6320" s="29" t="s">
        <v>1339</v>
      </c>
      <c r="H6320" s="51" t="s">
        <v>19575</v>
      </c>
      <c r="I6320" s="6"/>
      <c r="J6320" s="6"/>
    </row>
    <row r="6321">
      <c r="A6321" s="62">
        <v>7.30828302535E11</v>
      </c>
      <c r="B6321" s="63" t="s">
        <v>15041</v>
      </c>
      <c r="C6321" s="63" t="s">
        <v>19576</v>
      </c>
      <c r="D6321" s="68" t="str">
        <f>+77772252846 ,87772252846</f>
        <v>#ERROR!</v>
      </c>
      <c r="E6321" s="63" t="s">
        <v>19577</v>
      </c>
      <c r="F6321" s="63" t="s">
        <v>428</v>
      </c>
      <c r="G6321" s="63" t="s">
        <v>5863</v>
      </c>
      <c r="H6321" s="33"/>
      <c r="I6321" s="33"/>
      <c r="J6321" s="6"/>
    </row>
    <row r="6322">
      <c r="A6322" s="62">
        <v>7.30831300535E11</v>
      </c>
      <c r="B6322" s="63" t="s">
        <v>19578</v>
      </c>
      <c r="C6322" s="63" t="s">
        <v>19579</v>
      </c>
      <c r="D6322" s="62">
        <v>8.7023607382E10</v>
      </c>
      <c r="E6322" s="63" t="s">
        <v>16</v>
      </c>
      <c r="F6322" s="63" t="s">
        <v>37</v>
      </c>
      <c r="G6322" s="63" t="s">
        <v>19580</v>
      </c>
      <c r="H6322" s="33"/>
      <c r="I6322" s="33"/>
      <c r="J6322" s="10"/>
    </row>
    <row r="6323">
      <c r="A6323" s="28">
        <v>7.30909301418E11</v>
      </c>
      <c r="B6323" s="29" t="s">
        <v>19581</v>
      </c>
      <c r="C6323" s="29" t="s">
        <v>19582</v>
      </c>
      <c r="D6323" s="39" t="s">
        <v>19583</v>
      </c>
      <c r="E6323" s="29" t="s">
        <v>165</v>
      </c>
      <c r="F6323" s="29" t="s">
        <v>205</v>
      </c>
      <c r="G6323" s="29" t="s">
        <v>593</v>
      </c>
      <c r="H6323" s="51" t="s">
        <v>18927</v>
      </c>
      <c r="I6323" s="6"/>
      <c r="J6323" s="10"/>
    </row>
    <row r="6324">
      <c r="A6324" s="3">
        <v>7.30904400072E11</v>
      </c>
      <c r="B6324" s="2" t="s">
        <v>19584</v>
      </c>
      <c r="C6324" s="2" t="s">
        <v>19585</v>
      </c>
      <c r="D6324" s="3">
        <v>8.7776535973E10</v>
      </c>
      <c r="E6324" s="2" t="s">
        <v>19586</v>
      </c>
      <c r="F6324" s="2" t="s">
        <v>91</v>
      </c>
      <c r="G6324" s="2" t="s">
        <v>1339</v>
      </c>
      <c r="H6324" s="4" t="s">
        <v>2108</v>
      </c>
      <c r="I6324" s="10"/>
      <c r="J6324" s="6"/>
    </row>
    <row r="6325">
      <c r="A6325" s="3">
        <v>7.30915301926E11</v>
      </c>
      <c r="B6325" s="2" t="s">
        <v>19587</v>
      </c>
      <c r="C6325" s="2" t="s">
        <v>19588</v>
      </c>
      <c r="D6325" s="3">
        <v>8.7058454464E10</v>
      </c>
      <c r="E6325" s="2" t="s">
        <v>117</v>
      </c>
      <c r="F6325" s="2" t="s">
        <v>2</v>
      </c>
      <c r="G6325" s="2" t="s">
        <v>18314</v>
      </c>
      <c r="H6325" s="4" t="s">
        <v>19443</v>
      </c>
      <c r="I6325" s="10"/>
      <c r="J6325" s="10"/>
    </row>
    <row r="6326">
      <c r="A6326" s="3">
        <v>7.30916300418E11</v>
      </c>
      <c r="B6326" s="2" t="s">
        <v>19589</v>
      </c>
      <c r="C6326" s="2" t="s">
        <v>19590</v>
      </c>
      <c r="D6326" s="3">
        <f>+77711659812</f>
        <v>77711659812</v>
      </c>
      <c r="E6326" s="2" t="s">
        <v>173</v>
      </c>
      <c r="F6326" s="2" t="s">
        <v>91</v>
      </c>
      <c r="G6326" s="2" t="s">
        <v>12753</v>
      </c>
      <c r="H6326" s="4" t="s">
        <v>19591</v>
      </c>
      <c r="I6326" s="10"/>
      <c r="J6326" s="6"/>
    </row>
    <row r="6327">
      <c r="A6327" s="28">
        <v>7.30917302648E11</v>
      </c>
      <c r="B6327" s="29" t="s">
        <v>19592</v>
      </c>
      <c r="C6327" s="29" t="s">
        <v>19593</v>
      </c>
      <c r="D6327" s="28">
        <v>8.7778753109E10</v>
      </c>
      <c r="E6327" s="29" t="s">
        <v>173</v>
      </c>
      <c r="F6327" s="29" t="s">
        <v>2</v>
      </c>
      <c r="G6327" s="29" t="s">
        <v>16513</v>
      </c>
      <c r="H6327" s="51" t="s">
        <v>19343</v>
      </c>
      <c r="I6327" s="6"/>
      <c r="J6327" s="6"/>
    </row>
    <row r="6328">
      <c r="A6328" s="3">
        <v>7.30922350279E11</v>
      </c>
      <c r="B6328" s="2" t="s">
        <v>19594</v>
      </c>
      <c r="C6328" s="2" t="s">
        <v>19595</v>
      </c>
      <c r="D6328" s="2" t="s">
        <v>19596</v>
      </c>
      <c r="E6328" s="2" t="s">
        <v>117</v>
      </c>
      <c r="F6328" s="2" t="s">
        <v>71</v>
      </c>
      <c r="G6328" s="2" t="s">
        <v>2401</v>
      </c>
      <c r="H6328" s="65" t="s">
        <v>2084</v>
      </c>
      <c r="I6328" s="10"/>
      <c r="J6328" s="6"/>
    </row>
    <row r="6329">
      <c r="A6329" s="28">
        <v>7.30924401278E11</v>
      </c>
      <c r="B6329" s="29" t="s">
        <v>19597</v>
      </c>
      <c r="C6329" s="29" t="s">
        <v>19598</v>
      </c>
      <c r="D6329" s="28">
        <v>8.7074443818E10</v>
      </c>
      <c r="E6329" s="29" t="s">
        <v>165</v>
      </c>
      <c r="F6329" s="29" t="s">
        <v>205</v>
      </c>
      <c r="G6329" s="29" t="s">
        <v>5169</v>
      </c>
      <c r="H6329" s="51" t="s">
        <v>19599</v>
      </c>
      <c r="I6329" s="6"/>
      <c r="J6329" s="10"/>
    </row>
    <row r="6330">
      <c r="A6330" s="28">
        <v>7.31005302404E11</v>
      </c>
      <c r="B6330" s="29" t="s">
        <v>19600</v>
      </c>
      <c r="C6330" s="29" t="s">
        <v>19601</v>
      </c>
      <c r="D6330" s="39" t="s">
        <v>19602</v>
      </c>
      <c r="E6330" s="29" t="s">
        <v>21</v>
      </c>
      <c r="F6330" s="29" t="s">
        <v>31</v>
      </c>
      <c r="G6330" s="29" t="s">
        <v>13394</v>
      </c>
      <c r="H6330" s="51" t="s">
        <v>19004</v>
      </c>
      <c r="I6330" s="6"/>
      <c r="J6330" s="10"/>
    </row>
    <row r="6331">
      <c r="A6331" s="28">
        <v>7.30928300552E11</v>
      </c>
      <c r="B6331" s="29" t="s">
        <v>19603</v>
      </c>
      <c r="C6331" s="29" t="s">
        <v>19604</v>
      </c>
      <c r="D6331" s="28">
        <f>+7013733473</f>
        <v>7013733473</v>
      </c>
      <c r="E6331" s="29" t="s">
        <v>213</v>
      </c>
      <c r="F6331" s="29" t="s">
        <v>16</v>
      </c>
      <c r="G6331" s="29" t="s">
        <v>15838</v>
      </c>
      <c r="H6331" s="51" t="s">
        <v>15839</v>
      </c>
      <c r="I6331" s="6"/>
      <c r="J6331" s="6"/>
    </row>
    <row r="6332">
      <c r="A6332" s="3">
        <v>7.31006350182E11</v>
      </c>
      <c r="B6332" s="2" t="s">
        <v>19605</v>
      </c>
      <c r="C6332" s="2" t="s">
        <v>19606</v>
      </c>
      <c r="D6332" s="69" t="s">
        <v>19607</v>
      </c>
      <c r="E6332" s="2" t="s">
        <v>302</v>
      </c>
      <c r="F6332" s="2" t="s">
        <v>71</v>
      </c>
      <c r="G6332" s="2" t="s">
        <v>19608</v>
      </c>
      <c r="H6332" s="65" t="s">
        <v>2084</v>
      </c>
      <c r="I6332" s="10"/>
      <c r="J6332" s="10"/>
    </row>
    <row r="6333">
      <c r="A6333" s="28">
        <v>7.31009300787E11</v>
      </c>
      <c r="B6333" s="29" t="s">
        <v>19609</v>
      </c>
      <c r="C6333" s="29" t="s">
        <v>19610</v>
      </c>
      <c r="D6333" s="28">
        <v>8.7051262929E10</v>
      </c>
      <c r="E6333" s="29" t="s">
        <v>117</v>
      </c>
      <c r="F6333" s="29" t="s">
        <v>91</v>
      </c>
      <c r="G6333" s="29" t="s">
        <v>15564</v>
      </c>
      <c r="H6333" s="51" t="s">
        <v>19570</v>
      </c>
      <c r="I6333" s="6"/>
      <c r="J6333" s="6"/>
    </row>
    <row r="6334">
      <c r="A6334" s="3">
        <v>7.31018300032E11</v>
      </c>
      <c r="B6334" s="2" t="s">
        <v>19611</v>
      </c>
      <c r="C6334" s="2" t="s">
        <v>19612</v>
      </c>
      <c r="D6334" s="3">
        <v>8.7144322556E10</v>
      </c>
      <c r="E6334" s="2" t="s">
        <v>416</v>
      </c>
      <c r="F6334" s="2" t="s">
        <v>43</v>
      </c>
      <c r="G6334" s="2" t="s">
        <v>5060</v>
      </c>
      <c r="H6334" s="4" t="s">
        <v>18692</v>
      </c>
      <c r="I6334" s="10"/>
      <c r="J6334" s="10"/>
    </row>
    <row r="6335">
      <c r="A6335" s="3">
        <v>7.31017301025E11</v>
      </c>
      <c r="B6335" s="2" t="s">
        <v>19613</v>
      </c>
      <c r="C6335" s="2" t="s">
        <v>19614</v>
      </c>
      <c r="D6335" s="3">
        <v>8.7052520808E10</v>
      </c>
      <c r="E6335" s="2" t="s">
        <v>21</v>
      </c>
      <c r="F6335" s="2" t="s">
        <v>2</v>
      </c>
      <c r="G6335" s="2" t="s">
        <v>12407</v>
      </c>
      <c r="H6335" s="4" t="s">
        <v>19443</v>
      </c>
      <c r="I6335" s="10"/>
      <c r="J6335" s="10"/>
    </row>
    <row r="6336">
      <c r="A6336" s="3">
        <v>7.31020300406E11</v>
      </c>
      <c r="B6336" s="2" t="s">
        <v>19615</v>
      </c>
      <c r="C6336" s="2" t="s">
        <v>19616</v>
      </c>
      <c r="D6336" s="69" t="s">
        <v>19617</v>
      </c>
      <c r="E6336" s="2" t="s">
        <v>213</v>
      </c>
      <c r="F6336" s="2" t="s">
        <v>31</v>
      </c>
      <c r="G6336" s="2" t="s">
        <v>15418</v>
      </c>
      <c r="H6336" s="4" t="s">
        <v>18900</v>
      </c>
      <c r="I6336" s="10"/>
      <c r="J6336" s="10"/>
    </row>
    <row r="6337">
      <c r="A6337" s="3">
        <v>7.31022402611E11</v>
      </c>
      <c r="B6337" s="2" t="s">
        <v>19618</v>
      </c>
      <c r="C6337" s="2" t="s">
        <v>19619</v>
      </c>
      <c r="D6337" s="3">
        <v>8.708604805E10</v>
      </c>
      <c r="E6337" s="2" t="s">
        <v>10780</v>
      </c>
      <c r="F6337" s="2" t="s">
        <v>16</v>
      </c>
      <c r="G6337" s="2" t="s">
        <v>6514</v>
      </c>
      <c r="H6337" s="4" t="s">
        <v>19620</v>
      </c>
      <c r="I6337" s="10"/>
      <c r="J6337" s="6"/>
    </row>
    <row r="6338">
      <c r="A6338" s="28">
        <v>7.3102740166E11</v>
      </c>
      <c r="B6338" s="29" t="s">
        <v>19621</v>
      </c>
      <c r="C6338" s="29" t="s">
        <v>11745</v>
      </c>
      <c r="D6338" s="29" t="s">
        <v>19622</v>
      </c>
      <c r="E6338" s="29" t="s">
        <v>1335</v>
      </c>
      <c r="F6338" s="29" t="s">
        <v>37</v>
      </c>
      <c r="G6338" s="29" t="s">
        <v>3259</v>
      </c>
      <c r="H6338" s="51" t="s">
        <v>19429</v>
      </c>
      <c r="I6338" s="6"/>
      <c r="J6338" s="10"/>
    </row>
    <row r="6339">
      <c r="A6339" s="28">
        <v>7.31030301561E11</v>
      </c>
      <c r="B6339" s="29" t="s">
        <v>19623</v>
      </c>
      <c r="C6339" s="29" t="s">
        <v>19624</v>
      </c>
      <c r="D6339" s="39" t="s">
        <v>19625</v>
      </c>
      <c r="E6339" s="29" t="s">
        <v>21</v>
      </c>
      <c r="F6339" s="29" t="s">
        <v>31</v>
      </c>
      <c r="G6339" s="29" t="s">
        <v>15653</v>
      </c>
      <c r="H6339" s="51" t="s">
        <v>19004</v>
      </c>
      <c r="I6339" s="6"/>
      <c r="J6339" s="10"/>
    </row>
    <row r="6340">
      <c r="A6340" s="3">
        <v>7.3111030027E11</v>
      </c>
      <c r="B6340" s="2" t="s">
        <v>19626</v>
      </c>
      <c r="C6340" s="2" t="s">
        <v>19627</v>
      </c>
      <c r="D6340" s="3">
        <v>8.7053236597E10</v>
      </c>
      <c r="E6340" s="2" t="s">
        <v>4803</v>
      </c>
      <c r="F6340" s="2" t="s">
        <v>141</v>
      </c>
      <c r="G6340" s="2" t="s">
        <v>1091</v>
      </c>
      <c r="H6340" s="4" t="s">
        <v>18977</v>
      </c>
      <c r="I6340" s="10"/>
      <c r="J6340" s="6"/>
    </row>
    <row r="6341">
      <c r="A6341" s="3">
        <v>7.31108301872E11</v>
      </c>
      <c r="B6341" s="2" t="s">
        <v>19628</v>
      </c>
      <c r="C6341" s="2" t="s">
        <v>19629</v>
      </c>
      <c r="D6341" s="3">
        <v>8.7055022339E10</v>
      </c>
      <c r="E6341" s="2" t="s">
        <v>117</v>
      </c>
      <c r="F6341" s="2" t="s">
        <v>141</v>
      </c>
      <c r="G6341" s="2" t="s">
        <v>19630</v>
      </c>
      <c r="H6341" s="4" t="s">
        <v>17176</v>
      </c>
      <c r="I6341" s="10"/>
      <c r="J6341" s="6"/>
    </row>
    <row r="6342">
      <c r="A6342" s="28">
        <v>7.31113350421E11</v>
      </c>
      <c r="B6342" s="29" t="s">
        <v>19631</v>
      </c>
      <c r="C6342" s="29" t="s">
        <v>19632</v>
      </c>
      <c r="D6342" s="39" t="s">
        <v>19633</v>
      </c>
      <c r="E6342" s="29" t="s">
        <v>21</v>
      </c>
      <c r="F6342" s="29" t="s">
        <v>43</v>
      </c>
      <c r="G6342" s="29" t="s">
        <v>1589</v>
      </c>
      <c r="H6342" s="51" t="s">
        <v>17409</v>
      </c>
      <c r="I6342" s="6"/>
      <c r="J6342" s="10"/>
    </row>
    <row r="6343">
      <c r="A6343" s="28">
        <v>7.31110301972E11</v>
      </c>
      <c r="B6343" s="29" t="s">
        <v>19634</v>
      </c>
      <c r="C6343" s="29" t="s">
        <v>19635</v>
      </c>
      <c r="D6343" s="28">
        <v>8.7778037329E10</v>
      </c>
      <c r="E6343" s="29" t="s">
        <v>117</v>
      </c>
      <c r="F6343" s="29" t="s">
        <v>91</v>
      </c>
      <c r="G6343" s="29" t="s">
        <v>12753</v>
      </c>
      <c r="H6343" s="51" t="s">
        <v>19636</v>
      </c>
      <c r="I6343" s="6"/>
      <c r="J6343" s="6"/>
    </row>
    <row r="6344">
      <c r="A6344" s="28">
        <v>7.31111301294E11</v>
      </c>
      <c r="B6344" s="29" t="s">
        <v>19637</v>
      </c>
      <c r="C6344" s="29" t="s">
        <v>19638</v>
      </c>
      <c r="D6344" s="28">
        <v>8.7059772195E10</v>
      </c>
      <c r="E6344" s="29" t="s">
        <v>302</v>
      </c>
      <c r="F6344" s="29" t="s">
        <v>2</v>
      </c>
      <c r="G6344" s="29" t="s">
        <v>11832</v>
      </c>
      <c r="H6344" s="51" t="s">
        <v>19343</v>
      </c>
      <c r="I6344" s="6"/>
      <c r="J6344" s="10"/>
    </row>
    <row r="6345">
      <c r="A6345" s="28">
        <v>7.31113301671E11</v>
      </c>
      <c r="B6345" s="29" t="s">
        <v>19639</v>
      </c>
      <c r="C6345" s="29" t="s">
        <v>19640</v>
      </c>
      <c r="D6345" s="28">
        <v>8.7014160507E10</v>
      </c>
      <c r="E6345" s="29" t="s">
        <v>302</v>
      </c>
      <c r="F6345" s="29" t="s">
        <v>31</v>
      </c>
      <c r="G6345" s="29" t="s">
        <v>11851</v>
      </c>
      <c r="H6345" s="51" t="s">
        <v>19004</v>
      </c>
      <c r="I6345" s="6"/>
      <c r="J6345" s="6"/>
    </row>
    <row r="6346">
      <c r="A6346" s="28">
        <v>7.31122301501E11</v>
      </c>
      <c r="B6346" s="29" t="s">
        <v>19641</v>
      </c>
      <c r="C6346" s="29" t="s">
        <v>19642</v>
      </c>
      <c r="D6346" s="28">
        <v>8.7714958376E10</v>
      </c>
      <c r="E6346" s="29" t="s">
        <v>117</v>
      </c>
      <c r="F6346" s="29" t="s">
        <v>31</v>
      </c>
      <c r="G6346" s="29" t="s">
        <v>19643</v>
      </c>
      <c r="H6346" s="51" t="s">
        <v>19004</v>
      </c>
      <c r="I6346" s="6"/>
      <c r="J6346" s="10"/>
      <c r="K6346" s="27"/>
      <c r="L6346" s="27"/>
      <c r="M6346" s="27"/>
      <c r="N6346" s="27"/>
      <c r="O6346" s="27"/>
      <c r="P6346" s="27"/>
      <c r="Q6346" s="27"/>
      <c r="R6346" s="27"/>
      <c r="S6346" s="27"/>
      <c r="T6346" s="27"/>
      <c r="U6346" s="27"/>
      <c r="V6346" s="27"/>
      <c r="W6346" s="27"/>
      <c r="X6346" s="27"/>
      <c r="Y6346" s="27"/>
      <c r="Z6346" s="27"/>
    </row>
    <row r="6347">
      <c r="A6347" s="3">
        <v>7.31119300705E11</v>
      </c>
      <c r="B6347" s="2" t="s">
        <v>19644</v>
      </c>
      <c r="C6347" s="2" t="s">
        <v>19645</v>
      </c>
      <c r="D6347" s="69" t="s">
        <v>19646</v>
      </c>
      <c r="E6347" s="2" t="s">
        <v>117</v>
      </c>
      <c r="F6347" s="2" t="s">
        <v>186</v>
      </c>
      <c r="G6347" s="2" t="s">
        <v>2873</v>
      </c>
      <c r="H6347" s="4" t="s">
        <v>2231</v>
      </c>
      <c r="I6347" s="10"/>
      <c r="J6347" s="6"/>
    </row>
    <row r="6348">
      <c r="A6348" s="62">
        <v>7.31128402509E11</v>
      </c>
      <c r="B6348" s="63" t="s">
        <v>3244</v>
      </c>
      <c r="C6348" s="63" t="s">
        <v>19647</v>
      </c>
      <c r="D6348" s="62">
        <v>8.7059657313E10</v>
      </c>
      <c r="E6348" s="63" t="s">
        <v>173</v>
      </c>
      <c r="F6348" s="63" t="s">
        <v>16</v>
      </c>
      <c r="G6348" s="63" t="s">
        <v>5954</v>
      </c>
      <c r="H6348" s="33"/>
      <c r="I6348" s="33"/>
      <c r="J6348" s="6"/>
    </row>
    <row r="6349">
      <c r="A6349" s="28">
        <v>7.31123302278E11</v>
      </c>
      <c r="B6349" s="29" t="s">
        <v>19648</v>
      </c>
      <c r="C6349" s="29" t="s">
        <v>19649</v>
      </c>
      <c r="D6349" s="39" t="s">
        <v>19650</v>
      </c>
      <c r="E6349" s="29" t="s">
        <v>165</v>
      </c>
      <c r="F6349" s="29" t="s">
        <v>96</v>
      </c>
      <c r="G6349" s="29" t="s">
        <v>1947</v>
      </c>
      <c r="H6349" s="51" t="s">
        <v>19651</v>
      </c>
      <c r="I6349" s="6"/>
      <c r="J6349" s="6"/>
    </row>
    <row r="6350">
      <c r="A6350" s="62">
        <v>7.31123302347E11</v>
      </c>
      <c r="B6350" s="63" t="s">
        <v>19652</v>
      </c>
      <c r="C6350" s="63" t="s">
        <v>19653</v>
      </c>
      <c r="D6350" s="62">
        <v>8.7712977107E10</v>
      </c>
      <c r="E6350" s="63" t="s">
        <v>21</v>
      </c>
      <c r="F6350" s="63" t="s">
        <v>16</v>
      </c>
      <c r="G6350" s="63" t="s">
        <v>14908</v>
      </c>
      <c r="H6350" s="33"/>
      <c r="I6350" s="33"/>
      <c r="J6350" s="10"/>
    </row>
    <row r="6351">
      <c r="A6351" s="58"/>
      <c r="B6351" s="58"/>
      <c r="C6351" s="58"/>
      <c r="D6351" s="58"/>
      <c r="E6351" s="58"/>
      <c r="F6351" s="58"/>
      <c r="G6351" s="58"/>
      <c r="H6351" s="6"/>
      <c r="I6351" s="6"/>
      <c r="J6351" s="10"/>
      <c r="K6351" s="27"/>
      <c r="L6351" s="27"/>
      <c r="M6351" s="27"/>
      <c r="N6351" s="27"/>
      <c r="O6351" s="27"/>
      <c r="P6351" s="27"/>
      <c r="Q6351" s="27"/>
      <c r="R6351" s="27"/>
      <c r="S6351" s="27"/>
      <c r="T6351" s="27"/>
      <c r="U6351" s="27"/>
      <c r="V6351" s="27"/>
      <c r="W6351" s="27"/>
      <c r="X6351" s="27"/>
      <c r="Y6351" s="27"/>
      <c r="Z6351" s="27"/>
    </row>
    <row r="6352">
      <c r="A6352" s="3">
        <v>7.31204301339E11</v>
      </c>
      <c r="B6352" s="2" t="s">
        <v>19654</v>
      </c>
      <c r="C6352" s="2" t="s">
        <v>19654</v>
      </c>
      <c r="D6352" s="69" t="s">
        <v>19655</v>
      </c>
      <c r="E6352" s="2" t="s">
        <v>14296</v>
      </c>
      <c r="F6352" s="2" t="s">
        <v>16</v>
      </c>
      <c r="G6352" s="2" t="s">
        <v>802</v>
      </c>
      <c r="H6352" s="4" t="s">
        <v>18535</v>
      </c>
      <c r="I6352" s="10"/>
      <c r="J6352" s="10"/>
    </row>
    <row r="6353">
      <c r="A6353" s="3">
        <v>7.31208400295E11</v>
      </c>
      <c r="B6353" s="2" t="s">
        <v>19656</v>
      </c>
      <c r="C6353" s="2" t="s">
        <v>19657</v>
      </c>
      <c r="D6353" s="3">
        <v>8.7756134811E10</v>
      </c>
      <c r="E6353" s="2" t="s">
        <v>674</v>
      </c>
      <c r="F6353" s="2" t="s">
        <v>141</v>
      </c>
      <c r="G6353" s="2" t="s">
        <v>19658</v>
      </c>
      <c r="H6353" s="4" t="s">
        <v>18977</v>
      </c>
      <c r="I6353" s="10"/>
      <c r="J6353" s="6"/>
    </row>
    <row r="6354">
      <c r="A6354" s="28">
        <v>7.3121430163E11</v>
      </c>
      <c r="B6354" s="29" t="s">
        <v>19659</v>
      </c>
      <c r="C6354" s="29" t="s">
        <v>19660</v>
      </c>
      <c r="D6354" s="28">
        <v>8.778608675E10</v>
      </c>
      <c r="E6354" s="29" t="s">
        <v>6803</v>
      </c>
      <c r="F6354" s="29" t="s">
        <v>37</v>
      </c>
      <c r="G6354" s="29" t="s">
        <v>19661</v>
      </c>
      <c r="H6354" s="51" t="s">
        <v>19429</v>
      </c>
      <c r="I6354" s="6"/>
      <c r="J6354" s="10"/>
      <c r="K6354" s="27"/>
      <c r="L6354" s="27"/>
      <c r="M6354" s="27"/>
      <c r="N6354" s="27"/>
      <c r="O6354" s="27"/>
      <c r="P6354" s="27"/>
      <c r="Q6354" s="27"/>
      <c r="R6354" s="27"/>
      <c r="S6354" s="27"/>
      <c r="T6354" s="27"/>
      <c r="U6354" s="27"/>
      <c r="V6354" s="27"/>
      <c r="W6354" s="27"/>
      <c r="X6354" s="27"/>
      <c r="Y6354" s="27"/>
      <c r="Z6354" s="27"/>
    </row>
    <row r="6355">
      <c r="A6355" s="3">
        <v>7.31209300645E11</v>
      </c>
      <c r="B6355" s="2" t="s">
        <v>4354</v>
      </c>
      <c r="C6355" s="2" t="s">
        <v>19662</v>
      </c>
      <c r="D6355" s="69" t="s">
        <v>19663</v>
      </c>
      <c r="E6355" s="2" t="s">
        <v>21</v>
      </c>
      <c r="F6355" s="2" t="s">
        <v>60</v>
      </c>
      <c r="G6355" s="2" t="s">
        <v>4725</v>
      </c>
      <c r="H6355" s="4" t="s">
        <v>1952</v>
      </c>
      <c r="I6355" s="10"/>
      <c r="J6355" s="6"/>
    </row>
    <row r="6356">
      <c r="A6356" s="28">
        <v>7.31209450073E11</v>
      </c>
      <c r="B6356" s="29" t="s">
        <v>19664</v>
      </c>
      <c r="C6356" s="29" t="s">
        <v>19665</v>
      </c>
      <c r="D6356" s="28">
        <f>+77029156089</f>
        <v>77029156089</v>
      </c>
      <c r="E6356" s="29" t="s">
        <v>247</v>
      </c>
      <c r="F6356" s="29" t="s">
        <v>55</v>
      </c>
      <c r="G6356" s="29" t="s">
        <v>13781</v>
      </c>
      <c r="H6356" s="51" t="s">
        <v>1962</v>
      </c>
      <c r="I6356" s="6"/>
      <c r="J6356" s="6"/>
    </row>
    <row r="6357">
      <c r="A6357" s="28">
        <v>7.312193005E11</v>
      </c>
      <c r="B6357" s="29" t="s">
        <v>19666</v>
      </c>
      <c r="C6357" s="29" t="s">
        <v>19667</v>
      </c>
      <c r="D6357" s="39" t="s">
        <v>19668</v>
      </c>
      <c r="E6357" s="29" t="s">
        <v>165</v>
      </c>
      <c r="F6357" s="29" t="s">
        <v>201</v>
      </c>
      <c r="G6357" s="29" t="s">
        <v>202</v>
      </c>
      <c r="H6357" s="51" t="s">
        <v>1874</v>
      </c>
      <c r="I6357" s="6"/>
      <c r="J6357" s="10"/>
    </row>
    <row r="6358">
      <c r="A6358" s="28">
        <v>7.31224302485E11</v>
      </c>
      <c r="B6358" s="29" t="s">
        <v>9844</v>
      </c>
      <c r="C6358" s="29" t="s">
        <v>19669</v>
      </c>
      <c r="D6358" s="28">
        <v>8.707354516E10</v>
      </c>
      <c r="E6358" s="29" t="s">
        <v>302</v>
      </c>
      <c r="F6358" s="29" t="s">
        <v>31</v>
      </c>
      <c r="G6358" s="29" t="s">
        <v>3561</v>
      </c>
      <c r="H6358" s="51" t="s">
        <v>19004</v>
      </c>
      <c r="I6358" s="6"/>
      <c r="J6358" s="10"/>
    </row>
    <row r="6359">
      <c r="A6359" s="3">
        <v>7.31220450281E11</v>
      </c>
      <c r="B6359" s="2" t="s">
        <v>19670</v>
      </c>
      <c r="C6359" s="2" t="s">
        <v>19671</v>
      </c>
      <c r="D6359" s="69" t="s">
        <v>19672</v>
      </c>
      <c r="E6359" s="2" t="s">
        <v>165</v>
      </c>
      <c r="F6359" s="2" t="s">
        <v>60</v>
      </c>
      <c r="G6359" s="2" t="s">
        <v>14291</v>
      </c>
      <c r="H6359" s="4" t="s">
        <v>1952</v>
      </c>
      <c r="I6359" s="10"/>
      <c r="J6359" s="13"/>
    </row>
    <row r="6360">
      <c r="A6360" s="28">
        <v>7.31229401679E11</v>
      </c>
      <c r="B6360" s="29" t="s">
        <v>19673</v>
      </c>
      <c r="C6360" s="29" t="s">
        <v>19674</v>
      </c>
      <c r="D6360" s="28">
        <v>8.7073984678E10</v>
      </c>
      <c r="E6360" s="29" t="s">
        <v>16</v>
      </c>
      <c r="F6360" s="29" t="s">
        <v>141</v>
      </c>
      <c r="G6360" s="29" t="s">
        <v>19675</v>
      </c>
      <c r="H6360" s="51" t="s">
        <v>18977</v>
      </c>
      <c r="I6360" s="6"/>
      <c r="J6360" s="6"/>
    </row>
    <row r="6361">
      <c r="A6361" s="3">
        <v>7.40101307387E11</v>
      </c>
      <c r="B6361" s="2" t="s">
        <v>19676</v>
      </c>
      <c r="C6361" s="2" t="s">
        <v>19677</v>
      </c>
      <c r="D6361" s="2" t="s">
        <v>19678</v>
      </c>
      <c r="E6361" s="2" t="s">
        <v>117</v>
      </c>
      <c r="F6361" s="2" t="s">
        <v>452</v>
      </c>
      <c r="G6361" s="2" t="s">
        <v>13833</v>
      </c>
      <c r="H6361" s="4" t="s">
        <v>16036</v>
      </c>
      <c r="I6361" s="10"/>
      <c r="J6361" s="6"/>
    </row>
    <row r="6362">
      <c r="A6362" s="28">
        <v>7.31229300892E11</v>
      </c>
      <c r="B6362" s="29" t="s">
        <v>19679</v>
      </c>
      <c r="C6362" s="29" t="s">
        <v>19680</v>
      </c>
      <c r="D6362" s="28">
        <v>8.7071728229E10</v>
      </c>
      <c r="E6362" s="29" t="s">
        <v>117</v>
      </c>
      <c r="F6362" s="29" t="s">
        <v>96</v>
      </c>
      <c r="G6362" s="29" t="s">
        <v>19681</v>
      </c>
      <c r="H6362" s="51" t="s">
        <v>17692</v>
      </c>
      <c r="I6362" s="6"/>
      <c r="J6362" s="6"/>
    </row>
    <row r="6363">
      <c r="A6363" s="3">
        <v>7.40101409796E11</v>
      </c>
      <c r="B6363" s="2" t="s">
        <v>19682</v>
      </c>
      <c r="C6363" s="2" t="s">
        <v>19683</v>
      </c>
      <c r="D6363" s="3">
        <v>8.70536551E10</v>
      </c>
      <c r="E6363" s="2" t="s">
        <v>225</v>
      </c>
      <c r="F6363" s="2" t="s">
        <v>37</v>
      </c>
      <c r="G6363" s="2" t="s">
        <v>16972</v>
      </c>
      <c r="H6363" s="4" t="s">
        <v>19483</v>
      </c>
      <c r="I6363" s="10"/>
      <c r="J6363" s="20"/>
    </row>
    <row r="6364">
      <c r="A6364" s="3">
        <v>7.4010145133E11</v>
      </c>
      <c r="B6364" s="2" t="s">
        <v>19684</v>
      </c>
      <c r="C6364" s="2" t="s">
        <v>19685</v>
      </c>
      <c r="D6364" s="3">
        <v>8.7754439328E10</v>
      </c>
      <c r="E6364" s="2" t="s">
        <v>36</v>
      </c>
      <c r="F6364" s="2" t="s">
        <v>55</v>
      </c>
      <c r="G6364" s="2" t="s">
        <v>13190</v>
      </c>
      <c r="H6364" s="4" t="s">
        <v>1293</v>
      </c>
      <c r="I6364" s="10"/>
      <c r="J6364" s="6"/>
    </row>
    <row r="6365">
      <c r="A6365" s="3">
        <v>7.40102402873E11</v>
      </c>
      <c r="B6365" s="2" t="s">
        <v>19686</v>
      </c>
      <c r="C6365" s="2" t="s">
        <v>19687</v>
      </c>
      <c r="D6365" s="69" t="s">
        <v>19688</v>
      </c>
      <c r="E6365" s="2" t="s">
        <v>6335</v>
      </c>
      <c r="F6365" s="2" t="s">
        <v>96</v>
      </c>
      <c r="G6365" s="2" t="s">
        <v>18718</v>
      </c>
      <c r="H6365" s="4" t="s">
        <v>2090</v>
      </c>
      <c r="I6365" s="10"/>
      <c r="J6365" s="6"/>
    </row>
    <row r="6366">
      <c r="A6366" s="3">
        <v>7.40104300762E11</v>
      </c>
      <c r="B6366" s="2" t="s">
        <v>19689</v>
      </c>
      <c r="C6366" s="2" t="s">
        <v>19690</v>
      </c>
      <c r="D6366" s="3">
        <v>8.7756010985E10</v>
      </c>
      <c r="E6366" s="2" t="s">
        <v>165</v>
      </c>
      <c r="F6366" s="2" t="s">
        <v>43</v>
      </c>
      <c r="G6366" s="2" t="s">
        <v>4613</v>
      </c>
      <c r="H6366" s="4" t="s">
        <v>2138</v>
      </c>
      <c r="I6366" s="10"/>
      <c r="J6366" s="6"/>
    </row>
    <row r="6367">
      <c r="A6367" s="28">
        <v>7.40103404052E11</v>
      </c>
      <c r="B6367" s="29" t="s">
        <v>19691</v>
      </c>
      <c r="C6367" s="29" t="s">
        <v>19692</v>
      </c>
      <c r="D6367" s="28">
        <v>8.7077740131E10</v>
      </c>
      <c r="E6367" s="29" t="s">
        <v>36</v>
      </c>
      <c r="F6367" s="29" t="s">
        <v>2</v>
      </c>
      <c r="G6367" s="29" t="s">
        <v>12597</v>
      </c>
      <c r="H6367" s="51" t="s">
        <v>19343</v>
      </c>
      <c r="I6367" s="6"/>
      <c r="J6367" s="33"/>
    </row>
    <row r="6368">
      <c r="A6368" s="28">
        <v>7.40106499075E11</v>
      </c>
      <c r="B6368" s="29" t="s">
        <v>19693</v>
      </c>
      <c r="C6368" s="29" t="s">
        <v>19694</v>
      </c>
      <c r="D6368" s="28">
        <v>8.7086147187E10</v>
      </c>
      <c r="E6368" s="29" t="s">
        <v>1</v>
      </c>
      <c r="F6368" s="29" t="s">
        <v>2</v>
      </c>
      <c r="G6368" s="29" t="s">
        <v>6514</v>
      </c>
      <c r="H6368" s="51" t="s">
        <v>19343</v>
      </c>
      <c r="I6368" s="6"/>
      <c r="J6368" s="10"/>
    </row>
    <row r="6369">
      <c r="A6369" s="28">
        <v>7.40103450313E11</v>
      </c>
      <c r="B6369" s="29" t="s">
        <v>19695</v>
      </c>
      <c r="C6369" s="29" t="s">
        <v>19696</v>
      </c>
      <c r="D6369" s="28">
        <v>8.7753545588E10</v>
      </c>
      <c r="E6369" s="29" t="s">
        <v>165</v>
      </c>
      <c r="F6369" s="29" t="s">
        <v>37</v>
      </c>
      <c r="G6369" s="29" t="s">
        <v>13104</v>
      </c>
      <c r="H6369" s="51" t="s">
        <v>19429</v>
      </c>
      <c r="I6369" s="6"/>
      <c r="J6369" s="10"/>
    </row>
    <row r="6370">
      <c r="A6370" s="28">
        <v>7.40114302035E11</v>
      </c>
      <c r="B6370" s="29" t="s">
        <v>18418</v>
      </c>
      <c r="C6370" s="29" t="s">
        <v>19697</v>
      </c>
      <c r="D6370" s="39" t="s">
        <v>19698</v>
      </c>
      <c r="E6370" s="29" t="s">
        <v>117</v>
      </c>
      <c r="F6370" s="29" t="s">
        <v>2</v>
      </c>
      <c r="G6370" s="29" t="s">
        <v>2111</v>
      </c>
      <c r="H6370" s="51" t="s">
        <v>19343</v>
      </c>
      <c r="I6370" s="6"/>
      <c r="J6370" s="10"/>
    </row>
    <row r="6371">
      <c r="A6371" s="3">
        <v>7.40110401056E11</v>
      </c>
      <c r="B6371" s="2" t="s">
        <v>19699</v>
      </c>
      <c r="C6371" s="2" t="s">
        <v>19700</v>
      </c>
      <c r="D6371" s="3">
        <v>8.7283150275E10</v>
      </c>
      <c r="E6371" s="2" t="s">
        <v>21</v>
      </c>
      <c r="F6371" s="2" t="s">
        <v>31</v>
      </c>
      <c r="G6371" s="2" t="s">
        <v>11851</v>
      </c>
      <c r="H6371" s="4" t="s">
        <v>18900</v>
      </c>
      <c r="I6371" s="10"/>
      <c r="J6371" s="13"/>
    </row>
    <row r="6372">
      <c r="A6372" s="28">
        <v>7.40113300444E11</v>
      </c>
      <c r="B6372" s="29" t="s">
        <v>19701</v>
      </c>
      <c r="C6372" s="29" t="s">
        <v>19702</v>
      </c>
      <c r="D6372" s="39" t="s">
        <v>19703</v>
      </c>
      <c r="E6372" s="29" t="s">
        <v>173</v>
      </c>
      <c r="F6372" s="29" t="s">
        <v>22</v>
      </c>
      <c r="G6372" s="29" t="s">
        <v>17367</v>
      </c>
      <c r="H6372" s="51" t="s">
        <v>2240</v>
      </c>
      <c r="I6372" s="6"/>
      <c r="J6372" s="10"/>
    </row>
    <row r="6373">
      <c r="A6373" s="62">
        <v>7.40113300948E11</v>
      </c>
      <c r="B6373" s="63" t="s">
        <v>19704</v>
      </c>
      <c r="C6373" s="63" t="s">
        <v>19705</v>
      </c>
      <c r="D6373" s="62">
        <v>8.7013486174E10</v>
      </c>
      <c r="E6373" s="63" t="s">
        <v>1373</v>
      </c>
      <c r="F6373" s="63" t="s">
        <v>1868</v>
      </c>
      <c r="G6373" s="63" t="s">
        <v>5543</v>
      </c>
      <c r="H6373" s="33"/>
      <c r="I6373" s="33"/>
      <c r="J6373" s="10"/>
    </row>
    <row r="6374">
      <c r="A6374" s="3">
        <v>7.40122301283E11</v>
      </c>
      <c r="B6374" s="2" t="s">
        <v>19706</v>
      </c>
      <c r="C6374" s="2" t="s">
        <v>19707</v>
      </c>
      <c r="D6374" s="3">
        <v>8.7013272319E10</v>
      </c>
      <c r="E6374" s="2" t="s">
        <v>554</v>
      </c>
      <c r="F6374" s="2" t="s">
        <v>186</v>
      </c>
      <c r="G6374" s="2" t="s">
        <v>2873</v>
      </c>
      <c r="H6374" s="4" t="s">
        <v>2231</v>
      </c>
      <c r="I6374" s="10"/>
      <c r="J6374" s="10"/>
    </row>
    <row r="6375">
      <c r="A6375" s="28">
        <v>7.40125303008E11</v>
      </c>
      <c r="B6375" s="29" t="s">
        <v>19708</v>
      </c>
      <c r="C6375" s="29" t="s">
        <v>19709</v>
      </c>
      <c r="D6375" s="39" t="s">
        <v>19710</v>
      </c>
      <c r="E6375" s="29" t="s">
        <v>21</v>
      </c>
      <c r="F6375" s="29" t="s">
        <v>96</v>
      </c>
      <c r="G6375" s="29" t="s">
        <v>12125</v>
      </c>
      <c r="H6375" s="51" t="s">
        <v>17692</v>
      </c>
      <c r="I6375" s="6"/>
      <c r="J6375" s="10"/>
    </row>
    <row r="6376">
      <c r="A6376" s="28">
        <v>7.40126402224E11</v>
      </c>
      <c r="B6376" s="29" t="s">
        <v>19711</v>
      </c>
      <c r="C6376" s="29" t="s">
        <v>19712</v>
      </c>
      <c r="D6376" s="28">
        <f>+77079470520</f>
        <v>77079470520</v>
      </c>
      <c r="E6376" s="29" t="s">
        <v>674</v>
      </c>
      <c r="F6376" s="29" t="s">
        <v>2</v>
      </c>
      <c r="G6376" s="29" t="s">
        <v>19713</v>
      </c>
      <c r="H6376" s="51" t="s">
        <v>19461</v>
      </c>
      <c r="I6376" s="6"/>
      <c r="J6376" s="33"/>
    </row>
    <row r="6377">
      <c r="A6377" s="3">
        <v>7.40127400655E11</v>
      </c>
      <c r="B6377" s="2" t="s">
        <v>19714</v>
      </c>
      <c r="C6377" s="2" t="s">
        <v>19715</v>
      </c>
      <c r="D6377" s="2" t="s">
        <v>19716</v>
      </c>
      <c r="E6377" s="2" t="s">
        <v>117</v>
      </c>
      <c r="F6377" s="2" t="s">
        <v>96</v>
      </c>
      <c r="G6377" s="2" t="s">
        <v>11787</v>
      </c>
      <c r="H6377" s="4" t="s">
        <v>1985</v>
      </c>
      <c r="I6377" s="10"/>
      <c r="J6377" s="13"/>
    </row>
    <row r="6378">
      <c r="A6378" s="28">
        <v>7.40207350421E11</v>
      </c>
      <c r="B6378" s="29" t="s">
        <v>19717</v>
      </c>
      <c r="C6378" s="29" t="s">
        <v>19718</v>
      </c>
      <c r="D6378" s="28">
        <v>8.7714007734E10</v>
      </c>
      <c r="E6378" s="29" t="s">
        <v>225</v>
      </c>
      <c r="F6378" s="29" t="s">
        <v>60</v>
      </c>
      <c r="G6378" s="29" t="s">
        <v>19719</v>
      </c>
      <c r="H6378" s="51" t="s">
        <v>14979</v>
      </c>
      <c r="I6378" s="6"/>
      <c r="J6378" s="6"/>
    </row>
    <row r="6379">
      <c r="A6379" s="28">
        <v>7.40129302963E11</v>
      </c>
      <c r="B6379" s="29" t="s">
        <v>19720</v>
      </c>
      <c r="C6379" s="29" t="s">
        <v>19721</v>
      </c>
      <c r="D6379" s="28">
        <v>8.7012775074E10</v>
      </c>
      <c r="E6379" s="29" t="s">
        <v>302</v>
      </c>
      <c r="F6379" s="29" t="s">
        <v>2</v>
      </c>
      <c r="G6379" s="29" t="s">
        <v>12478</v>
      </c>
      <c r="H6379" s="51" t="s">
        <v>19722</v>
      </c>
      <c r="I6379" s="6"/>
      <c r="J6379" s="10"/>
      <c r="K6379" s="27"/>
      <c r="L6379" s="27"/>
      <c r="M6379" s="27"/>
      <c r="N6379" s="27"/>
      <c r="O6379" s="27"/>
      <c r="P6379" s="27"/>
      <c r="Q6379" s="27"/>
      <c r="R6379" s="27"/>
      <c r="S6379" s="27"/>
      <c r="T6379" s="27"/>
      <c r="U6379" s="27"/>
      <c r="V6379" s="27"/>
      <c r="W6379" s="27"/>
      <c r="X6379" s="27"/>
      <c r="Y6379" s="27"/>
      <c r="Z6379" s="27"/>
    </row>
    <row r="6380">
      <c r="A6380" s="62">
        <v>7.40130301247E11</v>
      </c>
      <c r="B6380" s="63" t="s">
        <v>19723</v>
      </c>
      <c r="C6380" s="63" t="s">
        <v>19724</v>
      </c>
      <c r="D6380" s="62">
        <v>8.7016838973E10</v>
      </c>
      <c r="E6380" s="63" t="s">
        <v>165</v>
      </c>
      <c r="F6380" s="63" t="s">
        <v>428</v>
      </c>
      <c r="G6380" s="63" t="s">
        <v>3751</v>
      </c>
      <c r="H6380" s="33"/>
      <c r="I6380" s="33"/>
      <c r="J6380" s="10"/>
    </row>
    <row r="6381">
      <c r="A6381" s="3">
        <v>7.40130301663E11</v>
      </c>
      <c r="B6381" s="2" t="s">
        <v>19725</v>
      </c>
      <c r="C6381" s="2" t="s">
        <v>19726</v>
      </c>
      <c r="D6381" s="3">
        <v>8.7713920106E10</v>
      </c>
      <c r="E6381" s="2" t="s">
        <v>165</v>
      </c>
      <c r="F6381" s="2" t="s">
        <v>452</v>
      </c>
      <c r="G6381" s="2" t="s">
        <v>19727</v>
      </c>
      <c r="H6381" s="4" t="s">
        <v>16036</v>
      </c>
      <c r="I6381" s="10"/>
      <c r="J6381" s="6"/>
    </row>
    <row r="6382">
      <c r="A6382" s="28">
        <v>7.40201402574E11</v>
      </c>
      <c r="B6382" s="29" t="s">
        <v>19728</v>
      </c>
      <c r="C6382" s="29" t="s">
        <v>19729</v>
      </c>
      <c r="D6382" s="39" t="s">
        <v>19730</v>
      </c>
      <c r="E6382" s="29" t="s">
        <v>117</v>
      </c>
      <c r="F6382" s="29" t="s">
        <v>16</v>
      </c>
      <c r="G6382" s="29" t="s">
        <v>19731</v>
      </c>
      <c r="H6382" s="51" t="s">
        <v>19343</v>
      </c>
      <c r="I6382" s="6"/>
      <c r="J6382" s="20"/>
    </row>
    <row r="6383">
      <c r="A6383" s="28">
        <v>7.40206450422E11</v>
      </c>
      <c r="B6383" s="29" t="s">
        <v>19732</v>
      </c>
      <c r="C6383" s="29" t="s">
        <v>19733</v>
      </c>
      <c r="D6383" s="28">
        <v>8.7711924169E10</v>
      </c>
      <c r="E6383" s="29" t="s">
        <v>16</v>
      </c>
      <c r="F6383" s="29" t="s">
        <v>71</v>
      </c>
      <c r="G6383" s="29" t="s">
        <v>12497</v>
      </c>
      <c r="H6383" s="30" t="s">
        <v>2051</v>
      </c>
      <c r="I6383" s="6"/>
      <c r="J6383" s="10"/>
    </row>
    <row r="6384">
      <c r="A6384" s="3">
        <v>7.40207300227E11</v>
      </c>
      <c r="B6384" s="2" t="s">
        <v>19734</v>
      </c>
      <c r="C6384" s="2" t="s">
        <v>19735</v>
      </c>
      <c r="D6384" s="69" t="s">
        <v>19736</v>
      </c>
      <c r="E6384" s="2" t="s">
        <v>117</v>
      </c>
      <c r="F6384" s="2" t="s">
        <v>31</v>
      </c>
      <c r="G6384" s="2" t="s">
        <v>19737</v>
      </c>
      <c r="H6384" s="4" t="s">
        <v>18900</v>
      </c>
      <c r="I6384" s="10"/>
      <c r="J6384" s="6"/>
    </row>
    <row r="6385">
      <c r="A6385" s="28">
        <v>7.40208302516E11</v>
      </c>
      <c r="B6385" s="29" t="s">
        <v>19738</v>
      </c>
      <c r="C6385" s="29" t="s">
        <v>19739</v>
      </c>
      <c r="D6385" s="28">
        <v>8.7782022302E10</v>
      </c>
      <c r="E6385" s="29" t="s">
        <v>674</v>
      </c>
      <c r="F6385" s="29" t="s">
        <v>205</v>
      </c>
      <c r="G6385" s="29" t="s">
        <v>802</v>
      </c>
      <c r="H6385" s="51" t="s">
        <v>18552</v>
      </c>
      <c r="I6385" s="6"/>
      <c r="J6385" s="6"/>
    </row>
    <row r="6386">
      <c r="A6386" s="28">
        <v>7.40209350313E11</v>
      </c>
      <c r="B6386" s="29" t="s">
        <v>19740</v>
      </c>
      <c r="C6386" s="29" t="s">
        <v>19741</v>
      </c>
      <c r="D6386" s="28">
        <v>8.70596061E10</v>
      </c>
      <c r="E6386" s="29" t="s">
        <v>117</v>
      </c>
      <c r="F6386" s="29" t="s">
        <v>71</v>
      </c>
      <c r="G6386" s="29" t="s">
        <v>17303</v>
      </c>
      <c r="H6386" s="30" t="s">
        <v>19742</v>
      </c>
      <c r="I6386" s="6"/>
      <c r="J6386" s="6"/>
    </row>
    <row r="6387">
      <c r="A6387" s="3">
        <v>7.40209300684E11</v>
      </c>
      <c r="B6387" s="2" t="s">
        <v>19743</v>
      </c>
      <c r="C6387" s="2" t="s">
        <v>19744</v>
      </c>
      <c r="D6387" s="3">
        <v>8.7054161133E10</v>
      </c>
      <c r="E6387" s="2" t="s">
        <v>117</v>
      </c>
      <c r="F6387" s="2" t="s">
        <v>31</v>
      </c>
      <c r="G6387" s="2" t="s">
        <v>19745</v>
      </c>
      <c r="H6387" s="4" t="s">
        <v>18900</v>
      </c>
      <c r="I6387" s="10"/>
      <c r="J6387" s="6"/>
    </row>
    <row r="6388">
      <c r="A6388" s="3">
        <v>7.40220302343E11</v>
      </c>
      <c r="B6388" s="2" t="s">
        <v>19746</v>
      </c>
      <c r="C6388" s="2" t="s">
        <v>19747</v>
      </c>
      <c r="D6388" s="69" t="s">
        <v>19748</v>
      </c>
      <c r="E6388" s="2" t="s">
        <v>117</v>
      </c>
      <c r="F6388" s="2" t="s">
        <v>96</v>
      </c>
      <c r="G6388" s="2" t="s">
        <v>1947</v>
      </c>
      <c r="H6388" s="4" t="s">
        <v>2090</v>
      </c>
      <c r="I6388" s="10"/>
      <c r="J6388" s="6"/>
    </row>
    <row r="6389">
      <c r="A6389" s="3">
        <v>7.40213300666E11</v>
      </c>
      <c r="B6389" s="2" t="s">
        <v>19749</v>
      </c>
      <c r="C6389" s="2" t="s">
        <v>19750</v>
      </c>
      <c r="D6389" s="69" t="s">
        <v>19751</v>
      </c>
      <c r="E6389" s="2" t="s">
        <v>165</v>
      </c>
      <c r="F6389" s="2" t="s">
        <v>43</v>
      </c>
      <c r="G6389" s="2" t="s">
        <v>2915</v>
      </c>
      <c r="H6389" s="4" t="s">
        <v>2080</v>
      </c>
      <c r="I6389" s="10"/>
      <c r="J6389" s="6"/>
    </row>
    <row r="6390">
      <c r="A6390" s="3">
        <v>7.40216302926E11</v>
      </c>
      <c r="B6390" s="2" t="s">
        <v>19752</v>
      </c>
      <c r="C6390" s="2" t="s">
        <v>19753</v>
      </c>
      <c r="D6390" s="3">
        <v>8.7026710377E10</v>
      </c>
      <c r="E6390" s="2" t="s">
        <v>165</v>
      </c>
      <c r="F6390" s="2" t="s">
        <v>186</v>
      </c>
      <c r="G6390" s="2" t="s">
        <v>4981</v>
      </c>
      <c r="H6390" s="4" t="s">
        <v>2231</v>
      </c>
      <c r="I6390" s="10"/>
      <c r="J6390" s="6"/>
    </row>
    <row r="6391">
      <c r="A6391" s="28">
        <v>7.40219401772E11</v>
      </c>
      <c r="B6391" s="29" t="s">
        <v>19754</v>
      </c>
      <c r="C6391" s="29" t="s">
        <v>19755</v>
      </c>
      <c r="D6391" s="29" t="s">
        <v>19756</v>
      </c>
      <c r="E6391" s="29" t="s">
        <v>879</v>
      </c>
      <c r="F6391" s="29" t="s">
        <v>91</v>
      </c>
      <c r="G6391" s="29" t="s">
        <v>1834</v>
      </c>
      <c r="H6391" s="51" t="s">
        <v>2152</v>
      </c>
      <c r="I6391" s="6"/>
      <c r="J6391" s="6"/>
    </row>
    <row r="6392">
      <c r="A6392" s="28">
        <v>7.40301301593E11</v>
      </c>
      <c r="B6392" s="29" t="s">
        <v>19757</v>
      </c>
      <c r="C6392" s="29" t="s">
        <v>19758</v>
      </c>
      <c r="D6392" s="39" t="s">
        <v>19759</v>
      </c>
      <c r="E6392" s="29" t="s">
        <v>674</v>
      </c>
      <c r="F6392" s="29" t="s">
        <v>273</v>
      </c>
      <c r="G6392" s="29" t="s">
        <v>15999</v>
      </c>
      <c r="H6392" s="51" t="s">
        <v>9680</v>
      </c>
      <c r="I6392" s="6"/>
      <c r="J6392" s="6"/>
    </row>
    <row r="6393">
      <c r="A6393" s="3">
        <v>7.40227302361E11</v>
      </c>
      <c r="B6393" s="2" t="s">
        <v>19760</v>
      </c>
      <c r="C6393" s="2" t="s">
        <v>19761</v>
      </c>
      <c r="D6393" s="3">
        <f>+77714517783</f>
        <v>77714517783</v>
      </c>
      <c r="E6393" s="2" t="s">
        <v>165</v>
      </c>
      <c r="F6393" s="2" t="s">
        <v>31</v>
      </c>
      <c r="G6393" s="2" t="s">
        <v>2447</v>
      </c>
      <c r="H6393" s="4" t="s">
        <v>18900</v>
      </c>
      <c r="I6393" s="10"/>
      <c r="J6393" s="13"/>
    </row>
    <row r="6394">
      <c r="A6394" s="72">
        <v>7.40301303301E11</v>
      </c>
      <c r="B6394" s="73" t="s">
        <v>19762</v>
      </c>
      <c r="C6394" s="73" t="s">
        <v>19763</v>
      </c>
      <c r="D6394" s="72">
        <v>8.7715276544E10</v>
      </c>
      <c r="E6394" s="73" t="s">
        <v>213</v>
      </c>
      <c r="F6394" s="73" t="s">
        <v>71</v>
      </c>
      <c r="G6394" s="73" t="s">
        <v>2248</v>
      </c>
      <c r="H6394" s="97" t="s">
        <v>2084</v>
      </c>
      <c r="I6394" s="148" t="s">
        <v>19764</v>
      </c>
      <c r="J6394" s="6"/>
    </row>
    <row r="6395">
      <c r="A6395" s="28">
        <v>7.40315402079E11</v>
      </c>
      <c r="B6395" s="29" t="s">
        <v>19765</v>
      </c>
      <c r="C6395" s="29" t="s">
        <v>19766</v>
      </c>
      <c r="D6395" s="39" t="s">
        <v>19767</v>
      </c>
      <c r="E6395" s="29" t="s">
        <v>165</v>
      </c>
      <c r="F6395" s="29" t="s">
        <v>186</v>
      </c>
      <c r="G6395" s="29" t="s">
        <v>4981</v>
      </c>
      <c r="H6395" s="51" t="s">
        <v>18027</v>
      </c>
      <c r="I6395" s="6"/>
      <c r="J6395" s="10"/>
    </row>
    <row r="6396">
      <c r="A6396" s="3">
        <v>7.40307302267E11</v>
      </c>
      <c r="B6396" s="2" t="s">
        <v>19768</v>
      </c>
      <c r="C6396" s="2" t="s">
        <v>19769</v>
      </c>
      <c r="D6396" s="3">
        <v>8.7752070719E10</v>
      </c>
      <c r="E6396" s="2" t="s">
        <v>674</v>
      </c>
      <c r="F6396" s="2" t="s">
        <v>452</v>
      </c>
      <c r="G6396" s="2" t="s">
        <v>19770</v>
      </c>
      <c r="H6396" s="4" t="s">
        <v>16036</v>
      </c>
      <c r="I6396" s="10"/>
      <c r="J6396" s="10"/>
    </row>
    <row r="6397">
      <c r="A6397" s="62">
        <v>7.4031130207E11</v>
      </c>
      <c r="B6397" s="63" t="s">
        <v>19771</v>
      </c>
      <c r="C6397" s="63" t="s">
        <v>19772</v>
      </c>
      <c r="D6397" s="62">
        <v>8.7752761396E10</v>
      </c>
      <c r="E6397" s="63" t="s">
        <v>165</v>
      </c>
      <c r="F6397" s="63" t="s">
        <v>37</v>
      </c>
      <c r="G6397" s="63" t="s">
        <v>19773</v>
      </c>
      <c r="H6397" s="33"/>
      <c r="I6397" s="33"/>
      <c r="J6397" s="6"/>
    </row>
    <row r="6398">
      <c r="A6398" s="3">
        <v>7.40314300576E11</v>
      </c>
      <c r="B6398" s="2" t="s">
        <v>19774</v>
      </c>
      <c r="C6398" s="2" t="s">
        <v>19775</v>
      </c>
      <c r="D6398" s="3">
        <v>8.7764197474E10</v>
      </c>
      <c r="E6398" s="2" t="s">
        <v>416</v>
      </c>
      <c r="F6398" s="2" t="s">
        <v>141</v>
      </c>
      <c r="G6398" s="2" t="s">
        <v>1752</v>
      </c>
      <c r="H6398" s="4" t="s">
        <v>19776</v>
      </c>
      <c r="I6398" s="10"/>
      <c r="J6398" s="10"/>
    </row>
    <row r="6399">
      <c r="A6399" s="3">
        <v>7.40404302343E11</v>
      </c>
      <c r="B6399" s="2" t="s">
        <v>19777</v>
      </c>
      <c r="C6399" s="2" t="s">
        <v>19778</v>
      </c>
      <c r="D6399" s="3">
        <v>8.7051779771E10</v>
      </c>
      <c r="E6399" s="2" t="s">
        <v>16</v>
      </c>
      <c r="F6399" s="2" t="s">
        <v>91</v>
      </c>
      <c r="G6399" s="2" t="s">
        <v>19779</v>
      </c>
      <c r="H6399" s="4" t="s">
        <v>19780</v>
      </c>
      <c r="I6399" s="10"/>
      <c r="J6399" s="6"/>
    </row>
    <row r="6400">
      <c r="A6400" s="58"/>
      <c r="B6400" s="58"/>
      <c r="C6400" s="58"/>
      <c r="D6400" s="58"/>
      <c r="E6400" s="58"/>
      <c r="F6400" s="58"/>
      <c r="G6400" s="58"/>
      <c r="H6400" s="6"/>
      <c r="I6400" s="6"/>
      <c r="J6400" s="33"/>
    </row>
    <row r="6401">
      <c r="A6401" s="28">
        <v>7.40318301675E11</v>
      </c>
      <c r="B6401" s="29" t="s">
        <v>19781</v>
      </c>
      <c r="C6401" s="29" t="s">
        <v>19782</v>
      </c>
      <c r="D6401" s="28">
        <v>8.7057378171E10</v>
      </c>
      <c r="E6401" s="29" t="s">
        <v>625</v>
      </c>
      <c r="F6401" s="29" t="s">
        <v>2</v>
      </c>
      <c r="G6401" s="29" t="s">
        <v>5569</v>
      </c>
      <c r="H6401" s="51" t="s">
        <v>19343</v>
      </c>
      <c r="I6401" s="6"/>
      <c r="J6401" s="6"/>
    </row>
    <row r="6402">
      <c r="A6402" s="28">
        <v>7.40329301457E11</v>
      </c>
      <c r="B6402" s="29" t="s">
        <v>19783</v>
      </c>
      <c r="C6402" s="29" t="s">
        <v>19784</v>
      </c>
      <c r="D6402" s="28">
        <v>8.7758585768E10</v>
      </c>
      <c r="E6402" s="29" t="s">
        <v>36</v>
      </c>
      <c r="F6402" s="29" t="s">
        <v>2</v>
      </c>
      <c r="G6402" s="29" t="s">
        <v>19785</v>
      </c>
      <c r="H6402" s="51" t="s">
        <v>19343</v>
      </c>
      <c r="I6402" s="6"/>
      <c r="J6402" s="6"/>
    </row>
    <row r="6403">
      <c r="A6403" s="3">
        <v>7.40329350633E11</v>
      </c>
      <c r="B6403" s="2" t="s">
        <v>19786</v>
      </c>
      <c r="C6403" s="2" t="s">
        <v>19787</v>
      </c>
      <c r="D6403" s="3">
        <f>+77081205274</f>
        <v>77081205274</v>
      </c>
      <c r="E6403" s="2" t="s">
        <v>165</v>
      </c>
      <c r="F6403" s="2" t="s">
        <v>43</v>
      </c>
      <c r="G6403" s="2" t="s">
        <v>1795</v>
      </c>
      <c r="H6403" s="4" t="s">
        <v>2138</v>
      </c>
      <c r="I6403" s="10"/>
      <c r="J6403" s="13"/>
    </row>
    <row r="6404">
      <c r="A6404" s="28">
        <v>7.40329350742E11</v>
      </c>
      <c r="B6404" s="29" t="s">
        <v>19788</v>
      </c>
      <c r="C6404" s="29" t="s">
        <v>19789</v>
      </c>
      <c r="D6404" s="28">
        <v>8.701218822E10</v>
      </c>
      <c r="E6404" s="29" t="s">
        <v>117</v>
      </c>
      <c r="F6404" s="29" t="s">
        <v>9</v>
      </c>
      <c r="G6404" s="29" t="s">
        <v>2852</v>
      </c>
      <c r="H6404" s="51" t="s">
        <v>2162</v>
      </c>
      <c r="I6404" s="6"/>
      <c r="J6404" s="33"/>
    </row>
    <row r="6405">
      <c r="A6405" s="62">
        <v>7.40331300073E11</v>
      </c>
      <c r="B6405" s="63" t="s">
        <v>19790</v>
      </c>
      <c r="C6405" s="63" t="s">
        <v>19790</v>
      </c>
      <c r="D6405" s="63" t="s">
        <v>19791</v>
      </c>
      <c r="E6405" s="63" t="s">
        <v>117</v>
      </c>
      <c r="F6405" s="63" t="s">
        <v>1868</v>
      </c>
      <c r="G6405" s="63" t="s">
        <v>5543</v>
      </c>
      <c r="H6405" s="33"/>
      <c r="I6405" s="33"/>
      <c r="J6405" s="33"/>
    </row>
    <row r="6406">
      <c r="A6406" s="3">
        <v>7.40404401074E11</v>
      </c>
      <c r="B6406" s="2" t="s">
        <v>19792</v>
      </c>
      <c r="C6406" s="2" t="s">
        <v>19793</v>
      </c>
      <c r="D6406" s="3">
        <v>8.7472182151E10</v>
      </c>
      <c r="E6406" s="2" t="s">
        <v>165</v>
      </c>
      <c r="F6406" s="2" t="s">
        <v>37</v>
      </c>
      <c r="G6406" s="2" t="s">
        <v>19794</v>
      </c>
      <c r="H6406" s="4" t="s">
        <v>19483</v>
      </c>
      <c r="I6406" s="10"/>
      <c r="J6406" s="6"/>
    </row>
    <row r="6407">
      <c r="A6407" s="3">
        <v>7.40405301003E11</v>
      </c>
      <c r="B6407" s="2" t="s">
        <v>13093</v>
      </c>
      <c r="C6407" s="2" t="s">
        <v>19795</v>
      </c>
      <c r="D6407" s="69" t="s">
        <v>19796</v>
      </c>
      <c r="E6407" s="2" t="s">
        <v>225</v>
      </c>
      <c r="F6407" s="2" t="s">
        <v>205</v>
      </c>
      <c r="G6407" s="2" t="s">
        <v>19797</v>
      </c>
      <c r="H6407" s="4" t="s">
        <v>18535</v>
      </c>
      <c r="I6407" s="10"/>
      <c r="J6407" s="6"/>
    </row>
    <row r="6408">
      <c r="A6408" s="3">
        <v>7.4040640072E11</v>
      </c>
      <c r="B6408" s="2" t="s">
        <v>19798</v>
      </c>
      <c r="C6408" s="2" t="s">
        <v>19799</v>
      </c>
      <c r="D6408" s="2" t="s">
        <v>19800</v>
      </c>
      <c r="E6408" s="2" t="s">
        <v>16</v>
      </c>
      <c r="F6408" s="2" t="s">
        <v>141</v>
      </c>
      <c r="G6408" s="2" t="s">
        <v>19801</v>
      </c>
      <c r="H6408" s="4" t="s">
        <v>17176</v>
      </c>
      <c r="I6408" s="10"/>
      <c r="J6408" s="6"/>
    </row>
    <row r="6409">
      <c r="A6409" s="28">
        <v>7.40416301787E11</v>
      </c>
      <c r="B6409" s="29" t="s">
        <v>19802</v>
      </c>
      <c r="C6409" s="29" t="s">
        <v>19803</v>
      </c>
      <c r="D6409" s="28">
        <v>8.7021683533E10</v>
      </c>
      <c r="E6409" s="29" t="s">
        <v>21</v>
      </c>
      <c r="F6409" s="29" t="s">
        <v>96</v>
      </c>
      <c r="G6409" s="29" t="s">
        <v>1898</v>
      </c>
      <c r="H6409" s="51" t="s">
        <v>1985</v>
      </c>
      <c r="I6409" s="6"/>
      <c r="J6409" s="6"/>
    </row>
    <row r="6410">
      <c r="A6410" s="28">
        <v>7.40416400765E11</v>
      </c>
      <c r="B6410" s="29" t="s">
        <v>19804</v>
      </c>
      <c r="C6410" s="29" t="s">
        <v>19805</v>
      </c>
      <c r="D6410" s="28">
        <v>8.7057404637E10</v>
      </c>
      <c r="E6410" s="29" t="s">
        <v>165</v>
      </c>
      <c r="F6410" s="29" t="s">
        <v>31</v>
      </c>
      <c r="G6410" s="29" t="s">
        <v>12208</v>
      </c>
      <c r="H6410" s="51" t="s">
        <v>19004</v>
      </c>
      <c r="I6410" s="6"/>
      <c r="J6410" s="6"/>
    </row>
    <row r="6411">
      <c r="A6411" s="28">
        <v>7.40419350523E11</v>
      </c>
      <c r="B6411" s="29" t="s">
        <v>19806</v>
      </c>
      <c r="C6411" s="29" t="s">
        <v>19807</v>
      </c>
      <c r="D6411" s="28">
        <v>8.7023062005E10</v>
      </c>
      <c r="E6411" s="29" t="s">
        <v>225</v>
      </c>
      <c r="F6411" s="29" t="s">
        <v>22</v>
      </c>
      <c r="G6411" s="29" t="s">
        <v>19808</v>
      </c>
      <c r="H6411" s="51" t="s">
        <v>2355</v>
      </c>
      <c r="I6411" s="6"/>
      <c r="J6411" s="10"/>
    </row>
    <row r="6412">
      <c r="A6412" s="28">
        <v>7.40501303254E11</v>
      </c>
      <c r="B6412" s="29" t="s">
        <v>19809</v>
      </c>
      <c r="C6412" s="29" t="s">
        <v>19809</v>
      </c>
      <c r="D6412" s="28">
        <v>8.7775651851E10</v>
      </c>
      <c r="E6412" s="29" t="s">
        <v>173</v>
      </c>
      <c r="F6412" s="29" t="s">
        <v>91</v>
      </c>
      <c r="G6412" s="29" t="s">
        <v>1921</v>
      </c>
      <c r="H6412" s="51" t="s">
        <v>2152</v>
      </c>
      <c r="I6412" s="6"/>
      <c r="J6412" s="6"/>
    </row>
    <row r="6413">
      <c r="A6413" s="28">
        <v>7.40422401479E11</v>
      </c>
      <c r="B6413" s="29" t="s">
        <v>19810</v>
      </c>
      <c r="C6413" s="29" t="s">
        <v>19811</v>
      </c>
      <c r="D6413" s="28">
        <f>+77767652109</f>
        <v>77767652109</v>
      </c>
      <c r="E6413" s="29" t="s">
        <v>165</v>
      </c>
      <c r="F6413" s="29" t="s">
        <v>201</v>
      </c>
      <c r="G6413" s="29" t="s">
        <v>498</v>
      </c>
      <c r="H6413" s="51" t="s">
        <v>2286</v>
      </c>
      <c r="I6413" s="6"/>
      <c r="J6413" s="6"/>
    </row>
    <row r="6414">
      <c r="A6414" s="28">
        <v>7.40505350481E11</v>
      </c>
      <c r="B6414" s="29" t="s">
        <v>19812</v>
      </c>
      <c r="C6414" s="29" t="s">
        <v>19813</v>
      </c>
      <c r="D6414" s="39" t="s">
        <v>19814</v>
      </c>
      <c r="E6414" s="29" t="s">
        <v>151</v>
      </c>
      <c r="F6414" s="29" t="s">
        <v>43</v>
      </c>
      <c r="G6414" s="29" t="s">
        <v>1267</v>
      </c>
      <c r="H6414" s="51" t="s">
        <v>17409</v>
      </c>
      <c r="I6414" s="6"/>
      <c r="J6414" s="10"/>
    </row>
    <row r="6415">
      <c r="A6415" s="28">
        <v>7.40502300376E11</v>
      </c>
      <c r="B6415" s="29" t="s">
        <v>19815</v>
      </c>
      <c r="C6415" s="29" t="s">
        <v>19816</v>
      </c>
      <c r="D6415" s="28">
        <v>8.7023005048E10</v>
      </c>
      <c r="E6415" s="29" t="s">
        <v>165</v>
      </c>
      <c r="F6415" s="29" t="s">
        <v>2</v>
      </c>
      <c r="G6415" s="29" t="s">
        <v>5928</v>
      </c>
      <c r="H6415" s="51" t="s">
        <v>19343</v>
      </c>
      <c r="I6415" s="6"/>
      <c r="J6415" s="6"/>
    </row>
    <row r="6416">
      <c r="A6416" s="28">
        <v>7.40502301113E11</v>
      </c>
      <c r="B6416" s="29" t="s">
        <v>19817</v>
      </c>
      <c r="C6416" s="29" t="s">
        <v>19818</v>
      </c>
      <c r="D6416" s="29" t="s">
        <v>19819</v>
      </c>
      <c r="E6416" s="29" t="s">
        <v>117</v>
      </c>
      <c r="F6416" s="29" t="s">
        <v>2</v>
      </c>
      <c r="G6416" s="29" t="s">
        <v>7430</v>
      </c>
      <c r="H6416" s="51" t="s">
        <v>19343</v>
      </c>
      <c r="I6416" s="6"/>
      <c r="J6416" s="6"/>
    </row>
    <row r="6417">
      <c r="A6417" s="28">
        <v>7.40504301656E11</v>
      </c>
      <c r="B6417" s="29" t="s">
        <v>19820</v>
      </c>
      <c r="C6417" s="29" t="s">
        <v>19821</v>
      </c>
      <c r="D6417" s="28">
        <v>8.7052515091E10</v>
      </c>
      <c r="E6417" s="29" t="s">
        <v>117</v>
      </c>
      <c r="F6417" s="29" t="s">
        <v>186</v>
      </c>
      <c r="G6417" s="29" t="s">
        <v>2873</v>
      </c>
      <c r="H6417" s="51" t="s">
        <v>1851</v>
      </c>
      <c r="I6417" s="6"/>
      <c r="J6417" s="10"/>
    </row>
    <row r="6418">
      <c r="A6418" s="28">
        <v>7.40505300643E11</v>
      </c>
      <c r="B6418" s="29" t="s">
        <v>19822</v>
      </c>
      <c r="C6418" s="29" t="s">
        <v>19823</v>
      </c>
      <c r="D6418" s="28">
        <v>8.7774806255E10</v>
      </c>
      <c r="E6418" s="29" t="s">
        <v>117</v>
      </c>
      <c r="F6418" s="29" t="s">
        <v>141</v>
      </c>
      <c r="G6418" s="29" t="s">
        <v>19824</v>
      </c>
      <c r="H6418" s="51" t="s">
        <v>19825</v>
      </c>
      <c r="I6418" s="6"/>
      <c r="J6418" s="6"/>
    </row>
    <row r="6419">
      <c r="A6419" s="3">
        <v>7.40507302809E11</v>
      </c>
      <c r="B6419" s="2" t="s">
        <v>19826</v>
      </c>
      <c r="C6419" s="2" t="s">
        <v>19827</v>
      </c>
      <c r="D6419" s="69" t="s">
        <v>19828</v>
      </c>
      <c r="E6419" s="2" t="s">
        <v>16</v>
      </c>
      <c r="F6419" s="2" t="s">
        <v>205</v>
      </c>
      <c r="G6419" s="2" t="s">
        <v>19829</v>
      </c>
      <c r="H6419" s="4" t="s">
        <v>19830</v>
      </c>
      <c r="I6419" s="10"/>
      <c r="J6419" s="13"/>
    </row>
    <row r="6420">
      <c r="A6420" s="3">
        <v>7.40506302823E11</v>
      </c>
      <c r="B6420" s="2" t="s">
        <v>19831</v>
      </c>
      <c r="C6420" s="2" t="s">
        <v>19832</v>
      </c>
      <c r="D6420" s="3">
        <v>8.7474089817E10</v>
      </c>
      <c r="E6420" s="2" t="s">
        <v>16</v>
      </c>
      <c r="F6420" s="2" t="s">
        <v>2</v>
      </c>
      <c r="G6420" s="2" t="s">
        <v>19833</v>
      </c>
      <c r="H6420" s="4" t="s">
        <v>19443</v>
      </c>
      <c r="I6420" s="10"/>
      <c r="J6420" s="6"/>
    </row>
    <row r="6421">
      <c r="A6421" s="28">
        <v>7.40509303858E11</v>
      </c>
      <c r="B6421" s="29" t="s">
        <v>19834</v>
      </c>
      <c r="C6421" s="29" t="s">
        <v>19835</v>
      </c>
      <c r="D6421" s="28">
        <v>8.7053282929E10</v>
      </c>
      <c r="E6421" s="29" t="s">
        <v>525</v>
      </c>
      <c r="F6421" s="29" t="s">
        <v>91</v>
      </c>
      <c r="G6421" s="29" t="s">
        <v>2912</v>
      </c>
      <c r="H6421" s="51" t="s">
        <v>19836</v>
      </c>
      <c r="I6421" s="6"/>
      <c r="J6421" s="10"/>
    </row>
    <row r="6422">
      <c r="A6422" s="28">
        <v>7.40515400347E11</v>
      </c>
      <c r="B6422" s="29" t="s">
        <v>19837</v>
      </c>
      <c r="C6422" s="29" t="s">
        <v>19838</v>
      </c>
      <c r="D6422" s="29" t="s">
        <v>19839</v>
      </c>
      <c r="E6422" s="29" t="s">
        <v>117</v>
      </c>
      <c r="F6422" s="29" t="s">
        <v>186</v>
      </c>
      <c r="G6422" s="29" t="s">
        <v>2220</v>
      </c>
      <c r="H6422" s="51" t="s">
        <v>19840</v>
      </c>
      <c r="I6422" s="6"/>
      <c r="J6422" s="6"/>
    </row>
    <row r="6423">
      <c r="A6423" s="62">
        <v>7.40522301208E11</v>
      </c>
      <c r="B6423" s="63" t="s">
        <v>19841</v>
      </c>
      <c r="C6423" s="63" t="s">
        <v>19842</v>
      </c>
      <c r="D6423" s="62">
        <v>7.7762456732E10</v>
      </c>
      <c r="E6423" s="63" t="s">
        <v>213</v>
      </c>
      <c r="F6423" s="63" t="s">
        <v>2984</v>
      </c>
      <c r="G6423" s="63" t="s">
        <v>17026</v>
      </c>
      <c r="H6423" s="33"/>
      <c r="I6423" s="33"/>
      <c r="J6423" s="6"/>
    </row>
    <row r="6424">
      <c r="A6424" s="28">
        <v>7.40519300917E11</v>
      </c>
      <c r="B6424" s="29" t="s">
        <v>19843</v>
      </c>
      <c r="C6424" s="29" t="s">
        <v>19844</v>
      </c>
      <c r="D6424" s="28">
        <v>8.7019261333E10</v>
      </c>
      <c r="E6424" s="29" t="s">
        <v>117</v>
      </c>
      <c r="F6424" s="29" t="s">
        <v>96</v>
      </c>
      <c r="G6424" s="29" t="s">
        <v>19845</v>
      </c>
      <c r="H6424" s="51" t="s">
        <v>17692</v>
      </c>
      <c r="I6424" s="6"/>
      <c r="J6424" s="6"/>
    </row>
    <row r="6425">
      <c r="A6425" s="28">
        <v>7.40530301043E11</v>
      </c>
      <c r="B6425" s="29" t="s">
        <v>19846</v>
      </c>
      <c r="C6425" s="29" t="s">
        <v>19846</v>
      </c>
      <c r="D6425" s="28">
        <v>8.7014164876E10</v>
      </c>
      <c r="E6425" s="29" t="s">
        <v>6578</v>
      </c>
      <c r="F6425" s="29" t="s">
        <v>22</v>
      </c>
      <c r="G6425" s="29" t="s">
        <v>1427</v>
      </c>
      <c r="H6425" s="51" t="s">
        <v>19847</v>
      </c>
      <c r="I6425" s="6"/>
      <c r="J6425" s="6"/>
    </row>
    <row r="6426">
      <c r="A6426" s="28">
        <v>7.40524302495E11</v>
      </c>
      <c r="B6426" s="29" t="s">
        <v>19848</v>
      </c>
      <c r="C6426" s="29" t="s">
        <v>19849</v>
      </c>
      <c r="D6426" s="28">
        <v>8.7014477872E10</v>
      </c>
      <c r="E6426" s="29" t="s">
        <v>117</v>
      </c>
      <c r="F6426" s="29" t="s">
        <v>2</v>
      </c>
      <c r="G6426" s="29" t="s">
        <v>19850</v>
      </c>
      <c r="H6426" s="51" t="s">
        <v>19343</v>
      </c>
      <c r="I6426" s="6"/>
      <c r="J6426" s="10"/>
    </row>
    <row r="6427">
      <c r="A6427" s="28">
        <v>7.40604302281E11</v>
      </c>
      <c r="B6427" s="29" t="s">
        <v>19851</v>
      </c>
      <c r="C6427" s="29" t="s">
        <v>19852</v>
      </c>
      <c r="D6427" s="28">
        <v>8.7012459595E10</v>
      </c>
      <c r="E6427" s="29" t="s">
        <v>117</v>
      </c>
      <c r="F6427" s="29" t="s">
        <v>2</v>
      </c>
      <c r="G6427" s="29" t="s">
        <v>2458</v>
      </c>
      <c r="H6427" s="51" t="s">
        <v>19343</v>
      </c>
      <c r="I6427" s="6"/>
      <c r="J6427" s="10"/>
    </row>
    <row r="6428">
      <c r="A6428" s="3">
        <v>7.40613450316E11</v>
      </c>
      <c r="B6428" s="2" t="s">
        <v>19853</v>
      </c>
      <c r="C6428" s="2" t="s">
        <v>19854</v>
      </c>
      <c r="D6428" s="3">
        <v>8.7054615052E10</v>
      </c>
      <c r="E6428" s="2" t="s">
        <v>2239</v>
      </c>
      <c r="F6428" s="2" t="s">
        <v>43</v>
      </c>
      <c r="G6428" s="2" t="s">
        <v>1661</v>
      </c>
      <c r="H6428" s="4" t="s">
        <v>2138</v>
      </c>
      <c r="I6428" s="10"/>
      <c r="J6428" s="6"/>
    </row>
    <row r="6429">
      <c r="A6429" s="28">
        <v>7.40607300935E11</v>
      </c>
      <c r="B6429" s="29" t="s">
        <v>19855</v>
      </c>
      <c r="C6429" s="29" t="s">
        <v>19856</v>
      </c>
      <c r="D6429" s="28">
        <v>8.701900029E10</v>
      </c>
      <c r="E6429" s="29" t="s">
        <v>36</v>
      </c>
      <c r="F6429" s="29" t="s">
        <v>37</v>
      </c>
      <c r="G6429" s="29" t="s">
        <v>19857</v>
      </c>
      <c r="H6429" s="51" t="s">
        <v>19429</v>
      </c>
      <c r="I6429" s="6"/>
      <c r="J6429" s="6"/>
    </row>
    <row r="6430">
      <c r="A6430" s="28">
        <v>7.40610302819E11</v>
      </c>
      <c r="B6430" s="29" t="s">
        <v>19858</v>
      </c>
      <c r="C6430" s="29" t="s">
        <v>19859</v>
      </c>
      <c r="D6430" s="28">
        <v>8.7718353304E10</v>
      </c>
      <c r="E6430" s="29" t="s">
        <v>165</v>
      </c>
      <c r="F6430" s="29" t="s">
        <v>2</v>
      </c>
      <c r="G6430" s="29" t="s">
        <v>17380</v>
      </c>
      <c r="H6430" s="51" t="s">
        <v>19343</v>
      </c>
      <c r="I6430" s="6"/>
      <c r="J6430" s="10"/>
    </row>
    <row r="6431">
      <c r="A6431" s="28">
        <v>7.40611302448E11</v>
      </c>
      <c r="B6431" s="29" t="s">
        <v>19860</v>
      </c>
      <c r="C6431" s="29" t="s">
        <v>19861</v>
      </c>
      <c r="D6431" s="28">
        <v>8.7059775806E10</v>
      </c>
      <c r="E6431" s="29" t="s">
        <v>165</v>
      </c>
      <c r="F6431" s="29" t="s">
        <v>2</v>
      </c>
      <c r="G6431" s="29" t="s">
        <v>6133</v>
      </c>
      <c r="H6431" s="51" t="s">
        <v>19343</v>
      </c>
      <c r="I6431" s="6"/>
      <c r="J6431" s="33"/>
    </row>
    <row r="6432">
      <c r="A6432" s="28">
        <v>7.40613301906E11</v>
      </c>
      <c r="B6432" s="29" t="s">
        <v>19862</v>
      </c>
      <c r="C6432" s="29" t="s">
        <v>19863</v>
      </c>
      <c r="D6432" s="39" t="s">
        <v>19864</v>
      </c>
      <c r="E6432" s="29" t="s">
        <v>17185</v>
      </c>
      <c r="F6432" s="29" t="s">
        <v>186</v>
      </c>
      <c r="G6432" s="29" t="s">
        <v>1196</v>
      </c>
      <c r="H6432" s="51" t="s">
        <v>18005</v>
      </c>
      <c r="I6432" s="6"/>
      <c r="J6432" s="10"/>
    </row>
    <row r="6433">
      <c r="A6433" s="28">
        <v>7.40613301976E11</v>
      </c>
      <c r="B6433" s="29" t="s">
        <v>19865</v>
      </c>
      <c r="C6433" s="29" t="s">
        <v>19866</v>
      </c>
      <c r="D6433" s="28">
        <v>8.7758586011E10</v>
      </c>
      <c r="E6433" s="29" t="s">
        <v>117</v>
      </c>
      <c r="F6433" s="29" t="s">
        <v>2</v>
      </c>
      <c r="G6433" s="29" t="s">
        <v>5928</v>
      </c>
      <c r="H6433" s="51" t="s">
        <v>19343</v>
      </c>
      <c r="I6433" s="6"/>
      <c r="J6433" s="33"/>
    </row>
    <row r="6434">
      <c r="A6434" s="62">
        <v>7.40624450207E11</v>
      </c>
      <c r="B6434" s="63" t="s">
        <v>19867</v>
      </c>
      <c r="C6434" s="63" t="s">
        <v>19868</v>
      </c>
      <c r="D6434" s="62">
        <v>8.7024933017E10</v>
      </c>
      <c r="E6434" s="63" t="s">
        <v>2911</v>
      </c>
      <c r="F6434" s="63" t="s">
        <v>428</v>
      </c>
      <c r="G6434" s="63" t="s">
        <v>5863</v>
      </c>
      <c r="H6434" s="33"/>
      <c r="I6434" s="33"/>
      <c r="J6434" s="20"/>
    </row>
    <row r="6435">
      <c r="A6435" s="28">
        <v>7.40627401215E11</v>
      </c>
      <c r="B6435" s="29" t="s">
        <v>19869</v>
      </c>
      <c r="C6435" s="29" t="s">
        <v>19870</v>
      </c>
      <c r="D6435" s="28">
        <v>8.7027041972E10</v>
      </c>
      <c r="E6435" s="29" t="s">
        <v>117</v>
      </c>
      <c r="F6435" s="29" t="s">
        <v>452</v>
      </c>
      <c r="G6435" s="29" t="s">
        <v>2192</v>
      </c>
      <c r="H6435" s="51" t="s">
        <v>15839</v>
      </c>
      <c r="I6435" s="6"/>
      <c r="J6435" s="10"/>
    </row>
    <row r="6436">
      <c r="A6436" s="28">
        <v>7.4062730025E11</v>
      </c>
      <c r="B6436" s="29" t="s">
        <v>19871</v>
      </c>
      <c r="C6436" s="29" t="s">
        <v>19871</v>
      </c>
      <c r="D6436" s="28">
        <v>8.7763290099E10</v>
      </c>
      <c r="E6436" s="29" t="s">
        <v>36</v>
      </c>
      <c r="F6436" s="29" t="s">
        <v>37</v>
      </c>
      <c r="G6436" s="29" t="s">
        <v>5947</v>
      </c>
      <c r="H6436" s="51" t="s">
        <v>19429</v>
      </c>
      <c r="I6436" s="6"/>
      <c r="J6436" s="33"/>
    </row>
    <row r="6437">
      <c r="A6437" s="28">
        <v>7.40703300243E11</v>
      </c>
      <c r="B6437" s="29" t="s">
        <v>19872</v>
      </c>
      <c r="C6437" s="29" t="s">
        <v>19873</v>
      </c>
      <c r="D6437" s="28">
        <v>8.701705771E10</v>
      </c>
      <c r="E6437" s="29" t="s">
        <v>165</v>
      </c>
      <c r="F6437" s="29" t="s">
        <v>71</v>
      </c>
      <c r="G6437" s="29" t="s">
        <v>18564</v>
      </c>
      <c r="H6437" s="30" t="s">
        <v>2055</v>
      </c>
      <c r="I6437" s="6"/>
      <c r="J6437" s="6"/>
    </row>
    <row r="6438">
      <c r="A6438" s="28">
        <v>7.40705301292E11</v>
      </c>
      <c r="B6438" s="29" t="s">
        <v>19874</v>
      </c>
      <c r="C6438" s="29" t="s">
        <v>19875</v>
      </c>
      <c r="D6438" s="39" t="s">
        <v>19876</v>
      </c>
      <c r="E6438" s="29" t="s">
        <v>225</v>
      </c>
      <c r="F6438" s="29" t="s">
        <v>9</v>
      </c>
      <c r="G6438" s="29" t="s">
        <v>19877</v>
      </c>
      <c r="H6438" s="51" t="s">
        <v>19878</v>
      </c>
      <c r="I6438" s="6"/>
      <c r="J6438" s="10"/>
    </row>
    <row r="6439">
      <c r="A6439" s="3">
        <v>7.40716401665E11</v>
      </c>
      <c r="B6439" s="2" t="s">
        <v>19879</v>
      </c>
      <c r="C6439" s="2" t="s">
        <v>19880</v>
      </c>
      <c r="D6439" s="3">
        <v>8.7054982002E10</v>
      </c>
      <c r="E6439" s="2" t="s">
        <v>15</v>
      </c>
      <c r="F6439" s="2" t="s">
        <v>141</v>
      </c>
      <c r="G6439" s="2" t="s">
        <v>4662</v>
      </c>
      <c r="H6439" s="4" t="s">
        <v>18977</v>
      </c>
      <c r="I6439" s="10"/>
      <c r="J6439" s="10"/>
    </row>
    <row r="6440">
      <c r="A6440" s="3">
        <v>7.40709402823E11</v>
      </c>
      <c r="B6440" s="2" t="s">
        <v>19881</v>
      </c>
      <c r="C6440" s="2" t="s">
        <v>19882</v>
      </c>
      <c r="D6440" s="3">
        <f>+77789842843</f>
        <v>77789842843</v>
      </c>
      <c r="E6440" s="2" t="s">
        <v>117</v>
      </c>
      <c r="F6440" s="2" t="s">
        <v>31</v>
      </c>
      <c r="G6440" s="2" t="s">
        <v>3561</v>
      </c>
      <c r="H6440" s="4" t="s">
        <v>19128</v>
      </c>
      <c r="I6440" s="10"/>
      <c r="J6440" s="6"/>
    </row>
    <row r="6441">
      <c r="A6441" s="28">
        <v>7.40710350545E11</v>
      </c>
      <c r="B6441" s="29" t="s">
        <v>19883</v>
      </c>
      <c r="C6441" s="29" t="s">
        <v>19884</v>
      </c>
      <c r="D6441" s="28">
        <v>8.7754652803E10</v>
      </c>
      <c r="E6441" s="29" t="s">
        <v>106</v>
      </c>
      <c r="F6441" s="29" t="s">
        <v>71</v>
      </c>
      <c r="G6441" s="29" t="s">
        <v>19885</v>
      </c>
      <c r="H6441" s="30" t="s">
        <v>19886</v>
      </c>
      <c r="I6441" s="6"/>
      <c r="J6441" s="10"/>
    </row>
    <row r="6442">
      <c r="A6442" s="28">
        <v>7.40712450166E11</v>
      </c>
      <c r="B6442" s="29" t="s">
        <v>19887</v>
      </c>
      <c r="C6442" s="29" t="s">
        <v>19887</v>
      </c>
      <c r="D6442" s="28">
        <v>8.7142226669E10</v>
      </c>
      <c r="E6442" s="29" t="s">
        <v>21</v>
      </c>
      <c r="F6442" s="29" t="s">
        <v>43</v>
      </c>
      <c r="G6442" s="29" t="s">
        <v>19888</v>
      </c>
      <c r="H6442" s="51" t="s">
        <v>17409</v>
      </c>
      <c r="I6442" s="6"/>
      <c r="J6442" s="6"/>
    </row>
    <row r="6443">
      <c r="A6443" s="3">
        <v>7.40717300527E11</v>
      </c>
      <c r="B6443" s="2" t="s">
        <v>15114</v>
      </c>
      <c r="C6443" s="2" t="s">
        <v>19889</v>
      </c>
      <c r="D6443" s="3">
        <v>8.7774499777E10</v>
      </c>
      <c r="E6443" s="2" t="s">
        <v>165</v>
      </c>
      <c r="F6443" s="2" t="s">
        <v>9</v>
      </c>
      <c r="G6443" s="2" t="s">
        <v>19890</v>
      </c>
      <c r="H6443" s="4" t="s">
        <v>2010</v>
      </c>
      <c r="I6443" s="10"/>
      <c r="J6443" s="6"/>
    </row>
    <row r="6444">
      <c r="A6444" s="3">
        <v>7.40717300824E11</v>
      </c>
      <c r="B6444" s="2" t="s">
        <v>19891</v>
      </c>
      <c r="C6444" s="2" t="s">
        <v>19892</v>
      </c>
      <c r="D6444" s="3">
        <v>8.7015502374E10</v>
      </c>
      <c r="E6444" s="2" t="s">
        <v>165</v>
      </c>
      <c r="F6444" s="2" t="s">
        <v>96</v>
      </c>
      <c r="G6444" s="2" t="s">
        <v>19893</v>
      </c>
      <c r="H6444" s="4" t="s">
        <v>2373</v>
      </c>
      <c r="I6444" s="10"/>
      <c r="J6444" s="6"/>
    </row>
    <row r="6445">
      <c r="A6445" s="3">
        <v>7.40717302672E11</v>
      </c>
      <c r="B6445" s="2" t="s">
        <v>19894</v>
      </c>
      <c r="C6445" s="2" t="s">
        <v>19895</v>
      </c>
      <c r="D6445" s="3">
        <v>8.7775439267E10</v>
      </c>
      <c r="E6445" s="2" t="s">
        <v>117</v>
      </c>
      <c r="F6445" s="2" t="s">
        <v>141</v>
      </c>
      <c r="G6445" s="2" t="s">
        <v>1707</v>
      </c>
      <c r="H6445" s="4" t="s">
        <v>17176</v>
      </c>
      <c r="I6445" s="10"/>
      <c r="J6445" s="10"/>
    </row>
    <row r="6446">
      <c r="A6446" s="28">
        <v>7.40722401132E11</v>
      </c>
      <c r="B6446" s="29" t="s">
        <v>19896</v>
      </c>
      <c r="C6446" s="29" t="s">
        <v>19897</v>
      </c>
      <c r="D6446" s="28">
        <v>8.70131614E10</v>
      </c>
      <c r="E6446" s="29" t="s">
        <v>36</v>
      </c>
      <c r="F6446" s="29" t="s">
        <v>37</v>
      </c>
      <c r="G6446" s="29" t="s">
        <v>18422</v>
      </c>
      <c r="H6446" s="51" t="s">
        <v>19429</v>
      </c>
      <c r="I6446" s="6"/>
      <c r="J6446" s="33"/>
    </row>
    <row r="6447">
      <c r="A6447" s="3">
        <v>7.40726402053E11</v>
      </c>
      <c r="B6447" s="2" t="s">
        <v>19898</v>
      </c>
      <c r="C6447" s="2" t="s">
        <v>19899</v>
      </c>
      <c r="D6447" s="2" t="s">
        <v>19900</v>
      </c>
      <c r="E6447" s="2" t="s">
        <v>165</v>
      </c>
      <c r="F6447" s="2" t="s">
        <v>141</v>
      </c>
      <c r="G6447" s="2" t="s">
        <v>16601</v>
      </c>
      <c r="H6447" s="4" t="s">
        <v>17176</v>
      </c>
      <c r="I6447" s="10"/>
      <c r="J6447" s="10"/>
    </row>
    <row r="6448">
      <c r="A6448" s="3">
        <v>7.40725301083E11</v>
      </c>
      <c r="B6448" s="2" t="s">
        <v>19901</v>
      </c>
      <c r="C6448" s="2" t="s">
        <v>19902</v>
      </c>
      <c r="D6448" s="3">
        <v>8.7789037974E10</v>
      </c>
      <c r="E6448" s="2" t="s">
        <v>674</v>
      </c>
      <c r="F6448" s="2" t="s">
        <v>452</v>
      </c>
      <c r="G6448" s="2" t="s">
        <v>4499</v>
      </c>
      <c r="H6448" s="4" t="s">
        <v>16189</v>
      </c>
      <c r="I6448" s="10"/>
      <c r="J6448" s="33"/>
    </row>
    <row r="6449">
      <c r="A6449" s="3">
        <v>7.40726301495E11</v>
      </c>
      <c r="B6449" s="2" t="s">
        <v>19903</v>
      </c>
      <c r="C6449" s="2" t="s">
        <v>19904</v>
      </c>
      <c r="D6449" s="3">
        <f>+77029166192</f>
        <v>77029166192</v>
      </c>
      <c r="E6449" s="2" t="s">
        <v>117</v>
      </c>
      <c r="F6449" s="2" t="s">
        <v>31</v>
      </c>
      <c r="G6449" s="2" t="s">
        <v>12361</v>
      </c>
      <c r="H6449" s="4" t="s">
        <v>18900</v>
      </c>
      <c r="I6449" s="10"/>
      <c r="J6449" s="6"/>
    </row>
    <row r="6450">
      <c r="A6450" s="28">
        <v>7.40807301722E11</v>
      </c>
      <c r="B6450" s="29" t="s">
        <v>19905</v>
      </c>
      <c r="C6450" s="29" t="s">
        <v>19905</v>
      </c>
      <c r="D6450" s="28">
        <v>8.778992606E10</v>
      </c>
      <c r="E6450" s="29" t="s">
        <v>247</v>
      </c>
      <c r="F6450" s="29" t="s">
        <v>37</v>
      </c>
      <c r="G6450" s="29" t="s">
        <v>3444</v>
      </c>
      <c r="H6450" s="51" t="s">
        <v>19429</v>
      </c>
      <c r="I6450" s="6"/>
      <c r="J6450" s="33"/>
    </row>
    <row r="6451">
      <c r="A6451" s="28">
        <v>7.40730302455E11</v>
      </c>
      <c r="B6451" s="29" t="s">
        <v>19906</v>
      </c>
      <c r="C6451" s="29" t="s">
        <v>19907</v>
      </c>
      <c r="D6451" s="28">
        <v>8.7771044444E10</v>
      </c>
      <c r="E6451" s="29" t="s">
        <v>36</v>
      </c>
      <c r="F6451" s="29" t="s">
        <v>2</v>
      </c>
      <c r="G6451" s="29" t="s">
        <v>2300</v>
      </c>
      <c r="H6451" s="51" t="s">
        <v>19343</v>
      </c>
      <c r="I6451" s="6"/>
      <c r="J6451" s="6"/>
    </row>
    <row r="6452">
      <c r="A6452" s="28">
        <v>7.40803301017E11</v>
      </c>
      <c r="B6452" s="29" t="s">
        <v>19908</v>
      </c>
      <c r="C6452" s="29" t="s">
        <v>19909</v>
      </c>
      <c r="D6452" s="39" t="s">
        <v>19910</v>
      </c>
      <c r="E6452" s="29" t="s">
        <v>19911</v>
      </c>
      <c r="F6452" s="29" t="s">
        <v>31</v>
      </c>
      <c r="G6452" s="29" t="s">
        <v>2447</v>
      </c>
      <c r="H6452" s="51" t="s">
        <v>19004</v>
      </c>
      <c r="I6452" s="6"/>
      <c r="J6452" s="6"/>
    </row>
    <row r="6453">
      <c r="A6453" s="62">
        <v>7.40831302474E11</v>
      </c>
      <c r="B6453" s="63" t="s">
        <v>19912</v>
      </c>
      <c r="C6453" s="63" t="s">
        <v>19913</v>
      </c>
      <c r="D6453" s="62">
        <v>8.7017595628E10</v>
      </c>
      <c r="E6453" s="63" t="s">
        <v>386</v>
      </c>
      <c r="F6453" s="63" t="s">
        <v>1868</v>
      </c>
      <c r="G6453" s="63" t="s">
        <v>16416</v>
      </c>
      <c r="H6453" s="33"/>
      <c r="I6453" s="33"/>
      <c r="J6453" s="10"/>
    </row>
    <row r="6454">
      <c r="A6454" s="3">
        <v>7.40816401768E11</v>
      </c>
      <c r="B6454" s="2" t="s">
        <v>19914</v>
      </c>
      <c r="C6454" s="2" t="s">
        <v>19915</v>
      </c>
      <c r="D6454" s="3">
        <v>8.7773976141E10</v>
      </c>
      <c r="E6454" s="2" t="s">
        <v>165</v>
      </c>
      <c r="F6454" s="2" t="s">
        <v>2</v>
      </c>
      <c r="G6454" s="2" t="s">
        <v>6133</v>
      </c>
      <c r="H6454" s="4" t="s">
        <v>19443</v>
      </c>
      <c r="I6454" s="10"/>
      <c r="J6454" s="10"/>
    </row>
    <row r="6455">
      <c r="A6455" s="3">
        <v>7.40817301777E11</v>
      </c>
      <c r="B6455" s="2" t="s">
        <v>19916</v>
      </c>
      <c r="C6455" s="2" t="s">
        <v>19917</v>
      </c>
      <c r="D6455" s="3">
        <v>8.7055458769E10</v>
      </c>
      <c r="E6455" s="2" t="s">
        <v>225</v>
      </c>
      <c r="F6455" s="2" t="s">
        <v>141</v>
      </c>
      <c r="G6455" s="2" t="s">
        <v>2480</v>
      </c>
      <c r="H6455" s="4" t="s">
        <v>17176</v>
      </c>
      <c r="I6455" s="10"/>
      <c r="J6455" s="10"/>
    </row>
    <row r="6456">
      <c r="A6456" s="28">
        <v>7.40823302133E11</v>
      </c>
      <c r="B6456" s="29" t="s">
        <v>1523</v>
      </c>
      <c r="C6456" s="29" t="s">
        <v>19918</v>
      </c>
      <c r="D6456" s="28">
        <v>8.7114021525E10</v>
      </c>
      <c r="E6456" s="29" t="s">
        <v>225</v>
      </c>
      <c r="F6456" s="29" t="s">
        <v>91</v>
      </c>
      <c r="G6456" s="29" t="s">
        <v>5361</v>
      </c>
      <c r="H6456" s="51" t="s">
        <v>19570</v>
      </c>
      <c r="I6456" s="6"/>
      <c r="J6456" s="10"/>
    </row>
    <row r="6457">
      <c r="A6457" s="28">
        <v>7.40823302311E11</v>
      </c>
      <c r="B6457" s="29" t="s">
        <v>19919</v>
      </c>
      <c r="C6457" s="29" t="s">
        <v>19920</v>
      </c>
      <c r="D6457" s="28">
        <v>8.7071609188E10</v>
      </c>
      <c r="E6457" s="29" t="s">
        <v>21</v>
      </c>
      <c r="F6457" s="29" t="s">
        <v>31</v>
      </c>
      <c r="G6457" s="29" t="s">
        <v>11851</v>
      </c>
      <c r="H6457" s="51" t="s">
        <v>18837</v>
      </c>
      <c r="I6457" s="6"/>
      <c r="J6457" s="6"/>
    </row>
    <row r="6458">
      <c r="A6458" s="3">
        <v>7.40830301242E11</v>
      </c>
      <c r="B6458" s="2" t="s">
        <v>19921</v>
      </c>
      <c r="C6458" s="2" t="s">
        <v>19922</v>
      </c>
      <c r="D6458" s="3">
        <v>8.7027743614E10</v>
      </c>
      <c r="E6458" s="2" t="s">
        <v>165</v>
      </c>
      <c r="F6458" s="2" t="s">
        <v>16</v>
      </c>
      <c r="G6458" s="2" t="s">
        <v>1795</v>
      </c>
      <c r="H6458" s="4" t="s">
        <v>2213</v>
      </c>
      <c r="I6458" s="10"/>
      <c r="J6458" s="20"/>
    </row>
    <row r="6459">
      <c r="A6459" s="28">
        <v>7.4090140169E11</v>
      </c>
      <c r="B6459" s="29" t="s">
        <v>19923</v>
      </c>
      <c r="C6459" s="29" t="s">
        <v>19924</v>
      </c>
      <c r="D6459" s="28">
        <v>8.7755989521E10</v>
      </c>
      <c r="E6459" s="29" t="s">
        <v>165</v>
      </c>
      <c r="F6459" s="29" t="s">
        <v>205</v>
      </c>
      <c r="G6459" s="29" t="s">
        <v>1096</v>
      </c>
      <c r="H6459" s="51" t="s">
        <v>18469</v>
      </c>
      <c r="I6459" s="6"/>
      <c r="J6459" s="10"/>
    </row>
    <row r="6460">
      <c r="A6460" s="28">
        <v>7.40901302503E11</v>
      </c>
      <c r="B6460" s="29" t="s">
        <v>19925</v>
      </c>
      <c r="C6460" s="29" t="s">
        <v>19926</v>
      </c>
      <c r="D6460" s="28">
        <v>8.777468747E10</v>
      </c>
      <c r="E6460" s="29" t="s">
        <v>117</v>
      </c>
      <c r="F6460" s="29" t="s">
        <v>91</v>
      </c>
      <c r="G6460" s="29" t="s">
        <v>19927</v>
      </c>
      <c r="H6460" s="51" t="s">
        <v>19570</v>
      </c>
      <c r="I6460" s="6"/>
      <c r="J6460" s="6"/>
    </row>
    <row r="6461">
      <c r="A6461" s="28">
        <v>7.40903302396E11</v>
      </c>
      <c r="B6461" s="29" t="s">
        <v>19928</v>
      </c>
      <c r="C6461" s="29" t="s">
        <v>19929</v>
      </c>
      <c r="D6461" s="28">
        <v>8.7028189508E10</v>
      </c>
      <c r="E6461" s="29" t="s">
        <v>302</v>
      </c>
      <c r="F6461" s="29" t="s">
        <v>37</v>
      </c>
      <c r="G6461" s="29" t="s">
        <v>16404</v>
      </c>
      <c r="H6461" s="51" t="s">
        <v>19429</v>
      </c>
      <c r="I6461" s="6"/>
      <c r="J6461" s="10"/>
    </row>
    <row r="6462">
      <c r="A6462" s="28">
        <v>7.40906401915E11</v>
      </c>
      <c r="B6462" s="29" t="s">
        <v>19930</v>
      </c>
      <c r="C6462" s="29" t="s">
        <v>19931</v>
      </c>
      <c r="D6462" s="28">
        <v>8.7781208815E10</v>
      </c>
      <c r="E6462" s="29" t="s">
        <v>36</v>
      </c>
      <c r="F6462" s="29" t="s">
        <v>37</v>
      </c>
      <c r="G6462" s="29" t="s">
        <v>5938</v>
      </c>
      <c r="H6462" s="51" t="s">
        <v>19429</v>
      </c>
      <c r="I6462" s="6"/>
      <c r="J6462" s="6"/>
    </row>
    <row r="6463">
      <c r="A6463" s="28">
        <v>7.40912301585E11</v>
      </c>
      <c r="B6463" s="29" t="s">
        <v>19932</v>
      </c>
      <c r="C6463" s="29" t="s">
        <v>19933</v>
      </c>
      <c r="D6463" s="28">
        <v>8.7758580981E10</v>
      </c>
      <c r="E6463" s="29" t="s">
        <v>165</v>
      </c>
      <c r="F6463" s="29" t="s">
        <v>186</v>
      </c>
      <c r="G6463" s="29" t="s">
        <v>1196</v>
      </c>
      <c r="H6463" s="51" t="s">
        <v>18005</v>
      </c>
      <c r="I6463" s="6"/>
      <c r="J6463" s="6"/>
    </row>
    <row r="6464">
      <c r="A6464" s="3">
        <v>7.409103019E11</v>
      </c>
      <c r="B6464" s="2" t="s">
        <v>19934</v>
      </c>
      <c r="C6464" s="2" t="s">
        <v>19935</v>
      </c>
      <c r="D6464" s="3">
        <f>+77774416788</f>
        <v>77774416788</v>
      </c>
      <c r="E6464" s="2" t="s">
        <v>225</v>
      </c>
      <c r="F6464" s="2" t="s">
        <v>43</v>
      </c>
      <c r="G6464" s="2" t="s">
        <v>1795</v>
      </c>
      <c r="H6464" s="4" t="s">
        <v>2080</v>
      </c>
      <c r="I6464" s="10"/>
      <c r="J6464" s="6"/>
    </row>
    <row r="6465">
      <c r="A6465" s="28">
        <v>7.40927350545E11</v>
      </c>
      <c r="B6465" s="29" t="s">
        <v>17539</v>
      </c>
      <c r="C6465" s="29" t="s">
        <v>19936</v>
      </c>
      <c r="D6465" s="39" t="s">
        <v>19937</v>
      </c>
      <c r="E6465" s="29" t="s">
        <v>117</v>
      </c>
      <c r="F6465" s="29" t="s">
        <v>71</v>
      </c>
      <c r="G6465" s="29" t="s">
        <v>2173</v>
      </c>
      <c r="H6465" s="30" t="s">
        <v>2051</v>
      </c>
      <c r="I6465" s="6"/>
      <c r="J6465" s="6"/>
    </row>
    <row r="6466">
      <c r="A6466" s="28">
        <v>7.40926400699E11</v>
      </c>
      <c r="B6466" s="29" t="s">
        <v>19938</v>
      </c>
      <c r="C6466" s="29" t="s">
        <v>19939</v>
      </c>
      <c r="D6466" s="28">
        <f>+77006334060</f>
        <v>77006334060</v>
      </c>
      <c r="E6466" s="29" t="s">
        <v>213</v>
      </c>
      <c r="F6466" s="29" t="s">
        <v>71</v>
      </c>
      <c r="G6466" s="29" t="s">
        <v>2397</v>
      </c>
      <c r="H6466" s="30" t="s">
        <v>2051</v>
      </c>
      <c r="I6466" s="6"/>
      <c r="J6466" s="6"/>
    </row>
    <row r="6467">
      <c r="A6467" s="28">
        <v>7.40930402052E11</v>
      </c>
      <c r="B6467" s="29" t="s">
        <v>19940</v>
      </c>
      <c r="C6467" s="29" t="s">
        <v>19941</v>
      </c>
      <c r="D6467" s="28">
        <v>8.7233570858E10</v>
      </c>
      <c r="E6467" s="29" t="s">
        <v>1335</v>
      </c>
      <c r="F6467" s="29" t="s">
        <v>141</v>
      </c>
      <c r="G6467" s="29" t="s">
        <v>3032</v>
      </c>
      <c r="H6467" s="51" t="s">
        <v>17095</v>
      </c>
      <c r="I6467" s="6"/>
      <c r="J6467" s="13"/>
    </row>
    <row r="6468">
      <c r="A6468" s="28">
        <v>7.40928301522E11</v>
      </c>
      <c r="B6468" s="29" t="s">
        <v>19942</v>
      </c>
      <c r="C6468" s="29" t="s">
        <v>19943</v>
      </c>
      <c r="D6468" s="28">
        <f>+7057870409</f>
        <v>7057870409</v>
      </c>
      <c r="E6468" s="29" t="s">
        <v>213</v>
      </c>
      <c r="F6468" s="29" t="s">
        <v>205</v>
      </c>
      <c r="G6468" s="29" t="s">
        <v>19944</v>
      </c>
      <c r="H6468" s="51" t="s">
        <v>18552</v>
      </c>
      <c r="I6468" s="6"/>
      <c r="J6468" s="6"/>
    </row>
    <row r="6469">
      <c r="A6469" s="3">
        <v>7.40929300341E11</v>
      </c>
      <c r="B6469" s="2" t="s">
        <v>19945</v>
      </c>
      <c r="C6469" s="2" t="s">
        <v>19946</v>
      </c>
      <c r="D6469" s="3">
        <v>8.7788494894E10</v>
      </c>
      <c r="E6469" s="2" t="s">
        <v>200</v>
      </c>
      <c r="F6469" s="2" t="s">
        <v>141</v>
      </c>
      <c r="G6469" s="2" t="s">
        <v>4449</v>
      </c>
      <c r="H6469" s="4" t="s">
        <v>19947</v>
      </c>
      <c r="I6469" s="10"/>
      <c r="J6469" s="6"/>
    </row>
    <row r="6470">
      <c r="A6470" s="28">
        <v>7.41002301055E11</v>
      </c>
      <c r="B6470" s="29" t="s">
        <v>19948</v>
      </c>
      <c r="C6470" s="29" t="s">
        <v>19949</v>
      </c>
      <c r="D6470" s="39" t="s">
        <v>19950</v>
      </c>
      <c r="E6470" s="29" t="s">
        <v>2136</v>
      </c>
      <c r="F6470" s="29" t="s">
        <v>205</v>
      </c>
      <c r="G6470" s="29" t="s">
        <v>2227</v>
      </c>
      <c r="H6470" s="51" t="s">
        <v>18469</v>
      </c>
      <c r="I6470" s="6"/>
      <c r="J6470" s="10"/>
    </row>
    <row r="6471">
      <c r="A6471" s="28">
        <v>7.41007301062E11</v>
      </c>
      <c r="B6471" s="29" t="s">
        <v>19951</v>
      </c>
      <c r="C6471" s="29" t="s">
        <v>19952</v>
      </c>
      <c r="D6471" s="28">
        <v>8.702167167E10</v>
      </c>
      <c r="E6471" s="29" t="s">
        <v>117</v>
      </c>
      <c r="F6471" s="29" t="s">
        <v>37</v>
      </c>
      <c r="G6471" s="29" t="s">
        <v>19953</v>
      </c>
      <c r="H6471" s="51" t="s">
        <v>19429</v>
      </c>
      <c r="I6471" s="6"/>
      <c r="J6471" s="10"/>
    </row>
    <row r="6472">
      <c r="A6472" s="28">
        <v>7.41007400635E11</v>
      </c>
      <c r="B6472" s="29" t="s">
        <v>19954</v>
      </c>
      <c r="C6472" s="29" t="s">
        <v>19955</v>
      </c>
      <c r="D6472" s="39" t="s">
        <v>19956</v>
      </c>
      <c r="E6472" s="29" t="s">
        <v>4803</v>
      </c>
      <c r="F6472" s="29" t="s">
        <v>71</v>
      </c>
      <c r="G6472" s="29" t="s">
        <v>2270</v>
      </c>
      <c r="H6472" s="30" t="s">
        <v>2051</v>
      </c>
      <c r="I6472" s="6"/>
      <c r="J6472" s="20"/>
    </row>
    <row r="6473">
      <c r="A6473" s="3">
        <v>7.41007400695E11</v>
      </c>
      <c r="B6473" s="2" t="s">
        <v>19957</v>
      </c>
      <c r="C6473" s="2" t="s">
        <v>19958</v>
      </c>
      <c r="D6473" s="3">
        <v>8.7758806801E10</v>
      </c>
      <c r="E6473" s="2" t="s">
        <v>165</v>
      </c>
      <c r="F6473" s="2" t="s">
        <v>201</v>
      </c>
      <c r="G6473" s="2" t="s">
        <v>19959</v>
      </c>
      <c r="H6473" s="4" t="s">
        <v>1895</v>
      </c>
      <c r="I6473" s="10"/>
      <c r="J6473" s="6"/>
    </row>
    <row r="6474">
      <c r="A6474" s="28">
        <v>7.41012401968E11</v>
      </c>
      <c r="B6474" s="29" t="s">
        <v>19960</v>
      </c>
      <c r="C6474" s="29" t="s">
        <v>19961</v>
      </c>
      <c r="D6474" s="28">
        <v>8.7015881067E10</v>
      </c>
      <c r="E6474" s="29" t="s">
        <v>302</v>
      </c>
      <c r="F6474" s="29" t="s">
        <v>186</v>
      </c>
      <c r="G6474" s="29" t="s">
        <v>1196</v>
      </c>
      <c r="H6474" s="51" t="s">
        <v>18005</v>
      </c>
      <c r="I6474" s="6"/>
      <c r="J6474" s="149"/>
    </row>
    <row r="6475">
      <c r="A6475" s="28">
        <v>7.41009301826E11</v>
      </c>
      <c r="B6475" s="29" t="s">
        <v>19962</v>
      </c>
      <c r="C6475" s="29" t="s">
        <v>19963</v>
      </c>
      <c r="D6475" s="28">
        <v>8.7471701982E10</v>
      </c>
      <c r="E6475" s="29" t="s">
        <v>117</v>
      </c>
      <c r="F6475" s="29" t="s">
        <v>2</v>
      </c>
      <c r="G6475" s="29" t="s">
        <v>13145</v>
      </c>
      <c r="H6475" s="51" t="s">
        <v>19343</v>
      </c>
      <c r="I6475" s="6"/>
      <c r="J6475" s="6"/>
    </row>
    <row r="6476">
      <c r="A6476" s="3">
        <v>7.41019350284E11</v>
      </c>
      <c r="B6476" s="2" t="s">
        <v>19964</v>
      </c>
      <c r="C6476" s="2" t="s">
        <v>19965</v>
      </c>
      <c r="D6476" s="3">
        <v>8.7014720445E10</v>
      </c>
      <c r="E6476" s="2" t="s">
        <v>36</v>
      </c>
      <c r="F6476" s="2" t="s">
        <v>71</v>
      </c>
      <c r="G6476" s="2" t="s">
        <v>2186</v>
      </c>
      <c r="H6476" s="65" t="s">
        <v>2084</v>
      </c>
      <c r="I6476" s="10"/>
      <c r="J6476" s="20"/>
    </row>
    <row r="6477">
      <c r="A6477" s="3">
        <v>7.41021301227E11</v>
      </c>
      <c r="B6477" s="2" t="s">
        <v>19966</v>
      </c>
      <c r="C6477" s="2" t="s">
        <v>19967</v>
      </c>
      <c r="D6477" s="69" t="s">
        <v>19968</v>
      </c>
      <c r="E6477" s="2" t="s">
        <v>302</v>
      </c>
      <c r="F6477" s="2" t="s">
        <v>96</v>
      </c>
      <c r="G6477" s="2" t="s">
        <v>16266</v>
      </c>
      <c r="H6477" s="4" t="s">
        <v>2370</v>
      </c>
      <c r="I6477" s="10"/>
      <c r="J6477" s="6"/>
    </row>
    <row r="6478">
      <c r="A6478" s="3">
        <v>7.41020401802E11</v>
      </c>
      <c r="B6478" s="2" t="s">
        <v>19969</v>
      </c>
      <c r="C6478" s="2" t="s">
        <v>19970</v>
      </c>
      <c r="D6478" s="3">
        <v>8.7243831418E10</v>
      </c>
      <c r="E6478" s="2" t="s">
        <v>165</v>
      </c>
      <c r="F6478" s="2" t="s">
        <v>205</v>
      </c>
      <c r="G6478" s="2" t="s">
        <v>210</v>
      </c>
      <c r="H6478" s="4" t="s">
        <v>18535</v>
      </c>
      <c r="I6478" s="10"/>
      <c r="J6478" s="10"/>
    </row>
    <row r="6479">
      <c r="A6479" s="28">
        <v>7.41025301645E11</v>
      </c>
      <c r="B6479" s="29" t="s">
        <v>19971</v>
      </c>
      <c r="C6479" s="29" t="s">
        <v>19972</v>
      </c>
      <c r="D6479" s="28">
        <f>+77022399400</f>
        <v>77022399400</v>
      </c>
      <c r="E6479" s="29" t="s">
        <v>117</v>
      </c>
      <c r="F6479" s="29" t="s">
        <v>452</v>
      </c>
      <c r="G6479" s="29" t="s">
        <v>2256</v>
      </c>
      <c r="H6479" s="51" t="s">
        <v>15839</v>
      </c>
      <c r="I6479" s="6"/>
      <c r="J6479" s="13"/>
    </row>
    <row r="6480">
      <c r="A6480" s="3">
        <v>7.41022301649E11</v>
      </c>
      <c r="B6480" s="2" t="s">
        <v>19973</v>
      </c>
      <c r="C6480" s="2" t="s">
        <v>19974</v>
      </c>
      <c r="D6480" s="3">
        <v>8.7772218401E10</v>
      </c>
      <c r="E6480" s="2" t="s">
        <v>21</v>
      </c>
      <c r="F6480" s="2" t="s">
        <v>31</v>
      </c>
      <c r="G6480" s="2" t="s">
        <v>14001</v>
      </c>
      <c r="H6480" s="4" t="s">
        <v>18900</v>
      </c>
      <c r="I6480" s="10"/>
      <c r="J6480" s="20"/>
    </row>
    <row r="6481">
      <c r="A6481" s="28">
        <v>7.41028302471E11</v>
      </c>
      <c r="B6481" s="29" t="s">
        <v>19975</v>
      </c>
      <c r="C6481" s="29" t="s">
        <v>19976</v>
      </c>
      <c r="D6481" s="28">
        <v>8.7762988909E10</v>
      </c>
      <c r="E6481" s="29" t="s">
        <v>584</v>
      </c>
      <c r="F6481" s="29" t="s">
        <v>141</v>
      </c>
      <c r="G6481" s="29" t="s">
        <v>5345</v>
      </c>
      <c r="H6481" s="51" t="s">
        <v>17176</v>
      </c>
      <c r="I6481" s="6"/>
      <c r="J6481" s="6"/>
    </row>
    <row r="6482">
      <c r="A6482" s="28">
        <v>7.41026302272E11</v>
      </c>
      <c r="B6482" s="29" t="s">
        <v>19977</v>
      </c>
      <c r="C6482" s="29" t="s">
        <v>19978</v>
      </c>
      <c r="D6482" s="39" t="s">
        <v>19979</v>
      </c>
      <c r="E6482" s="29" t="s">
        <v>36</v>
      </c>
      <c r="F6482" s="29" t="s">
        <v>2</v>
      </c>
      <c r="G6482" s="29" t="s">
        <v>6259</v>
      </c>
      <c r="H6482" s="51" t="s">
        <v>19343</v>
      </c>
      <c r="I6482" s="6"/>
      <c r="J6482" s="14"/>
    </row>
    <row r="6483">
      <c r="A6483" s="28">
        <v>7.410303019E11</v>
      </c>
      <c r="B6483" s="29" t="s">
        <v>19980</v>
      </c>
      <c r="C6483" s="29" t="s">
        <v>19981</v>
      </c>
      <c r="D6483" s="39" t="s">
        <v>19982</v>
      </c>
      <c r="E6483" s="29" t="s">
        <v>225</v>
      </c>
      <c r="F6483" s="29" t="s">
        <v>91</v>
      </c>
      <c r="G6483" s="29" t="s">
        <v>2912</v>
      </c>
      <c r="H6483" s="51" t="s">
        <v>19983</v>
      </c>
      <c r="I6483" s="6"/>
      <c r="J6483" s="6"/>
    </row>
    <row r="6484">
      <c r="A6484" s="3">
        <v>7.41106400465E11</v>
      </c>
      <c r="B6484" s="2" t="s">
        <v>19984</v>
      </c>
      <c r="C6484" s="2" t="s">
        <v>19985</v>
      </c>
      <c r="D6484" s="3">
        <v>8.7785960769E10</v>
      </c>
      <c r="E6484" s="2" t="s">
        <v>165</v>
      </c>
      <c r="F6484" s="2" t="s">
        <v>37</v>
      </c>
      <c r="G6484" s="2" t="s">
        <v>19986</v>
      </c>
      <c r="H6484" s="4" t="s">
        <v>19483</v>
      </c>
      <c r="I6484" s="10"/>
      <c r="J6484" s="6"/>
    </row>
    <row r="6485">
      <c r="A6485" s="28">
        <v>7.41117302069E11</v>
      </c>
      <c r="B6485" s="29" t="s">
        <v>19987</v>
      </c>
      <c r="C6485" s="29" t="s">
        <v>19988</v>
      </c>
      <c r="D6485" s="28">
        <f>+77087573411</f>
        <v>77087573411</v>
      </c>
      <c r="E6485" s="29" t="s">
        <v>117</v>
      </c>
      <c r="F6485" s="29" t="s">
        <v>96</v>
      </c>
      <c r="G6485" s="29" t="s">
        <v>16967</v>
      </c>
      <c r="H6485" s="51" t="s">
        <v>2373</v>
      </c>
      <c r="I6485" s="6"/>
      <c r="J6485" s="10"/>
    </row>
    <row r="6486">
      <c r="A6486" s="62">
        <v>7.41125402455E11</v>
      </c>
      <c r="B6486" s="63" t="s">
        <v>19989</v>
      </c>
      <c r="C6486" s="63" t="s">
        <v>19990</v>
      </c>
      <c r="D6486" s="62">
        <v>8.7023172333E10</v>
      </c>
      <c r="E6486" s="63" t="s">
        <v>117</v>
      </c>
      <c r="F6486" s="63" t="s">
        <v>1868</v>
      </c>
      <c r="G6486" s="63" t="s">
        <v>19991</v>
      </c>
      <c r="H6486" s="33"/>
      <c r="I6486" s="33"/>
      <c r="J6486" s="6"/>
    </row>
    <row r="6487">
      <c r="A6487" s="62">
        <v>7.41205302592E11</v>
      </c>
      <c r="B6487" s="63" t="s">
        <v>19992</v>
      </c>
      <c r="C6487" s="63" t="s">
        <v>19993</v>
      </c>
      <c r="D6487" s="63" t="s">
        <v>19994</v>
      </c>
      <c r="E6487" s="63" t="s">
        <v>16</v>
      </c>
      <c r="F6487" s="63" t="s">
        <v>1868</v>
      </c>
      <c r="G6487" s="63" t="s">
        <v>19995</v>
      </c>
      <c r="H6487" s="33"/>
      <c r="I6487" s="33"/>
      <c r="J6487" s="6"/>
    </row>
    <row r="6488">
      <c r="A6488" s="28">
        <v>7.41127301621E11</v>
      </c>
      <c r="B6488" s="29" t="s">
        <v>19996</v>
      </c>
      <c r="C6488" s="29" t="s">
        <v>19997</v>
      </c>
      <c r="D6488" s="28">
        <v>8.77777776E10</v>
      </c>
      <c r="E6488" s="29" t="s">
        <v>165</v>
      </c>
      <c r="F6488" s="29" t="s">
        <v>96</v>
      </c>
      <c r="G6488" s="29" t="s">
        <v>221</v>
      </c>
      <c r="H6488" s="51" t="s">
        <v>2373</v>
      </c>
      <c r="I6488" s="6"/>
      <c r="J6488" s="6"/>
    </row>
    <row r="6489">
      <c r="A6489" s="28">
        <v>7.41203300842E11</v>
      </c>
      <c r="B6489" s="29" t="s">
        <v>19998</v>
      </c>
      <c r="C6489" s="29" t="s">
        <v>19999</v>
      </c>
      <c r="D6489" s="28">
        <v>8.776880368E10</v>
      </c>
      <c r="E6489" s="29" t="s">
        <v>165</v>
      </c>
      <c r="F6489" s="29" t="s">
        <v>205</v>
      </c>
      <c r="G6489" s="29" t="s">
        <v>20000</v>
      </c>
      <c r="H6489" s="51" t="s">
        <v>18469</v>
      </c>
      <c r="I6489" s="6"/>
      <c r="J6489" s="6"/>
    </row>
    <row r="6490">
      <c r="A6490" s="3">
        <v>7.41206301103E11</v>
      </c>
      <c r="B6490" s="2" t="s">
        <v>20001</v>
      </c>
      <c r="C6490" s="2" t="s">
        <v>20002</v>
      </c>
      <c r="D6490" s="3">
        <v>8.70164499E10</v>
      </c>
      <c r="E6490" s="2" t="s">
        <v>213</v>
      </c>
      <c r="F6490" s="2" t="s">
        <v>71</v>
      </c>
      <c r="G6490" s="2" t="s">
        <v>4156</v>
      </c>
      <c r="H6490" s="65" t="s">
        <v>2055</v>
      </c>
      <c r="I6490" s="10"/>
      <c r="J6490" s="6"/>
    </row>
    <row r="6491">
      <c r="A6491" s="3">
        <v>7.41209302574E11</v>
      </c>
      <c r="B6491" s="2" t="s">
        <v>20003</v>
      </c>
      <c r="C6491" s="2" t="s">
        <v>20004</v>
      </c>
      <c r="D6491" s="3">
        <v>8.7758334384E10</v>
      </c>
      <c r="E6491" s="2" t="s">
        <v>213</v>
      </c>
      <c r="F6491" s="2" t="s">
        <v>37</v>
      </c>
      <c r="G6491" s="2" t="s">
        <v>12650</v>
      </c>
      <c r="H6491" s="4" t="s">
        <v>19483</v>
      </c>
      <c r="I6491" s="10"/>
      <c r="J6491" s="6"/>
    </row>
    <row r="6492">
      <c r="A6492" s="28">
        <v>7.41212350045E11</v>
      </c>
      <c r="B6492" s="29" t="s">
        <v>20005</v>
      </c>
      <c r="C6492" s="29" t="s">
        <v>20006</v>
      </c>
      <c r="D6492" s="39" t="s">
        <v>20007</v>
      </c>
      <c r="E6492" s="29" t="s">
        <v>213</v>
      </c>
      <c r="F6492" s="29" t="s">
        <v>9</v>
      </c>
      <c r="G6492" s="29" t="s">
        <v>20008</v>
      </c>
      <c r="H6492" s="51" t="s">
        <v>1956</v>
      </c>
      <c r="I6492" s="6"/>
      <c r="J6492" s="6"/>
    </row>
    <row r="6493">
      <c r="A6493" s="3">
        <v>7.41219302559E11</v>
      </c>
      <c r="B6493" s="2" t="s">
        <v>20009</v>
      </c>
      <c r="C6493" s="2" t="s">
        <v>20010</v>
      </c>
      <c r="D6493" s="3">
        <v>8.7022746835E10</v>
      </c>
      <c r="E6493" s="2" t="s">
        <v>225</v>
      </c>
      <c r="F6493" s="2" t="s">
        <v>205</v>
      </c>
      <c r="G6493" s="2" t="s">
        <v>14592</v>
      </c>
      <c r="H6493" s="4" t="s">
        <v>18535</v>
      </c>
      <c r="I6493" s="10"/>
      <c r="J6493" s="10"/>
    </row>
    <row r="6494">
      <c r="A6494" s="3">
        <v>7.50101305947E11</v>
      </c>
      <c r="B6494" s="2" t="s">
        <v>20011</v>
      </c>
      <c r="C6494" s="2" t="s">
        <v>20012</v>
      </c>
      <c r="D6494" s="3">
        <v>8.7052281642E10</v>
      </c>
      <c r="E6494" s="2" t="s">
        <v>165</v>
      </c>
      <c r="F6494" s="2" t="s">
        <v>71</v>
      </c>
      <c r="G6494" s="2" t="s">
        <v>4315</v>
      </c>
      <c r="H6494" s="65" t="s">
        <v>2084</v>
      </c>
      <c r="I6494" s="10"/>
      <c r="J6494" s="20"/>
    </row>
    <row r="6495">
      <c r="A6495" s="28">
        <v>7.41227301425E11</v>
      </c>
      <c r="B6495" s="29" t="s">
        <v>20013</v>
      </c>
      <c r="C6495" s="29" t="s">
        <v>20014</v>
      </c>
      <c r="D6495" s="28">
        <v>8.705797986E10</v>
      </c>
      <c r="E6495" s="29" t="s">
        <v>1335</v>
      </c>
      <c r="F6495" s="29" t="s">
        <v>2</v>
      </c>
      <c r="G6495" s="29" t="s">
        <v>6133</v>
      </c>
      <c r="H6495" s="51" t="s">
        <v>19343</v>
      </c>
      <c r="I6495" s="6"/>
      <c r="J6495" s="20"/>
    </row>
    <row r="6496">
      <c r="A6496" s="28">
        <v>7.41230300939E11</v>
      </c>
      <c r="B6496" s="29" t="s">
        <v>20015</v>
      </c>
      <c r="C6496" s="29" t="s">
        <v>20016</v>
      </c>
      <c r="D6496" s="28">
        <v>8.7714925094E10</v>
      </c>
      <c r="E6496" s="29" t="s">
        <v>117</v>
      </c>
      <c r="F6496" s="29" t="s">
        <v>96</v>
      </c>
      <c r="G6496" s="29" t="s">
        <v>14432</v>
      </c>
      <c r="H6496" s="51" t="s">
        <v>2373</v>
      </c>
      <c r="I6496" s="6"/>
      <c r="J6496" s="6"/>
    </row>
    <row r="6497">
      <c r="A6497" s="28">
        <v>7.50101310468E11</v>
      </c>
      <c r="B6497" s="29" t="s">
        <v>20017</v>
      </c>
      <c r="C6497" s="29" t="s">
        <v>20018</v>
      </c>
      <c r="D6497" s="39" t="s">
        <v>20019</v>
      </c>
      <c r="E6497" s="29" t="s">
        <v>165</v>
      </c>
      <c r="F6497" s="29" t="s">
        <v>91</v>
      </c>
      <c r="G6497" s="29" t="s">
        <v>13816</v>
      </c>
      <c r="H6497" s="51" t="s">
        <v>2152</v>
      </c>
      <c r="I6497" s="6"/>
      <c r="J6497" s="6"/>
      <c r="K6497" s="16"/>
      <c r="L6497" s="16"/>
      <c r="M6497" s="16"/>
      <c r="N6497" s="16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  <c r="Y6497" s="16"/>
      <c r="Z6497" s="16"/>
    </row>
    <row r="6498">
      <c r="A6498" s="28">
        <v>7.5010530143E11</v>
      </c>
      <c r="B6498" s="29" t="s">
        <v>20020</v>
      </c>
      <c r="C6498" s="29" t="s">
        <v>20021</v>
      </c>
      <c r="D6498" s="28">
        <v>8.7059708622E10</v>
      </c>
      <c r="E6498" s="29" t="s">
        <v>674</v>
      </c>
      <c r="F6498" s="29" t="s">
        <v>201</v>
      </c>
      <c r="G6498" s="29" t="s">
        <v>11132</v>
      </c>
      <c r="H6498" s="51" t="s">
        <v>18796</v>
      </c>
      <c r="I6498" s="6"/>
      <c r="J6498" s="6"/>
    </row>
    <row r="6499">
      <c r="A6499" s="28">
        <v>7.50101407226E11</v>
      </c>
      <c r="B6499" s="29" t="s">
        <v>20022</v>
      </c>
      <c r="C6499" s="29" t="s">
        <v>20023</v>
      </c>
      <c r="D6499" s="28">
        <v>8.70118081E10</v>
      </c>
      <c r="E6499" s="29" t="s">
        <v>1206</v>
      </c>
      <c r="F6499" s="29" t="s">
        <v>16</v>
      </c>
      <c r="G6499" s="29" t="s">
        <v>5172</v>
      </c>
      <c r="H6499" s="51" t="s">
        <v>2152</v>
      </c>
      <c r="I6499" s="6"/>
      <c r="J6499" s="10"/>
    </row>
    <row r="6500">
      <c r="A6500" s="58"/>
      <c r="B6500" s="58"/>
      <c r="C6500" s="58"/>
      <c r="D6500" s="58"/>
      <c r="E6500" s="58"/>
      <c r="F6500" s="58"/>
      <c r="G6500" s="58"/>
      <c r="H6500" s="6"/>
      <c r="I6500" s="6"/>
      <c r="J6500" s="33"/>
    </row>
    <row r="6501">
      <c r="A6501" s="58"/>
      <c r="B6501" s="58"/>
      <c r="C6501" s="58"/>
      <c r="D6501" s="58"/>
      <c r="E6501" s="58"/>
      <c r="F6501" s="58"/>
      <c r="G6501" s="58"/>
      <c r="H6501" s="6"/>
      <c r="I6501" s="6"/>
      <c r="J6501" s="33"/>
    </row>
    <row r="6502">
      <c r="A6502" s="28">
        <v>7.50104302067E11</v>
      </c>
      <c r="B6502" s="29" t="s">
        <v>20024</v>
      </c>
      <c r="C6502" s="29" t="s">
        <v>20025</v>
      </c>
      <c r="D6502" s="28">
        <v>8.7714186377E10</v>
      </c>
      <c r="E6502" s="29" t="s">
        <v>117</v>
      </c>
      <c r="F6502" s="29" t="s">
        <v>2</v>
      </c>
      <c r="G6502" s="29" t="s">
        <v>19530</v>
      </c>
      <c r="H6502" s="51" t="s">
        <v>19343</v>
      </c>
      <c r="I6502" s="6"/>
      <c r="J6502" s="33"/>
    </row>
    <row r="6503">
      <c r="A6503" s="3">
        <v>7.50104450122E11</v>
      </c>
      <c r="B6503" s="2" t="s">
        <v>20026</v>
      </c>
      <c r="C6503" s="2" t="s">
        <v>20027</v>
      </c>
      <c r="D6503" s="3">
        <f>+77015017009</f>
        <v>77015017009</v>
      </c>
      <c r="E6503" s="2" t="s">
        <v>525</v>
      </c>
      <c r="F6503" s="2" t="s">
        <v>71</v>
      </c>
      <c r="G6503" s="2" t="s">
        <v>20028</v>
      </c>
      <c r="H6503" s="65" t="s">
        <v>2055</v>
      </c>
      <c r="I6503" s="10"/>
      <c r="J6503" s="6"/>
    </row>
    <row r="6504">
      <c r="A6504" s="3">
        <v>7.50104450404E11</v>
      </c>
      <c r="B6504" s="2" t="s">
        <v>20029</v>
      </c>
      <c r="C6504" s="2" t="s">
        <v>20030</v>
      </c>
      <c r="D6504" s="3">
        <v>8.7479612934E10</v>
      </c>
      <c r="E6504" s="2" t="s">
        <v>362</v>
      </c>
      <c r="F6504" s="2" t="s">
        <v>43</v>
      </c>
      <c r="G6504" s="2" t="s">
        <v>20031</v>
      </c>
      <c r="H6504" s="4" t="s">
        <v>20032</v>
      </c>
      <c r="I6504" s="10"/>
      <c r="J6504" s="6"/>
    </row>
    <row r="6505">
      <c r="A6505" s="28">
        <v>7.50108302049E11</v>
      </c>
      <c r="B6505" s="29" t="s">
        <v>20033</v>
      </c>
      <c r="C6505" s="29" t="s">
        <v>20034</v>
      </c>
      <c r="D6505" s="28">
        <v>8.7051401552E10</v>
      </c>
      <c r="E6505" s="29" t="s">
        <v>165</v>
      </c>
      <c r="F6505" s="29" t="s">
        <v>91</v>
      </c>
      <c r="G6505" s="29" t="s">
        <v>20035</v>
      </c>
      <c r="H6505" s="51" t="s">
        <v>2152</v>
      </c>
      <c r="I6505" s="6"/>
      <c r="J6505" s="6"/>
    </row>
    <row r="6506">
      <c r="A6506" s="3">
        <v>7.50105401734E11</v>
      </c>
      <c r="B6506" s="2" t="s">
        <v>20036</v>
      </c>
      <c r="C6506" s="2" t="s">
        <v>20037</v>
      </c>
      <c r="D6506" s="3">
        <v>8.7017210701E10</v>
      </c>
      <c r="E6506" s="2" t="s">
        <v>379</v>
      </c>
      <c r="F6506" s="2" t="s">
        <v>31</v>
      </c>
      <c r="G6506" s="2" t="s">
        <v>4632</v>
      </c>
      <c r="H6506" s="4" t="s">
        <v>18900</v>
      </c>
      <c r="I6506" s="10"/>
      <c r="J6506" s="6"/>
    </row>
    <row r="6507">
      <c r="A6507" s="28">
        <v>7.50107450327E11</v>
      </c>
      <c r="B6507" s="29" t="s">
        <v>20038</v>
      </c>
      <c r="C6507" s="29" t="s">
        <v>20039</v>
      </c>
      <c r="D6507" s="28">
        <v>8.7713567672E10</v>
      </c>
      <c r="E6507" s="29" t="s">
        <v>225</v>
      </c>
      <c r="F6507" s="29" t="s">
        <v>9</v>
      </c>
      <c r="G6507" s="29" t="s">
        <v>2890</v>
      </c>
      <c r="H6507" s="51" t="s">
        <v>1956</v>
      </c>
      <c r="I6507" s="6"/>
      <c r="J6507" s="10"/>
    </row>
    <row r="6508">
      <c r="A6508" s="28">
        <v>7.50108302425E11</v>
      </c>
      <c r="B6508" s="29" t="s">
        <v>20040</v>
      </c>
      <c r="C6508" s="29" t="s">
        <v>20041</v>
      </c>
      <c r="D6508" s="28">
        <v>8.7781300076E10</v>
      </c>
      <c r="E6508" s="29" t="s">
        <v>173</v>
      </c>
      <c r="F6508" s="29" t="s">
        <v>205</v>
      </c>
      <c r="G6508" s="29" t="s">
        <v>1634</v>
      </c>
      <c r="H6508" s="51" t="s">
        <v>18469</v>
      </c>
      <c r="I6508" s="6"/>
      <c r="J6508" s="6"/>
    </row>
    <row r="6509">
      <c r="A6509" s="28">
        <v>7.50108302514E11</v>
      </c>
      <c r="B6509" s="29" t="s">
        <v>20042</v>
      </c>
      <c r="C6509" s="29" t="s">
        <v>20043</v>
      </c>
      <c r="D6509" s="39" t="s">
        <v>20044</v>
      </c>
      <c r="E6509" s="29" t="s">
        <v>117</v>
      </c>
      <c r="F6509" s="29" t="s">
        <v>37</v>
      </c>
      <c r="G6509" s="29" t="s">
        <v>13076</v>
      </c>
      <c r="H6509" s="51" t="s">
        <v>20045</v>
      </c>
      <c r="I6509" s="6"/>
      <c r="J6509" s="10"/>
      <c r="K6509" s="27"/>
      <c r="L6509" s="27"/>
      <c r="M6509" s="27"/>
      <c r="N6509" s="27"/>
      <c r="O6509" s="27"/>
      <c r="P6509" s="27"/>
      <c r="Q6509" s="27"/>
      <c r="R6509" s="27"/>
      <c r="S6509" s="27"/>
      <c r="T6509" s="27"/>
      <c r="U6509" s="27"/>
      <c r="V6509" s="27"/>
      <c r="W6509" s="27"/>
      <c r="X6509" s="27"/>
      <c r="Y6509" s="27"/>
      <c r="Z6509" s="27"/>
    </row>
    <row r="6510">
      <c r="A6510" s="3">
        <v>7.50113303054E11</v>
      </c>
      <c r="B6510" s="2" t="s">
        <v>20046</v>
      </c>
      <c r="C6510" s="2" t="s">
        <v>20047</v>
      </c>
      <c r="D6510" s="3">
        <v>8.7056072938E10</v>
      </c>
      <c r="E6510" s="2" t="s">
        <v>165</v>
      </c>
      <c r="F6510" s="2" t="s">
        <v>201</v>
      </c>
      <c r="G6510" s="2" t="s">
        <v>4609</v>
      </c>
      <c r="H6510" s="4" t="s">
        <v>2286</v>
      </c>
      <c r="I6510" s="10"/>
      <c r="J6510" s="10"/>
    </row>
    <row r="6511">
      <c r="A6511" s="28">
        <v>7.50115401055E11</v>
      </c>
      <c r="B6511" s="29" t="s">
        <v>20048</v>
      </c>
      <c r="C6511" s="29" t="s">
        <v>20049</v>
      </c>
      <c r="D6511" s="28">
        <v>8.7013109127E10</v>
      </c>
      <c r="E6511" s="29" t="s">
        <v>213</v>
      </c>
      <c r="F6511" s="29" t="s">
        <v>205</v>
      </c>
      <c r="G6511" s="29" t="s">
        <v>3785</v>
      </c>
      <c r="H6511" s="51" t="s">
        <v>18469</v>
      </c>
      <c r="I6511" s="6"/>
      <c r="J6511" s="6"/>
    </row>
    <row r="6512">
      <c r="A6512" s="28">
        <v>7.50115401471E11</v>
      </c>
      <c r="B6512" s="29" t="s">
        <v>20050</v>
      </c>
      <c r="C6512" s="29" t="s">
        <v>20051</v>
      </c>
      <c r="D6512" s="28">
        <v>8.7716232535E10</v>
      </c>
      <c r="E6512" s="29" t="s">
        <v>584</v>
      </c>
      <c r="F6512" s="29" t="s">
        <v>141</v>
      </c>
      <c r="G6512" s="29" t="s">
        <v>1828</v>
      </c>
      <c r="H6512" s="51" t="s">
        <v>17095</v>
      </c>
      <c r="I6512" s="6"/>
      <c r="J6512" s="10"/>
    </row>
    <row r="6513">
      <c r="A6513" s="28">
        <v>7.50116400815E11</v>
      </c>
      <c r="B6513" s="29" t="s">
        <v>20052</v>
      </c>
      <c r="C6513" s="29" t="s">
        <v>20053</v>
      </c>
      <c r="D6513" s="28">
        <v>8.7777611363E10</v>
      </c>
      <c r="E6513" s="29" t="s">
        <v>2749</v>
      </c>
      <c r="F6513" s="29" t="s">
        <v>91</v>
      </c>
      <c r="G6513" s="29" t="s">
        <v>1550</v>
      </c>
      <c r="H6513" s="51" t="s">
        <v>19570</v>
      </c>
      <c r="I6513" s="6"/>
      <c r="J6513" s="10"/>
    </row>
    <row r="6514">
      <c r="A6514" s="28">
        <v>7.50117400986E11</v>
      </c>
      <c r="B6514" s="29" t="s">
        <v>20054</v>
      </c>
      <c r="C6514" s="29" t="s">
        <v>20055</v>
      </c>
      <c r="D6514" s="39" t="s">
        <v>20056</v>
      </c>
      <c r="E6514" s="29" t="s">
        <v>213</v>
      </c>
      <c r="F6514" s="29" t="s">
        <v>186</v>
      </c>
      <c r="G6514" s="29" t="s">
        <v>4981</v>
      </c>
      <c r="H6514" s="51" t="s">
        <v>18005</v>
      </c>
      <c r="I6514" s="6"/>
      <c r="J6514" s="6"/>
    </row>
    <row r="6515">
      <c r="A6515" s="62">
        <v>7.50116401566E11</v>
      </c>
      <c r="B6515" s="63" t="s">
        <v>20057</v>
      </c>
      <c r="C6515" s="63" t="s">
        <v>20058</v>
      </c>
      <c r="D6515" s="68" t="str">
        <f>+77757142652 ,87757142652</f>
        <v>#ERROR!</v>
      </c>
      <c r="E6515" s="63" t="s">
        <v>173</v>
      </c>
      <c r="F6515" s="63" t="s">
        <v>1868</v>
      </c>
      <c r="G6515" s="63" t="s">
        <v>5543</v>
      </c>
      <c r="H6515" s="33"/>
      <c r="I6515" s="33"/>
      <c r="J6515" s="33"/>
    </row>
    <row r="6516">
      <c r="A6516" s="28">
        <v>7.50126402093E11</v>
      </c>
      <c r="B6516" s="29" t="s">
        <v>20059</v>
      </c>
      <c r="C6516" s="29" t="s">
        <v>20060</v>
      </c>
      <c r="D6516" s="39" t="s">
        <v>20061</v>
      </c>
      <c r="E6516" s="29" t="s">
        <v>21</v>
      </c>
      <c r="F6516" s="29" t="s">
        <v>96</v>
      </c>
      <c r="G6516" s="29" t="s">
        <v>16590</v>
      </c>
      <c r="H6516" s="51" t="s">
        <v>1985</v>
      </c>
      <c r="I6516" s="6"/>
      <c r="J6516" s="13"/>
    </row>
    <row r="6517">
      <c r="A6517" s="72">
        <v>7.50121300945E11</v>
      </c>
      <c r="B6517" s="73" t="s">
        <v>20062</v>
      </c>
      <c r="C6517" s="73" t="s">
        <v>20063</v>
      </c>
      <c r="D6517" s="72">
        <v>8.7478448517E10</v>
      </c>
      <c r="E6517" s="73" t="s">
        <v>442</v>
      </c>
      <c r="F6517" s="73" t="s">
        <v>96</v>
      </c>
      <c r="G6517" s="73" t="s">
        <v>20064</v>
      </c>
      <c r="H6517" s="74" t="s">
        <v>2090</v>
      </c>
      <c r="I6517" s="14"/>
      <c r="J6517" s="6"/>
    </row>
    <row r="6518">
      <c r="A6518" s="28">
        <v>7.50203350055E11</v>
      </c>
      <c r="B6518" s="29" t="s">
        <v>20065</v>
      </c>
      <c r="C6518" s="29" t="s">
        <v>20066</v>
      </c>
      <c r="D6518" s="28">
        <v>8.7779486779E10</v>
      </c>
      <c r="E6518" s="29" t="s">
        <v>36</v>
      </c>
      <c r="F6518" s="29" t="s">
        <v>60</v>
      </c>
      <c r="G6518" s="29" t="s">
        <v>1822</v>
      </c>
      <c r="H6518" s="51" t="s">
        <v>14979</v>
      </c>
      <c r="I6518" s="6"/>
      <c r="J6518" s="6"/>
    </row>
    <row r="6519">
      <c r="A6519" s="28">
        <v>7.50128300765E11</v>
      </c>
      <c r="B6519" s="29" t="s">
        <v>20067</v>
      </c>
      <c r="C6519" s="29" t="s">
        <v>20068</v>
      </c>
      <c r="D6519" s="29" t="s">
        <v>20069</v>
      </c>
      <c r="E6519" s="29" t="s">
        <v>302</v>
      </c>
      <c r="F6519" s="29" t="s">
        <v>2</v>
      </c>
      <c r="G6519" s="29" t="s">
        <v>2750</v>
      </c>
      <c r="H6519" s="51" t="s">
        <v>19343</v>
      </c>
      <c r="I6519" s="6"/>
      <c r="J6519" s="6"/>
    </row>
    <row r="6520">
      <c r="A6520" s="62">
        <v>7.50201400552E11</v>
      </c>
      <c r="B6520" s="63" t="s">
        <v>20070</v>
      </c>
      <c r="C6520" s="63" t="s">
        <v>20071</v>
      </c>
      <c r="D6520" s="62">
        <f>+77781389964</f>
        <v>77781389964</v>
      </c>
      <c r="E6520" s="63" t="s">
        <v>117</v>
      </c>
      <c r="F6520" s="63" t="s">
        <v>1868</v>
      </c>
      <c r="G6520" s="63" t="s">
        <v>14039</v>
      </c>
      <c r="H6520" s="33"/>
      <c r="I6520" s="33"/>
      <c r="J6520" s="6"/>
    </row>
    <row r="6521">
      <c r="A6521" s="28">
        <v>7.5020835026E11</v>
      </c>
      <c r="B6521" s="29" t="s">
        <v>17693</v>
      </c>
      <c r="C6521" s="29" t="s">
        <v>20072</v>
      </c>
      <c r="D6521" s="28">
        <f>+77751720366</f>
        <v>77751720366</v>
      </c>
      <c r="E6521" s="29" t="s">
        <v>36</v>
      </c>
      <c r="F6521" s="29" t="s">
        <v>55</v>
      </c>
      <c r="G6521" s="29" t="s">
        <v>1961</v>
      </c>
      <c r="H6521" s="51" t="s">
        <v>1962</v>
      </c>
      <c r="I6521" s="6"/>
      <c r="J6521" s="10"/>
    </row>
    <row r="6522">
      <c r="A6522" s="62">
        <v>7.50208302805E11</v>
      </c>
      <c r="B6522" s="63" t="s">
        <v>20073</v>
      </c>
      <c r="C6522" s="63" t="s">
        <v>20074</v>
      </c>
      <c r="D6522" s="62">
        <v>8.7759110001E10</v>
      </c>
      <c r="E6522" s="63" t="s">
        <v>931</v>
      </c>
      <c r="F6522" s="63" t="s">
        <v>1868</v>
      </c>
      <c r="G6522" s="63" t="s">
        <v>16416</v>
      </c>
      <c r="H6522" s="33"/>
      <c r="I6522" s="33"/>
      <c r="J6522" s="6"/>
    </row>
    <row r="6523">
      <c r="A6523" s="3">
        <v>7.50210350192E11</v>
      </c>
      <c r="B6523" s="2" t="s">
        <v>20075</v>
      </c>
      <c r="C6523" s="2" t="s">
        <v>20076</v>
      </c>
      <c r="D6523" s="69" t="s">
        <v>20077</v>
      </c>
      <c r="E6523" s="2" t="s">
        <v>366</v>
      </c>
      <c r="F6523" s="2" t="s">
        <v>22</v>
      </c>
      <c r="G6523" s="2" t="s">
        <v>2966</v>
      </c>
      <c r="H6523" s="4" t="s">
        <v>2355</v>
      </c>
      <c r="I6523" s="10"/>
      <c r="J6523" s="6"/>
    </row>
    <row r="6524">
      <c r="A6524" s="28">
        <v>7.50216402627E11</v>
      </c>
      <c r="B6524" s="29" t="s">
        <v>20078</v>
      </c>
      <c r="C6524" s="29" t="s">
        <v>20079</v>
      </c>
      <c r="D6524" s="28">
        <v>8.7781544175E10</v>
      </c>
      <c r="E6524" s="29" t="s">
        <v>225</v>
      </c>
      <c r="F6524" s="29" t="s">
        <v>273</v>
      </c>
      <c r="G6524" s="29" t="s">
        <v>137</v>
      </c>
      <c r="H6524" s="51" t="s">
        <v>10155</v>
      </c>
      <c r="I6524" s="6"/>
      <c r="J6524" s="13"/>
      <c r="K6524" s="82"/>
      <c r="L6524" s="82"/>
      <c r="M6524" s="82"/>
      <c r="N6524" s="82"/>
      <c r="O6524" s="82"/>
      <c r="P6524" s="82"/>
      <c r="Q6524" s="82"/>
      <c r="R6524" s="82"/>
      <c r="S6524" s="82"/>
      <c r="T6524" s="82"/>
      <c r="U6524" s="82"/>
      <c r="V6524" s="82"/>
      <c r="W6524" s="82"/>
      <c r="X6524" s="82"/>
      <c r="Y6524" s="82"/>
      <c r="Z6524" s="82"/>
    </row>
    <row r="6525">
      <c r="A6525" s="28">
        <v>7.50219403057E11</v>
      </c>
      <c r="B6525" s="29" t="s">
        <v>20080</v>
      </c>
      <c r="C6525" s="29" t="s">
        <v>20081</v>
      </c>
      <c r="D6525" s="29" t="s">
        <v>20082</v>
      </c>
      <c r="E6525" s="29" t="s">
        <v>2034</v>
      </c>
      <c r="F6525" s="29" t="s">
        <v>37</v>
      </c>
      <c r="G6525" s="29" t="s">
        <v>13076</v>
      </c>
      <c r="H6525" s="51" t="s">
        <v>20083</v>
      </c>
      <c r="I6525" s="6"/>
      <c r="J6525" s="6"/>
    </row>
    <row r="6526">
      <c r="A6526" s="62">
        <v>7.50217301717E11</v>
      </c>
      <c r="B6526" s="63" t="s">
        <v>20084</v>
      </c>
      <c r="C6526" s="63" t="s">
        <v>20085</v>
      </c>
      <c r="D6526" s="62">
        <f>+77002535916</f>
        <v>77002535916</v>
      </c>
      <c r="E6526" s="63" t="s">
        <v>21</v>
      </c>
      <c r="F6526" s="63" t="s">
        <v>428</v>
      </c>
      <c r="G6526" s="63" t="s">
        <v>5906</v>
      </c>
      <c r="H6526" s="33"/>
      <c r="I6526" s="33"/>
      <c r="J6526" s="6"/>
    </row>
    <row r="6527">
      <c r="A6527" s="3">
        <v>7.50218401431E11</v>
      </c>
      <c r="B6527" s="2" t="s">
        <v>20086</v>
      </c>
      <c r="C6527" s="2" t="s">
        <v>20087</v>
      </c>
      <c r="D6527" s="3">
        <v>8.700720152E10</v>
      </c>
      <c r="E6527" s="2" t="s">
        <v>165</v>
      </c>
      <c r="F6527" s="2" t="s">
        <v>37</v>
      </c>
      <c r="G6527" s="2" t="s">
        <v>16220</v>
      </c>
      <c r="H6527" s="4" t="s">
        <v>19483</v>
      </c>
      <c r="I6527" s="10"/>
      <c r="J6527" s="13"/>
    </row>
    <row r="6528">
      <c r="A6528" s="3">
        <v>7.50222399051E11</v>
      </c>
      <c r="B6528" s="2" t="s">
        <v>20088</v>
      </c>
      <c r="C6528" s="2" t="s">
        <v>20089</v>
      </c>
      <c r="D6528" s="3">
        <v>8.7778375803E10</v>
      </c>
      <c r="E6528" s="2" t="s">
        <v>366</v>
      </c>
      <c r="F6528" s="2" t="s">
        <v>91</v>
      </c>
      <c r="G6528" s="2" t="s">
        <v>1834</v>
      </c>
      <c r="H6528" s="4" t="s">
        <v>2108</v>
      </c>
      <c r="I6528" s="10"/>
      <c r="J6528" s="6"/>
    </row>
    <row r="6529">
      <c r="A6529" s="3">
        <v>7.50228302616E11</v>
      </c>
      <c r="B6529" s="2" t="s">
        <v>20090</v>
      </c>
      <c r="C6529" s="2" t="s">
        <v>20091</v>
      </c>
      <c r="D6529" s="3">
        <v>8.775847202E10</v>
      </c>
      <c r="E6529" s="2" t="s">
        <v>213</v>
      </c>
      <c r="F6529" s="2" t="s">
        <v>205</v>
      </c>
      <c r="G6529" s="2" t="s">
        <v>802</v>
      </c>
      <c r="H6529" s="4" t="s">
        <v>18569</v>
      </c>
      <c r="I6529" s="10"/>
      <c r="J6529" s="33"/>
    </row>
    <row r="6530">
      <c r="A6530" s="3">
        <v>7.50302301927E11</v>
      </c>
      <c r="B6530" s="2" t="s">
        <v>20092</v>
      </c>
      <c r="C6530" s="2" t="s">
        <v>20093</v>
      </c>
      <c r="D6530" s="3">
        <v>8.705770258E10</v>
      </c>
      <c r="E6530" s="2" t="s">
        <v>21</v>
      </c>
      <c r="F6530" s="2" t="s">
        <v>31</v>
      </c>
      <c r="G6530" s="2" t="s">
        <v>20094</v>
      </c>
      <c r="H6530" s="4" t="s">
        <v>18900</v>
      </c>
      <c r="I6530" s="10"/>
      <c r="J6530" s="10"/>
    </row>
    <row r="6531">
      <c r="A6531" s="3">
        <v>7.50302302241E11</v>
      </c>
      <c r="B6531" s="2" t="s">
        <v>20095</v>
      </c>
      <c r="C6531" s="2" t="s">
        <v>20096</v>
      </c>
      <c r="D6531" s="69" t="s">
        <v>20097</v>
      </c>
      <c r="E6531" s="2" t="s">
        <v>165</v>
      </c>
      <c r="F6531" s="2" t="s">
        <v>186</v>
      </c>
      <c r="G6531" s="2" t="s">
        <v>4981</v>
      </c>
      <c r="H6531" s="4" t="s">
        <v>2231</v>
      </c>
      <c r="I6531" s="10"/>
      <c r="J6531" s="13"/>
    </row>
    <row r="6532">
      <c r="A6532" s="3">
        <v>7.50302302608E11</v>
      </c>
      <c r="B6532" s="2" t="s">
        <v>20098</v>
      </c>
      <c r="C6532" s="2" t="s">
        <v>20099</v>
      </c>
      <c r="D6532" s="69" t="s">
        <v>20100</v>
      </c>
      <c r="E6532" s="2" t="s">
        <v>2136</v>
      </c>
      <c r="F6532" s="2" t="s">
        <v>205</v>
      </c>
      <c r="G6532" s="2" t="s">
        <v>5169</v>
      </c>
      <c r="H6532" s="4" t="s">
        <v>18569</v>
      </c>
      <c r="I6532" s="10"/>
      <c r="J6532" s="20"/>
    </row>
    <row r="6533">
      <c r="A6533" s="3">
        <v>7.50306300089E11</v>
      </c>
      <c r="B6533" s="2" t="s">
        <v>20101</v>
      </c>
      <c r="C6533" s="2" t="s">
        <v>20102</v>
      </c>
      <c r="D6533" s="3">
        <v>8.7757582132E10</v>
      </c>
      <c r="E6533" s="2" t="s">
        <v>379</v>
      </c>
      <c r="F6533" s="2" t="s">
        <v>273</v>
      </c>
      <c r="G6533" s="2" t="s">
        <v>15999</v>
      </c>
      <c r="H6533" s="4" t="s">
        <v>9578</v>
      </c>
      <c r="I6533" s="10"/>
      <c r="J6533" s="10"/>
    </row>
    <row r="6534">
      <c r="A6534" s="3">
        <v>7.50306301413E11</v>
      </c>
      <c r="B6534" s="2" t="s">
        <v>20103</v>
      </c>
      <c r="C6534" s="2" t="s">
        <v>20104</v>
      </c>
      <c r="D6534" s="3">
        <v>8.7783727753E10</v>
      </c>
      <c r="E6534" s="2" t="s">
        <v>386</v>
      </c>
      <c r="F6534" s="2" t="s">
        <v>205</v>
      </c>
      <c r="G6534" s="2" t="s">
        <v>593</v>
      </c>
      <c r="H6534" s="4" t="s">
        <v>18535</v>
      </c>
      <c r="I6534" s="10"/>
      <c r="J6534" s="6"/>
    </row>
    <row r="6535">
      <c r="A6535" s="3">
        <v>7.50310300368E11</v>
      </c>
      <c r="B6535" s="2" t="s">
        <v>20105</v>
      </c>
      <c r="C6535" s="2" t="s">
        <v>20106</v>
      </c>
      <c r="D6535" s="3">
        <v>8.778412904E10</v>
      </c>
      <c r="E6535" s="2" t="s">
        <v>362</v>
      </c>
      <c r="F6535" s="2" t="s">
        <v>141</v>
      </c>
      <c r="G6535" s="2" t="s">
        <v>20107</v>
      </c>
      <c r="H6535" s="4" t="s">
        <v>17176</v>
      </c>
      <c r="I6535" s="10"/>
      <c r="J6535" s="6"/>
    </row>
    <row r="6536">
      <c r="A6536" s="3">
        <v>7.50307301667E11</v>
      </c>
      <c r="B6536" s="2" t="s">
        <v>20108</v>
      </c>
      <c r="C6536" s="2" t="s">
        <v>20109</v>
      </c>
      <c r="D6536" s="69" t="s">
        <v>20110</v>
      </c>
      <c r="E6536" s="2" t="s">
        <v>5059</v>
      </c>
      <c r="F6536" s="2" t="s">
        <v>452</v>
      </c>
      <c r="G6536" s="2" t="s">
        <v>1617</v>
      </c>
      <c r="H6536" s="4" t="s">
        <v>15839</v>
      </c>
      <c r="I6536" s="10"/>
      <c r="J6536" s="33"/>
    </row>
    <row r="6537">
      <c r="A6537" s="3">
        <v>7.50309350081E11</v>
      </c>
      <c r="B6537" s="2" t="s">
        <v>14755</v>
      </c>
      <c r="C6537" s="2" t="s">
        <v>20111</v>
      </c>
      <c r="D6537" s="3">
        <v>8.7716650616E10</v>
      </c>
      <c r="E6537" s="2" t="s">
        <v>213</v>
      </c>
      <c r="F6537" s="2" t="s">
        <v>9</v>
      </c>
      <c r="G6537" s="2" t="s">
        <v>18159</v>
      </c>
      <c r="H6537" s="4" t="s">
        <v>2010</v>
      </c>
      <c r="I6537" s="10"/>
      <c r="J6537" s="10"/>
      <c r="K6537" s="27"/>
      <c r="L6537" s="27"/>
      <c r="M6537" s="27"/>
      <c r="N6537" s="27"/>
      <c r="O6537" s="27"/>
      <c r="P6537" s="27"/>
      <c r="Q6537" s="27"/>
      <c r="R6537" s="27"/>
      <c r="S6537" s="27"/>
      <c r="T6537" s="27"/>
      <c r="U6537" s="27"/>
      <c r="V6537" s="27"/>
      <c r="W6537" s="27"/>
      <c r="X6537" s="27"/>
      <c r="Y6537" s="27"/>
      <c r="Z6537" s="27"/>
    </row>
    <row r="6538">
      <c r="A6538" s="28">
        <v>7.50315401012E11</v>
      </c>
      <c r="B6538" s="29" t="s">
        <v>20112</v>
      </c>
      <c r="C6538" s="29" t="s">
        <v>20113</v>
      </c>
      <c r="D6538" s="28">
        <v>8.7022458812E10</v>
      </c>
      <c r="E6538" s="29" t="s">
        <v>16</v>
      </c>
      <c r="F6538" s="29" t="s">
        <v>201</v>
      </c>
      <c r="G6538" s="29" t="s">
        <v>20114</v>
      </c>
      <c r="H6538" s="51" t="s">
        <v>1895</v>
      </c>
      <c r="I6538" s="6"/>
      <c r="J6538" s="6"/>
    </row>
    <row r="6539">
      <c r="A6539" s="3">
        <v>7.5031940143E11</v>
      </c>
      <c r="B6539" s="2" t="s">
        <v>20115</v>
      </c>
      <c r="C6539" s="2" t="s">
        <v>20116</v>
      </c>
      <c r="D6539" s="3">
        <v>8.7054527602E10</v>
      </c>
      <c r="E6539" s="2" t="s">
        <v>225</v>
      </c>
      <c r="F6539" s="2" t="s">
        <v>43</v>
      </c>
      <c r="G6539" s="2" t="s">
        <v>20117</v>
      </c>
      <c r="H6539" s="4" t="s">
        <v>2208</v>
      </c>
      <c r="I6539" s="10"/>
      <c r="J6539" s="10"/>
    </row>
    <row r="6540">
      <c r="A6540" s="28">
        <v>7.50322300571E11</v>
      </c>
      <c r="B6540" s="29" t="s">
        <v>13844</v>
      </c>
      <c r="C6540" s="29" t="s">
        <v>20118</v>
      </c>
      <c r="D6540" s="28">
        <v>8.7774105939E10</v>
      </c>
      <c r="E6540" s="29" t="s">
        <v>165</v>
      </c>
      <c r="F6540" s="29" t="s">
        <v>9</v>
      </c>
      <c r="G6540" s="29" t="s">
        <v>1881</v>
      </c>
      <c r="H6540" s="51" t="s">
        <v>20119</v>
      </c>
      <c r="I6540" s="6"/>
      <c r="J6540" s="13"/>
    </row>
    <row r="6541">
      <c r="A6541" s="3">
        <v>7.50401401773E11</v>
      </c>
      <c r="B6541" s="2" t="s">
        <v>20120</v>
      </c>
      <c r="C6541" s="2" t="s">
        <v>20121</v>
      </c>
      <c r="D6541" s="69" t="s">
        <v>20122</v>
      </c>
      <c r="E6541" s="2" t="s">
        <v>247</v>
      </c>
      <c r="F6541" s="2" t="s">
        <v>9</v>
      </c>
      <c r="G6541" s="2" t="s">
        <v>2704</v>
      </c>
      <c r="H6541" s="4" t="s">
        <v>2010</v>
      </c>
      <c r="I6541" s="10"/>
      <c r="J6541" s="20"/>
    </row>
    <row r="6542">
      <c r="A6542" s="3">
        <v>7.50328301939E11</v>
      </c>
      <c r="B6542" s="2" t="s">
        <v>20123</v>
      </c>
      <c r="C6542" s="2" t="s">
        <v>20124</v>
      </c>
      <c r="D6542" s="3">
        <v>8.7075658305E10</v>
      </c>
      <c r="E6542" s="2" t="s">
        <v>117</v>
      </c>
      <c r="F6542" s="2" t="s">
        <v>31</v>
      </c>
      <c r="G6542" s="2" t="s">
        <v>18072</v>
      </c>
      <c r="H6542" s="4" t="s">
        <v>18900</v>
      </c>
      <c r="I6542" s="10"/>
      <c r="J6542" s="13"/>
    </row>
    <row r="6543">
      <c r="A6543" s="62">
        <v>7.50404402768E11</v>
      </c>
      <c r="B6543" s="63" t="s">
        <v>20125</v>
      </c>
      <c r="C6543" s="63" t="s">
        <v>20126</v>
      </c>
      <c r="D6543" s="62">
        <v>8.7070173488E10</v>
      </c>
      <c r="E6543" s="63" t="s">
        <v>525</v>
      </c>
      <c r="F6543" s="63" t="s">
        <v>2984</v>
      </c>
      <c r="G6543" s="63" t="s">
        <v>6328</v>
      </c>
      <c r="H6543" s="33"/>
      <c r="I6543" s="33"/>
      <c r="J6543" s="13"/>
    </row>
    <row r="6544">
      <c r="A6544" s="3">
        <v>7.50402301663E11</v>
      </c>
      <c r="B6544" s="2" t="s">
        <v>20127</v>
      </c>
      <c r="C6544" s="2" t="s">
        <v>20128</v>
      </c>
      <c r="D6544" s="3">
        <f>+77714413873</f>
        <v>77714413873</v>
      </c>
      <c r="E6544" s="2" t="s">
        <v>213</v>
      </c>
      <c r="F6544" s="2" t="s">
        <v>31</v>
      </c>
      <c r="G6544" s="2" t="s">
        <v>20129</v>
      </c>
      <c r="H6544" s="4" t="s">
        <v>18900</v>
      </c>
      <c r="I6544" s="10"/>
      <c r="J6544" s="6"/>
    </row>
    <row r="6545">
      <c r="A6545" s="28">
        <v>7.5040440322E11</v>
      </c>
      <c r="B6545" s="29" t="s">
        <v>20130</v>
      </c>
      <c r="C6545" s="29" t="s">
        <v>20131</v>
      </c>
      <c r="D6545" s="28">
        <v>8.7055705171E10</v>
      </c>
      <c r="E6545" s="29" t="s">
        <v>15</v>
      </c>
      <c r="F6545" s="29" t="s">
        <v>273</v>
      </c>
      <c r="G6545" s="29" t="s">
        <v>137</v>
      </c>
      <c r="H6545" s="51" t="s">
        <v>10155</v>
      </c>
      <c r="I6545" s="6"/>
      <c r="J6545" s="6"/>
    </row>
    <row r="6546">
      <c r="A6546" s="28">
        <v>7.50405300324E11</v>
      </c>
      <c r="B6546" s="29" t="s">
        <v>20132</v>
      </c>
      <c r="C6546" s="29" t="s">
        <v>20133</v>
      </c>
      <c r="D6546" s="28">
        <v>8.7779190009E10</v>
      </c>
      <c r="E6546" s="29" t="s">
        <v>2034</v>
      </c>
      <c r="F6546" s="29" t="s">
        <v>16</v>
      </c>
      <c r="G6546" s="29" t="s">
        <v>274</v>
      </c>
      <c r="H6546" s="51" t="s">
        <v>10155</v>
      </c>
      <c r="I6546" s="6"/>
      <c r="J6546" s="10"/>
    </row>
    <row r="6547">
      <c r="A6547" s="28">
        <v>7.50411302978E11</v>
      </c>
      <c r="B6547" s="29" t="s">
        <v>20134</v>
      </c>
      <c r="C6547" s="29" t="s">
        <v>20135</v>
      </c>
      <c r="D6547" s="39" t="s">
        <v>20136</v>
      </c>
      <c r="E6547" s="29" t="s">
        <v>117</v>
      </c>
      <c r="F6547" s="29" t="s">
        <v>37</v>
      </c>
      <c r="G6547" s="29" t="s">
        <v>13076</v>
      </c>
      <c r="H6547" s="51" t="s">
        <v>20137</v>
      </c>
      <c r="I6547" s="6"/>
      <c r="J6547" s="6"/>
    </row>
    <row r="6548">
      <c r="A6548" s="3">
        <v>7.50412301599E11</v>
      </c>
      <c r="B6548" s="2" t="s">
        <v>20138</v>
      </c>
      <c r="C6548" s="2" t="s">
        <v>20139</v>
      </c>
      <c r="D6548" s="3">
        <v>8.7023295774E10</v>
      </c>
      <c r="E6548" s="2" t="s">
        <v>165</v>
      </c>
      <c r="F6548" s="2" t="s">
        <v>43</v>
      </c>
      <c r="G6548" s="2" t="s">
        <v>4613</v>
      </c>
      <c r="H6548" s="4" t="s">
        <v>2434</v>
      </c>
      <c r="I6548" s="10"/>
      <c r="J6548" s="10"/>
    </row>
    <row r="6549">
      <c r="A6549" s="3">
        <v>7.50417301102E11</v>
      </c>
      <c r="B6549" s="2" t="s">
        <v>20140</v>
      </c>
      <c r="C6549" s="2" t="s">
        <v>20141</v>
      </c>
      <c r="D6549" s="3">
        <v>8.7057717707E10</v>
      </c>
      <c r="E6549" s="2" t="s">
        <v>21</v>
      </c>
      <c r="F6549" s="2" t="s">
        <v>31</v>
      </c>
      <c r="G6549" s="2" t="s">
        <v>13657</v>
      </c>
      <c r="H6549" s="4" t="s">
        <v>18900</v>
      </c>
      <c r="I6549" s="10"/>
      <c r="J6549" s="10"/>
      <c r="K6549" s="27"/>
      <c r="L6549" s="27"/>
      <c r="M6549" s="27"/>
      <c r="N6549" s="27"/>
      <c r="O6549" s="27"/>
      <c r="P6549" s="27"/>
      <c r="Q6549" s="27"/>
      <c r="R6549" s="27"/>
      <c r="S6549" s="27"/>
      <c r="T6549" s="27"/>
      <c r="U6549" s="27"/>
      <c r="V6549" s="27"/>
      <c r="W6549" s="27"/>
      <c r="X6549" s="27"/>
      <c r="Y6549" s="27"/>
      <c r="Z6549" s="27"/>
    </row>
    <row r="6550">
      <c r="A6550" s="58"/>
      <c r="B6550" s="58"/>
      <c r="C6550" s="58"/>
      <c r="D6550" s="58"/>
      <c r="E6550" s="58"/>
      <c r="F6550" s="58"/>
      <c r="G6550" s="58"/>
      <c r="H6550" s="6"/>
      <c r="I6550" s="6"/>
      <c r="J6550" s="6"/>
    </row>
    <row r="6551">
      <c r="A6551" s="3">
        <v>7.50418302084E11</v>
      </c>
      <c r="B6551" s="2" t="s">
        <v>20142</v>
      </c>
      <c r="C6551" s="2" t="s">
        <v>20143</v>
      </c>
      <c r="D6551" s="3">
        <v>8.7786161179E10</v>
      </c>
      <c r="E6551" s="2" t="s">
        <v>21</v>
      </c>
      <c r="F6551" s="2" t="s">
        <v>31</v>
      </c>
      <c r="G6551" s="2" t="s">
        <v>20144</v>
      </c>
      <c r="H6551" s="4" t="s">
        <v>19128</v>
      </c>
      <c r="I6551" s="10"/>
      <c r="J6551" s="10"/>
    </row>
    <row r="6552">
      <c r="A6552" s="28">
        <v>7.50430402501E11</v>
      </c>
      <c r="B6552" s="29" t="s">
        <v>20145</v>
      </c>
      <c r="C6552" s="29" t="s">
        <v>20146</v>
      </c>
      <c r="D6552" s="29" t="s">
        <v>20147</v>
      </c>
      <c r="E6552" s="29" t="s">
        <v>584</v>
      </c>
      <c r="F6552" s="29" t="s">
        <v>96</v>
      </c>
      <c r="G6552" s="29" t="s">
        <v>20148</v>
      </c>
      <c r="H6552" s="51" t="s">
        <v>20149</v>
      </c>
      <c r="I6552" s="6"/>
      <c r="J6552" s="10"/>
    </row>
    <row r="6553">
      <c r="A6553" s="28">
        <v>7.50504301707E11</v>
      </c>
      <c r="B6553" s="29" t="s">
        <v>20150</v>
      </c>
      <c r="C6553" s="29" t="s">
        <v>20151</v>
      </c>
      <c r="D6553" s="28">
        <v>8.7072928032E10</v>
      </c>
      <c r="E6553" s="29" t="s">
        <v>674</v>
      </c>
      <c r="F6553" s="29" t="s">
        <v>2</v>
      </c>
      <c r="G6553" s="29" t="s">
        <v>12980</v>
      </c>
      <c r="H6553" s="51" t="s">
        <v>19343</v>
      </c>
      <c r="I6553" s="6"/>
      <c r="J6553" s="6"/>
    </row>
    <row r="6554">
      <c r="A6554" s="28">
        <v>7.50507301901E11</v>
      </c>
      <c r="B6554" s="29" t="s">
        <v>20152</v>
      </c>
      <c r="C6554" s="29" t="s">
        <v>20153</v>
      </c>
      <c r="D6554" s="28">
        <v>8.7079731975E10</v>
      </c>
      <c r="E6554" s="29" t="s">
        <v>247</v>
      </c>
      <c r="F6554" s="29" t="s">
        <v>2</v>
      </c>
      <c r="G6554" s="29" t="s">
        <v>13852</v>
      </c>
      <c r="H6554" s="51" t="s">
        <v>19516</v>
      </c>
      <c r="I6554" s="6"/>
      <c r="J6554" s="6"/>
    </row>
    <row r="6555">
      <c r="A6555" s="28">
        <v>7.50509302376E11</v>
      </c>
      <c r="B6555" s="29" t="s">
        <v>20154</v>
      </c>
      <c r="C6555" s="29" t="s">
        <v>20155</v>
      </c>
      <c r="D6555" s="39" t="s">
        <v>20156</v>
      </c>
      <c r="E6555" s="29" t="s">
        <v>621</v>
      </c>
      <c r="F6555" s="29" t="s">
        <v>37</v>
      </c>
      <c r="G6555" s="29" t="s">
        <v>1181</v>
      </c>
      <c r="H6555" s="51" t="s">
        <v>19429</v>
      </c>
      <c r="I6555" s="6"/>
      <c r="J6555" s="6"/>
    </row>
    <row r="6556">
      <c r="A6556" s="62">
        <v>7.50513302348E11</v>
      </c>
      <c r="B6556" s="63" t="s">
        <v>20157</v>
      </c>
      <c r="C6556" s="63" t="s">
        <v>20158</v>
      </c>
      <c r="D6556" s="68" t="str">
        <f>+7 (747) 813 62 99</f>
        <v>#ERROR!</v>
      </c>
      <c r="E6556" s="63" t="s">
        <v>525</v>
      </c>
      <c r="F6556" s="63" t="s">
        <v>2984</v>
      </c>
      <c r="G6556" s="63" t="s">
        <v>5954</v>
      </c>
      <c r="H6556" s="33"/>
      <c r="I6556" s="33"/>
      <c r="J6556" s="10"/>
    </row>
    <row r="6557">
      <c r="A6557" s="28">
        <v>7.50513400119E11</v>
      </c>
      <c r="B6557" s="29" t="s">
        <v>20159</v>
      </c>
      <c r="C6557" s="29" t="s">
        <v>20159</v>
      </c>
      <c r="D6557" s="39" t="s">
        <v>20160</v>
      </c>
      <c r="E6557" s="29" t="s">
        <v>993</v>
      </c>
      <c r="F6557" s="29" t="s">
        <v>22</v>
      </c>
      <c r="G6557" s="29" t="s">
        <v>2394</v>
      </c>
      <c r="H6557" s="51" t="s">
        <v>19847</v>
      </c>
      <c r="I6557" s="6"/>
      <c r="J6557" s="6"/>
    </row>
    <row r="6558">
      <c r="A6558" s="28">
        <v>7.50522302565E11</v>
      </c>
      <c r="B6558" s="29" t="s">
        <v>20161</v>
      </c>
      <c r="C6558" s="29" t="s">
        <v>20162</v>
      </c>
      <c r="D6558" s="39" t="s">
        <v>20163</v>
      </c>
      <c r="E6558" s="29" t="s">
        <v>165</v>
      </c>
      <c r="F6558" s="29" t="s">
        <v>141</v>
      </c>
      <c r="G6558" s="29" t="s">
        <v>4283</v>
      </c>
      <c r="H6558" s="51" t="s">
        <v>17095</v>
      </c>
      <c r="I6558" s="6"/>
      <c r="J6558" s="10"/>
    </row>
    <row r="6559">
      <c r="A6559" s="62">
        <v>7.50516402826E11</v>
      </c>
      <c r="B6559" s="63" t="s">
        <v>20164</v>
      </c>
      <c r="C6559" s="63" t="s">
        <v>20165</v>
      </c>
      <c r="D6559" s="62">
        <v>8.7784402452E10</v>
      </c>
      <c r="E6559" s="63" t="s">
        <v>16</v>
      </c>
      <c r="F6559" s="63" t="s">
        <v>37</v>
      </c>
      <c r="G6559" s="63" t="s">
        <v>19210</v>
      </c>
      <c r="H6559" s="33"/>
      <c r="I6559" s="33"/>
      <c r="J6559" s="6"/>
    </row>
    <row r="6560">
      <c r="A6560" s="3">
        <v>7.50517301311E11</v>
      </c>
      <c r="B6560" s="2" t="s">
        <v>20166</v>
      </c>
      <c r="C6560" s="2" t="s">
        <v>20166</v>
      </c>
      <c r="D6560" s="3">
        <v>8.7152364824E10</v>
      </c>
      <c r="E6560" s="2" t="s">
        <v>21</v>
      </c>
      <c r="F6560" s="2" t="s">
        <v>55</v>
      </c>
      <c r="G6560" s="2" t="s">
        <v>2367</v>
      </c>
      <c r="H6560" s="4" t="s">
        <v>20167</v>
      </c>
      <c r="I6560" s="10"/>
      <c r="J6560" s="6"/>
    </row>
    <row r="6561">
      <c r="A6561" s="3">
        <v>7.50520303403E11</v>
      </c>
      <c r="B6561" s="2" t="s">
        <v>20168</v>
      </c>
      <c r="C6561" s="2" t="s">
        <v>20169</v>
      </c>
      <c r="D6561" s="3">
        <v>8.7783176087E10</v>
      </c>
      <c r="E6561" s="2" t="s">
        <v>302</v>
      </c>
      <c r="F6561" s="2" t="s">
        <v>141</v>
      </c>
      <c r="G6561" s="2" t="s">
        <v>1529</v>
      </c>
      <c r="H6561" s="4" t="s">
        <v>17176</v>
      </c>
      <c r="I6561" s="10"/>
      <c r="J6561" s="6"/>
    </row>
    <row r="6562">
      <c r="A6562" s="3">
        <v>7.50524401613E11</v>
      </c>
      <c r="B6562" s="2" t="s">
        <v>20170</v>
      </c>
      <c r="C6562" s="2" t="s">
        <v>20171</v>
      </c>
      <c r="D6562" s="69" t="s">
        <v>20172</v>
      </c>
      <c r="E6562" s="2" t="s">
        <v>36</v>
      </c>
      <c r="F6562" s="2" t="s">
        <v>205</v>
      </c>
      <c r="G6562" s="2" t="s">
        <v>1096</v>
      </c>
      <c r="H6562" s="4" t="s">
        <v>20173</v>
      </c>
      <c r="I6562" s="10"/>
      <c r="J6562" s="10"/>
    </row>
    <row r="6563">
      <c r="A6563" s="28">
        <v>7.50527401342E11</v>
      </c>
      <c r="B6563" s="29" t="s">
        <v>20174</v>
      </c>
      <c r="C6563" s="29" t="s">
        <v>20175</v>
      </c>
      <c r="D6563" s="28">
        <v>8.7779402402E10</v>
      </c>
      <c r="E6563" s="29" t="s">
        <v>1335</v>
      </c>
      <c r="F6563" s="29" t="s">
        <v>16</v>
      </c>
      <c r="G6563" s="29" t="s">
        <v>1536</v>
      </c>
      <c r="H6563" s="51" t="s">
        <v>1956</v>
      </c>
      <c r="I6563" s="6"/>
      <c r="J6563" s="10"/>
    </row>
    <row r="6564">
      <c r="A6564" s="62">
        <v>7.50527350413E11</v>
      </c>
      <c r="B6564" s="63" t="s">
        <v>20176</v>
      </c>
      <c r="C6564" s="63" t="s">
        <v>20177</v>
      </c>
      <c r="D6564" s="62">
        <f>+77015220605</f>
        <v>77015220605</v>
      </c>
      <c r="E6564" s="63" t="s">
        <v>2034</v>
      </c>
      <c r="F6564" s="63" t="s">
        <v>16</v>
      </c>
      <c r="G6564" s="63" t="s">
        <v>5863</v>
      </c>
      <c r="H6564" s="33"/>
      <c r="I6564" s="33"/>
      <c r="J6564" s="10"/>
      <c r="K6564" s="27"/>
      <c r="L6564" s="27"/>
      <c r="M6564" s="27"/>
      <c r="N6564" s="27"/>
      <c r="O6564" s="27"/>
      <c r="P6564" s="27"/>
      <c r="Q6564" s="27"/>
      <c r="R6564" s="27"/>
      <c r="S6564" s="27"/>
      <c r="T6564" s="27"/>
      <c r="U6564" s="27"/>
      <c r="V6564" s="27"/>
      <c r="W6564" s="27"/>
      <c r="X6564" s="27"/>
      <c r="Y6564" s="27"/>
      <c r="Z6564" s="27"/>
    </row>
    <row r="6565">
      <c r="A6565" s="3">
        <v>7.50602301706E11</v>
      </c>
      <c r="B6565" s="2" t="s">
        <v>20178</v>
      </c>
      <c r="C6565" s="2" t="s">
        <v>20179</v>
      </c>
      <c r="D6565" s="69" t="s">
        <v>20180</v>
      </c>
      <c r="E6565" s="2" t="s">
        <v>117</v>
      </c>
      <c r="F6565" s="2" t="s">
        <v>71</v>
      </c>
      <c r="G6565" s="2" t="s">
        <v>20181</v>
      </c>
      <c r="H6565" s="65" t="s">
        <v>2084</v>
      </c>
      <c r="I6565" s="10"/>
      <c r="J6565" s="10"/>
    </row>
    <row r="6566">
      <c r="A6566" s="28">
        <v>7.5060240205E11</v>
      </c>
      <c r="B6566" s="29" t="s">
        <v>20182</v>
      </c>
      <c r="C6566" s="29" t="s">
        <v>20182</v>
      </c>
      <c r="D6566" s="39" t="s">
        <v>20183</v>
      </c>
      <c r="E6566" s="29" t="s">
        <v>117</v>
      </c>
      <c r="F6566" s="29" t="s">
        <v>2</v>
      </c>
      <c r="G6566" s="29" t="s">
        <v>14496</v>
      </c>
      <c r="H6566" s="51" t="s">
        <v>19343</v>
      </c>
      <c r="I6566" s="6"/>
      <c r="J6566" s="33"/>
    </row>
    <row r="6567">
      <c r="A6567" s="3">
        <v>7.50605302114E11</v>
      </c>
      <c r="B6567" s="2" t="s">
        <v>20184</v>
      </c>
      <c r="C6567" s="2" t="s">
        <v>20185</v>
      </c>
      <c r="D6567" s="3">
        <v>8.7076614404E10</v>
      </c>
      <c r="E6567" s="2" t="s">
        <v>525</v>
      </c>
      <c r="F6567" s="2" t="s">
        <v>186</v>
      </c>
      <c r="G6567" s="2" t="s">
        <v>1196</v>
      </c>
      <c r="H6567" s="4" t="s">
        <v>1851</v>
      </c>
      <c r="I6567" s="10"/>
      <c r="J6567" s="10"/>
      <c r="K6567" s="27"/>
      <c r="L6567" s="27"/>
      <c r="M6567" s="27"/>
      <c r="N6567" s="27"/>
      <c r="O6567" s="27"/>
      <c r="P6567" s="27"/>
      <c r="Q6567" s="27"/>
      <c r="R6567" s="27"/>
      <c r="S6567" s="27"/>
      <c r="T6567" s="27"/>
      <c r="U6567" s="27"/>
      <c r="V6567" s="27"/>
      <c r="W6567" s="27"/>
      <c r="X6567" s="27"/>
      <c r="Y6567" s="27"/>
      <c r="Z6567" s="27"/>
    </row>
    <row r="6568">
      <c r="A6568" s="3">
        <v>7.50607301093E11</v>
      </c>
      <c r="B6568" s="2" t="s">
        <v>20186</v>
      </c>
      <c r="C6568" s="2" t="s">
        <v>20187</v>
      </c>
      <c r="D6568" s="3">
        <v>8.7013423309E10</v>
      </c>
      <c r="E6568" s="2" t="s">
        <v>442</v>
      </c>
      <c r="F6568" s="2" t="s">
        <v>71</v>
      </c>
      <c r="G6568" s="2" t="s">
        <v>2270</v>
      </c>
      <c r="H6568" s="65" t="s">
        <v>2084</v>
      </c>
      <c r="I6568" s="10"/>
      <c r="J6568" s="10"/>
    </row>
    <row r="6569">
      <c r="A6569" s="28">
        <v>7.5061130073E11</v>
      </c>
      <c r="B6569" s="29" t="s">
        <v>20188</v>
      </c>
      <c r="C6569" s="29" t="s">
        <v>20188</v>
      </c>
      <c r="D6569" s="28">
        <v>8.702557588E10</v>
      </c>
      <c r="E6569" s="29" t="s">
        <v>36</v>
      </c>
      <c r="F6569" s="29" t="s">
        <v>37</v>
      </c>
      <c r="G6569" s="29" t="s">
        <v>5918</v>
      </c>
      <c r="H6569" s="51" t="s">
        <v>19429</v>
      </c>
      <c r="I6569" s="6"/>
      <c r="J6569" s="6"/>
    </row>
    <row r="6570">
      <c r="A6570" s="3">
        <v>7.50613402744E11</v>
      </c>
      <c r="B6570" s="2" t="s">
        <v>20189</v>
      </c>
      <c r="C6570" s="2" t="s">
        <v>20189</v>
      </c>
      <c r="D6570" s="3">
        <v>8.7052592174E10</v>
      </c>
      <c r="E6570" s="2" t="s">
        <v>10850</v>
      </c>
      <c r="F6570" s="2" t="s">
        <v>16</v>
      </c>
      <c r="G6570" s="2" t="s">
        <v>1834</v>
      </c>
      <c r="H6570" s="4" t="s">
        <v>2108</v>
      </c>
      <c r="I6570" s="10"/>
      <c r="J6570" s="6"/>
    </row>
    <row r="6571">
      <c r="A6571" s="28">
        <v>7.50618302636E11</v>
      </c>
      <c r="B6571" s="29" t="s">
        <v>20190</v>
      </c>
      <c r="C6571" s="29" t="s">
        <v>20191</v>
      </c>
      <c r="D6571" s="39" t="s">
        <v>20192</v>
      </c>
      <c r="E6571" s="29" t="s">
        <v>20193</v>
      </c>
      <c r="F6571" s="29" t="s">
        <v>2</v>
      </c>
      <c r="G6571" s="29" t="s">
        <v>15680</v>
      </c>
      <c r="H6571" s="51" t="s">
        <v>19343</v>
      </c>
      <c r="I6571" s="6"/>
      <c r="J6571" s="6"/>
    </row>
    <row r="6572">
      <c r="A6572" s="28">
        <v>7.50617301948E11</v>
      </c>
      <c r="B6572" s="29" t="s">
        <v>20194</v>
      </c>
      <c r="C6572" s="29" t="s">
        <v>20195</v>
      </c>
      <c r="D6572" s="28">
        <v>8.7019185458E10</v>
      </c>
      <c r="E6572" s="29" t="s">
        <v>117</v>
      </c>
      <c r="F6572" s="29" t="s">
        <v>31</v>
      </c>
      <c r="G6572" s="29" t="s">
        <v>1313</v>
      </c>
      <c r="H6572" s="51" t="s">
        <v>18837</v>
      </c>
      <c r="I6572" s="6"/>
      <c r="J6572" s="6"/>
    </row>
    <row r="6573">
      <c r="A6573" s="62">
        <v>7.50621301733E11</v>
      </c>
      <c r="B6573" s="63" t="s">
        <v>20196</v>
      </c>
      <c r="C6573" s="63" t="s">
        <v>20197</v>
      </c>
      <c r="D6573" s="62">
        <v>8.7772592587E10</v>
      </c>
      <c r="E6573" s="63" t="s">
        <v>117</v>
      </c>
      <c r="F6573" s="63" t="s">
        <v>141</v>
      </c>
      <c r="G6573" s="63" t="s">
        <v>13164</v>
      </c>
      <c r="H6573" s="89" t="s">
        <v>17095</v>
      </c>
      <c r="I6573" s="33"/>
      <c r="J6573" s="6"/>
    </row>
    <row r="6574">
      <c r="A6574" s="3">
        <v>7.50621302246E11</v>
      </c>
      <c r="B6574" s="2" t="s">
        <v>20198</v>
      </c>
      <c r="C6574" s="2" t="s">
        <v>20199</v>
      </c>
      <c r="D6574" s="3">
        <v>8.7775630621E10</v>
      </c>
      <c r="E6574" s="2" t="s">
        <v>117</v>
      </c>
      <c r="F6574" s="2" t="s">
        <v>205</v>
      </c>
      <c r="G6574" s="2" t="s">
        <v>1634</v>
      </c>
      <c r="H6574" s="4" t="s">
        <v>20200</v>
      </c>
      <c r="I6574" s="10"/>
      <c r="J6574" s="6"/>
    </row>
    <row r="6575">
      <c r="A6575" s="28">
        <v>7.50629302616E11</v>
      </c>
      <c r="B6575" s="29" t="s">
        <v>20201</v>
      </c>
      <c r="C6575" s="29" t="s">
        <v>20202</v>
      </c>
      <c r="D6575" s="29" t="s">
        <v>20203</v>
      </c>
      <c r="E6575" s="29" t="s">
        <v>21</v>
      </c>
      <c r="F6575" s="29" t="s">
        <v>31</v>
      </c>
      <c r="G6575" s="29" t="s">
        <v>1176</v>
      </c>
      <c r="H6575" s="51" t="s">
        <v>19004</v>
      </c>
      <c r="I6575" s="6"/>
      <c r="J6575" s="6"/>
    </row>
    <row r="6576">
      <c r="A6576" s="3">
        <v>7.50625301943E11</v>
      </c>
      <c r="B6576" s="2" t="s">
        <v>20204</v>
      </c>
      <c r="C6576" s="2" t="s">
        <v>20205</v>
      </c>
      <c r="D6576" s="69" t="s">
        <v>20206</v>
      </c>
      <c r="E6576" s="2" t="s">
        <v>117</v>
      </c>
      <c r="F6576" s="2" t="s">
        <v>186</v>
      </c>
      <c r="G6576" s="2" t="s">
        <v>14012</v>
      </c>
      <c r="H6576" s="4" t="s">
        <v>1851</v>
      </c>
      <c r="I6576" s="10"/>
      <c r="J6576" s="6"/>
    </row>
    <row r="6577">
      <c r="A6577" s="28">
        <v>7.50629300888E11</v>
      </c>
      <c r="B6577" s="29" t="s">
        <v>20207</v>
      </c>
      <c r="C6577" s="29" t="s">
        <v>20207</v>
      </c>
      <c r="D6577" s="28">
        <v>8.777184578E10</v>
      </c>
      <c r="E6577" s="29" t="s">
        <v>16</v>
      </c>
      <c r="F6577" s="29" t="s">
        <v>91</v>
      </c>
      <c r="G6577" s="29" t="s">
        <v>20208</v>
      </c>
      <c r="H6577" s="51" t="s">
        <v>2152</v>
      </c>
      <c r="I6577" s="6"/>
      <c r="J6577" s="6"/>
    </row>
    <row r="6578">
      <c r="A6578" s="28">
        <v>7.50712300393E11</v>
      </c>
      <c r="B6578" s="29" t="s">
        <v>20209</v>
      </c>
      <c r="C6578" s="29" t="s">
        <v>20210</v>
      </c>
      <c r="D6578" s="28">
        <v>8.7026763575E10</v>
      </c>
      <c r="E6578" s="29" t="s">
        <v>16</v>
      </c>
      <c r="F6578" s="29" t="s">
        <v>96</v>
      </c>
      <c r="G6578" s="29" t="s">
        <v>20211</v>
      </c>
      <c r="H6578" s="51" t="s">
        <v>20212</v>
      </c>
      <c r="I6578" s="6"/>
      <c r="J6578" s="10"/>
    </row>
    <row r="6579">
      <c r="A6579" s="28">
        <v>7.50701403344E11</v>
      </c>
      <c r="B6579" s="29" t="s">
        <v>20213</v>
      </c>
      <c r="C6579" s="29" t="s">
        <v>20214</v>
      </c>
      <c r="D6579" s="28">
        <v>8.7029920074E10</v>
      </c>
      <c r="E6579" s="29" t="s">
        <v>20215</v>
      </c>
      <c r="F6579" s="29" t="s">
        <v>37</v>
      </c>
      <c r="G6579" s="29" t="s">
        <v>13104</v>
      </c>
      <c r="H6579" s="51" t="s">
        <v>20216</v>
      </c>
      <c r="I6579" s="6"/>
      <c r="J6579" s="6"/>
    </row>
    <row r="6580">
      <c r="A6580" s="62">
        <v>7.50704302009E11</v>
      </c>
      <c r="B6580" s="63" t="s">
        <v>20217</v>
      </c>
      <c r="C6580" s="63" t="s">
        <v>20217</v>
      </c>
      <c r="D6580" s="62">
        <f>+77025610142</f>
        <v>77025610142</v>
      </c>
      <c r="E6580" s="63" t="s">
        <v>36</v>
      </c>
      <c r="F6580" s="63" t="s">
        <v>1868</v>
      </c>
      <c r="G6580" s="63" t="s">
        <v>18732</v>
      </c>
      <c r="H6580" s="33"/>
      <c r="I6580" s="33"/>
      <c r="J6580" s="14"/>
    </row>
    <row r="6581">
      <c r="A6581" s="28">
        <v>7.50706401741E11</v>
      </c>
      <c r="B6581" s="29" t="s">
        <v>20218</v>
      </c>
      <c r="C6581" s="29" t="s">
        <v>20219</v>
      </c>
      <c r="D6581" s="28">
        <v>8.7479821139E10</v>
      </c>
      <c r="E6581" s="29" t="s">
        <v>674</v>
      </c>
      <c r="F6581" s="29" t="s">
        <v>205</v>
      </c>
      <c r="G6581" s="29" t="s">
        <v>593</v>
      </c>
      <c r="H6581" s="51" t="s">
        <v>19830</v>
      </c>
      <c r="I6581" s="6"/>
      <c r="J6581" s="10"/>
    </row>
    <row r="6582">
      <c r="A6582" s="3">
        <v>7.5071440111E11</v>
      </c>
      <c r="B6582" s="2" t="s">
        <v>20220</v>
      </c>
      <c r="C6582" s="2" t="s">
        <v>20221</v>
      </c>
      <c r="D6582" s="3">
        <f>+77759117604</f>
        <v>77759117604</v>
      </c>
      <c r="E6582" s="2" t="s">
        <v>674</v>
      </c>
      <c r="F6582" s="2" t="s">
        <v>452</v>
      </c>
      <c r="G6582" s="2" t="s">
        <v>1617</v>
      </c>
      <c r="H6582" s="4" t="s">
        <v>16036</v>
      </c>
      <c r="I6582" s="10"/>
      <c r="J6582" s="10"/>
    </row>
    <row r="6583">
      <c r="A6583" s="28">
        <v>7.50712402009E11</v>
      </c>
      <c r="B6583" s="29" t="s">
        <v>20222</v>
      </c>
      <c r="C6583" s="29" t="s">
        <v>20223</v>
      </c>
      <c r="D6583" s="39" t="s">
        <v>20224</v>
      </c>
      <c r="E6583" s="29" t="s">
        <v>16</v>
      </c>
      <c r="F6583" s="29" t="s">
        <v>96</v>
      </c>
      <c r="G6583" s="29" t="s">
        <v>20225</v>
      </c>
      <c r="H6583" s="51" t="s">
        <v>17692</v>
      </c>
      <c r="I6583" s="6"/>
      <c r="J6583" s="33"/>
    </row>
    <row r="6584">
      <c r="A6584" s="3">
        <v>7.5071440111E11</v>
      </c>
      <c r="B6584" s="2" t="s">
        <v>20220</v>
      </c>
      <c r="C6584" s="2" t="s">
        <v>20221</v>
      </c>
      <c r="D6584" s="3">
        <f>+77759117604</f>
        <v>77759117604</v>
      </c>
      <c r="E6584" s="2" t="s">
        <v>674</v>
      </c>
      <c r="F6584" s="2" t="s">
        <v>452</v>
      </c>
      <c r="G6584" s="2" t="s">
        <v>1617</v>
      </c>
      <c r="H6584" s="4" t="s">
        <v>16036</v>
      </c>
      <c r="I6584" s="10"/>
      <c r="J6584" s="6"/>
    </row>
    <row r="6585">
      <c r="A6585" s="3">
        <v>7.50725350281E11</v>
      </c>
      <c r="B6585" s="2" t="s">
        <v>20226</v>
      </c>
      <c r="C6585" s="2" t="s">
        <v>20227</v>
      </c>
      <c r="D6585" s="3">
        <v>8.7478475652E10</v>
      </c>
      <c r="E6585" s="2" t="s">
        <v>165</v>
      </c>
      <c r="F6585" s="2" t="s">
        <v>71</v>
      </c>
      <c r="G6585" s="2" t="s">
        <v>2186</v>
      </c>
      <c r="H6585" s="65" t="s">
        <v>2084</v>
      </c>
      <c r="I6585" s="10"/>
      <c r="J6585" s="6"/>
    </row>
    <row r="6586">
      <c r="A6586" s="28">
        <v>7.50730350447E11</v>
      </c>
      <c r="B6586" s="29" t="s">
        <v>20228</v>
      </c>
      <c r="C6586" s="29" t="s">
        <v>20229</v>
      </c>
      <c r="D6586" s="28">
        <v>8.7143926888E10</v>
      </c>
      <c r="E6586" s="29" t="s">
        <v>36</v>
      </c>
      <c r="F6586" s="29" t="s">
        <v>43</v>
      </c>
      <c r="G6586" s="29" t="s">
        <v>15283</v>
      </c>
      <c r="H6586" s="51" t="s">
        <v>20230</v>
      </c>
      <c r="I6586" s="6"/>
      <c r="J6586" s="6"/>
    </row>
    <row r="6587">
      <c r="A6587" s="28">
        <v>7.50727302758E11</v>
      </c>
      <c r="B6587" s="29" t="s">
        <v>20231</v>
      </c>
      <c r="C6587" s="29" t="s">
        <v>20232</v>
      </c>
      <c r="D6587" s="28">
        <v>8.7017419607E10</v>
      </c>
      <c r="E6587" s="29" t="s">
        <v>225</v>
      </c>
      <c r="F6587" s="29" t="s">
        <v>2</v>
      </c>
      <c r="G6587" s="29" t="s">
        <v>1705</v>
      </c>
      <c r="H6587" s="51" t="s">
        <v>20233</v>
      </c>
      <c r="I6587" s="6"/>
      <c r="J6587" s="33"/>
    </row>
    <row r="6588">
      <c r="A6588" s="28">
        <v>7.5072940212E11</v>
      </c>
      <c r="B6588" s="29" t="s">
        <v>20234</v>
      </c>
      <c r="C6588" s="29" t="s">
        <v>20235</v>
      </c>
      <c r="D6588" s="28">
        <v>8.7479601501E10</v>
      </c>
      <c r="E6588" s="29" t="s">
        <v>36</v>
      </c>
      <c r="F6588" s="29" t="s">
        <v>201</v>
      </c>
      <c r="G6588" s="29" t="s">
        <v>20236</v>
      </c>
      <c r="H6588" s="51" t="s">
        <v>20237</v>
      </c>
      <c r="I6588" s="6"/>
      <c r="J6588" s="6"/>
    </row>
    <row r="6589">
      <c r="A6589" s="28">
        <v>7.50728301686E11</v>
      </c>
      <c r="B6589" s="29" t="s">
        <v>20238</v>
      </c>
      <c r="C6589" s="29" t="s">
        <v>20239</v>
      </c>
      <c r="D6589" s="29" t="s">
        <v>20240</v>
      </c>
      <c r="E6589" s="29" t="s">
        <v>21</v>
      </c>
      <c r="F6589" s="29" t="s">
        <v>2</v>
      </c>
      <c r="G6589" s="29" t="s">
        <v>14321</v>
      </c>
      <c r="H6589" s="51" t="s">
        <v>19461</v>
      </c>
      <c r="I6589" s="6"/>
      <c r="J6589" s="10"/>
    </row>
    <row r="6590">
      <c r="A6590" s="3">
        <v>7.50806401676E11</v>
      </c>
      <c r="B6590" s="2" t="s">
        <v>20241</v>
      </c>
      <c r="C6590" s="2" t="s">
        <v>20242</v>
      </c>
      <c r="D6590" s="3">
        <v>8.7054516101E10</v>
      </c>
      <c r="E6590" s="2" t="s">
        <v>21</v>
      </c>
      <c r="F6590" s="2" t="s">
        <v>43</v>
      </c>
      <c r="G6590" s="2" t="s">
        <v>20243</v>
      </c>
      <c r="H6590" s="4" t="s">
        <v>2208</v>
      </c>
      <c r="I6590" s="10"/>
      <c r="J6590" s="6"/>
    </row>
    <row r="6591">
      <c r="A6591" s="28">
        <v>7.5073140148E11</v>
      </c>
      <c r="B6591" s="29" t="s">
        <v>20244</v>
      </c>
      <c r="C6591" s="29" t="s">
        <v>20245</v>
      </c>
      <c r="D6591" s="28">
        <f>+77756880950</f>
        <v>77756880950</v>
      </c>
      <c r="E6591" s="29" t="s">
        <v>525</v>
      </c>
      <c r="F6591" s="29" t="s">
        <v>452</v>
      </c>
      <c r="G6591" s="29" t="s">
        <v>1617</v>
      </c>
      <c r="H6591" s="51" t="s">
        <v>15839</v>
      </c>
      <c r="I6591" s="6"/>
      <c r="J6591" s="6"/>
    </row>
    <row r="6592">
      <c r="A6592" s="28">
        <v>7.50805401551E11</v>
      </c>
      <c r="B6592" s="29" t="s">
        <v>20246</v>
      </c>
      <c r="C6592" s="29" t="s">
        <v>20247</v>
      </c>
      <c r="D6592" s="28">
        <v>8.7771910235E10</v>
      </c>
      <c r="E6592" s="29" t="s">
        <v>16</v>
      </c>
      <c r="F6592" s="29" t="s">
        <v>91</v>
      </c>
      <c r="G6592" s="29" t="s">
        <v>20248</v>
      </c>
      <c r="H6592" s="51" t="s">
        <v>2152</v>
      </c>
      <c r="I6592" s="6"/>
      <c r="J6592" s="33"/>
    </row>
    <row r="6593">
      <c r="A6593" s="3">
        <v>7.5082430145E11</v>
      </c>
      <c r="B6593" s="2" t="s">
        <v>20249</v>
      </c>
      <c r="C6593" s="2" t="s">
        <v>20250</v>
      </c>
      <c r="D6593" s="3">
        <v>8.771243653E10</v>
      </c>
      <c r="E6593" s="2" t="s">
        <v>213</v>
      </c>
      <c r="F6593" s="2" t="s">
        <v>2</v>
      </c>
      <c r="G6593" s="2" t="s">
        <v>17071</v>
      </c>
      <c r="H6593" s="4" t="s">
        <v>19443</v>
      </c>
      <c r="I6593" s="10"/>
      <c r="J6593" s="10"/>
    </row>
    <row r="6594">
      <c r="A6594" s="28">
        <v>7.50807300469E11</v>
      </c>
      <c r="B6594" s="29" t="s">
        <v>20251</v>
      </c>
      <c r="C6594" s="29" t="s">
        <v>20252</v>
      </c>
      <c r="D6594" s="28">
        <v>8.7071260373E10</v>
      </c>
      <c r="E6594" s="29" t="s">
        <v>165</v>
      </c>
      <c r="F6594" s="29" t="s">
        <v>91</v>
      </c>
      <c r="G6594" s="29" t="s">
        <v>20253</v>
      </c>
      <c r="H6594" s="51" t="s">
        <v>2152</v>
      </c>
      <c r="I6594" s="6"/>
      <c r="J6594" s="13"/>
    </row>
    <row r="6595">
      <c r="A6595" s="28">
        <v>7.50820401503E11</v>
      </c>
      <c r="B6595" s="29" t="s">
        <v>20254</v>
      </c>
      <c r="C6595" s="29" t="s">
        <v>20255</v>
      </c>
      <c r="D6595" s="28">
        <v>8.7779338482E10</v>
      </c>
      <c r="E6595" s="29" t="s">
        <v>165</v>
      </c>
      <c r="F6595" s="29" t="s">
        <v>9</v>
      </c>
      <c r="G6595" s="29" t="s">
        <v>20256</v>
      </c>
      <c r="H6595" s="51" t="s">
        <v>20257</v>
      </c>
      <c r="I6595" s="6"/>
      <c r="J6595" s="6"/>
    </row>
    <row r="6596">
      <c r="A6596" s="28">
        <v>7.50824350359E11</v>
      </c>
      <c r="B6596" s="29" t="s">
        <v>20258</v>
      </c>
      <c r="C6596" s="29" t="s">
        <v>20259</v>
      </c>
      <c r="D6596" s="28">
        <v>8.7477194277E10</v>
      </c>
      <c r="E6596" s="29" t="s">
        <v>225</v>
      </c>
      <c r="F6596" s="29" t="s">
        <v>43</v>
      </c>
      <c r="G6596" s="29" t="s">
        <v>1661</v>
      </c>
      <c r="H6596" s="51" t="s">
        <v>20260</v>
      </c>
      <c r="I6596" s="6"/>
      <c r="J6596" s="10"/>
    </row>
    <row r="6597">
      <c r="A6597" s="28">
        <v>7.5091330176E11</v>
      </c>
      <c r="B6597" s="29" t="s">
        <v>20261</v>
      </c>
      <c r="C6597" s="29" t="s">
        <v>20262</v>
      </c>
      <c r="D6597" s="39" t="s">
        <v>20263</v>
      </c>
      <c r="E6597" s="29" t="s">
        <v>165</v>
      </c>
      <c r="F6597" s="29" t="s">
        <v>205</v>
      </c>
      <c r="G6597" s="29" t="s">
        <v>6562</v>
      </c>
      <c r="H6597" s="51" t="s">
        <v>18469</v>
      </c>
      <c r="I6597" s="6"/>
      <c r="J6597" s="33"/>
    </row>
    <row r="6598">
      <c r="A6598" s="28">
        <v>7.50831302614E11</v>
      </c>
      <c r="B6598" s="29" t="s">
        <v>20264</v>
      </c>
      <c r="C6598" s="29" t="s">
        <v>20265</v>
      </c>
      <c r="D6598" s="28">
        <f>+77784376793</f>
        <v>77784376793</v>
      </c>
      <c r="E6598" s="29" t="s">
        <v>213</v>
      </c>
      <c r="F6598" s="29" t="s">
        <v>37</v>
      </c>
      <c r="G6598" s="29" t="s">
        <v>2071</v>
      </c>
      <c r="H6598" s="51" t="s">
        <v>19429</v>
      </c>
      <c r="I6598" s="6"/>
      <c r="J6598" s="6"/>
    </row>
    <row r="6599">
      <c r="A6599" s="28">
        <v>7.50908402292E11</v>
      </c>
      <c r="B6599" s="29" t="s">
        <v>20266</v>
      </c>
      <c r="C6599" s="29" t="s">
        <v>20267</v>
      </c>
      <c r="D6599" s="28">
        <v>8.7057062747E10</v>
      </c>
      <c r="E6599" s="29" t="s">
        <v>173</v>
      </c>
      <c r="F6599" s="29" t="s">
        <v>205</v>
      </c>
      <c r="G6599" s="29" t="s">
        <v>1211</v>
      </c>
      <c r="H6599" s="51" t="s">
        <v>18569</v>
      </c>
      <c r="I6599" s="6"/>
      <c r="J6599" s="10"/>
    </row>
    <row r="6600">
      <c r="A6600" s="28">
        <v>7.50913302441E11</v>
      </c>
      <c r="B6600" s="29" t="s">
        <v>20268</v>
      </c>
      <c r="C6600" s="29" t="s">
        <v>20269</v>
      </c>
      <c r="D6600" s="28">
        <v>8.701486228E10</v>
      </c>
      <c r="E6600" s="29" t="s">
        <v>165</v>
      </c>
      <c r="F6600" s="29" t="s">
        <v>141</v>
      </c>
      <c r="G6600" s="29" t="s">
        <v>1529</v>
      </c>
      <c r="H6600" s="51" t="s">
        <v>18336</v>
      </c>
      <c r="I6600" s="6"/>
      <c r="J6600" s="10"/>
    </row>
    <row r="6601">
      <c r="A6601" s="28">
        <v>7.50917401124E11</v>
      </c>
      <c r="B6601" s="29" t="s">
        <v>20270</v>
      </c>
      <c r="C6601" s="29" t="s">
        <v>20270</v>
      </c>
      <c r="D6601" s="28">
        <v>8.7013334602E10</v>
      </c>
      <c r="E6601" s="29" t="s">
        <v>20271</v>
      </c>
      <c r="F6601" s="29" t="s">
        <v>205</v>
      </c>
      <c r="G6601" s="29" t="s">
        <v>5169</v>
      </c>
      <c r="H6601" s="51" t="s">
        <v>18469</v>
      </c>
      <c r="I6601" s="6"/>
      <c r="J6601" s="6"/>
    </row>
    <row r="6602">
      <c r="A6602" s="28">
        <v>7.50919401591E11</v>
      </c>
      <c r="B6602" s="29" t="s">
        <v>20272</v>
      </c>
      <c r="C6602" s="29" t="s">
        <v>20273</v>
      </c>
      <c r="D6602" s="28">
        <v>8.7475148538E10</v>
      </c>
      <c r="E6602" s="29" t="s">
        <v>213</v>
      </c>
      <c r="F6602" s="29" t="s">
        <v>43</v>
      </c>
      <c r="G6602" s="29" t="s">
        <v>4897</v>
      </c>
      <c r="H6602" s="51" t="s">
        <v>20230</v>
      </c>
      <c r="I6602" s="6"/>
      <c r="J6602" s="10"/>
    </row>
    <row r="6603">
      <c r="A6603" s="3">
        <v>7.50918300763E11</v>
      </c>
      <c r="B6603" s="2" t="s">
        <v>20274</v>
      </c>
      <c r="C6603" s="2" t="s">
        <v>20275</v>
      </c>
      <c r="D6603" s="69" t="s">
        <v>20276</v>
      </c>
      <c r="E6603" s="2" t="s">
        <v>349</v>
      </c>
      <c r="F6603" s="2" t="s">
        <v>31</v>
      </c>
      <c r="G6603" s="2" t="s">
        <v>3472</v>
      </c>
      <c r="H6603" s="4" t="s">
        <v>19128</v>
      </c>
      <c r="I6603" s="10"/>
      <c r="J6603" s="6"/>
    </row>
    <row r="6604">
      <c r="A6604" s="28">
        <v>7.50921302504E11</v>
      </c>
      <c r="B6604" s="29" t="s">
        <v>20277</v>
      </c>
      <c r="C6604" s="29" t="s">
        <v>20278</v>
      </c>
      <c r="D6604" s="28">
        <v>8.7025079861E10</v>
      </c>
      <c r="E6604" s="29" t="s">
        <v>165</v>
      </c>
      <c r="F6604" s="29" t="s">
        <v>91</v>
      </c>
      <c r="G6604" s="29" t="s">
        <v>5172</v>
      </c>
      <c r="H6604" s="51" t="s">
        <v>19570</v>
      </c>
      <c r="I6604" s="6"/>
      <c r="J6604" s="6"/>
    </row>
    <row r="6605">
      <c r="A6605" s="28">
        <v>7.50923400981E11</v>
      </c>
      <c r="B6605" s="29" t="s">
        <v>20279</v>
      </c>
      <c r="C6605" s="29" t="s">
        <v>20280</v>
      </c>
      <c r="D6605" s="28">
        <v>8.7051295308E10</v>
      </c>
      <c r="E6605" s="29" t="s">
        <v>213</v>
      </c>
      <c r="F6605" s="29" t="s">
        <v>9</v>
      </c>
      <c r="G6605" s="29" t="s">
        <v>12302</v>
      </c>
      <c r="H6605" s="51" t="s">
        <v>1956</v>
      </c>
      <c r="I6605" s="6"/>
      <c r="J6605" s="33"/>
    </row>
    <row r="6606">
      <c r="A6606" s="28">
        <v>7.51006302611E11</v>
      </c>
      <c r="B6606" s="29" t="s">
        <v>20281</v>
      </c>
      <c r="C6606" s="29" t="s">
        <v>20282</v>
      </c>
      <c r="D6606" s="28">
        <v>8.7014515E10</v>
      </c>
      <c r="E6606" s="29" t="s">
        <v>117</v>
      </c>
      <c r="F6606" s="29" t="s">
        <v>96</v>
      </c>
      <c r="G6606" s="29" t="s">
        <v>16590</v>
      </c>
      <c r="H6606" s="51" t="s">
        <v>17692</v>
      </c>
      <c r="I6606" s="6"/>
      <c r="J6606" s="33"/>
    </row>
    <row r="6607">
      <c r="A6607" s="28">
        <v>7.51003301449E11</v>
      </c>
      <c r="B6607" s="29" t="s">
        <v>20283</v>
      </c>
      <c r="C6607" s="29" t="s">
        <v>20284</v>
      </c>
      <c r="D6607" s="28">
        <v>8.7011851734E10</v>
      </c>
      <c r="E6607" s="29" t="s">
        <v>16</v>
      </c>
      <c r="F6607" s="29" t="s">
        <v>22</v>
      </c>
      <c r="G6607" s="29" t="s">
        <v>20285</v>
      </c>
      <c r="H6607" s="51" t="s">
        <v>20286</v>
      </c>
      <c r="I6607" s="6"/>
      <c r="J6607" s="33"/>
    </row>
    <row r="6608">
      <c r="A6608" s="28">
        <v>7.5100830011E11</v>
      </c>
      <c r="B6608" s="29" t="s">
        <v>20287</v>
      </c>
      <c r="C6608" s="29" t="s">
        <v>20288</v>
      </c>
      <c r="D6608" s="28">
        <v>8.7077494779E10</v>
      </c>
      <c r="E6608" s="29" t="s">
        <v>165</v>
      </c>
      <c r="F6608" s="29" t="s">
        <v>91</v>
      </c>
      <c r="G6608" s="29" t="s">
        <v>1138</v>
      </c>
      <c r="H6608" s="51" t="s">
        <v>19570</v>
      </c>
      <c r="I6608" s="6"/>
      <c r="J6608" s="10"/>
    </row>
    <row r="6609">
      <c r="A6609" s="28">
        <v>7.51009400539E11</v>
      </c>
      <c r="B6609" s="29" t="s">
        <v>20289</v>
      </c>
      <c r="C6609" s="29" t="s">
        <v>20290</v>
      </c>
      <c r="D6609" s="28">
        <v>8.7053820511E10</v>
      </c>
      <c r="E6609" s="29" t="s">
        <v>225</v>
      </c>
      <c r="F6609" s="29" t="s">
        <v>201</v>
      </c>
      <c r="G6609" s="29" t="s">
        <v>3069</v>
      </c>
      <c r="H6609" s="51" t="s">
        <v>20291</v>
      </c>
      <c r="I6609" s="6"/>
      <c r="J6609" s="6"/>
    </row>
    <row r="6610">
      <c r="A6610" s="3">
        <v>7.51008350098E11</v>
      </c>
      <c r="B6610" s="2" t="s">
        <v>20292</v>
      </c>
      <c r="C6610" s="2" t="s">
        <v>20293</v>
      </c>
      <c r="D6610" s="3">
        <v>8.7153252082E10</v>
      </c>
      <c r="E6610" s="2" t="s">
        <v>362</v>
      </c>
      <c r="F6610" s="2" t="s">
        <v>55</v>
      </c>
      <c r="G6610" s="2" t="s">
        <v>20294</v>
      </c>
      <c r="H6610" s="4" t="s">
        <v>1293</v>
      </c>
      <c r="I6610" s="10"/>
      <c r="J6610" s="33"/>
    </row>
    <row r="6611">
      <c r="A6611" s="62">
        <v>7.51011301978E11</v>
      </c>
      <c r="B6611" s="63" t="s">
        <v>20295</v>
      </c>
      <c r="C6611" s="63" t="s">
        <v>20295</v>
      </c>
      <c r="D6611" s="62">
        <f>+77029151951</f>
        <v>77029151951</v>
      </c>
      <c r="E6611" s="63" t="s">
        <v>1</v>
      </c>
      <c r="F6611" s="63" t="s">
        <v>16</v>
      </c>
      <c r="G6611" s="63" t="s">
        <v>6315</v>
      </c>
      <c r="H6611" s="33"/>
      <c r="I6611" s="33"/>
      <c r="J6611" s="6"/>
    </row>
    <row r="6612">
      <c r="A6612" s="3">
        <v>7.51015302462E11</v>
      </c>
      <c r="B6612" s="2" t="s">
        <v>20296</v>
      </c>
      <c r="C6612" s="2" t="s">
        <v>20296</v>
      </c>
      <c r="D6612" s="3">
        <v>8.776600778E10</v>
      </c>
      <c r="E6612" s="2" t="s">
        <v>302</v>
      </c>
      <c r="F6612" s="2" t="s">
        <v>2</v>
      </c>
      <c r="G6612" s="2" t="s">
        <v>1988</v>
      </c>
      <c r="H6612" s="4" t="s">
        <v>20297</v>
      </c>
      <c r="I6612" s="10"/>
      <c r="J6612" s="6"/>
    </row>
    <row r="6613">
      <c r="A6613" s="28">
        <v>7.51016350626E11</v>
      </c>
      <c r="B6613" s="29" t="s">
        <v>20298</v>
      </c>
      <c r="C6613" s="29" t="s">
        <v>20299</v>
      </c>
      <c r="D6613" s="39" t="s">
        <v>20300</v>
      </c>
      <c r="E6613" s="29" t="s">
        <v>762</v>
      </c>
      <c r="F6613" s="29" t="s">
        <v>201</v>
      </c>
      <c r="G6613" s="29" t="s">
        <v>1163</v>
      </c>
      <c r="H6613" s="51" t="s">
        <v>20301</v>
      </c>
      <c r="I6613" s="6"/>
      <c r="J6613" s="6"/>
    </row>
    <row r="6614">
      <c r="A6614" s="3">
        <v>7.51020350261E11</v>
      </c>
      <c r="B6614" s="2" t="s">
        <v>20302</v>
      </c>
      <c r="C6614" s="2" t="s">
        <v>20303</v>
      </c>
      <c r="D6614" s="2" t="s">
        <v>20304</v>
      </c>
      <c r="E6614" s="2" t="s">
        <v>165</v>
      </c>
      <c r="F6614" s="2" t="s">
        <v>43</v>
      </c>
      <c r="G6614" s="2" t="s">
        <v>20305</v>
      </c>
      <c r="H6614" s="4" t="s">
        <v>20306</v>
      </c>
      <c r="I6614" s="10"/>
      <c r="J6614" s="10"/>
    </row>
    <row r="6615">
      <c r="A6615" s="28">
        <v>7.51017300105E11</v>
      </c>
      <c r="B6615" s="29" t="s">
        <v>20307</v>
      </c>
      <c r="C6615" s="29" t="s">
        <v>20308</v>
      </c>
      <c r="D6615" s="28">
        <v>8.7058227815E10</v>
      </c>
      <c r="E6615" s="29" t="s">
        <v>165</v>
      </c>
      <c r="F6615" s="29" t="s">
        <v>91</v>
      </c>
      <c r="G6615" s="29" t="s">
        <v>20309</v>
      </c>
      <c r="H6615" s="51" t="s">
        <v>2152</v>
      </c>
      <c r="I6615" s="6"/>
      <c r="J6615" s="33"/>
    </row>
    <row r="6616">
      <c r="A6616" s="3">
        <v>7.51018301592E11</v>
      </c>
      <c r="B6616" s="2" t="s">
        <v>20310</v>
      </c>
      <c r="C6616" s="2" t="s">
        <v>20311</v>
      </c>
      <c r="D6616" s="3">
        <v>8.7078738433E10</v>
      </c>
      <c r="E6616" s="2" t="s">
        <v>165</v>
      </c>
      <c r="F6616" s="2" t="s">
        <v>43</v>
      </c>
      <c r="G6616" s="2" t="s">
        <v>18254</v>
      </c>
      <c r="H6616" s="4" t="s">
        <v>20312</v>
      </c>
      <c r="I6616" s="10"/>
      <c r="J6616" s="6"/>
      <c r="K6616" s="16"/>
      <c r="L6616" s="16"/>
      <c r="M6616" s="16"/>
      <c r="N6616" s="16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16"/>
    </row>
    <row r="6617">
      <c r="A6617" s="3">
        <v>7.51022401062E11</v>
      </c>
      <c r="B6617" s="2" t="s">
        <v>20313</v>
      </c>
      <c r="C6617" s="2" t="s">
        <v>20314</v>
      </c>
      <c r="D6617" s="3">
        <v>8.7752508935E10</v>
      </c>
      <c r="E6617" s="2" t="s">
        <v>10928</v>
      </c>
      <c r="F6617" s="2" t="s">
        <v>43</v>
      </c>
      <c r="G6617" s="2" t="s">
        <v>20315</v>
      </c>
      <c r="H6617" s="4" t="s">
        <v>2315</v>
      </c>
      <c r="I6617" s="10"/>
      <c r="J6617" s="6"/>
    </row>
    <row r="6618">
      <c r="A6618" s="28">
        <v>7.51025300585E11</v>
      </c>
      <c r="B6618" s="29" t="s">
        <v>20316</v>
      </c>
      <c r="C6618" s="29" t="s">
        <v>20317</v>
      </c>
      <c r="D6618" s="28">
        <f>+77051702737</f>
        <v>77051702737</v>
      </c>
      <c r="E6618" s="29" t="s">
        <v>15</v>
      </c>
      <c r="F6618" s="29" t="s">
        <v>31</v>
      </c>
      <c r="G6618" s="29" t="s">
        <v>15307</v>
      </c>
      <c r="H6618" s="51" t="s">
        <v>19004</v>
      </c>
      <c r="I6618" s="6"/>
      <c r="J6618" s="13"/>
    </row>
    <row r="6619">
      <c r="A6619" s="28">
        <v>7.51025301568E11</v>
      </c>
      <c r="B6619" s="29" t="s">
        <v>20318</v>
      </c>
      <c r="C6619" s="29" t="s">
        <v>20319</v>
      </c>
      <c r="D6619" s="39" t="s">
        <v>20320</v>
      </c>
      <c r="E6619" s="29" t="s">
        <v>117</v>
      </c>
      <c r="F6619" s="29" t="s">
        <v>2</v>
      </c>
      <c r="G6619" s="29" t="s">
        <v>15329</v>
      </c>
      <c r="H6619" s="51" t="s">
        <v>19461</v>
      </c>
      <c r="I6619" s="6"/>
      <c r="J6619" s="33"/>
    </row>
    <row r="6620">
      <c r="A6620" s="28">
        <v>7.5102840231E11</v>
      </c>
      <c r="B6620" s="29" t="s">
        <v>20321</v>
      </c>
      <c r="C6620" s="29" t="s">
        <v>20322</v>
      </c>
      <c r="D6620" s="28">
        <f>+77078677844</f>
        <v>77078677844</v>
      </c>
      <c r="E6620" s="29" t="s">
        <v>674</v>
      </c>
      <c r="F6620" s="29" t="s">
        <v>37</v>
      </c>
      <c r="G6620" s="29" t="s">
        <v>20323</v>
      </c>
      <c r="H6620" s="51" t="s">
        <v>19429</v>
      </c>
      <c r="I6620" s="6"/>
      <c r="J6620" s="6"/>
    </row>
    <row r="6621">
      <c r="A6621" s="28">
        <v>7.51104301745E11</v>
      </c>
      <c r="B6621" s="29" t="s">
        <v>20324</v>
      </c>
      <c r="C6621" s="29" t="s">
        <v>20325</v>
      </c>
      <c r="D6621" s="28">
        <v>8.7474082313E10</v>
      </c>
      <c r="E6621" s="29" t="s">
        <v>7918</v>
      </c>
      <c r="F6621" s="29" t="s">
        <v>205</v>
      </c>
      <c r="G6621" s="29" t="s">
        <v>7722</v>
      </c>
      <c r="H6621" s="51" t="s">
        <v>18469</v>
      </c>
      <c r="I6621" s="6"/>
      <c r="J6621" s="10"/>
    </row>
    <row r="6622">
      <c r="A6622" s="28">
        <v>7.51103301988E11</v>
      </c>
      <c r="B6622" s="29" t="s">
        <v>20326</v>
      </c>
      <c r="C6622" s="29" t="s">
        <v>20327</v>
      </c>
      <c r="D6622" s="28">
        <v>8.7017777346E10</v>
      </c>
      <c r="E6622" s="29" t="s">
        <v>584</v>
      </c>
      <c r="F6622" s="29" t="s">
        <v>96</v>
      </c>
      <c r="G6622" s="29" t="s">
        <v>20328</v>
      </c>
      <c r="H6622" s="51" t="s">
        <v>1985</v>
      </c>
      <c r="I6622" s="6"/>
      <c r="J6622" s="10"/>
    </row>
    <row r="6623">
      <c r="A6623" s="28">
        <v>7.51103350232E11</v>
      </c>
      <c r="B6623" s="29" t="s">
        <v>20329</v>
      </c>
      <c r="C6623" s="29" t="s">
        <v>20330</v>
      </c>
      <c r="D6623" s="28">
        <v>8.7014721827E10</v>
      </c>
      <c r="E6623" s="29" t="s">
        <v>21</v>
      </c>
      <c r="F6623" s="29" t="s">
        <v>71</v>
      </c>
      <c r="G6623" s="29" t="s">
        <v>4758</v>
      </c>
      <c r="H6623" s="30" t="s">
        <v>2051</v>
      </c>
      <c r="I6623" s="6"/>
      <c r="J6623" s="6"/>
    </row>
    <row r="6624">
      <c r="A6624" s="62">
        <v>7.51105301196E11</v>
      </c>
      <c r="B6624" s="63" t="s">
        <v>20331</v>
      </c>
      <c r="C6624" s="63" t="s">
        <v>20332</v>
      </c>
      <c r="D6624" s="62">
        <v>8.7029367758E10</v>
      </c>
      <c r="E6624" s="63" t="s">
        <v>36</v>
      </c>
      <c r="F6624" s="63" t="s">
        <v>428</v>
      </c>
      <c r="G6624" s="63" t="s">
        <v>5906</v>
      </c>
      <c r="H6624" s="33"/>
      <c r="I6624" s="33"/>
      <c r="J6624" s="33"/>
    </row>
    <row r="6625">
      <c r="A6625" s="28">
        <v>7.51111402341E11</v>
      </c>
      <c r="B6625" s="29" t="s">
        <v>20333</v>
      </c>
      <c r="C6625" s="29" t="s">
        <v>20334</v>
      </c>
      <c r="D6625" s="28">
        <v>8.7770413939E10</v>
      </c>
      <c r="E6625" s="29" t="s">
        <v>165</v>
      </c>
      <c r="F6625" s="29" t="s">
        <v>186</v>
      </c>
      <c r="G6625" s="29" t="s">
        <v>1196</v>
      </c>
      <c r="H6625" s="51" t="s">
        <v>18005</v>
      </c>
      <c r="I6625" s="6"/>
      <c r="J6625" s="6"/>
    </row>
    <row r="6626">
      <c r="A6626" s="28">
        <v>7.51113401205E11</v>
      </c>
      <c r="B6626" s="29" t="s">
        <v>3382</v>
      </c>
      <c r="C6626" s="29" t="s">
        <v>20335</v>
      </c>
      <c r="D6626" s="39" t="s">
        <v>20336</v>
      </c>
      <c r="E6626" s="29" t="s">
        <v>386</v>
      </c>
      <c r="F6626" s="29" t="s">
        <v>91</v>
      </c>
      <c r="G6626" s="29" t="s">
        <v>2739</v>
      </c>
      <c r="H6626" s="51" t="s">
        <v>19570</v>
      </c>
      <c r="I6626" s="6"/>
      <c r="J6626" s="6"/>
    </row>
    <row r="6627">
      <c r="A6627" s="28">
        <v>7.51112402713E11</v>
      </c>
      <c r="B6627" s="29" t="s">
        <v>20337</v>
      </c>
      <c r="C6627" s="29" t="s">
        <v>20338</v>
      </c>
      <c r="D6627" s="28">
        <v>8.7769138952E10</v>
      </c>
      <c r="E6627" s="29" t="s">
        <v>1373</v>
      </c>
      <c r="F6627" s="29" t="s">
        <v>91</v>
      </c>
      <c r="G6627" s="29" t="s">
        <v>2266</v>
      </c>
      <c r="H6627" s="51" t="s">
        <v>2152</v>
      </c>
      <c r="I6627" s="6"/>
      <c r="J6627" s="6"/>
    </row>
    <row r="6628">
      <c r="A6628" s="3">
        <v>7.51111302583E11</v>
      </c>
      <c r="B6628" s="2" t="s">
        <v>20339</v>
      </c>
      <c r="C6628" s="2" t="s">
        <v>20340</v>
      </c>
      <c r="D6628" s="3">
        <v>8.7114431245E10</v>
      </c>
      <c r="E6628" s="2" t="s">
        <v>165</v>
      </c>
      <c r="F6628" s="2" t="s">
        <v>91</v>
      </c>
      <c r="G6628" s="2" t="s">
        <v>15319</v>
      </c>
      <c r="H6628" s="4" t="s">
        <v>20341</v>
      </c>
      <c r="I6628" s="10"/>
      <c r="J6628" s="6"/>
    </row>
    <row r="6629">
      <c r="A6629" s="3">
        <v>7.51125401637E11</v>
      </c>
      <c r="B6629" s="2" t="s">
        <v>20342</v>
      </c>
      <c r="C6629" s="2" t="s">
        <v>20343</v>
      </c>
      <c r="D6629" s="3">
        <v>8.7765830705E10</v>
      </c>
      <c r="E6629" s="2" t="s">
        <v>165</v>
      </c>
      <c r="F6629" s="2" t="s">
        <v>91</v>
      </c>
      <c r="G6629" s="2" t="s">
        <v>18774</v>
      </c>
      <c r="H6629" s="4" t="s">
        <v>20341</v>
      </c>
      <c r="I6629" s="10"/>
      <c r="J6629" s="6"/>
    </row>
    <row r="6630">
      <c r="A6630" s="28">
        <v>7.51115400565E11</v>
      </c>
      <c r="B6630" s="29" t="s">
        <v>20344</v>
      </c>
      <c r="C6630" s="29" t="s">
        <v>20345</v>
      </c>
      <c r="D6630" s="28">
        <v>8.7078571523E10</v>
      </c>
      <c r="E6630" s="29" t="s">
        <v>117</v>
      </c>
      <c r="F6630" s="29" t="s">
        <v>2</v>
      </c>
      <c r="G6630" s="29" t="s">
        <v>17257</v>
      </c>
      <c r="H6630" s="51" t="s">
        <v>19343</v>
      </c>
      <c r="I6630" s="6"/>
      <c r="J6630" s="6"/>
    </row>
    <row r="6631">
      <c r="A6631" s="28">
        <v>7.51118302363E11</v>
      </c>
      <c r="B6631" s="29" t="s">
        <v>20346</v>
      </c>
      <c r="C6631" s="29" t="s">
        <v>20347</v>
      </c>
      <c r="D6631" s="28">
        <v>8.7754771988E10</v>
      </c>
      <c r="E6631" s="29" t="s">
        <v>525</v>
      </c>
      <c r="F6631" s="29" t="s">
        <v>37</v>
      </c>
      <c r="G6631" s="29" t="s">
        <v>6691</v>
      </c>
      <c r="H6631" s="51" t="s">
        <v>19429</v>
      </c>
      <c r="I6631" s="6"/>
      <c r="J6631" s="6"/>
    </row>
    <row r="6632">
      <c r="A6632" s="28">
        <v>7.51120402112E11</v>
      </c>
      <c r="B6632" s="29" t="s">
        <v>20348</v>
      </c>
      <c r="C6632" s="29" t="s">
        <v>20349</v>
      </c>
      <c r="D6632" s="28">
        <v>8.7771021553E10</v>
      </c>
      <c r="E6632" s="29" t="s">
        <v>36</v>
      </c>
      <c r="F6632" s="29" t="s">
        <v>2</v>
      </c>
      <c r="G6632" s="29" t="s">
        <v>19452</v>
      </c>
      <c r="H6632" s="51" t="s">
        <v>19343</v>
      </c>
      <c r="I6632" s="6"/>
      <c r="J6632" s="33"/>
    </row>
    <row r="6633">
      <c r="A6633" s="62">
        <v>7.51122350404E11</v>
      </c>
      <c r="B6633" s="63" t="s">
        <v>20350</v>
      </c>
      <c r="C6633" s="63" t="s">
        <v>20351</v>
      </c>
      <c r="D6633" s="62">
        <v>8.7772025494E10</v>
      </c>
      <c r="E6633" s="63" t="s">
        <v>6753</v>
      </c>
      <c r="F6633" s="63" t="s">
        <v>2984</v>
      </c>
      <c r="G6633" s="63" t="s">
        <v>5954</v>
      </c>
      <c r="H6633" s="33"/>
      <c r="I6633" s="33"/>
      <c r="J6633" s="13"/>
    </row>
    <row r="6634">
      <c r="A6634" s="28">
        <v>7.51125401924E11</v>
      </c>
      <c r="B6634" s="29" t="s">
        <v>20352</v>
      </c>
      <c r="C6634" s="29" t="s">
        <v>20353</v>
      </c>
      <c r="D6634" s="39" t="s">
        <v>20354</v>
      </c>
      <c r="E6634" s="29" t="s">
        <v>36</v>
      </c>
      <c r="F6634" s="29" t="s">
        <v>186</v>
      </c>
      <c r="G6634" s="29" t="s">
        <v>12946</v>
      </c>
      <c r="H6634" s="51" t="s">
        <v>18027</v>
      </c>
      <c r="I6634" s="6"/>
      <c r="J6634" s="33"/>
    </row>
    <row r="6635">
      <c r="A6635" s="28">
        <v>7.51207450076E11</v>
      </c>
      <c r="B6635" s="29" t="s">
        <v>20355</v>
      </c>
      <c r="C6635" s="29" t="s">
        <v>20356</v>
      </c>
      <c r="D6635" s="39" t="s">
        <v>20357</v>
      </c>
      <c r="E6635" s="29" t="s">
        <v>13346</v>
      </c>
      <c r="F6635" s="29" t="s">
        <v>71</v>
      </c>
      <c r="G6635" s="29" t="s">
        <v>1800</v>
      </c>
      <c r="H6635" s="30" t="s">
        <v>20358</v>
      </c>
      <c r="I6635" s="6"/>
      <c r="J6635" s="13"/>
    </row>
    <row r="6636">
      <c r="A6636" s="28">
        <v>7.51203402044E11</v>
      </c>
      <c r="B6636" s="29" t="s">
        <v>20359</v>
      </c>
      <c r="C6636" s="29" t="s">
        <v>20360</v>
      </c>
      <c r="D6636" s="28">
        <v>8.7766558362E10</v>
      </c>
      <c r="E6636" s="29" t="s">
        <v>386</v>
      </c>
      <c r="F6636" s="29" t="s">
        <v>2</v>
      </c>
      <c r="G6636" s="29" t="s">
        <v>1705</v>
      </c>
      <c r="H6636" s="51" t="s">
        <v>20361</v>
      </c>
      <c r="I6636" s="6"/>
      <c r="J6636" s="33"/>
    </row>
    <row r="6637">
      <c r="A6637" s="28">
        <v>7.51201303322E11</v>
      </c>
      <c r="B6637" s="29" t="s">
        <v>4183</v>
      </c>
      <c r="C6637" s="29" t="s">
        <v>20362</v>
      </c>
      <c r="D6637" s="39" t="s">
        <v>20363</v>
      </c>
      <c r="E6637" s="29" t="s">
        <v>302</v>
      </c>
      <c r="F6637" s="29" t="s">
        <v>37</v>
      </c>
      <c r="G6637" s="29" t="s">
        <v>9253</v>
      </c>
      <c r="H6637" s="51" t="s">
        <v>19429</v>
      </c>
      <c r="I6637" s="6"/>
      <c r="J6637" s="6"/>
    </row>
    <row r="6638">
      <c r="A6638" s="28">
        <v>7.51209302744E11</v>
      </c>
      <c r="B6638" s="29" t="s">
        <v>20364</v>
      </c>
      <c r="C6638" s="29" t="s">
        <v>20365</v>
      </c>
      <c r="D6638" s="28">
        <v>8.7472104989E10</v>
      </c>
      <c r="E6638" s="29" t="s">
        <v>302</v>
      </c>
      <c r="F6638" s="29" t="s">
        <v>2</v>
      </c>
      <c r="G6638" s="29" t="s">
        <v>17740</v>
      </c>
      <c r="H6638" s="51" t="s">
        <v>20366</v>
      </c>
      <c r="I6638" s="6"/>
      <c r="J6638" s="13"/>
    </row>
    <row r="6639">
      <c r="A6639" s="62">
        <v>7.51210350175E11</v>
      </c>
      <c r="B6639" s="63" t="s">
        <v>20367</v>
      </c>
      <c r="C6639" s="63" t="s">
        <v>20368</v>
      </c>
      <c r="D6639" s="68" t="str">
        <f>+77015160978 ,87015160978</f>
        <v>#ERROR!</v>
      </c>
      <c r="E6639" s="63" t="s">
        <v>225</v>
      </c>
      <c r="F6639" s="63" t="s">
        <v>428</v>
      </c>
      <c r="G6639" s="63" t="s">
        <v>5863</v>
      </c>
      <c r="H6639" s="33"/>
      <c r="I6639" s="33"/>
      <c r="J6639" s="10"/>
    </row>
    <row r="6640">
      <c r="A6640" s="28">
        <v>7.51210401738E11</v>
      </c>
      <c r="B6640" s="29" t="s">
        <v>20369</v>
      </c>
      <c r="C6640" s="29" t="s">
        <v>20370</v>
      </c>
      <c r="D6640" s="29" t="s">
        <v>20371</v>
      </c>
      <c r="E6640" s="29" t="s">
        <v>16</v>
      </c>
      <c r="F6640" s="29" t="s">
        <v>37</v>
      </c>
      <c r="G6640" s="29" t="s">
        <v>19580</v>
      </c>
      <c r="H6640" s="51" t="s">
        <v>19429</v>
      </c>
      <c r="I6640" s="6"/>
      <c r="J6640" s="33"/>
    </row>
    <row r="6641">
      <c r="A6641" s="28">
        <v>7.60101409393E11</v>
      </c>
      <c r="B6641" s="29" t="s">
        <v>20372</v>
      </c>
      <c r="C6641" s="29" t="s">
        <v>20373</v>
      </c>
      <c r="D6641" s="39" t="s">
        <v>20374</v>
      </c>
      <c r="E6641" s="29" t="s">
        <v>302</v>
      </c>
      <c r="F6641" s="29" t="s">
        <v>2</v>
      </c>
      <c r="G6641" s="29" t="s">
        <v>2750</v>
      </c>
      <c r="H6641" s="51" t="s">
        <v>20361</v>
      </c>
      <c r="I6641" s="6"/>
      <c r="J6641" s="6"/>
    </row>
    <row r="6642">
      <c r="A6642" s="58"/>
      <c r="B6642" s="58"/>
      <c r="C6642" s="58"/>
      <c r="D6642" s="58"/>
      <c r="E6642" s="58"/>
      <c r="F6642" s="58"/>
      <c r="G6642" s="58"/>
      <c r="H6642" s="6"/>
      <c r="I6642" s="6"/>
      <c r="J6642" s="6"/>
    </row>
    <row r="6643">
      <c r="A6643" s="3">
        <v>7.51227300409E11</v>
      </c>
      <c r="B6643" s="2" t="s">
        <v>20375</v>
      </c>
      <c r="C6643" s="2" t="s">
        <v>20376</v>
      </c>
      <c r="D6643" s="3">
        <v>8.7058316705E10</v>
      </c>
      <c r="E6643" s="2" t="s">
        <v>21</v>
      </c>
      <c r="F6643" s="2" t="s">
        <v>31</v>
      </c>
      <c r="G6643" s="2" t="s">
        <v>20377</v>
      </c>
      <c r="H6643" s="4" t="s">
        <v>18900</v>
      </c>
      <c r="I6643" s="10"/>
      <c r="J6643" s="10"/>
    </row>
    <row r="6644">
      <c r="A6644" s="28">
        <v>7.5121830114E11</v>
      </c>
      <c r="B6644" s="29" t="s">
        <v>18398</v>
      </c>
      <c r="C6644" s="29" t="s">
        <v>20378</v>
      </c>
      <c r="D6644" s="28">
        <v>8.777060035E10</v>
      </c>
      <c r="E6644" s="29" t="s">
        <v>247</v>
      </c>
      <c r="F6644" s="29" t="s">
        <v>91</v>
      </c>
      <c r="G6644" s="29" t="s">
        <v>15319</v>
      </c>
      <c r="H6644" s="51" t="s">
        <v>20341</v>
      </c>
      <c r="I6644" s="6"/>
      <c r="J6644" s="10"/>
    </row>
    <row r="6645">
      <c r="A6645" s="62">
        <v>7.60101413252E11</v>
      </c>
      <c r="B6645" s="63" t="s">
        <v>20379</v>
      </c>
      <c r="C6645" s="63" t="s">
        <v>20380</v>
      </c>
      <c r="D6645" s="68" t="str">
        <f>+77718971320 ,87718971320</f>
        <v>#ERROR!</v>
      </c>
      <c r="E6645" s="63" t="s">
        <v>16</v>
      </c>
      <c r="F6645" s="63" t="s">
        <v>37</v>
      </c>
      <c r="G6645" s="63" t="s">
        <v>20381</v>
      </c>
      <c r="H6645" s="33"/>
      <c r="I6645" s="33"/>
      <c r="J6645" s="33"/>
    </row>
    <row r="6646">
      <c r="A6646" s="3">
        <v>7.60103401616E11</v>
      </c>
      <c r="B6646" s="2" t="s">
        <v>20382</v>
      </c>
      <c r="C6646" s="2" t="s">
        <v>20382</v>
      </c>
      <c r="D6646" s="3">
        <v>8.7133678734E10</v>
      </c>
      <c r="E6646" s="2" t="s">
        <v>16</v>
      </c>
      <c r="F6646" s="2" t="s">
        <v>201</v>
      </c>
      <c r="G6646" s="2" t="s">
        <v>20383</v>
      </c>
      <c r="H6646" s="4" t="s">
        <v>1874</v>
      </c>
      <c r="I6646" s="10"/>
      <c r="J6646" s="6"/>
    </row>
    <row r="6647">
      <c r="A6647" s="28">
        <v>7.60115400683E11</v>
      </c>
      <c r="B6647" s="29" t="s">
        <v>20384</v>
      </c>
      <c r="C6647" s="29" t="s">
        <v>20385</v>
      </c>
      <c r="D6647" s="29" t="s">
        <v>20386</v>
      </c>
      <c r="E6647" s="29" t="s">
        <v>36</v>
      </c>
      <c r="F6647" s="29" t="s">
        <v>60</v>
      </c>
      <c r="G6647" s="29" t="s">
        <v>15804</v>
      </c>
      <c r="H6647" s="51" t="s">
        <v>14979</v>
      </c>
      <c r="I6647" s="6"/>
      <c r="J6647" s="10"/>
    </row>
    <row r="6648">
      <c r="A6648" s="28">
        <v>7.6010630037E11</v>
      </c>
      <c r="B6648" s="29" t="s">
        <v>20387</v>
      </c>
      <c r="C6648" s="29" t="s">
        <v>20388</v>
      </c>
      <c r="D6648" s="28">
        <v>8.7759523909E10</v>
      </c>
      <c r="E6648" s="29" t="s">
        <v>21</v>
      </c>
      <c r="F6648" s="29" t="s">
        <v>2</v>
      </c>
      <c r="G6648" s="29" t="s">
        <v>12024</v>
      </c>
      <c r="H6648" s="51" t="s">
        <v>20361</v>
      </c>
      <c r="I6648" s="6"/>
      <c r="J6648" s="6"/>
    </row>
    <row r="6649">
      <c r="A6649" s="28">
        <v>7.60109350185E11</v>
      </c>
      <c r="B6649" s="29" t="s">
        <v>20389</v>
      </c>
      <c r="C6649" s="29" t="s">
        <v>20390</v>
      </c>
      <c r="D6649" s="28">
        <v>8.7014261279E10</v>
      </c>
      <c r="E6649" s="29" t="s">
        <v>225</v>
      </c>
      <c r="F6649" s="29" t="s">
        <v>43</v>
      </c>
      <c r="G6649" s="29" t="s">
        <v>1323</v>
      </c>
      <c r="H6649" s="51" t="s">
        <v>2627</v>
      </c>
      <c r="I6649" s="6"/>
      <c r="J6649" s="20"/>
    </row>
    <row r="6650">
      <c r="A6650" s="28">
        <v>7.60103403375E11</v>
      </c>
      <c r="B6650" s="29" t="s">
        <v>20391</v>
      </c>
      <c r="C6650" s="29" t="s">
        <v>20392</v>
      </c>
      <c r="D6650" s="28">
        <v>8.7012160157E10</v>
      </c>
      <c r="E6650" s="29" t="s">
        <v>213</v>
      </c>
      <c r="F6650" s="29" t="s">
        <v>2</v>
      </c>
      <c r="G6650" s="29" t="s">
        <v>15400</v>
      </c>
      <c r="H6650" s="51" t="s">
        <v>20361</v>
      </c>
      <c r="I6650" s="6"/>
      <c r="J6650" s="6"/>
    </row>
    <row r="6651">
      <c r="A6651" s="3">
        <v>7.60114300136E11</v>
      </c>
      <c r="B6651" s="2" t="s">
        <v>20393</v>
      </c>
      <c r="C6651" s="2" t="s">
        <v>20394</v>
      </c>
      <c r="D6651" s="69" t="s">
        <v>20395</v>
      </c>
      <c r="E6651" s="2" t="s">
        <v>4020</v>
      </c>
      <c r="F6651" s="2" t="s">
        <v>205</v>
      </c>
      <c r="G6651" s="2" t="s">
        <v>1634</v>
      </c>
      <c r="H6651" s="4" t="s">
        <v>18569</v>
      </c>
      <c r="I6651" s="10"/>
      <c r="J6651" s="33"/>
    </row>
    <row r="6652">
      <c r="A6652" s="28">
        <v>7.60114301065E11</v>
      </c>
      <c r="B6652" s="29" t="s">
        <v>20396</v>
      </c>
      <c r="C6652" s="29" t="s">
        <v>20397</v>
      </c>
      <c r="D6652" s="28">
        <v>8.7714125394E10</v>
      </c>
      <c r="E6652" s="29" t="s">
        <v>165</v>
      </c>
      <c r="F6652" s="29" t="s">
        <v>2</v>
      </c>
      <c r="G6652" s="29" t="s">
        <v>17884</v>
      </c>
      <c r="H6652" s="51" t="s">
        <v>20361</v>
      </c>
      <c r="I6652" s="6"/>
      <c r="J6652" s="6"/>
    </row>
    <row r="6653">
      <c r="A6653" s="3">
        <v>7.60124302721E11</v>
      </c>
      <c r="B6653" s="2" t="s">
        <v>16933</v>
      </c>
      <c r="C6653" s="2" t="s">
        <v>20398</v>
      </c>
      <c r="D6653" s="3">
        <v>8.7770550407E10</v>
      </c>
      <c r="E6653" s="2" t="s">
        <v>117</v>
      </c>
      <c r="F6653" s="2" t="s">
        <v>96</v>
      </c>
      <c r="G6653" s="2" t="s">
        <v>13662</v>
      </c>
      <c r="H6653" s="4" t="s">
        <v>2090</v>
      </c>
      <c r="I6653" s="10"/>
      <c r="J6653" s="6"/>
    </row>
    <row r="6654">
      <c r="A6654" s="3">
        <v>7.60118301077E11</v>
      </c>
      <c r="B6654" s="2" t="s">
        <v>2580</v>
      </c>
      <c r="C6654" s="2" t="s">
        <v>20399</v>
      </c>
      <c r="D6654" s="3">
        <v>8.7184064104E10</v>
      </c>
      <c r="E6654" s="2" t="s">
        <v>165</v>
      </c>
      <c r="F6654" s="2" t="s">
        <v>9</v>
      </c>
      <c r="G6654" s="2" t="s">
        <v>4289</v>
      </c>
      <c r="H6654" s="4" t="s">
        <v>2162</v>
      </c>
      <c r="I6654" s="10"/>
      <c r="J6654" s="6"/>
    </row>
    <row r="6655">
      <c r="A6655" s="28">
        <v>7.60123402475E11</v>
      </c>
      <c r="B6655" s="29" t="s">
        <v>20400</v>
      </c>
      <c r="C6655" s="29" t="s">
        <v>20401</v>
      </c>
      <c r="D6655" s="39" t="s">
        <v>20402</v>
      </c>
      <c r="E6655" s="29" t="s">
        <v>16</v>
      </c>
      <c r="F6655" s="29" t="s">
        <v>91</v>
      </c>
      <c r="G6655" s="29" t="s">
        <v>15304</v>
      </c>
      <c r="H6655" s="51" t="s">
        <v>2152</v>
      </c>
      <c r="I6655" s="6"/>
      <c r="J6655" s="33"/>
    </row>
    <row r="6656">
      <c r="A6656" s="28">
        <v>7.60117302169E11</v>
      </c>
      <c r="B6656" s="29" t="s">
        <v>20403</v>
      </c>
      <c r="C6656" s="29" t="s">
        <v>20404</v>
      </c>
      <c r="D6656" s="28">
        <v>8.7475183426E10</v>
      </c>
      <c r="E6656" s="29" t="s">
        <v>165</v>
      </c>
      <c r="F6656" s="29" t="s">
        <v>2</v>
      </c>
      <c r="G6656" s="29" t="s">
        <v>5928</v>
      </c>
      <c r="H6656" s="51" t="s">
        <v>20405</v>
      </c>
      <c r="I6656" s="6"/>
      <c r="J6656" s="10"/>
    </row>
    <row r="6657">
      <c r="A6657" s="3">
        <v>7.60122401431E11</v>
      </c>
      <c r="B6657" s="2" t="s">
        <v>20406</v>
      </c>
      <c r="C6657" s="2" t="s">
        <v>20407</v>
      </c>
      <c r="D6657" s="2" t="s">
        <v>20408</v>
      </c>
      <c r="E6657" s="2" t="s">
        <v>6378</v>
      </c>
      <c r="F6657" s="2" t="s">
        <v>37</v>
      </c>
      <c r="G6657" s="2" t="s">
        <v>6761</v>
      </c>
      <c r="H6657" s="4" t="s">
        <v>19483</v>
      </c>
      <c r="I6657" s="10"/>
      <c r="J6657" s="10"/>
    </row>
    <row r="6658">
      <c r="A6658" s="28">
        <v>7.60129450478E11</v>
      </c>
      <c r="B6658" s="29" t="s">
        <v>20409</v>
      </c>
      <c r="C6658" s="29" t="s">
        <v>20410</v>
      </c>
      <c r="D6658" s="28">
        <f>+77054056976</f>
        <v>77054056976</v>
      </c>
      <c r="E6658" s="29" t="s">
        <v>674</v>
      </c>
      <c r="F6658" s="29" t="s">
        <v>9</v>
      </c>
      <c r="G6658" s="29" t="s">
        <v>2852</v>
      </c>
      <c r="H6658" s="51" t="s">
        <v>1956</v>
      </c>
      <c r="I6658" s="6"/>
      <c r="J6658" s="6"/>
    </row>
    <row r="6659">
      <c r="A6659" s="28">
        <v>7.60201302036E11</v>
      </c>
      <c r="B6659" s="29" t="s">
        <v>20411</v>
      </c>
      <c r="C6659" s="29" t="s">
        <v>20412</v>
      </c>
      <c r="D6659" s="28">
        <v>8.7473248116E10</v>
      </c>
      <c r="E6659" s="29" t="s">
        <v>165</v>
      </c>
      <c r="F6659" s="29" t="s">
        <v>16</v>
      </c>
      <c r="G6659" s="29" t="s">
        <v>20413</v>
      </c>
      <c r="H6659" s="51" t="s">
        <v>20361</v>
      </c>
      <c r="I6659" s="6"/>
      <c r="J6659" s="6"/>
    </row>
    <row r="6660">
      <c r="A6660" s="62">
        <v>7.60227301012E11</v>
      </c>
      <c r="B6660" s="63" t="s">
        <v>20414</v>
      </c>
      <c r="C6660" s="63" t="s">
        <v>20415</v>
      </c>
      <c r="D6660" s="62">
        <v>8.7772284705E10</v>
      </c>
      <c r="E6660" s="63" t="s">
        <v>762</v>
      </c>
      <c r="F6660" s="63" t="s">
        <v>16</v>
      </c>
      <c r="G6660" s="63" t="s">
        <v>12432</v>
      </c>
      <c r="H6660" s="33"/>
      <c r="I6660" s="33"/>
      <c r="J6660" s="33"/>
    </row>
    <row r="6661">
      <c r="A6661" s="28">
        <v>7.60210303797E11</v>
      </c>
      <c r="B6661" s="29" t="s">
        <v>20416</v>
      </c>
      <c r="C6661" s="29" t="s">
        <v>20417</v>
      </c>
      <c r="D6661" s="28">
        <v>8.7714002037E10</v>
      </c>
      <c r="E6661" s="29" t="s">
        <v>213</v>
      </c>
      <c r="F6661" s="29" t="s">
        <v>96</v>
      </c>
      <c r="G6661" s="29" t="s">
        <v>2197</v>
      </c>
      <c r="H6661" s="51" t="s">
        <v>1985</v>
      </c>
      <c r="I6661" s="6"/>
      <c r="J6661" s="10"/>
      <c r="K6661" s="27"/>
      <c r="L6661" s="27"/>
      <c r="M6661" s="27"/>
      <c r="N6661" s="27"/>
      <c r="O6661" s="27"/>
      <c r="P6661" s="27"/>
      <c r="Q6661" s="27"/>
      <c r="R6661" s="27"/>
      <c r="S6661" s="27"/>
      <c r="T6661" s="27"/>
      <c r="U6661" s="27"/>
      <c r="V6661" s="27"/>
      <c r="W6661" s="27"/>
      <c r="X6661" s="27"/>
      <c r="Y6661" s="27"/>
      <c r="Z6661" s="27"/>
    </row>
    <row r="6662">
      <c r="A6662" s="28">
        <v>7.60213450147E11</v>
      </c>
      <c r="B6662" s="29" t="s">
        <v>20418</v>
      </c>
      <c r="C6662" s="29" t="s">
        <v>20419</v>
      </c>
      <c r="D6662" s="28">
        <v>8.7029338065E10</v>
      </c>
      <c r="E6662" s="29" t="s">
        <v>379</v>
      </c>
      <c r="F6662" s="29" t="s">
        <v>9</v>
      </c>
      <c r="G6662" s="29" t="s">
        <v>2852</v>
      </c>
      <c r="H6662" s="51" t="s">
        <v>1956</v>
      </c>
      <c r="I6662" s="6"/>
      <c r="J6662" s="33"/>
    </row>
    <row r="6663">
      <c r="A6663" s="28">
        <v>7.60218402977E11</v>
      </c>
      <c r="B6663" s="29" t="s">
        <v>20420</v>
      </c>
      <c r="C6663" s="29" t="s">
        <v>20421</v>
      </c>
      <c r="D6663" s="28">
        <v>8.7715619505E10</v>
      </c>
      <c r="E6663" s="29" t="s">
        <v>302</v>
      </c>
      <c r="F6663" s="29" t="s">
        <v>37</v>
      </c>
      <c r="G6663" s="29" t="s">
        <v>13495</v>
      </c>
      <c r="H6663" s="51" t="s">
        <v>19429</v>
      </c>
      <c r="I6663" s="6"/>
      <c r="J6663" s="6"/>
    </row>
    <row r="6664">
      <c r="A6664" s="28">
        <v>7.60312300945E11</v>
      </c>
      <c r="B6664" s="29" t="s">
        <v>20422</v>
      </c>
      <c r="C6664" s="29" t="s">
        <v>20423</v>
      </c>
      <c r="D6664" s="39" t="s">
        <v>20424</v>
      </c>
      <c r="E6664" s="29" t="s">
        <v>165</v>
      </c>
      <c r="F6664" s="29" t="s">
        <v>9</v>
      </c>
      <c r="G6664" s="29" t="s">
        <v>11855</v>
      </c>
      <c r="H6664" s="30" t="s">
        <v>20425</v>
      </c>
      <c r="I6664" s="6"/>
      <c r="J6664" s="10"/>
    </row>
    <row r="6665">
      <c r="A6665" s="3">
        <v>7.60229401848E11</v>
      </c>
      <c r="B6665" s="2" t="s">
        <v>20426</v>
      </c>
      <c r="C6665" s="2" t="s">
        <v>20427</v>
      </c>
      <c r="D6665" s="3">
        <v>8.7471941293E10</v>
      </c>
      <c r="E6665" s="2" t="s">
        <v>165</v>
      </c>
      <c r="F6665" s="2" t="s">
        <v>2</v>
      </c>
      <c r="G6665" s="2" t="s">
        <v>13111</v>
      </c>
      <c r="H6665" s="4" t="s">
        <v>20428</v>
      </c>
      <c r="I6665" s="10"/>
      <c r="J6665" s="10"/>
    </row>
    <row r="6666">
      <c r="A6666" s="3">
        <v>7.60303350803E11</v>
      </c>
      <c r="B6666" s="2" t="s">
        <v>20429</v>
      </c>
      <c r="C6666" s="2" t="s">
        <v>20430</v>
      </c>
      <c r="D6666" s="3">
        <v>8.708835501E10</v>
      </c>
      <c r="E6666" s="2" t="s">
        <v>36</v>
      </c>
      <c r="F6666" s="2" t="s">
        <v>60</v>
      </c>
      <c r="G6666" s="2" t="s">
        <v>20431</v>
      </c>
      <c r="H6666" s="4" t="s">
        <v>15160</v>
      </c>
      <c r="I6666" s="10"/>
      <c r="J6666" s="33"/>
    </row>
    <row r="6667">
      <c r="A6667" s="28">
        <v>7.60308402133E11</v>
      </c>
      <c r="B6667" s="29" t="s">
        <v>20432</v>
      </c>
      <c r="C6667" s="29" t="s">
        <v>20433</v>
      </c>
      <c r="D6667" s="29" t="s">
        <v>20434</v>
      </c>
      <c r="E6667" s="29" t="s">
        <v>247</v>
      </c>
      <c r="F6667" s="29" t="s">
        <v>205</v>
      </c>
      <c r="G6667" s="29" t="s">
        <v>802</v>
      </c>
      <c r="H6667" s="51" t="s">
        <v>20435</v>
      </c>
      <c r="I6667" s="6"/>
      <c r="J6667" s="10"/>
    </row>
    <row r="6668">
      <c r="A6668" s="28">
        <v>7.60312302159E11</v>
      </c>
      <c r="B6668" s="29" t="s">
        <v>20436</v>
      </c>
      <c r="C6668" s="29" t="s">
        <v>20437</v>
      </c>
      <c r="D6668" s="28">
        <v>8.7014157493E10</v>
      </c>
      <c r="E6668" s="29" t="s">
        <v>117</v>
      </c>
      <c r="F6668" s="29" t="s">
        <v>16</v>
      </c>
      <c r="G6668" s="29" t="s">
        <v>14793</v>
      </c>
      <c r="H6668" s="51" t="s">
        <v>15839</v>
      </c>
      <c r="I6668" s="6"/>
      <c r="J6668" s="10"/>
    </row>
    <row r="6669">
      <c r="A6669" s="3">
        <v>7.6030730143E11</v>
      </c>
      <c r="B6669" s="2" t="s">
        <v>20438</v>
      </c>
      <c r="C6669" s="2" t="s">
        <v>20439</v>
      </c>
      <c r="D6669" s="3">
        <v>8.7015646376E10</v>
      </c>
      <c r="E6669" s="2" t="s">
        <v>10780</v>
      </c>
      <c r="F6669" s="2" t="s">
        <v>205</v>
      </c>
      <c r="G6669" s="2" t="s">
        <v>20440</v>
      </c>
      <c r="H6669" s="4" t="s">
        <v>18535</v>
      </c>
      <c r="I6669" s="10"/>
      <c r="J6669" s="10"/>
    </row>
    <row r="6670">
      <c r="A6670" s="28">
        <v>7.6031040253E11</v>
      </c>
      <c r="B6670" s="29" t="s">
        <v>20441</v>
      </c>
      <c r="C6670" s="29" t="s">
        <v>20442</v>
      </c>
      <c r="D6670" s="28">
        <v>8.7757571498E10</v>
      </c>
      <c r="E6670" s="29" t="s">
        <v>15</v>
      </c>
      <c r="F6670" s="29" t="s">
        <v>186</v>
      </c>
      <c r="G6670" s="29" t="s">
        <v>1196</v>
      </c>
      <c r="H6670" s="51" t="s">
        <v>20443</v>
      </c>
      <c r="I6670" s="6"/>
      <c r="J6670" s="33"/>
    </row>
    <row r="6671">
      <c r="A6671" s="72">
        <v>7.60311401865E11</v>
      </c>
      <c r="B6671" s="73" t="s">
        <v>20444</v>
      </c>
      <c r="C6671" s="73" t="s">
        <v>20445</v>
      </c>
      <c r="D6671" s="72">
        <f>+77019064205</f>
        <v>77019064205</v>
      </c>
      <c r="E6671" s="73" t="s">
        <v>165</v>
      </c>
      <c r="F6671" s="73" t="s">
        <v>91</v>
      </c>
      <c r="G6671" s="73" t="s">
        <v>2266</v>
      </c>
      <c r="H6671" s="74" t="s">
        <v>20341</v>
      </c>
      <c r="I6671" s="14"/>
      <c r="J6671" s="6"/>
    </row>
    <row r="6672">
      <c r="A6672" s="28">
        <v>7.60314401465E11</v>
      </c>
      <c r="B6672" s="29" t="s">
        <v>20446</v>
      </c>
      <c r="C6672" s="29" t="s">
        <v>20447</v>
      </c>
      <c r="D6672" s="28">
        <v>8.7712369113E10</v>
      </c>
      <c r="E6672" s="29" t="s">
        <v>117</v>
      </c>
      <c r="F6672" s="29" t="s">
        <v>91</v>
      </c>
      <c r="G6672" s="29" t="s">
        <v>20448</v>
      </c>
      <c r="H6672" s="51" t="s">
        <v>20449</v>
      </c>
      <c r="I6672" s="6"/>
      <c r="J6672" s="6"/>
    </row>
    <row r="6673">
      <c r="A6673" s="3">
        <v>7.60321401532E11</v>
      </c>
      <c r="B6673" s="2" t="s">
        <v>20450</v>
      </c>
      <c r="C6673" s="2" t="s">
        <v>20450</v>
      </c>
      <c r="D6673" s="2" t="s">
        <v>20451</v>
      </c>
      <c r="E6673" s="2" t="s">
        <v>165</v>
      </c>
      <c r="F6673" s="2" t="s">
        <v>205</v>
      </c>
      <c r="G6673" s="2" t="s">
        <v>20452</v>
      </c>
      <c r="H6673" s="4" t="s">
        <v>18569</v>
      </c>
      <c r="I6673" s="10"/>
      <c r="J6673" s="6"/>
    </row>
    <row r="6674">
      <c r="A6674" s="28">
        <v>7.60319350117E11</v>
      </c>
      <c r="B6674" s="29" t="s">
        <v>20453</v>
      </c>
      <c r="C6674" s="29" t="s">
        <v>20454</v>
      </c>
      <c r="D6674" s="28">
        <f>+77776164545</f>
        <v>77776164545</v>
      </c>
      <c r="E6674" s="29" t="s">
        <v>2034</v>
      </c>
      <c r="F6674" s="29" t="s">
        <v>43</v>
      </c>
      <c r="G6674" s="29" t="s">
        <v>13802</v>
      </c>
      <c r="H6674" s="51" t="s">
        <v>20455</v>
      </c>
      <c r="I6674" s="6"/>
      <c r="J6674" s="33"/>
    </row>
    <row r="6675">
      <c r="A6675" s="28">
        <v>7.60319301456E11</v>
      </c>
      <c r="B6675" s="29" t="s">
        <v>20456</v>
      </c>
      <c r="C6675" s="29" t="s">
        <v>20457</v>
      </c>
      <c r="D6675" s="29" t="s">
        <v>20458</v>
      </c>
      <c r="E6675" s="29" t="s">
        <v>20459</v>
      </c>
      <c r="F6675" s="29" t="s">
        <v>205</v>
      </c>
      <c r="G6675" s="29" t="s">
        <v>1263</v>
      </c>
      <c r="H6675" s="51" t="s">
        <v>18469</v>
      </c>
      <c r="I6675" s="6"/>
      <c r="J6675" s="6"/>
    </row>
    <row r="6676">
      <c r="A6676" s="28">
        <v>7.60325302279E11</v>
      </c>
      <c r="B6676" s="29" t="s">
        <v>20460</v>
      </c>
      <c r="C6676" s="29" t="s">
        <v>20461</v>
      </c>
      <c r="D6676" s="28">
        <v>8.7075283981E10</v>
      </c>
      <c r="E6676" s="29" t="s">
        <v>225</v>
      </c>
      <c r="F6676" s="29" t="s">
        <v>2</v>
      </c>
      <c r="G6676" s="29" t="s">
        <v>5428</v>
      </c>
      <c r="H6676" s="51" t="s">
        <v>20361</v>
      </c>
      <c r="I6676" s="6"/>
      <c r="J6676" s="6"/>
    </row>
    <row r="6677">
      <c r="A6677" s="28">
        <v>7.60322402506E11</v>
      </c>
      <c r="B6677" s="29" t="s">
        <v>20462</v>
      </c>
      <c r="C6677" s="29" t="s">
        <v>20463</v>
      </c>
      <c r="D6677" s="28">
        <v>8.7054944875E10</v>
      </c>
      <c r="E6677" s="29" t="s">
        <v>165</v>
      </c>
      <c r="F6677" s="29" t="s">
        <v>201</v>
      </c>
      <c r="G6677" s="29" t="s">
        <v>20464</v>
      </c>
      <c r="H6677" s="51" t="s">
        <v>18344</v>
      </c>
      <c r="I6677" s="6"/>
      <c r="J6677" s="10"/>
    </row>
    <row r="6678">
      <c r="A6678" s="28">
        <v>7.60324300188E11</v>
      </c>
      <c r="B6678" s="29" t="s">
        <v>20465</v>
      </c>
      <c r="C6678" s="29" t="s">
        <v>20466</v>
      </c>
      <c r="D6678" s="28">
        <v>8.7713900088E10</v>
      </c>
      <c r="E6678" s="29" t="s">
        <v>225</v>
      </c>
      <c r="F6678" s="29" t="s">
        <v>205</v>
      </c>
      <c r="G6678" s="29" t="s">
        <v>7502</v>
      </c>
      <c r="H6678" s="51" t="s">
        <v>18469</v>
      </c>
      <c r="I6678" s="6"/>
      <c r="J6678" s="10"/>
    </row>
    <row r="6679">
      <c r="A6679" s="28">
        <v>7.60324400838E11</v>
      </c>
      <c r="B6679" s="29" t="s">
        <v>20467</v>
      </c>
      <c r="C6679" s="29" t="s">
        <v>20468</v>
      </c>
      <c r="D6679" s="28">
        <v>8.7082612362E10</v>
      </c>
      <c r="E6679" s="29" t="s">
        <v>70</v>
      </c>
      <c r="F6679" s="29" t="s">
        <v>16</v>
      </c>
      <c r="G6679" s="29" t="s">
        <v>20469</v>
      </c>
      <c r="H6679" s="51" t="s">
        <v>18344</v>
      </c>
      <c r="I6679" s="6"/>
      <c r="J6679" s="13"/>
    </row>
    <row r="6680">
      <c r="A6680" s="3">
        <v>7.60324401985E11</v>
      </c>
      <c r="B6680" s="2" t="s">
        <v>20470</v>
      </c>
      <c r="C6680" s="2" t="s">
        <v>20471</v>
      </c>
      <c r="D6680" s="3">
        <f>+77014550687</f>
        <v>77014550687</v>
      </c>
      <c r="E6680" s="2" t="s">
        <v>674</v>
      </c>
      <c r="F6680" s="2" t="s">
        <v>31</v>
      </c>
      <c r="G6680" s="2" t="s">
        <v>4632</v>
      </c>
      <c r="H6680" s="4" t="s">
        <v>18900</v>
      </c>
      <c r="I6680" s="10"/>
      <c r="J6680" s="6"/>
    </row>
    <row r="6681">
      <c r="A6681" s="28">
        <v>7.60405302411E11</v>
      </c>
      <c r="B6681" s="29" t="s">
        <v>20472</v>
      </c>
      <c r="C6681" s="29" t="s">
        <v>20473</v>
      </c>
      <c r="D6681" s="28">
        <v>8.7777342659E10</v>
      </c>
      <c r="E6681" s="29" t="s">
        <v>165</v>
      </c>
      <c r="F6681" s="29" t="s">
        <v>91</v>
      </c>
      <c r="G6681" s="29" t="s">
        <v>20474</v>
      </c>
      <c r="H6681" s="51" t="s">
        <v>20341</v>
      </c>
      <c r="I6681" s="6"/>
      <c r="J6681" s="33"/>
    </row>
    <row r="6682">
      <c r="A6682" s="58"/>
      <c r="B6682" s="58"/>
      <c r="C6682" s="58"/>
      <c r="D6682" s="58"/>
      <c r="E6682" s="58"/>
      <c r="F6682" s="58"/>
      <c r="G6682" s="58"/>
      <c r="H6682" s="6"/>
      <c r="I6682" s="6"/>
      <c r="J6682" s="6"/>
    </row>
    <row r="6683">
      <c r="A6683" s="28">
        <v>7.60401301263E11</v>
      </c>
      <c r="B6683" s="29" t="s">
        <v>20475</v>
      </c>
      <c r="C6683" s="29" t="s">
        <v>20476</v>
      </c>
      <c r="D6683" s="39" t="s">
        <v>15933</v>
      </c>
      <c r="E6683" s="29" t="s">
        <v>674</v>
      </c>
      <c r="F6683" s="29" t="s">
        <v>2</v>
      </c>
      <c r="G6683" s="29" t="s">
        <v>9606</v>
      </c>
      <c r="H6683" s="51" t="s">
        <v>20361</v>
      </c>
      <c r="I6683" s="6"/>
      <c r="J6683" s="20"/>
    </row>
    <row r="6684">
      <c r="A6684" s="3">
        <v>7.60416302799E11</v>
      </c>
      <c r="B6684" s="2" t="s">
        <v>20477</v>
      </c>
      <c r="C6684" s="2" t="s">
        <v>20478</v>
      </c>
      <c r="D6684" s="3">
        <v>8.7011116784E10</v>
      </c>
      <c r="E6684" s="2" t="s">
        <v>525</v>
      </c>
      <c r="F6684" s="2" t="s">
        <v>273</v>
      </c>
      <c r="G6684" s="2" t="s">
        <v>5830</v>
      </c>
      <c r="H6684" s="4" t="s">
        <v>9578</v>
      </c>
      <c r="I6684" s="10"/>
      <c r="J6684" s="20"/>
    </row>
    <row r="6685">
      <c r="A6685" s="28">
        <v>7.60406300847E11</v>
      </c>
      <c r="B6685" s="29" t="s">
        <v>20479</v>
      </c>
      <c r="C6685" s="29" t="s">
        <v>20480</v>
      </c>
      <c r="D6685" s="39" t="s">
        <v>20481</v>
      </c>
      <c r="E6685" s="29" t="s">
        <v>225</v>
      </c>
      <c r="F6685" s="29" t="s">
        <v>37</v>
      </c>
      <c r="G6685" s="29" t="s">
        <v>6089</v>
      </c>
      <c r="H6685" s="51" t="s">
        <v>19429</v>
      </c>
      <c r="I6685" s="6"/>
      <c r="J6685" s="33"/>
    </row>
    <row r="6686">
      <c r="A6686" s="28">
        <v>7.60420300675E11</v>
      </c>
      <c r="B6686" s="29" t="s">
        <v>20482</v>
      </c>
      <c r="C6686" s="29" t="s">
        <v>20483</v>
      </c>
      <c r="D6686" s="29" t="s">
        <v>20484</v>
      </c>
      <c r="E6686" s="29" t="s">
        <v>117</v>
      </c>
      <c r="F6686" s="29" t="s">
        <v>2</v>
      </c>
      <c r="G6686" s="29" t="s">
        <v>5569</v>
      </c>
      <c r="H6686" s="51" t="s">
        <v>20485</v>
      </c>
      <c r="I6686" s="6"/>
      <c r="J6686" s="10"/>
    </row>
    <row r="6687">
      <c r="A6687" s="3">
        <v>7.60422350305E11</v>
      </c>
      <c r="B6687" s="2" t="s">
        <v>20486</v>
      </c>
      <c r="C6687" s="2" t="s">
        <v>20487</v>
      </c>
      <c r="D6687" s="69" t="s">
        <v>20488</v>
      </c>
      <c r="E6687" s="2" t="s">
        <v>362</v>
      </c>
      <c r="F6687" s="2" t="s">
        <v>55</v>
      </c>
      <c r="G6687" s="2" t="s">
        <v>20489</v>
      </c>
      <c r="H6687" s="4" t="s">
        <v>1814</v>
      </c>
      <c r="I6687" s="10"/>
      <c r="J6687" s="6"/>
    </row>
    <row r="6688">
      <c r="A6688" s="28">
        <v>7.60421301143E11</v>
      </c>
      <c r="B6688" s="29" t="s">
        <v>20490</v>
      </c>
      <c r="C6688" s="29" t="s">
        <v>20491</v>
      </c>
      <c r="D6688" s="28">
        <v>8.777777777E9</v>
      </c>
      <c r="E6688" s="29" t="s">
        <v>117</v>
      </c>
      <c r="F6688" s="29" t="s">
        <v>91</v>
      </c>
      <c r="G6688" s="29" t="s">
        <v>1339</v>
      </c>
      <c r="H6688" s="51" t="s">
        <v>19836</v>
      </c>
      <c r="I6688" s="6"/>
      <c r="J6688" s="6"/>
      <c r="K6688" s="16"/>
      <c r="L6688" s="16"/>
      <c r="M6688" s="16"/>
      <c r="N6688" s="16"/>
      <c r="O6688" s="16"/>
      <c r="P6688" s="16"/>
      <c r="Q6688" s="16"/>
      <c r="R6688" s="16"/>
      <c r="S6688" s="16"/>
      <c r="T6688" s="16"/>
      <c r="U6688" s="16"/>
      <c r="V6688" s="16"/>
      <c r="W6688" s="16"/>
      <c r="X6688" s="16"/>
      <c r="Y6688" s="16"/>
      <c r="Z6688" s="16"/>
    </row>
    <row r="6689">
      <c r="A6689" s="3">
        <v>7.60420302582E11</v>
      </c>
      <c r="B6689" s="2" t="s">
        <v>20492</v>
      </c>
      <c r="C6689" s="2" t="s">
        <v>20493</v>
      </c>
      <c r="D6689" s="69" t="s">
        <v>20494</v>
      </c>
      <c r="E6689" s="2" t="s">
        <v>738</v>
      </c>
      <c r="F6689" s="2" t="s">
        <v>273</v>
      </c>
      <c r="G6689" s="2" t="s">
        <v>5830</v>
      </c>
      <c r="H6689" s="4" t="s">
        <v>8851</v>
      </c>
      <c r="I6689" s="10"/>
      <c r="J6689" s="6"/>
      <c r="K6689" s="16"/>
      <c r="L6689" s="16"/>
      <c r="M6689" s="16"/>
      <c r="N6689" s="16"/>
      <c r="O6689" s="16"/>
      <c r="P6689" s="16"/>
      <c r="Q6689" s="16"/>
      <c r="R6689" s="16"/>
      <c r="S6689" s="16"/>
      <c r="T6689" s="16"/>
      <c r="U6689" s="16"/>
      <c r="V6689" s="16"/>
      <c r="W6689" s="16"/>
      <c r="X6689" s="16"/>
      <c r="Y6689" s="16"/>
      <c r="Z6689" s="16"/>
    </row>
    <row r="6690">
      <c r="A6690" s="28">
        <v>7.60422403607E11</v>
      </c>
      <c r="B6690" s="29" t="s">
        <v>20495</v>
      </c>
      <c r="C6690" s="29" t="s">
        <v>20496</v>
      </c>
      <c r="D6690" s="28">
        <v>8.7782724423E10</v>
      </c>
      <c r="E6690" s="29" t="s">
        <v>674</v>
      </c>
      <c r="F6690" s="29" t="s">
        <v>37</v>
      </c>
      <c r="G6690" s="29" t="s">
        <v>11954</v>
      </c>
      <c r="H6690" s="51" t="s">
        <v>19429</v>
      </c>
      <c r="I6690" s="6"/>
      <c r="J6690" s="13"/>
    </row>
    <row r="6691">
      <c r="A6691" s="3">
        <v>7.60425402358E11</v>
      </c>
      <c r="B6691" s="2" t="s">
        <v>20497</v>
      </c>
      <c r="C6691" s="2" t="s">
        <v>20498</v>
      </c>
      <c r="D6691" s="3">
        <v>8.777992808E10</v>
      </c>
      <c r="E6691" s="2" t="s">
        <v>379</v>
      </c>
      <c r="F6691" s="2" t="s">
        <v>186</v>
      </c>
      <c r="G6691" s="2" t="s">
        <v>20499</v>
      </c>
      <c r="H6691" s="4" t="s">
        <v>1851</v>
      </c>
      <c r="I6691" s="10"/>
      <c r="J6691" s="6"/>
    </row>
    <row r="6692">
      <c r="A6692" s="28">
        <v>7.60423350486E11</v>
      </c>
      <c r="B6692" s="29" t="s">
        <v>20500</v>
      </c>
      <c r="C6692" s="29" t="s">
        <v>20501</v>
      </c>
      <c r="D6692" s="28">
        <v>8.7059891942E10</v>
      </c>
      <c r="E6692" s="29" t="s">
        <v>2065</v>
      </c>
      <c r="F6692" s="29" t="s">
        <v>43</v>
      </c>
      <c r="G6692" s="29" t="s">
        <v>1631</v>
      </c>
      <c r="H6692" s="51" t="s">
        <v>20502</v>
      </c>
      <c r="I6692" s="6"/>
      <c r="J6692" s="33"/>
    </row>
    <row r="6693">
      <c r="A6693" s="3">
        <v>7.6043030215E11</v>
      </c>
      <c r="B6693" s="2" t="s">
        <v>20503</v>
      </c>
      <c r="C6693" s="2" t="s">
        <v>20504</v>
      </c>
      <c r="D6693" s="3">
        <f>+77774519376</f>
        <v>77774519376</v>
      </c>
      <c r="E6693" s="2" t="s">
        <v>302</v>
      </c>
      <c r="F6693" s="2" t="s">
        <v>16</v>
      </c>
      <c r="G6693" s="2" t="s">
        <v>1634</v>
      </c>
      <c r="H6693" s="4" t="s">
        <v>20505</v>
      </c>
      <c r="I6693" s="10"/>
      <c r="J6693" s="10"/>
    </row>
    <row r="6694">
      <c r="A6694" s="3">
        <v>7.60426302149E11</v>
      </c>
      <c r="B6694" s="2" t="s">
        <v>20506</v>
      </c>
      <c r="C6694" s="2" t="s">
        <v>20507</v>
      </c>
      <c r="D6694" s="2" t="s">
        <v>20508</v>
      </c>
      <c r="E6694" s="2" t="s">
        <v>16</v>
      </c>
      <c r="F6694" s="2" t="s">
        <v>205</v>
      </c>
      <c r="G6694" s="2" t="s">
        <v>1431</v>
      </c>
      <c r="H6694" s="4" t="s">
        <v>18569</v>
      </c>
      <c r="I6694" s="10"/>
      <c r="J6694" s="10"/>
    </row>
    <row r="6695">
      <c r="A6695" s="3">
        <v>7.60503302098E11</v>
      </c>
      <c r="B6695" s="2" t="s">
        <v>20509</v>
      </c>
      <c r="C6695" s="2" t="s">
        <v>20510</v>
      </c>
      <c r="D6695" s="69" t="s">
        <v>20511</v>
      </c>
      <c r="E6695" s="2" t="s">
        <v>165</v>
      </c>
      <c r="F6695" s="2" t="s">
        <v>31</v>
      </c>
      <c r="G6695" s="2" t="s">
        <v>20512</v>
      </c>
      <c r="H6695" s="4" t="s">
        <v>18900</v>
      </c>
      <c r="I6695" s="10"/>
      <c r="J6695" s="20"/>
    </row>
    <row r="6696">
      <c r="A6696" s="28">
        <v>7.60505350138E11</v>
      </c>
      <c r="B6696" s="29" t="s">
        <v>20513</v>
      </c>
      <c r="C6696" s="29" t="s">
        <v>20514</v>
      </c>
      <c r="D6696" s="39" t="s">
        <v>20515</v>
      </c>
      <c r="E6696" s="29" t="s">
        <v>165</v>
      </c>
      <c r="F6696" s="29" t="s">
        <v>43</v>
      </c>
      <c r="G6696" s="29" t="s">
        <v>2223</v>
      </c>
      <c r="H6696" s="51" t="s">
        <v>20516</v>
      </c>
      <c r="I6696" s="6"/>
      <c r="J6696" s="10"/>
    </row>
    <row r="6697">
      <c r="A6697" s="28">
        <v>7.60513402772E11</v>
      </c>
      <c r="B6697" s="29" t="s">
        <v>20517</v>
      </c>
      <c r="C6697" s="29" t="s">
        <v>20518</v>
      </c>
      <c r="D6697" s="28">
        <f>+77479753917</f>
        <v>77479753917</v>
      </c>
      <c r="E6697" s="29" t="s">
        <v>416</v>
      </c>
      <c r="F6697" s="29" t="s">
        <v>96</v>
      </c>
      <c r="G6697" s="29" t="s">
        <v>12524</v>
      </c>
      <c r="H6697" s="51" t="s">
        <v>1985</v>
      </c>
      <c r="I6697" s="6"/>
      <c r="J6697" s="13"/>
    </row>
    <row r="6698">
      <c r="A6698" s="28">
        <v>7.6051040065E11</v>
      </c>
      <c r="B6698" s="29" t="s">
        <v>20519</v>
      </c>
      <c r="C6698" s="29" t="s">
        <v>20520</v>
      </c>
      <c r="D6698" s="28">
        <v>8.777777777777E12</v>
      </c>
      <c r="E6698" s="29" t="s">
        <v>21</v>
      </c>
      <c r="F6698" s="29" t="s">
        <v>31</v>
      </c>
      <c r="G6698" s="29" t="s">
        <v>13558</v>
      </c>
      <c r="H6698" s="51" t="s">
        <v>18837</v>
      </c>
      <c r="I6698" s="6"/>
      <c r="J6698" s="6"/>
    </row>
    <row r="6699">
      <c r="A6699" s="3">
        <v>7.60507301973E11</v>
      </c>
      <c r="B6699" s="2" t="s">
        <v>20521</v>
      </c>
      <c r="C6699" s="2" t="s">
        <v>20522</v>
      </c>
      <c r="D6699" s="3">
        <v>8.7021583434E10</v>
      </c>
      <c r="E6699" s="2" t="s">
        <v>117</v>
      </c>
      <c r="F6699" s="2" t="s">
        <v>186</v>
      </c>
      <c r="G6699" s="2" t="s">
        <v>4981</v>
      </c>
      <c r="H6699" s="4" t="s">
        <v>20523</v>
      </c>
      <c r="I6699" s="10"/>
      <c r="J6699" s="33"/>
    </row>
    <row r="6700">
      <c r="A6700" s="3">
        <v>7.60513301788E11</v>
      </c>
      <c r="B6700" s="2" t="s">
        <v>20524</v>
      </c>
      <c r="C6700" s="2" t="s">
        <v>20525</v>
      </c>
      <c r="D6700" s="69" t="s">
        <v>20526</v>
      </c>
      <c r="E6700" s="2" t="s">
        <v>173</v>
      </c>
      <c r="F6700" s="2" t="s">
        <v>205</v>
      </c>
      <c r="G6700" s="2" t="s">
        <v>1634</v>
      </c>
      <c r="H6700" s="4" t="s">
        <v>18535</v>
      </c>
      <c r="I6700" s="10"/>
      <c r="J6700" s="10"/>
    </row>
    <row r="6701">
      <c r="A6701" s="3">
        <v>7.60514450103E11</v>
      </c>
      <c r="B6701" s="2" t="s">
        <v>20527</v>
      </c>
      <c r="C6701" s="2" t="s">
        <v>20528</v>
      </c>
      <c r="D6701" s="3">
        <v>8.7013384078E10</v>
      </c>
      <c r="E6701" s="2" t="s">
        <v>362</v>
      </c>
      <c r="F6701" s="2" t="s">
        <v>22</v>
      </c>
      <c r="G6701" s="2" t="s">
        <v>4537</v>
      </c>
      <c r="H6701" s="4" t="s">
        <v>2355</v>
      </c>
      <c r="I6701" s="10"/>
      <c r="J6701" s="6"/>
    </row>
    <row r="6702">
      <c r="A6702" s="28">
        <v>7.60523302592E11</v>
      </c>
      <c r="B6702" s="29" t="s">
        <v>20529</v>
      </c>
      <c r="C6702" s="29" t="s">
        <v>20530</v>
      </c>
      <c r="D6702" s="29" t="s">
        <v>20531</v>
      </c>
      <c r="E6702" s="29" t="s">
        <v>674</v>
      </c>
      <c r="F6702" s="29" t="s">
        <v>273</v>
      </c>
      <c r="G6702" s="29" t="s">
        <v>137</v>
      </c>
      <c r="H6702" s="51" t="s">
        <v>9587</v>
      </c>
      <c r="I6702" s="6"/>
      <c r="J6702" s="10"/>
    </row>
    <row r="6703">
      <c r="A6703" s="28">
        <v>7.60521450617E11</v>
      </c>
      <c r="B6703" s="29" t="s">
        <v>3470</v>
      </c>
      <c r="C6703" s="29" t="s">
        <v>20532</v>
      </c>
      <c r="D6703" s="28">
        <v>8.7711637929E10</v>
      </c>
      <c r="E6703" s="29" t="s">
        <v>386</v>
      </c>
      <c r="F6703" s="29" t="s">
        <v>22</v>
      </c>
      <c r="G6703" s="29" t="s">
        <v>1427</v>
      </c>
      <c r="H6703" s="51" t="s">
        <v>19847</v>
      </c>
      <c r="I6703" s="6"/>
      <c r="J6703" s="6"/>
    </row>
    <row r="6704">
      <c r="A6704" s="3">
        <v>7.60603401565E11</v>
      </c>
      <c r="B6704" s="2" t="s">
        <v>20533</v>
      </c>
      <c r="C6704" s="2" t="s">
        <v>20534</v>
      </c>
      <c r="D6704" s="3">
        <v>8.7051471231E10</v>
      </c>
      <c r="E6704" s="2" t="s">
        <v>173</v>
      </c>
      <c r="F6704" s="2" t="s">
        <v>37</v>
      </c>
      <c r="G6704" s="2" t="s">
        <v>14092</v>
      </c>
      <c r="H6704" s="4" t="s">
        <v>20535</v>
      </c>
      <c r="I6704" s="10"/>
      <c r="J6704" s="6"/>
    </row>
    <row r="6705">
      <c r="A6705" s="28">
        <v>7.60530300653E11</v>
      </c>
      <c r="B6705" s="29" t="s">
        <v>20536</v>
      </c>
      <c r="C6705" s="29" t="s">
        <v>20537</v>
      </c>
      <c r="D6705" s="28">
        <v>8.7022707595E10</v>
      </c>
      <c r="E6705" s="29" t="s">
        <v>416</v>
      </c>
      <c r="F6705" s="29" t="s">
        <v>2</v>
      </c>
      <c r="G6705" s="29" t="s">
        <v>16168</v>
      </c>
      <c r="H6705" s="51" t="s">
        <v>20361</v>
      </c>
      <c r="I6705" s="6"/>
      <c r="J6705" s="6"/>
    </row>
    <row r="6706">
      <c r="A6706" s="28">
        <v>7.60601303148E11</v>
      </c>
      <c r="B6706" s="29" t="s">
        <v>20538</v>
      </c>
      <c r="C6706" s="29" t="s">
        <v>20539</v>
      </c>
      <c r="D6706" s="29" t="s">
        <v>20540</v>
      </c>
      <c r="E6706" s="29" t="s">
        <v>106</v>
      </c>
      <c r="F6706" s="29" t="s">
        <v>205</v>
      </c>
      <c r="G6706" s="29" t="s">
        <v>1634</v>
      </c>
      <c r="H6706" s="51" t="s">
        <v>20435</v>
      </c>
      <c r="I6706" s="6"/>
      <c r="J6706" s="10"/>
    </row>
    <row r="6707">
      <c r="A6707" s="28">
        <v>7.60603301886E11</v>
      </c>
      <c r="B6707" s="29" t="s">
        <v>20541</v>
      </c>
      <c r="C6707" s="29" t="s">
        <v>20542</v>
      </c>
      <c r="D6707" s="28">
        <v>8.7783360199E10</v>
      </c>
      <c r="E6707" s="29" t="s">
        <v>674</v>
      </c>
      <c r="F6707" s="29" t="s">
        <v>2</v>
      </c>
      <c r="G6707" s="29" t="s">
        <v>16932</v>
      </c>
      <c r="H6707" s="51" t="s">
        <v>20361</v>
      </c>
      <c r="I6707" s="6"/>
      <c r="J6707" s="33"/>
    </row>
    <row r="6708">
      <c r="A6708" s="3">
        <v>7.60606300804E11</v>
      </c>
      <c r="B6708" s="2" t="s">
        <v>20543</v>
      </c>
      <c r="C6708" s="2" t="s">
        <v>20544</v>
      </c>
      <c r="D6708" s="3">
        <v>8.7711180376E10</v>
      </c>
      <c r="E6708" s="2" t="s">
        <v>36</v>
      </c>
      <c r="F6708" s="2" t="s">
        <v>201</v>
      </c>
      <c r="G6708" s="2" t="s">
        <v>2976</v>
      </c>
      <c r="H6708" s="4" t="s">
        <v>1874</v>
      </c>
      <c r="I6708" s="10"/>
      <c r="J6708" s="6"/>
    </row>
    <row r="6709">
      <c r="A6709" s="28">
        <v>7.60613301117E11</v>
      </c>
      <c r="B6709" s="29" t="s">
        <v>20545</v>
      </c>
      <c r="C6709" s="29" t="s">
        <v>20546</v>
      </c>
      <c r="D6709" s="28">
        <v>8.7774500507E10</v>
      </c>
      <c r="E6709" s="29" t="s">
        <v>21</v>
      </c>
      <c r="F6709" s="29" t="s">
        <v>9</v>
      </c>
      <c r="G6709" s="29" t="s">
        <v>20547</v>
      </c>
      <c r="H6709" s="30" t="s">
        <v>2826</v>
      </c>
      <c r="I6709" s="6"/>
      <c r="J6709" s="33"/>
    </row>
    <row r="6710">
      <c r="A6710" s="28">
        <v>7.60610301775E11</v>
      </c>
      <c r="B6710" s="29" t="s">
        <v>20548</v>
      </c>
      <c r="C6710" s="29" t="s">
        <v>20548</v>
      </c>
      <c r="D6710" s="28">
        <v>8.7472391263E10</v>
      </c>
      <c r="E6710" s="29" t="s">
        <v>117</v>
      </c>
      <c r="F6710" s="29" t="s">
        <v>2</v>
      </c>
      <c r="G6710" s="29" t="s">
        <v>13145</v>
      </c>
      <c r="H6710" s="51" t="s">
        <v>20361</v>
      </c>
      <c r="I6710" s="6"/>
      <c r="J6710" s="6"/>
    </row>
    <row r="6711">
      <c r="A6711" s="3">
        <v>7.60612301895E11</v>
      </c>
      <c r="B6711" s="2" t="s">
        <v>20549</v>
      </c>
      <c r="C6711" s="2" t="s">
        <v>20550</v>
      </c>
      <c r="D6711" s="3">
        <v>8.7017378408E10</v>
      </c>
      <c r="E6711" s="2" t="s">
        <v>225</v>
      </c>
      <c r="F6711" s="2" t="s">
        <v>37</v>
      </c>
      <c r="G6711" s="2" t="s">
        <v>6101</v>
      </c>
      <c r="H6711" s="4" t="s">
        <v>20535</v>
      </c>
      <c r="I6711" s="10"/>
      <c r="J6711" s="13"/>
    </row>
    <row r="6712">
      <c r="A6712" s="28">
        <v>7.60612303247E11</v>
      </c>
      <c r="B6712" s="29" t="s">
        <v>20551</v>
      </c>
      <c r="C6712" s="29" t="s">
        <v>20552</v>
      </c>
      <c r="D6712" s="39" t="s">
        <v>20553</v>
      </c>
      <c r="E6712" s="29" t="s">
        <v>253</v>
      </c>
      <c r="F6712" s="29" t="s">
        <v>16</v>
      </c>
      <c r="G6712" s="29" t="s">
        <v>20554</v>
      </c>
      <c r="H6712" s="51" t="s">
        <v>1985</v>
      </c>
      <c r="I6712" s="6"/>
      <c r="J6712" s="33"/>
    </row>
    <row r="6713">
      <c r="A6713" s="28">
        <v>7.6062549909E11</v>
      </c>
      <c r="B6713" s="29" t="s">
        <v>20555</v>
      </c>
      <c r="C6713" s="29" t="s">
        <v>20556</v>
      </c>
      <c r="D6713" s="28">
        <v>8.7718292901E10</v>
      </c>
      <c r="E6713" s="29" t="s">
        <v>16</v>
      </c>
      <c r="F6713" s="29" t="s">
        <v>273</v>
      </c>
      <c r="G6713" s="29" t="s">
        <v>16392</v>
      </c>
      <c r="H6713" s="51" t="s">
        <v>10155</v>
      </c>
      <c r="I6713" s="6"/>
      <c r="J6713" s="6"/>
    </row>
    <row r="6714">
      <c r="A6714" s="28">
        <v>7.60614302379E11</v>
      </c>
      <c r="B6714" s="29" t="s">
        <v>20557</v>
      </c>
      <c r="C6714" s="29" t="s">
        <v>20558</v>
      </c>
      <c r="D6714" s="28">
        <f>+77059616665</f>
        <v>77059616665</v>
      </c>
      <c r="E6714" s="29" t="s">
        <v>225</v>
      </c>
      <c r="F6714" s="29" t="s">
        <v>205</v>
      </c>
      <c r="G6714" s="29" t="s">
        <v>1634</v>
      </c>
      <c r="H6714" s="51" t="s">
        <v>18552</v>
      </c>
      <c r="I6714" s="6"/>
      <c r="J6714" s="33"/>
    </row>
    <row r="6715">
      <c r="A6715" s="28">
        <v>7.60624401074E11</v>
      </c>
      <c r="B6715" s="29" t="s">
        <v>20559</v>
      </c>
      <c r="C6715" s="29" t="s">
        <v>20560</v>
      </c>
      <c r="D6715" s="28">
        <v>8.7081972918E10</v>
      </c>
      <c r="E6715" s="29" t="s">
        <v>213</v>
      </c>
      <c r="F6715" s="29" t="s">
        <v>205</v>
      </c>
      <c r="G6715" s="29" t="s">
        <v>20561</v>
      </c>
      <c r="H6715" s="51" t="s">
        <v>18552</v>
      </c>
      <c r="I6715" s="6"/>
      <c r="J6715" s="6"/>
    </row>
    <row r="6716">
      <c r="A6716" s="3">
        <v>7.6061530195E11</v>
      </c>
      <c r="B6716" s="2" t="s">
        <v>20562</v>
      </c>
      <c r="C6716" s="2" t="s">
        <v>20563</v>
      </c>
      <c r="D6716" s="3">
        <v>8.7714101335E10</v>
      </c>
      <c r="E6716" s="2" t="s">
        <v>20564</v>
      </c>
      <c r="F6716" s="2" t="s">
        <v>205</v>
      </c>
      <c r="G6716" s="2" t="s">
        <v>20565</v>
      </c>
      <c r="H6716" s="4" t="s">
        <v>20566</v>
      </c>
      <c r="I6716" s="10"/>
      <c r="J6716" s="6"/>
    </row>
    <row r="6717">
      <c r="A6717" s="28">
        <v>7.60623300582E11</v>
      </c>
      <c r="B6717" s="29" t="s">
        <v>20567</v>
      </c>
      <c r="C6717" s="29" t="s">
        <v>20568</v>
      </c>
      <c r="D6717" s="28">
        <f>+77788545740</f>
        <v>77788545740</v>
      </c>
      <c r="E6717" s="29" t="s">
        <v>70</v>
      </c>
      <c r="F6717" s="29" t="s">
        <v>16</v>
      </c>
      <c r="G6717" s="29" t="s">
        <v>4210</v>
      </c>
      <c r="H6717" s="51" t="s">
        <v>20569</v>
      </c>
      <c r="I6717" s="6"/>
      <c r="J6717" s="13"/>
    </row>
    <row r="6718">
      <c r="A6718" s="28">
        <v>7.6072530253E11</v>
      </c>
      <c r="B6718" s="29" t="s">
        <v>20570</v>
      </c>
      <c r="C6718" s="29" t="s">
        <v>20571</v>
      </c>
      <c r="D6718" s="28">
        <f>+77075675171</f>
        <v>77075675171</v>
      </c>
      <c r="E6718" s="29" t="s">
        <v>173</v>
      </c>
      <c r="F6718" s="29" t="s">
        <v>37</v>
      </c>
      <c r="G6718" s="29" t="s">
        <v>3259</v>
      </c>
      <c r="H6718" s="51" t="s">
        <v>19429</v>
      </c>
      <c r="I6718" s="6"/>
      <c r="J6718" s="10"/>
    </row>
    <row r="6719">
      <c r="A6719" s="28">
        <v>7.60626450122E11</v>
      </c>
      <c r="B6719" s="29" t="s">
        <v>20572</v>
      </c>
      <c r="C6719" s="29" t="s">
        <v>20573</v>
      </c>
      <c r="D6719" s="28">
        <v>8.7018662395E10</v>
      </c>
      <c r="E6719" s="29" t="s">
        <v>6578</v>
      </c>
      <c r="F6719" s="29" t="s">
        <v>22</v>
      </c>
      <c r="G6719" s="29" t="s">
        <v>1791</v>
      </c>
      <c r="H6719" s="51" t="s">
        <v>20286</v>
      </c>
      <c r="I6719" s="6"/>
      <c r="J6719" s="33"/>
    </row>
    <row r="6720">
      <c r="A6720" s="58"/>
      <c r="B6720" s="58"/>
      <c r="C6720" s="58"/>
      <c r="D6720" s="58"/>
      <c r="E6720" s="58"/>
      <c r="F6720" s="58"/>
      <c r="G6720" s="58"/>
      <c r="H6720" s="6"/>
      <c r="I6720" s="6"/>
      <c r="J6720" s="6"/>
    </row>
    <row r="6721">
      <c r="A6721" s="28">
        <v>7.6070730197E11</v>
      </c>
      <c r="B6721" s="29" t="s">
        <v>20574</v>
      </c>
      <c r="C6721" s="29" t="s">
        <v>20575</v>
      </c>
      <c r="D6721" s="29" t="s">
        <v>20576</v>
      </c>
      <c r="E6721" s="29" t="s">
        <v>1833</v>
      </c>
      <c r="F6721" s="29" t="s">
        <v>91</v>
      </c>
      <c r="G6721" s="29" t="s">
        <v>20577</v>
      </c>
      <c r="H6721" s="51" t="s">
        <v>19505</v>
      </c>
      <c r="I6721" s="6"/>
      <c r="J6721" s="6"/>
    </row>
    <row r="6722">
      <c r="A6722" s="72">
        <v>7.60718301049E11</v>
      </c>
      <c r="B6722" s="73" t="s">
        <v>20578</v>
      </c>
      <c r="C6722" s="73" t="s">
        <v>20579</v>
      </c>
      <c r="D6722" s="72">
        <v>8.7013928727E10</v>
      </c>
      <c r="E6722" s="73" t="s">
        <v>2524</v>
      </c>
      <c r="F6722" s="73" t="s">
        <v>9</v>
      </c>
      <c r="G6722" s="73" t="s">
        <v>2852</v>
      </c>
      <c r="H6722" s="97" t="s">
        <v>2591</v>
      </c>
      <c r="I6722" s="14"/>
      <c r="J6722" s="20"/>
    </row>
    <row r="6723">
      <c r="A6723" s="3">
        <v>7.60721401428E11</v>
      </c>
      <c r="B6723" s="2" t="s">
        <v>20580</v>
      </c>
      <c r="C6723" s="2" t="s">
        <v>20581</v>
      </c>
      <c r="D6723" s="3">
        <v>8.7784804245E10</v>
      </c>
      <c r="E6723" s="2" t="s">
        <v>225</v>
      </c>
      <c r="F6723" s="2" t="s">
        <v>452</v>
      </c>
      <c r="G6723" s="2" t="s">
        <v>16555</v>
      </c>
      <c r="H6723" s="4" t="s">
        <v>16036</v>
      </c>
      <c r="I6723" s="10"/>
      <c r="J6723" s="33"/>
    </row>
    <row r="6724">
      <c r="A6724" s="28">
        <v>7.60723302292E11</v>
      </c>
      <c r="B6724" s="29" t="s">
        <v>20582</v>
      </c>
      <c r="C6724" s="29" t="s">
        <v>20583</v>
      </c>
      <c r="D6724" s="39" t="s">
        <v>20584</v>
      </c>
      <c r="E6724" s="29" t="s">
        <v>621</v>
      </c>
      <c r="F6724" s="29" t="s">
        <v>37</v>
      </c>
      <c r="G6724" s="29" t="s">
        <v>8093</v>
      </c>
      <c r="H6724" s="51" t="s">
        <v>19429</v>
      </c>
      <c r="I6724" s="6"/>
      <c r="J6724" s="33"/>
    </row>
    <row r="6725">
      <c r="A6725" s="62">
        <v>7.60727300525E11</v>
      </c>
      <c r="B6725" s="63" t="s">
        <v>20585</v>
      </c>
      <c r="C6725" s="63" t="s">
        <v>20586</v>
      </c>
      <c r="D6725" s="62">
        <v>8.7082702106E10</v>
      </c>
      <c r="E6725" s="63" t="s">
        <v>4803</v>
      </c>
      <c r="F6725" s="63" t="s">
        <v>2984</v>
      </c>
      <c r="G6725" s="63" t="s">
        <v>5964</v>
      </c>
      <c r="H6725" s="33"/>
      <c r="I6725" s="33"/>
      <c r="J6725" s="6"/>
    </row>
    <row r="6726">
      <c r="A6726" s="28">
        <v>7.60629499042E11</v>
      </c>
      <c r="B6726" s="29" t="s">
        <v>17081</v>
      </c>
      <c r="C6726" s="29" t="s">
        <v>20587</v>
      </c>
      <c r="D6726" s="28">
        <v>8.7784864029E10</v>
      </c>
      <c r="E6726" s="29" t="s">
        <v>674</v>
      </c>
      <c r="F6726" s="29" t="s">
        <v>2</v>
      </c>
      <c r="G6726" s="29" t="s">
        <v>6522</v>
      </c>
      <c r="H6726" s="51" t="s">
        <v>20361</v>
      </c>
      <c r="I6726" s="6"/>
      <c r="J6726" s="6"/>
    </row>
    <row r="6727">
      <c r="A6727" s="28">
        <v>7.60630301853E11</v>
      </c>
      <c r="B6727" s="29" t="s">
        <v>20588</v>
      </c>
      <c r="C6727" s="29" t="s">
        <v>20589</v>
      </c>
      <c r="D6727" s="39" t="s">
        <v>20590</v>
      </c>
      <c r="E6727" s="29" t="s">
        <v>165</v>
      </c>
      <c r="F6727" s="29" t="s">
        <v>37</v>
      </c>
      <c r="G6727" s="29" t="s">
        <v>1181</v>
      </c>
      <c r="H6727" s="51" t="s">
        <v>19429</v>
      </c>
      <c r="I6727" s="6"/>
      <c r="J6727" s="6"/>
    </row>
    <row r="6728">
      <c r="A6728" s="3">
        <v>7.60718350235E11</v>
      </c>
      <c r="B6728" s="2" t="s">
        <v>20591</v>
      </c>
      <c r="C6728" s="2" t="s">
        <v>20592</v>
      </c>
      <c r="D6728" s="3">
        <v>8.7051659814E10</v>
      </c>
      <c r="E6728" s="2" t="s">
        <v>165</v>
      </c>
      <c r="F6728" s="2" t="s">
        <v>9</v>
      </c>
      <c r="G6728" s="2" t="s">
        <v>2890</v>
      </c>
      <c r="H6728" s="65" t="s">
        <v>2521</v>
      </c>
      <c r="I6728" s="10"/>
      <c r="J6728" s="6"/>
    </row>
    <row r="6729">
      <c r="A6729" s="3">
        <v>7.60718350483E11</v>
      </c>
      <c r="B6729" s="2" t="s">
        <v>20593</v>
      </c>
      <c r="C6729" s="2" t="s">
        <v>20594</v>
      </c>
      <c r="D6729" s="3">
        <v>8.7772725827E10</v>
      </c>
      <c r="E6729" s="2" t="s">
        <v>165</v>
      </c>
      <c r="F6729" s="2" t="s">
        <v>43</v>
      </c>
      <c r="G6729" s="2" t="s">
        <v>20595</v>
      </c>
      <c r="H6729" s="4" t="s">
        <v>2315</v>
      </c>
      <c r="I6729" s="10"/>
      <c r="J6729" s="13"/>
    </row>
    <row r="6730">
      <c r="A6730" s="62">
        <v>7.60723301224E11</v>
      </c>
      <c r="B6730" s="63" t="s">
        <v>20596</v>
      </c>
      <c r="C6730" s="63" t="s">
        <v>20597</v>
      </c>
      <c r="D6730" s="68" t="str">
        <f>+77776917440 ,87022828401 ,87776917440</f>
        <v>#ERROR!</v>
      </c>
      <c r="E6730" s="63" t="s">
        <v>20598</v>
      </c>
      <c r="F6730" s="63" t="s">
        <v>428</v>
      </c>
      <c r="G6730" s="63" t="s">
        <v>5863</v>
      </c>
      <c r="H6730" s="33"/>
      <c r="I6730" s="33"/>
      <c r="J6730" s="6"/>
    </row>
    <row r="6731">
      <c r="A6731" s="3">
        <v>7.6081045033E11</v>
      </c>
      <c r="B6731" s="2" t="s">
        <v>20599</v>
      </c>
      <c r="C6731" s="2" t="s">
        <v>20600</v>
      </c>
      <c r="D6731" s="3">
        <f>+77752961645</f>
        <v>77752961645</v>
      </c>
      <c r="E6731" s="2" t="s">
        <v>21</v>
      </c>
      <c r="F6731" s="2" t="s">
        <v>22</v>
      </c>
      <c r="G6731" s="2" t="s">
        <v>4618</v>
      </c>
      <c r="H6731" s="4" t="s">
        <v>2355</v>
      </c>
      <c r="I6731" s="10"/>
      <c r="J6731" s="33"/>
    </row>
    <row r="6732">
      <c r="A6732" s="3">
        <v>7.60801450163E11</v>
      </c>
      <c r="B6732" s="2" t="s">
        <v>20601</v>
      </c>
      <c r="C6732" s="2" t="s">
        <v>20602</v>
      </c>
      <c r="D6732" s="69" t="s">
        <v>20603</v>
      </c>
      <c r="E6732" s="2" t="s">
        <v>225</v>
      </c>
      <c r="F6732" s="2" t="s">
        <v>43</v>
      </c>
      <c r="G6732" s="2" t="s">
        <v>1323</v>
      </c>
      <c r="H6732" s="4" t="s">
        <v>2208</v>
      </c>
      <c r="I6732" s="10"/>
      <c r="J6732" s="33"/>
    </row>
    <row r="6733">
      <c r="A6733" s="28">
        <v>7.60805303286E11</v>
      </c>
      <c r="B6733" s="29" t="s">
        <v>20604</v>
      </c>
      <c r="C6733" s="29" t="s">
        <v>20605</v>
      </c>
      <c r="D6733" s="28">
        <v>8.7779315392E10</v>
      </c>
      <c r="E6733" s="29" t="s">
        <v>117</v>
      </c>
      <c r="F6733" s="29" t="s">
        <v>2</v>
      </c>
      <c r="G6733" s="29" t="s">
        <v>2300</v>
      </c>
      <c r="H6733" s="51" t="s">
        <v>20361</v>
      </c>
      <c r="I6733" s="6"/>
      <c r="J6733" s="6"/>
    </row>
    <row r="6734">
      <c r="A6734" s="3">
        <v>7.60810300833E11</v>
      </c>
      <c r="B6734" s="2" t="s">
        <v>20606</v>
      </c>
      <c r="C6734" s="2" t="s">
        <v>20607</v>
      </c>
      <c r="D6734" s="3">
        <v>8.775492099E10</v>
      </c>
      <c r="E6734" s="2" t="s">
        <v>674</v>
      </c>
      <c r="F6734" s="2" t="s">
        <v>205</v>
      </c>
      <c r="G6734" s="2" t="s">
        <v>802</v>
      </c>
      <c r="H6734" s="4" t="s">
        <v>20566</v>
      </c>
      <c r="I6734" s="10"/>
      <c r="J6734" s="6"/>
    </row>
    <row r="6735">
      <c r="A6735" s="3">
        <v>7.60728301162E11</v>
      </c>
      <c r="B6735" s="2" t="s">
        <v>20608</v>
      </c>
      <c r="C6735" s="2" t="s">
        <v>20609</v>
      </c>
      <c r="D6735" s="3">
        <f>+7784960001</f>
        <v>7784960001</v>
      </c>
      <c r="E6735" s="2" t="s">
        <v>625</v>
      </c>
      <c r="F6735" s="2" t="s">
        <v>16</v>
      </c>
      <c r="G6735" s="2" t="s">
        <v>20610</v>
      </c>
      <c r="H6735" s="4" t="s">
        <v>19505</v>
      </c>
      <c r="I6735" s="10"/>
      <c r="J6735" s="6"/>
    </row>
    <row r="6736">
      <c r="A6736" s="28">
        <v>7.60818450215E11</v>
      </c>
      <c r="B6736" s="29" t="s">
        <v>20611</v>
      </c>
      <c r="C6736" s="29" t="s">
        <v>20612</v>
      </c>
      <c r="D6736" s="29" t="s">
        <v>20613</v>
      </c>
      <c r="E6736" s="29" t="s">
        <v>173</v>
      </c>
      <c r="F6736" s="29" t="s">
        <v>71</v>
      </c>
      <c r="G6736" s="29" t="s">
        <v>3205</v>
      </c>
      <c r="H6736" s="30" t="s">
        <v>2051</v>
      </c>
      <c r="I6736" s="6"/>
      <c r="J6736" s="10"/>
    </row>
    <row r="6737">
      <c r="A6737" s="28">
        <v>7.60812301703E11</v>
      </c>
      <c r="B6737" s="29" t="s">
        <v>20614</v>
      </c>
      <c r="C6737" s="29" t="s">
        <v>20615</v>
      </c>
      <c r="D6737" s="28">
        <v>8.7011685148E10</v>
      </c>
      <c r="E6737" s="29" t="s">
        <v>674</v>
      </c>
      <c r="F6737" s="29" t="s">
        <v>37</v>
      </c>
      <c r="G6737" s="29" t="s">
        <v>20616</v>
      </c>
      <c r="H6737" s="51" t="s">
        <v>19429</v>
      </c>
      <c r="I6737" s="6"/>
      <c r="J6737" s="6"/>
    </row>
    <row r="6738">
      <c r="A6738" s="58"/>
      <c r="B6738" s="58"/>
      <c r="C6738" s="58"/>
      <c r="D6738" s="58"/>
      <c r="E6738" s="58"/>
      <c r="F6738" s="58"/>
      <c r="G6738" s="58"/>
      <c r="H6738" s="6"/>
      <c r="I6738" s="6"/>
      <c r="J6738" s="6"/>
    </row>
    <row r="6739">
      <c r="A6739" s="28">
        <v>7.60823302583E11</v>
      </c>
      <c r="B6739" s="29" t="s">
        <v>20617</v>
      </c>
      <c r="C6739" s="29" t="s">
        <v>20618</v>
      </c>
      <c r="D6739" s="28">
        <v>8.776650778E10</v>
      </c>
      <c r="E6739" s="29" t="s">
        <v>117</v>
      </c>
      <c r="F6739" s="29" t="s">
        <v>2</v>
      </c>
      <c r="G6739" s="29" t="s">
        <v>11962</v>
      </c>
      <c r="H6739" s="51" t="s">
        <v>20361</v>
      </c>
      <c r="I6739" s="6"/>
      <c r="J6739" s="13"/>
    </row>
    <row r="6740">
      <c r="A6740" s="3">
        <v>7.60820300491E11</v>
      </c>
      <c r="B6740" s="2" t="s">
        <v>20619</v>
      </c>
      <c r="C6740" s="2" t="s">
        <v>20620</v>
      </c>
      <c r="D6740" s="3">
        <v>8.7477891042E10</v>
      </c>
      <c r="E6740" s="2" t="s">
        <v>165</v>
      </c>
      <c r="F6740" s="2" t="s">
        <v>96</v>
      </c>
      <c r="G6740" s="2" t="s">
        <v>12524</v>
      </c>
      <c r="H6740" s="4" t="s">
        <v>2090</v>
      </c>
      <c r="I6740" s="10"/>
      <c r="J6740" s="6"/>
    </row>
    <row r="6741">
      <c r="A6741" s="28">
        <v>7.60823350038E11</v>
      </c>
      <c r="B6741" s="29" t="s">
        <v>20621</v>
      </c>
      <c r="C6741" s="29" t="s">
        <v>20622</v>
      </c>
      <c r="D6741" s="28">
        <v>8.7772358145E10</v>
      </c>
      <c r="E6741" s="29" t="s">
        <v>225</v>
      </c>
      <c r="F6741" s="29" t="s">
        <v>60</v>
      </c>
      <c r="G6741" s="29" t="s">
        <v>1768</v>
      </c>
      <c r="H6741" s="51" t="s">
        <v>2094</v>
      </c>
      <c r="I6741" s="6"/>
      <c r="J6741" s="33"/>
    </row>
    <row r="6742">
      <c r="A6742" s="28">
        <v>7.6090330221E11</v>
      </c>
      <c r="B6742" s="29" t="s">
        <v>20503</v>
      </c>
      <c r="C6742" s="29" t="s">
        <v>20623</v>
      </c>
      <c r="D6742" s="28">
        <v>8.7471124142E10</v>
      </c>
      <c r="E6742" s="29" t="s">
        <v>117</v>
      </c>
      <c r="F6742" s="29" t="s">
        <v>2</v>
      </c>
      <c r="G6742" s="29" t="s">
        <v>11962</v>
      </c>
      <c r="H6742" s="51" t="s">
        <v>20361</v>
      </c>
      <c r="I6742" s="6"/>
      <c r="J6742" s="13"/>
    </row>
    <row r="6743">
      <c r="A6743" s="62">
        <v>7.60825402421E11</v>
      </c>
      <c r="B6743" s="63" t="s">
        <v>20624</v>
      </c>
      <c r="C6743" s="63" t="s">
        <v>20625</v>
      </c>
      <c r="D6743" s="62">
        <v>8.701319961E10</v>
      </c>
      <c r="E6743" s="63" t="s">
        <v>1</v>
      </c>
      <c r="F6743" s="63" t="s">
        <v>428</v>
      </c>
      <c r="G6743" s="63" t="s">
        <v>5906</v>
      </c>
      <c r="H6743" s="33"/>
      <c r="I6743" s="33"/>
      <c r="J6743" s="10"/>
    </row>
    <row r="6744">
      <c r="A6744" s="28">
        <v>7.60825302762E11</v>
      </c>
      <c r="B6744" s="29" t="s">
        <v>20626</v>
      </c>
      <c r="C6744" s="29" t="s">
        <v>20627</v>
      </c>
      <c r="D6744" s="28">
        <v>8.7026875251E10</v>
      </c>
      <c r="E6744" s="29" t="s">
        <v>36</v>
      </c>
      <c r="F6744" s="29" t="s">
        <v>2</v>
      </c>
      <c r="G6744" s="29" t="s">
        <v>1705</v>
      </c>
      <c r="H6744" s="51" t="s">
        <v>20628</v>
      </c>
      <c r="I6744" s="6"/>
      <c r="J6744" s="33"/>
    </row>
    <row r="6745">
      <c r="A6745" s="3">
        <v>7.608284021E11</v>
      </c>
      <c r="B6745" s="2" t="s">
        <v>20629</v>
      </c>
      <c r="C6745" s="2" t="s">
        <v>10182</v>
      </c>
      <c r="D6745" s="3">
        <v>8.7759085268E10</v>
      </c>
      <c r="E6745" s="2" t="s">
        <v>213</v>
      </c>
      <c r="F6745" s="2" t="s">
        <v>186</v>
      </c>
      <c r="G6745" s="2" t="s">
        <v>1196</v>
      </c>
      <c r="H6745" s="4" t="s">
        <v>2231</v>
      </c>
      <c r="I6745" s="10"/>
      <c r="J6745" s="10"/>
    </row>
    <row r="6746">
      <c r="A6746" s="62">
        <v>7.6091130192E11</v>
      </c>
      <c r="B6746" s="63" t="s">
        <v>20630</v>
      </c>
      <c r="C6746" s="63" t="s">
        <v>20630</v>
      </c>
      <c r="D6746" s="62">
        <v>8.7773620001E10</v>
      </c>
      <c r="E6746" s="63" t="s">
        <v>1373</v>
      </c>
      <c r="F6746" s="63" t="s">
        <v>1868</v>
      </c>
      <c r="G6746" s="63" t="s">
        <v>12875</v>
      </c>
      <c r="H6746" s="33"/>
      <c r="I6746" s="33"/>
      <c r="J6746" s="6"/>
    </row>
    <row r="6747">
      <c r="A6747" s="28">
        <v>7.60904350434E11</v>
      </c>
      <c r="B6747" s="29" t="s">
        <v>20631</v>
      </c>
      <c r="C6747" s="29" t="s">
        <v>20632</v>
      </c>
      <c r="D6747" s="28">
        <v>8.7778895889E10</v>
      </c>
      <c r="E6747" s="29" t="s">
        <v>213</v>
      </c>
      <c r="F6747" s="29" t="s">
        <v>71</v>
      </c>
      <c r="G6747" s="29" t="s">
        <v>4156</v>
      </c>
      <c r="H6747" s="30" t="s">
        <v>19375</v>
      </c>
      <c r="I6747" s="6"/>
      <c r="J6747" s="10"/>
    </row>
    <row r="6748">
      <c r="A6748" s="3">
        <v>7.60914301074E11</v>
      </c>
      <c r="B6748" s="2" t="s">
        <v>14005</v>
      </c>
      <c r="C6748" s="2" t="s">
        <v>20633</v>
      </c>
      <c r="D6748" s="3">
        <v>8.7714096276E10</v>
      </c>
      <c r="E6748" s="2" t="s">
        <v>165</v>
      </c>
      <c r="F6748" s="2" t="s">
        <v>96</v>
      </c>
      <c r="G6748" s="2" t="s">
        <v>20634</v>
      </c>
      <c r="H6748" s="4" t="s">
        <v>2370</v>
      </c>
      <c r="I6748" s="10"/>
      <c r="J6748" s="10"/>
    </row>
    <row r="6749">
      <c r="A6749" s="3">
        <v>7.6091330191E11</v>
      </c>
      <c r="B6749" s="2" t="s">
        <v>20635</v>
      </c>
      <c r="C6749" s="2" t="s">
        <v>20636</v>
      </c>
      <c r="D6749" s="3">
        <v>8.7751392226E10</v>
      </c>
      <c r="E6749" s="2" t="s">
        <v>36</v>
      </c>
      <c r="F6749" s="2" t="s">
        <v>186</v>
      </c>
      <c r="G6749" s="2" t="s">
        <v>4981</v>
      </c>
      <c r="H6749" s="10"/>
      <c r="I6749" s="10"/>
      <c r="J6749" s="33"/>
    </row>
    <row r="6750">
      <c r="A6750" s="28">
        <v>7.61001450167E11</v>
      </c>
      <c r="B6750" s="29" t="s">
        <v>20637</v>
      </c>
      <c r="C6750" s="29" t="s">
        <v>20638</v>
      </c>
      <c r="D6750" s="39" t="s">
        <v>20639</v>
      </c>
      <c r="E6750" s="29" t="s">
        <v>2863</v>
      </c>
      <c r="F6750" s="29" t="s">
        <v>9</v>
      </c>
      <c r="G6750" s="29" t="s">
        <v>1584</v>
      </c>
      <c r="H6750" s="30" t="s">
        <v>20640</v>
      </c>
      <c r="I6750" s="6"/>
      <c r="J6750" s="33"/>
    </row>
    <row r="6751">
      <c r="A6751" s="28">
        <v>7.60918350242E11</v>
      </c>
      <c r="B6751" s="29" t="s">
        <v>20641</v>
      </c>
      <c r="C6751" s="29" t="s">
        <v>20642</v>
      </c>
      <c r="D6751" s="28">
        <v>8.77177437E10</v>
      </c>
      <c r="E6751" s="29" t="s">
        <v>165</v>
      </c>
      <c r="F6751" s="29" t="s">
        <v>43</v>
      </c>
      <c r="G6751" s="29" t="s">
        <v>20643</v>
      </c>
      <c r="H6751" s="51" t="s">
        <v>20230</v>
      </c>
      <c r="I6751" s="6"/>
      <c r="J6751" s="33"/>
    </row>
    <row r="6752">
      <c r="A6752" s="28">
        <v>7.60924301425E11</v>
      </c>
      <c r="B6752" s="29" t="s">
        <v>14405</v>
      </c>
      <c r="C6752" s="29" t="s">
        <v>20644</v>
      </c>
      <c r="D6752" s="28">
        <v>8.7005051976E10</v>
      </c>
      <c r="E6752" s="29" t="s">
        <v>15</v>
      </c>
      <c r="F6752" s="29" t="s">
        <v>96</v>
      </c>
      <c r="G6752" s="29" t="s">
        <v>15093</v>
      </c>
      <c r="H6752" s="51" t="s">
        <v>2370</v>
      </c>
      <c r="I6752" s="6"/>
      <c r="J6752" s="6"/>
    </row>
    <row r="6753">
      <c r="A6753" s="62">
        <v>7.60915401274E11</v>
      </c>
      <c r="B6753" s="63" t="s">
        <v>20645</v>
      </c>
      <c r="C6753" s="63" t="s">
        <v>20646</v>
      </c>
      <c r="D6753" s="62">
        <v>8.7015751575E10</v>
      </c>
      <c r="E6753" s="63" t="s">
        <v>674</v>
      </c>
      <c r="F6753" s="63" t="s">
        <v>1868</v>
      </c>
      <c r="G6753" s="63" t="s">
        <v>12294</v>
      </c>
      <c r="H6753" s="33"/>
      <c r="I6753" s="33"/>
      <c r="J6753" s="10"/>
    </row>
    <row r="6754">
      <c r="A6754" s="28">
        <v>7.60922300387E11</v>
      </c>
      <c r="B6754" s="29" t="s">
        <v>20647</v>
      </c>
      <c r="C6754" s="29" t="s">
        <v>20648</v>
      </c>
      <c r="D6754" s="28">
        <v>8.7212503427E10</v>
      </c>
      <c r="E6754" s="29" t="s">
        <v>674</v>
      </c>
      <c r="F6754" s="29" t="s">
        <v>71</v>
      </c>
      <c r="G6754" s="29" t="s">
        <v>20649</v>
      </c>
      <c r="H6754" s="30" t="s">
        <v>2084</v>
      </c>
      <c r="I6754" s="6"/>
      <c r="J6754" s="6"/>
    </row>
    <row r="6755">
      <c r="A6755" s="28">
        <v>7.61004300041E11</v>
      </c>
      <c r="B6755" s="29" t="s">
        <v>20650</v>
      </c>
      <c r="C6755" s="29" t="s">
        <v>20651</v>
      </c>
      <c r="D6755" s="29" t="s">
        <v>20652</v>
      </c>
      <c r="E6755" s="29" t="s">
        <v>762</v>
      </c>
      <c r="F6755" s="29" t="s">
        <v>55</v>
      </c>
      <c r="G6755" s="29" t="s">
        <v>2367</v>
      </c>
      <c r="H6755" s="51" t="s">
        <v>15299</v>
      </c>
      <c r="I6755" s="6"/>
      <c r="J6755" s="10"/>
    </row>
    <row r="6756">
      <c r="A6756" s="28">
        <v>7.61006350643E11</v>
      </c>
      <c r="B6756" s="29" t="s">
        <v>20653</v>
      </c>
      <c r="C6756" s="29" t="s">
        <v>20654</v>
      </c>
      <c r="D6756" s="28">
        <v>8.7771004925E10</v>
      </c>
      <c r="E6756" s="29" t="s">
        <v>213</v>
      </c>
      <c r="F6756" s="29" t="s">
        <v>16</v>
      </c>
      <c r="G6756" s="29" t="s">
        <v>5406</v>
      </c>
      <c r="H6756" s="51" t="s">
        <v>20655</v>
      </c>
      <c r="I6756" s="6"/>
      <c r="J6756" s="10"/>
    </row>
    <row r="6757">
      <c r="A6757" s="28">
        <v>7.61008402561E11</v>
      </c>
      <c r="B6757" s="29" t="s">
        <v>20656</v>
      </c>
      <c r="C6757" s="29" t="s">
        <v>20657</v>
      </c>
      <c r="D6757" s="28">
        <v>8.775590407E10</v>
      </c>
      <c r="E6757" s="29" t="s">
        <v>272</v>
      </c>
      <c r="F6757" s="29" t="s">
        <v>205</v>
      </c>
      <c r="G6757" s="29" t="s">
        <v>374</v>
      </c>
      <c r="H6757" s="51" t="s">
        <v>20658</v>
      </c>
      <c r="I6757" s="6"/>
      <c r="J6757" s="6"/>
    </row>
    <row r="6758">
      <c r="A6758" s="28">
        <v>7.61022300139E11</v>
      </c>
      <c r="B6758" s="29" t="s">
        <v>20659</v>
      </c>
      <c r="C6758" s="29" t="s">
        <v>20660</v>
      </c>
      <c r="D6758" s="28">
        <v>8.7076521128E10</v>
      </c>
      <c r="E6758" s="29" t="s">
        <v>117</v>
      </c>
      <c r="F6758" s="29" t="s">
        <v>2</v>
      </c>
      <c r="G6758" s="29" t="s">
        <v>11832</v>
      </c>
      <c r="H6758" s="51" t="s">
        <v>20361</v>
      </c>
      <c r="I6758" s="6"/>
      <c r="J6758" s="6"/>
    </row>
    <row r="6759">
      <c r="A6759" s="28">
        <v>7.61012301281E11</v>
      </c>
      <c r="B6759" s="29" t="s">
        <v>20661</v>
      </c>
      <c r="C6759" s="29" t="s">
        <v>20662</v>
      </c>
      <c r="D6759" s="28">
        <v>8.7059844111E10</v>
      </c>
      <c r="E6759" s="29" t="s">
        <v>117</v>
      </c>
      <c r="F6759" s="29" t="s">
        <v>91</v>
      </c>
      <c r="G6759" s="29" t="s">
        <v>15319</v>
      </c>
      <c r="H6759" s="51" t="s">
        <v>20341</v>
      </c>
      <c r="I6759" s="6"/>
      <c r="J6759" s="6"/>
    </row>
    <row r="6760">
      <c r="A6760" s="3">
        <v>7.61021302378E11</v>
      </c>
      <c r="B6760" s="2" t="s">
        <v>20663</v>
      </c>
      <c r="C6760" s="2" t="s">
        <v>20664</v>
      </c>
      <c r="D6760" s="3">
        <v>8.7123772447E10</v>
      </c>
      <c r="E6760" s="2" t="s">
        <v>674</v>
      </c>
      <c r="F6760" s="2" t="s">
        <v>452</v>
      </c>
      <c r="G6760" s="2" t="s">
        <v>20665</v>
      </c>
      <c r="H6760" s="4" t="s">
        <v>16036</v>
      </c>
      <c r="I6760" s="10"/>
      <c r="J6760" s="33"/>
    </row>
    <row r="6761">
      <c r="A6761" s="28">
        <v>7.61025400548E11</v>
      </c>
      <c r="B6761" s="29" t="s">
        <v>20666</v>
      </c>
      <c r="C6761" s="29" t="s">
        <v>20667</v>
      </c>
      <c r="D6761" s="28">
        <v>8.777727131E10</v>
      </c>
      <c r="E6761" s="29" t="s">
        <v>525</v>
      </c>
      <c r="F6761" s="29" t="s">
        <v>2</v>
      </c>
      <c r="G6761" s="29" t="s">
        <v>3007</v>
      </c>
      <c r="H6761" s="51" t="s">
        <v>20361</v>
      </c>
      <c r="I6761" s="6"/>
      <c r="J6761" s="10"/>
    </row>
    <row r="6762">
      <c r="A6762" s="28">
        <v>7.61025000502E11</v>
      </c>
      <c r="B6762" s="29" t="s">
        <v>20668</v>
      </c>
      <c r="C6762" s="29" t="s">
        <v>20669</v>
      </c>
      <c r="D6762" s="28">
        <v>8.7754663842E10</v>
      </c>
      <c r="E6762" s="29" t="s">
        <v>36</v>
      </c>
      <c r="F6762" s="29" t="s">
        <v>37</v>
      </c>
      <c r="G6762" s="29" t="s">
        <v>20670</v>
      </c>
      <c r="H6762" s="51" t="s">
        <v>19429</v>
      </c>
      <c r="I6762" s="6"/>
      <c r="J6762" s="6"/>
    </row>
    <row r="6763">
      <c r="A6763" s="3">
        <v>7.61026350167E11</v>
      </c>
      <c r="B6763" s="2" t="s">
        <v>20671</v>
      </c>
      <c r="C6763" s="2" t="s">
        <v>20672</v>
      </c>
      <c r="D6763" s="3">
        <v>8.7772476063E10</v>
      </c>
      <c r="E6763" s="2" t="s">
        <v>21</v>
      </c>
      <c r="F6763" s="2" t="s">
        <v>71</v>
      </c>
      <c r="G6763" s="2" t="s">
        <v>20673</v>
      </c>
      <c r="H6763" s="65" t="s">
        <v>2084</v>
      </c>
      <c r="I6763" s="10"/>
      <c r="J6763" s="10"/>
    </row>
    <row r="6764">
      <c r="A6764" s="3">
        <v>7.61030302515E11</v>
      </c>
      <c r="B6764" s="2" t="s">
        <v>20674</v>
      </c>
      <c r="C6764" s="2" t="s">
        <v>20675</v>
      </c>
      <c r="D6764" s="3">
        <v>8.7014311424E10</v>
      </c>
      <c r="E6764" s="2" t="s">
        <v>117</v>
      </c>
      <c r="F6764" s="2" t="s">
        <v>31</v>
      </c>
      <c r="G6764" s="2" t="s">
        <v>1176</v>
      </c>
      <c r="H6764" s="4" t="s">
        <v>18900</v>
      </c>
      <c r="I6764" s="10"/>
      <c r="J6764" s="6"/>
    </row>
    <row r="6765">
      <c r="A6765" s="28">
        <v>7.61028300835E11</v>
      </c>
      <c r="B6765" s="29" t="s">
        <v>20676</v>
      </c>
      <c r="C6765" s="29" t="s">
        <v>20677</v>
      </c>
      <c r="D6765" s="39" t="s">
        <v>20678</v>
      </c>
      <c r="E6765" s="29" t="s">
        <v>674</v>
      </c>
      <c r="F6765" s="29" t="s">
        <v>96</v>
      </c>
      <c r="G6765" s="29" t="s">
        <v>20679</v>
      </c>
      <c r="H6765" s="51" t="s">
        <v>2373</v>
      </c>
      <c r="I6765" s="6"/>
      <c r="J6765" s="10"/>
    </row>
    <row r="6766">
      <c r="A6766" s="28">
        <v>7.61029401558E11</v>
      </c>
      <c r="B6766" s="29" t="s">
        <v>20680</v>
      </c>
      <c r="C6766" s="29" t="s">
        <v>20681</v>
      </c>
      <c r="D6766" s="28">
        <v>8.7472459915E10</v>
      </c>
      <c r="E6766" s="29" t="s">
        <v>1794</v>
      </c>
      <c r="F6766" s="29" t="s">
        <v>201</v>
      </c>
      <c r="G6766" s="29" t="s">
        <v>498</v>
      </c>
      <c r="H6766" s="51" t="s">
        <v>1874</v>
      </c>
      <c r="I6766" s="6"/>
      <c r="J6766" s="20"/>
    </row>
    <row r="6767">
      <c r="A6767" s="3">
        <v>7.61102301327E11</v>
      </c>
      <c r="B6767" s="2" t="s">
        <v>20682</v>
      </c>
      <c r="C6767" s="2" t="s">
        <v>20683</v>
      </c>
      <c r="D6767" s="2" t="s">
        <v>20684</v>
      </c>
      <c r="E6767" s="2" t="s">
        <v>14201</v>
      </c>
      <c r="F6767" s="2" t="s">
        <v>43</v>
      </c>
      <c r="G6767" s="2" t="s">
        <v>15283</v>
      </c>
      <c r="H6767" s="4" t="s">
        <v>20306</v>
      </c>
      <c r="I6767" s="10"/>
      <c r="J6767" s="6"/>
    </row>
    <row r="6768">
      <c r="A6768" s="3">
        <v>7.61031301671E11</v>
      </c>
      <c r="B6768" s="2" t="s">
        <v>20685</v>
      </c>
      <c r="C6768" s="2" t="s">
        <v>20686</v>
      </c>
      <c r="D6768" s="3">
        <v>8.7075994779E10</v>
      </c>
      <c r="E6768" s="2" t="s">
        <v>165</v>
      </c>
      <c r="F6768" s="2" t="s">
        <v>37</v>
      </c>
      <c r="G6768" s="2" t="s">
        <v>6761</v>
      </c>
      <c r="H6768" s="4" t="s">
        <v>19483</v>
      </c>
      <c r="I6768" s="10"/>
      <c r="J6768" s="10"/>
    </row>
    <row r="6769">
      <c r="A6769" s="72">
        <v>7.6103135053E11</v>
      </c>
      <c r="B6769" s="73" t="s">
        <v>20687</v>
      </c>
      <c r="C6769" s="73" t="s">
        <v>20688</v>
      </c>
      <c r="D6769" s="109" t="s">
        <v>20689</v>
      </c>
      <c r="E6769" s="73" t="s">
        <v>1335</v>
      </c>
      <c r="F6769" s="73" t="s">
        <v>9</v>
      </c>
      <c r="G6769" s="73" t="s">
        <v>5844</v>
      </c>
      <c r="H6769" s="97" t="s">
        <v>2591</v>
      </c>
      <c r="I6769" s="14"/>
      <c r="J6769" s="10"/>
    </row>
    <row r="6770">
      <c r="A6770" s="3">
        <v>7.61104300907E11</v>
      </c>
      <c r="B6770" s="2" t="s">
        <v>20690</v>
      </c>
      <c r="C6770" s="2" t="s">
        <v>8994</v>
      </c>
      <c r="D6770" s="3">
        <v>8.7027663603E10</v>
      </c>
      <c r="E6770" s="2" t="s">
        <v>165</v>
      </c>
      <c r="F6770" s="2" t="s">
        <v>91</v>
      </c>
      <c r="G6770" s="2" t="s">
        <v>17108</v>
      </c>
      <c r="H6770" s="4" t="s">
        <v>20341</v>
      </c>
      <c r="I6770" s="10"/>
      <c r="J6770" s="33"/>
    </row>
    <row r="6771">
      <c r="A6771" s="28">
        <v>7.61107403904E11</v>
      </c>
      <c r="B6771" s="29" t="s">
        <v>20691</v>
      </c>
      <c r="C6771" s="29" t="s">
        <v>20692</v>
      </c>
      <c r="D6771" s="39" t="s">
        <v>20693</v>
      </c>
      <c r="E6771" s="29" t="s">
        <v>117</v>
      </c>
      <c r="F6771" s="29" t="s">
        <v>2</v>
      </c>
      <c r="G6771" s="29" t="s">
        <v>2111</v>
      </c>
      <c r="H6771" s="51" t="s">
        <v>20361</v>
      </c>
      <c r="I6771" s="6"/>
      <c r="J6771" s="6"/>
    </row>
    <row r="6772">
      <c r="A6772" s="28">
        <v>7.61110401736E11</v>
      </c>
      <c r="B6772" s="29" t="s">
        <v>20694</v>
      </c>
      <c r="C6772" s="29" t="s">
        <v>20695</v>
      </c>
      <c r="D6772" s="28">
        <v>8.777265285E10</v>
      </c>
      <c r="E6772" s="29" t="s">
        <v>165</v>
      </c>
      <c r="F6772" s="29" t="s">
        <v>141</v>
      </c>
      <c r="G6772" s="29" t="s">
        <v>20696</v>
      </c>
      <c r="H6772" s="51" t="s">
        <v>17176</v>
      </c>
      <c r="I6772" s="6"/>
      <c r="J6772" s="6"/>
    </row>
    <row r="6773">
      <c r="A6773" s="62">
        <v>7.61108300443E11</v>
      </c>
      <c r="B6773" s="63" t="s">
        <v>20697</v>
      </c>
      <c r="C6773" s="63" t="s">
        <v>20698</v>
      </c>
      <c r="D6773" s="62">
        <v>8.7015421774E10</v>
      </c>
      <c r="E6773" s="63" t="s">
        <v>173</v>
      </c>
      <c r="F6773" s="63" t="s">
        <v>2984</v>
      </c>
      <c r="G6773" s="63" t="s">
        <v>5954</v>
      </c>
      <c r="H6773" s="33"/>
      <c r="I6773" s="33"/>
      <c r="J6773" s="6"/>
    </row>
    <row r="6774">
      <c r="A6774" s="3">
        <v>7.61116301108E11</v>
      </c>
      <c r="B6774" s="2" t="s">
        <v>20699</v>
      </c>
      <c r="C6774" s="2" t="s">
        <v>20700</v>
      </c>
      <c r="D6774" s="3">
        <v>8.7776522054E10</v>
      </c>
      <c r="E6774" s="2" t="s">
        <v>36</v>
      </c>
      <c r="F6774" s="2" t="s">
        <v>60</v>
      </c>
      <c r="G6774" s="2" t="s">
        <v>15804</v>
      </c>
      <c r="H6774" s="4" t="s">
        <v>15160</v>
      </c>
      <c r="I6774" s="10"/>
      <c r="J6774" s="6"/>
    </row>
    <row r="6775">
      <c r="A6775" s="3">
        <v>7.61110403138E11</v>
      </c>
      <c r="B6775" s="2" t="s">
        <v>20701</v>
      </c>
      <c r="C6775" s="2" t="s">
        <v>20702</v>
      </c>
      <c r="D6775" s="69" t="s">
        <v>20703</v>
      </c>
      <c r="E6775" s="2" t="s">
        <v>379</v>
      </c>
      <c r="F6775" s="2" t="s">
        <v>71</v>
      </c>
      <c r="G6775" s="2" t="s">
        <v>19608</v>
      </c>
      <c r="H6775" s="65" t="s">
        <v>2084</v>
      </c>
      <c r="I6775" s="10"/>
      <c r="J6775" s="6"/>
    </row>
    <row r="6776">
      <c r="A6776" s="28">
        <v>7.61115301003E11</v>
      </c>
      <c r="B6776" s="29" t="s">
        <v>20704</v>
      </c>
      <c r="C6776" s="29" t="s">
        <v>20705</v>
      </c>
      <c r="D6776" s="28">
        <v>8.7479691749E10</v>
      </c>
      <c r="E6776" s="29" t="s">
        <v>117</v>
      </c>
      <c r="F6776" s="29" t="s">
        <v>16</v>
      </c>
      <c r="G6776" s="29" t="s">
        <v>11962</v>
      </c>
      <c r="H6776" s="51" t="s">
        <v>20361</v>
      </c>
      <c r="I6776" s="6"/>
      <c r="J6776" s="6"/>
    </row>
    <row r="6777">
      <c r="A6777" s="3">
        <v>7.61118302008E11</v>
      </c>
      <c r="B6777" s="2" t="s">
        <v>20706</v>
      </c>
      <c r="C6777" s="2" t="s">
        <v>20707</v>
      </c>
      <c r="D6777" s="3">
        <v>8.7771802278E10</v>
      </c>
      <c r="E6777" s="2" t="s">
        <v>1335</v>
      </c>
      <c r="F6777" s="2" t="s">
        <v>91</v>
      </c>
      <c r="G6777" s="2" t="s">
        <v>1138</v>
      </c>
      <c r="H6777" s="4" t="s">
        <v>2108</v>
      </c>
      <c r="I6777" s="10"/>
      <c r="J6777" s="20"/>
    </row>
    <row r="6778">
      <c r="A6778" s="28">
        <v>7.61123401063E11</v>
      </c>
      <c r="B6778" s="29" t="s">
        <v>20708</v>
      </c>
      <c r="C6778" s="29" t="s">
        <v>20709</v>
      </c>
      <c r="D6778" s="28">
        <v>8.7051352895E10</v>
      </c>
      <c r="E6778" s="29" t="s">
        <v>584</v>
      </c>
      <c r="F6778" s="29" t="s">
        <v>141</v>
      </c>
      <c r="G6778" s="29" t="s">
        <v>20710</v>
      </c>
      <c r="H6778" s="51" t="s">
        <v>20711</v>
      </c>
      <c r="I6778" s="6"/>
      <c r="J6778" s="6"/>
    </row>
    <row r="6779">
      <c r="A6779" s="3">
        <v>7.61122402383E11</v>
      </c>
      <c r="B6779" s="2" t="s">
        <v>20712</v>
      </c>
      <c r="C6779" s="2" t="s">
        <v>20713</v>
      </c>
      <c r="D6779" s="3">
        <v>8.7075912538E10</v>
      </c>
      <c r="E6779" s="2" t="s">
        <v>165</v>
      </c>
      <c r="F6779" s="2" t="s">
        <v>205</v>
      </c>
      <c r="G6779" s="2" t="s">
        <v>802</v>
      </c>
      <c r="H6779" s="4" t="s">
        <v>20714</v>
      </c>
      <c r="I6779" s="10"/>
      <c r="J6779" s="6"/>
      <c r="K6779" s="16"/>
      <c r="L6779" s="16"/>
      <c r="M6779" s="16"/>
      <c r="N6779" s="16"/>
      <c r="O6779" s="16"/>
      <c r="P6779" s="16"/>
      <c r="Q6779" s="16"/>
      <c r="R6779" s="16"/>
      <c r="S6779" s="16"/>
      <c r="T6779" s="16"/>
      <c r="U6779" s="16"/>
      <c r="V6779" s="16"/>
      <c r="W6779" s="16"/>
      <c r="X6779" s="16"/>
      <c r="Y6779" s="16"/>
      <c r="Z6779" s="16"/>
    </row>
    <row r="6780">
      <c r="A6780" s="28">
        <v>7.61130402703E11</v>
      </c>
      <c r="B6780" s="29" t="s">
        <v>20715</v>
      </c>
      <c r="C6780" s="29" t="s">
        <v>20716</v>
      </c>
      <c r="D6780" s="28">
        <v>8.7471155915E10</v>
      </c>
      <c r="E6780" s="29" t="s">
        <v>21</v>
      </c>
      <c r="F6780" s="29" t="s">
        <v>91</v>
      </c>
      <c r="G6780" s="29" t="s">
        <v>2266</v>
      </c>
      <c r="H6780" s="51" t="s">
        <v>20717</v>
      </c>
      <c r="I6780" s="6"/>
      <c r="J6780" s="6"/>
    </row>
    <row r="6781">
      <c r="A6781" s="28">
        <v>7.61127301514E11</v>
      </c>
      <c r="B6781" s="29" t="s">
        <v>20718</v>
      </c>
      <c r="C6781" s="29" t="s">
        <v>20719</v>
      </c>
      <c r="D6781" s="28">
        <v>8.7783490892E10</v>
      </c>
      <c r="E6781" s="29" t="s">
        <v>213</v>
      </c>
      <c r="F6781" s="29" t="s">
        <v>2</v>
      </c>
      <c r="G6781" s="29" t="s">
        <v>19850</v>
      </c>
      <c r="H6781" s="51" t="s">
        <v>20361</v>
      </c>
      <c r="I6781" s="6"/>
      <c r="J6781" s="33"/>
    </row>
    <row r="6782">
      <c r="A6782" s="28">
        <v>7.61201401611E11</v>
      </c>
      <c r="B6782" s="29" t="s">
        <v>20720</v>
      </c>
      <c r="C6782" s="29" t="s">
        <v>20721</v>
      </c>
      <c r="D6782" s="28">
        <v>8.7059787875E10</v>
      </c>
      <c r="E6782" s="29" t="s">
        <v>117</v>
      </c>
      <c r="F6782" s="29" t="s">
        <v>16</v>
      </c>
      <c r="G6782" s="29" t="s">
        <v>2083</v>
      </c>
      <c r="H6782" s="30" t="s">
        <v>19375</v>
      </c>
      <c r="I6782" s="6"/>
      <c r="J6782" s="33"/>
    </row>
    <row r="6783">
      <c r="A6783" s="62">
        <v>7.6121635002E11</v>
      </c>
      <c r="B6783" s="63" t="s">
        <v>20722</v>
      </c>
      <c r="C6783" s="63" t="s">
        <v>20722</v>
      </c>
      <c r="D6783" s="68" t="str">
        <f>+77021331294 ,87021331294</f>
        <v>#ERROR!</v>
      </c>
      <c r="E6783" s="63" t="s">
        <v>386</v>
      </c>
      <c r="F6783" s="63" t="s">
        <v>16</v>
      </c>
      <c r="G6783" s="63" t="s">
        <v>6206</v>
      </c>
      <c r="H6783" s="33"/>
      <c r="I6783" s="33"/>
      <c r="J6783" s="10"/>
    </row>
    <row r="6784">
      <c r="A6784" s="3">
        <v>7.61205301677E11</v>
      </c>
      <c r="B6784" s="2" t="s">
        <v>20723</v>
      </c>
      <c r="C6784" s="2" t="s">
        <v>20724</v>
      </c>
      <c r="D6784" s="2" t="s">
        <v>20725</v>
      </c>
      <c r="E6784" s="2" t="s">
        <v>213</v>
      </c>
      <c r="F6784" s="2" t="s">
        <v>205</v>
      </c>
      <c r="G6784" s="2" t="s">
        <v>6430</v>
      </c>
      <c r="H6784" s="4" t="s">
        <v>20726</v>
      </c>
      <c r="I6784" s="10"/>
      <c r="J6784" s="6"/>
    </row>
    <row r="6785">
      <c r="A6785" s="28">
        <v>7.61211402703E11</v>
      </c>
      <c r="B6785" s="29" t="s">
        <v>20727</v>
      </c>
      <c r="C6785" s="29" t="s">
        <v>20728</v>
      </c>
      <c r="D6785" s="28">
        <v>8.7788505531E10</v>
      </c>
      <c r="E6785" s="29" t="s">
        <v>117</v>
      </c>
      <c r="F6785" s="29" t="s">
        <v>2</v>
      </c>
      <c r="G6785" s="29" t="s">
        <v>20729</v>
      </c>
      <c r="H6785" s="51" t="s">
        <v>20361</v>
      </c>
      <c r="I6785" s="6"/>
      <c r="J6785" s="13"/>
    </row>
    <row r="6786">
      <c r="A6786" s="28">
        <v>7.61217401906E11</v>
      </c>
      <c r="B6786" s="29" t="s">
        <v>20730</v>
      </c>
      <c r="C6786" s="29" t="s">
        <v>20731</v>
      </c>
      <c r="D6786" s="28">
        <f>+77753164322</f>
        <v>77753164322</v>
      </c>
      <c r="E6786" s="29" t="s">
        <v>6097</v>
      </c>
      <c r="F6786" s="29" t="s">
        <v>91</v>
      </c>
      <c r="G6786" s="29" t="s">
        <v>2660</v>
      </c>
      <c r="H6786" s="51" t="s">
        <v>20341</v>
      </c>
      <c r="I6786" s="6"/>
      <c r="J6786" s="6"/>
    </row>
    <row r="6787">
      <c r="A6787" s="62">
        <v>7.61217301553E11</v>
      </c>
      <c r="B6787" s="63" t="s">
        <v>20732</v>
      </c>
      <c r="C6787" s="63" t="s">
        <v>20733</v>
      </c>
      <c r="D6787" s="62">
        <v>8.7478514566E10</v>
      </c>
      <c r="E6787" s="63" t="s">
        <v>272</v>
      </c>
      <c r="F6787" s="63" t="s">
        <v>16</v>
      </c>
      <c r="G6787" s="63" t="s">
        <v>6328</v>
      </c>
      <c r="H6787" s="33"/>
      <c r="I6787" s="33"/>
      <c r="J6787" s="33"/>
    </row>
    <row r="6788">
      <c r="A6788" s="28">
        <v>7.61226350203E11</v>
      </c>
      <c r="B6788" s="29" t="s">
        <v>20734</v>
      </c>
      <c r="C6788" s="29" t="s">
        <v>20735</v>
      </c>
      <c r="D6788" s="28">
        <v>8.7779731177E10</v>
      </c>
      <c r="E6788" s="29" t="s">
        <v>165</v>
      </c>
      <c r="F6788" s="29" t="s">
        <v>43</v>
      </c>
      <c r="G6788" s="29" t="s">
        <v>1795</v>
      </c>
      <c r="H6788" s="51" t="s">
        <v>20736</v>
      </c>
      <c r="I6788" s="6"/>
      <c r="J6788" s="13"/>
    </row>
    <row r="6789">
      <c r="A6789" s="28">
        <v>7.6121830059E11</v>
      </c>
      <c r="B6789" s="29" t="s">
        <v>20737</v>
      </c>
      <c r="C6789" s="29" t="s">
        <v>20738</v>
      </c>
      <c r="D6789" s="28">
        <v>8.7006686005E10</v>
      </c>
      <c r="E6789" s="29" t="s">
        <v>200</v>
      </c>
      <c r="F6789" s="29" t="s">
        <v>186</v>
      </c>
      <c r="G6789" s="29" t="s">
        <v>20739</v>
      </c>
      <c r="H6789" s="51" t="s">
        <v>20740</v>
      </c>
      <c r="I6789" s="6"/>
      <c r="J6789" s="33"/>
    </row>
    <row r="6790">
      <c r="A6790" s="3">
        <v>7.61221302533E11</v>
      </c>
      <c r="B6790" s="2" t="s">
        <v>20741</v>
      </c>
      <c r="C6790" s="2" t="s">
        <v>20742</v>
      </c>
      <c r="D6790" s="3">
        <f>+7777083663</f>
        <v>7777083663</v>
      </c>
      <c r="E6790" s="2" t="s">
        <v>117</v>
      </c>
      <c r="F6790" s="2" t="s">
        <v>141</v>
      </c>
      <c r="G6790" s="2" t="s">
        <v>16867</v>
      </c>
      <c r="H6790" s="4" t="s">
        <v>17176</v>
      </c>
      <c r="I6790" s="10"/>
      <c r="J6790" s="6"/>
    </row>
    <row r="6791">
      <c r="A6791" s="28">
        <v>7.61220301649E11</v>
      </c>
      <c r="B6791" s="29" t="s">
        <v>20743</v>
      </c>
      <c r="C6791" s="29" t="s">
        <v>20744</v>
      </c>
      <c r="D6791" s="28">
        <v>8.7014669087E10</v>
      </c>
      <c r="E6791" s="29" t="s">
        <v>674</v>
      </c>
      <c r="F6791" s="29" t="s">
        <v>2</v>
      </c>
      <c r="G6791" s="29" t="s">
        <v>6133</v>
      </c>
      <c r="H6791" s="51" t="s">
        <v>20361</v>
      </c>
      <c r="I6791" s="6"/>
      <c r="J6791" s="6"/>
    </row>
    <row r="6792">
      <c r="A6792" s="3">
        <v>7.70106302488E11</v>
      </c>
      <c r="B6792" s="2" t="s">
        <v>20745</v>
      </c>
      <c r="C6792" s="2" t="s">
        <v>20746</v>
      </c>
      <c r="D6792" s="69" t="s">
        <v>20747</v>
      </c>
      <c r="E6792" s="2" t="s">
        <v>247</v>
      </c>
      <c r="F6792" s="2" t="s">
        <v>141</v>
      </c>
      <c r="G6792" s="2" t="s">
        <v>20748</v>
      </c>
      <c r="H6792" s="4" t="s">
        <v>17176</v>
      </c>
      <c r="I6792" s="10"/>
      <c r="J6792" s="33"/>
    </row>
    <row r="6793">
      <c r="A6793" s="28">
        <v>7.70101404502E11</v>
      </c>
      <c r="B6793" s="29" t="s">
        <v>20749</v>
      </c>
      <c r="C6793" s="29" t="s">
        <v>20750</v>
      </c>
      <c r="D6793" s="39" t="s">
        <v>20751</v>
      </c>
      <c r="E6793" s="29" t="s">
        <v>165</v>
      </c>
      <c r="F6793" s="29" t="s">
        <v>205</v>
      </c>
      <c r="G6793" s="29" t="s">
        <v>1096</v>
      </c>
      <c r="H6793" s="51" t="s">
        <v>20752</v>
      </c>
      <c r="I6793" s="6"/>
      <c r="J6793" s="6"/>
    </row>
    <row r="6794">
      <c r="A6794" s="28">
        <v>7.70104301082E11</v>
      </c>
      <c r="B6794" s="29" t="s">
        <v>20753</v>
      </c>
      <c r="C6794" s="29" t="s">
        <v>20754</v>
      </c>
      <c r="D6794" s="28">
        <v>8.7774602968E10</v>
      </c>
      <c r="E6794" s="29" t="s">
        <v>165</v>
      </c>
      <c r="F6794" s="29" t="s">
        <v>9</v>
      </c>
      <c r="G6794" s="29" t="s">
        <v>20755</v>
      </c>
      <c r="H6794" s="30" t="s">
        <v>5109</v>
      </c>
      <c r="I6794" s="6"/>
      <c r="J6794" s="10"/>
    </row>
    <row r="6795">
      <c r="A6795" s="3">
        <v>7.70122303017E11</v>
      </c>
      <c r="B6795" s="2" t="s">
        <v>20756</v>
      </c>
      <c r="C6795" s="2" t="s">
        <v>20757</v>
      </c>
      <c r="D6795" s="3">
        <v>8.7768032288E10</v>
      </c>
      <c r="E6795" s="2" t="s">
        <v>225</v>
      </c>
      <c r="F6795" s="2" t="s">
        <v>201</v>
      </c>
      <c r="G6795" s="2" t="s">
        <v>3152</v>
      </c>
      <c r="H6795" s="4" t="s">
        <v>1895</v>
      </c>
      <c r="I6795" s="10"/>
      <c r="J6795" s="6"/>
    </row>
    <row r="6796">
      <c r="A6796" s="62">
        <v>7.70120302652E11</v>
      </c>
      <c r="B6796" s="63" t="s">
        <v>20758</v>
      </c>
      <c r="C6796" s="63" t="s">
        <v>20759</v>
      </c>
      <c r="D6796" s="62">
        <v>8.7759214349E10</v>
      </c>
      <c r="E6796" s="63" t="s">
        <v>36</v>
      </c>
      <c r="F6796" s="63" t="s">
        <v>1868</v>
      </c>
      <c r="G6796" s="63" t="s">
        <v>20760</v>
      </c>
      <c r="H6796" s="33"/>
      <c r="I6796" s="33"/>
      <c r="J6796" s="6"/>
    </row>
    <row r="6797">
      <c r="A6797" s="3">
        <v>7.70107300168E11</v>
      </c>
      <c r="B6797" s="2" t="s">
        <v>20761</v>
      </c>
      <c r="C6797" s="2" t="s">
        <v>20762</v>
      </c>
      <c r="D6797" s="69" t="s">
        <v>20763</v>
      </c>
      <c r="E6797" s="2" t="s">
        <v>165</v>
      </c>
      <c r="F6797" s="2" t="s">
        <v>205</v>
      </c>
      <c r="G6797" s="2" t="s">
        <v>6849</v>
      </c>
      <c r="H6797" s="4" t="s">
        <v>20714</v>
      </c>
      <c r="I6797" s="10"/>
      <c r="J6797" s="13"/>
    </row>
    <row r="6798">
      <c r="A6798" s="62">
        <v>7.70110302519E11</v>
      </c>
      <c r="B6798" s="63" t="s">
        <v>20764</v>
      </c>
      <c r="C6798" s="63" t="s">
        <v>20765</v>
      </c>
      <c r="D6798" s="62">
        <v>8.7024633308E10</v>
      </c>
      <c r="E6798" s="63" t="s">
        <v>1490</v>
      </c>
      <c r="F6798" s="63" t="s">
        <v>1868</v>
      </c>
      <c r="G6798" s="63" t="s">
        <v>15922</v>
      </c>
      <c r="H6798" s="33"/>
      <c r="I6798" s="33"/>
      <c r="J6798" s="10"/>
    </row>
    <row r="6799">
      <c r="A6799" s="28">
        <v>7.70113301081E11</v>
      </c>
      <c r="B6799" s="29" t="s">
        <v>20766</v>
      </c>
      <c r="C6799" s="29" t="s">
        <v>20767</v>
      </c>
      <c r="D6799" s="28">
        <v>8.7014565073E10</v>
      </c>
      <c r="E6799" s="29" t="s">
        <v>117</v>
      </c>
      <c r="F6799" s="29" t="s">
        <v>71</v>
      </c>
      <c r="G6799" s="29" t="s">
        <v>20768</v>
      </c>
      <c r="H6799" s="30" t="s">
        <v>2051</v>
      </c>
      <c r="I6799" s="6"/>
      <c r="J6799" s="10"/>
    </row>
    <row r="6800">
      <c r="A6800" s="62">
        <v>7.70114402983E11</v>
      </c>
      <c r="B6800" s="63" t="s">
        <v>20769</v>
      </c>
      <c r="C6800" s="63" t="s">
        <v>20770</v>
      </c>
      <c r="D6800" s="62">
        <v>8.7772088989E10</v>
      </c>
      <c r="E6800" s="63" t="s">
        <v>173</v>
      </c>
      <c r="F6800" s="63" t="s">
        <v>2984</v>
      </c>
      <c r="G6800" s="63" t="s">
        <v>17026</v>
      </c>
      <c r="H6800" s="33"/>
      <c r="I6800" s="33"/>
      <c r="J6800" s="33"/>
    </row>
    <row r="6801">
      <c r="A6801" s="3">
        <v>7.70117301965E11</v>
      </c>
      <c r="B6801" s="2" t="s">
        <v>20771</v>
      </c>
      <c r="C6801" s="2" t="s">
        <v>20772</v>
      </c>
      <c r="D6801" s="69" t="s">
        <v>20773</v>
      </c>
      <c r="E6801" s="2" t="s">
        <v>554</v>
      </c>
      <c r="F6801" s="2" t="s">
        <v>205</v>
      </c>
      <c r="G6801" s="2" t="s">
        <v>1211</v>
      </c>
      <c r="H6801" s="4" t="s">
        <v>20714</v>
      </c>
      <c r="I6801" s="10"/>
      <c r="J6801" s="6"/>
    </row>
    <row r="6802">
      <c r="A6802" s="3">
        <v>7.70212301565E11</v>
      </c>
      <c r="B6802" s="2" t="s">
        <v>20774</v>
      </c>
      <c r="C6802" s="2" t="s">
        <v>20775</v>
      </c>
      <c r="D6802" s="3">
        <f>+77024534790</f>
        <v>77024534790</v>
      </c>
      <c r="E6802" s="2" t="s">
        <v>8671</v>
      </c>
      <c r="F6802" s="2" t="s">
        <v>205</v>
      </c>
      <c r="G6802" s="2" t="s">
        <v>5169</v>
      </c>
      <c r="H6802" s="4" t="s">
        <v>20714</v>
      </c>
      <c r="I6802" s="10"/>
      <c r="J6802" s="6"/>
    </row>
    <row r="6803">
      <c r="A6803" s="3">
        <v>7.70131300775E11</v>
      </c>
      <c r="B6803" s="2" t="s">
        <v>20776</v>
      </c>
      <c r="C6803" s="2" t="s">
        <v>20777</v>
      </c>
      <c r="D6803" s="3">
        <v>8.7057253337E10</v>
      </c>
      <c r="E6803" s="2" t="s">
        <v>165</v>
      </c>
      <c r="F6803" s="2" t="s">
        <v>31</v>
      </c>
      <c r="G6803" s="2" t="s">
        <v>2447</v>
      </c>
      <c r="H6803" s="4" t="s">
        <v>18900</v>
      </c>
      <c r="I6803" s="10"/>
      <c r="J6803" s="10"/>
    </row>
    <row r="6804">
      <c r="A6804" s="28">
        <v>7.70207350378E11</v>
      </c>
      <c r="B6804" s="29" t="s">
        <v>20778</v>
      </c>
      <c r="C6804" s="29" t="s">
        <v>20779</v>
      </c>
      <c r="D6804" s="28">
        <v>8.7081204831E10</v>
      </c>
      <c r="E6804" s="29" t="s">
        <v>225</v>
      </c>
      <c r="F6804" s="29" t="s">
        <v>43</v>
      </c>
      <c r="G6804" s="29" t="s">
        <v>1795</v>
      </c>
      <c r="H6804" s="51" t="s">
        <v>2627</v>
      </c>
      <c r="I6804" s="6"/>
      <c r="J6804" s="6"/>
    </row>
    <row r="6805">
      <c r="A6805" s="3">
        <v>7.70210401838E11</v>
      </c>
      <c r="B6805" s="2" t="s">
        <v>20780</v>
      </c>
      <c r="C6805" s="2" t="s">
        <v>20781</v>
      </c>
      <c r="D6805" s="69" t="s">
        <v>20782</v>
      </c>
      <c r="E6805" s="2" t="s">
        <v>16</v>
      </c>
      <c r="F6805" s="2" t="s">
        <v>141</v>
      </c>
      <c r="G6805" s="2" t="s">
        <v>20783</v>
      </c>
      <c r="H6805" s="4" t="s">
        <v>17176</v>
      </c>
      <c r="I6805" s="10"/>
      <c r="J6805" s="33"/>
    </row>
    <row r="6806">
      <c r="A6806" s="28">
        <v>7.702153016E11</v>
      </c>
      <c r="B6806" s="29" t="s">
        <v>20784</v>
      </c>
      <c r="C6806" s="29" t="s">
        <v>20785</v>
      </c>
      <c r="D6806" s="39" t="s">
        <v>20786</v>
      </c>
      <c r="E6806" s="29" t="s">
        <v>165</v>
      </c>
      <c r="F6806" s="29" t="s">
        <v>37</v>
      </c>
      <c r="G6806" s="29" t="s">
        <v>20787</v>
      </c>
      <c r="H6806" s="51" t="s">
        <v>19429</v>
      </c>
      <c r="I6806" s="6"/>
      <c r="J6806" s="33"/>
    </row>
    <row r="6807">
      <c r="A6807" s="72">
        <v>7.70218401504E11</v>
      </c>
      <c r="B6807" s="73" t="s">
        <v>20788</v>
      </c>
      <c r="C6807" s="73" t="s">
        <v>20789</v>
      </c>
      <c r="D6807" s="109" t="s">
        <v>20790</v>
      </c>
      <c r="E6807" s="73" t="s">
        <v>762</v>
      </c>
      <c r="F6807" s="73" t="s">
        <v>91</v>
      </c>
      <c r="G6807" s="73" t="s">
        <v>1339</v>
      </c>
      <c r="H6807" s="74" t="s">
        <v>20791</v>
      </c>
      <c r="I6807" s="14"/>
      <c r="J6807" s="6"/>
    </row>
    <row r="6808">
      <c r="A6808" s="3">
        <v>7.7021530085E11</v>
      </c>
      <c r="B6808" s="2" t="s">
        <v>20792</v>
      </c>
      <c r="C6808" s="2" t="s">
        <v>20793</v>
      </c>
      <c r="D6808" s="3">
        <v>8.7762264222E10</v>
      </c>
      <c r="E6808" s="2" t="s">
        <v>21</v>
      </c>
      <c r="F6808" s="2" t="s">
        <v>22</v>
      </c>
      <c r="G6808" s="2" t="s">
        <v>20794</v>
      </c>
      <c r="H6808" s="4" t="s">
        <v>2030</v>
      </c>
      <c r="I6808" s="10"/>
      <c r="J6808" s="33"/>
    </row>
    <row r="6809">
      <c r="A6809" s="3">
        <v>7.70215402566E11</v>
      </c>
      <c r="B6809" s="2" t="s">
        <v>20795</v>
      </c>
      <c r="C6809" s="2" t="s">
        <v>20796</v>
      </c>
      <c r="D6809" s="69" t="s">
        <v>20797</v>
      </c>
      <c r="E6809" s="2" t="s">
        <v>525</v>
      </c>
      <c r="F6809" s="2" t="s">
        <v>452</v>
      </c>
      <c r="G6809" s="2" t="s">
        <v>16172</v>
      </c>
      <c r="H6809" s="4" t="s">
        <v>20798</v>
      </c>
      <c r="I6809" s="10"/>
      <c r="J6809" s="10"/>
    </row>
    <row r="6810">
      <c r="A6810" s="3">
        <v>7.70219302056E11</v>
      </c>
      <c r="B6810" s="2" t="s">
        <v>20799</v>
      </c>
      <c r="C6810" s="2" t="s">
        <v>20800</v>
      </c>
      <c r="D6810" s="3">
        <v>8.7782451858E10</v>
      </c>
      <c r="E6810" s="2" t="s">
        <v>165</v>
      </c>
      <c r="F6810" s="2" t="s">
        <v>16</v>
      </c>
      <c r="G6810" s="2" t="s">
        <v>20801</v>
      </c>
      <c r="H6810" s="4" t="s">
        <v>17176</v>
      </c>
      <c r="I6810" s="10"/>
      <c r="J6810" s="13"/>
    </row>
    <row r="6811">
      <c r="A6811" s="3">
        <v>7.70225302702E11</v>
      </c>
      <c r="B6811" s="2" t="s">
        <v>20802</v>
      </c>
      <c r="C6811" s="2" t="s">
        <v>20803</v>
      </c>
      <c r="D6811" s="69" t="s">
        <v>20804</v>
      </c>
      <c r="E6811" s="2" t="s">
        <v>165</v>
      </c>
      <c r="F6811" s="2" t="s">
        <v>16</v>
      </c>
      <c r="G6811" s="2" t="s">
        <v>20805</v>
      </c>
      <c r="H6811" s="4" t="s">
        <v>20806</v>
      </c>
      <c r="I6811" s="10"/>
      <c r="J6811" s="10"/>
    </row>
    <row r="6812">
      <c r="A6812" s="28">
        <v>7.70227402185E11</v>
      </c>
      <c r="B6812" s="29" t="s">
        <v>20807</v>
      </c>
      <c r="C6812" s="29" t="s">
        <v>20808</v>
      </c>
      <c r="D6812" s="28">
        <v>8.7774102809E10</v>
      </c>
      <c r="E6812" s="29" t="s">
        <v>1335</v>
      </c>
      <c r="F6812" s="29" t="s">
        <v>9</v>
      </c>
      <c r="G6812" s="29" t="s">
        <v>1536</v>
      </c>
      <c r="H6812" s="30" t="s">
        <v>20425</v>
      </c>
      <c r="I6812" s="6"/>
      <c r="J6812" s="6"/>
    </row>
    <row r="6813">
      <c r="A6813" s="3">
        <v>7.70302301801E11</v>
      </c>
      <c r="B6813" s="2" t="s">
        <v>20809</v>
      </c>
      <c r="C6813" s="2" t="s">
        <v>20810</v>
      </c>
      <c r="D6813" s="3">
        <v>8.777983165E10</v>
      </c>
      <c r="E6813" s="2" t="s">
        <v>362</v>
      </c>
      <c r="F6813" s="2" t="s">
        <v>141</v>
      </c>
      <c r="G6813" s="2" t="s">
        <v>20811</v>
      </c>
      <c r="H6813" s="4" t="s">
        <v>18977</v>
      </c>
      <c r="I6813" s="10"/>
      <c r="J6813" s="33"/>
    </row>
    <row r="6814">
      <c r="A6814" s="3">
        <v>7.70304300943E11</v>
      </c>
      <c r="B6814" s="2" t="s">
        <v>20812</v>
      </c>
      <c r="C6814" s="2" t="s">
        <v>20813</v>
      </c>
      <c r="D6814" s="3">
        <v>8.7781753422E10</v>
      </c>
      <c r="E6814" s="2" t="s">
        <v>165</v>
      </c>
      <c r="F6814" s="2" t="s">
        <v>205</v>
      </c>
      <c r="G6814" s="2" t="s">
        <v>5881</v>
      </c>
      <c r="H6814" s="4" t="s">
        <v>20814</v>
      </c>
      <c r="I6814" s="10"/>
      <c r="J6814" s="14"/>
    </row>
    <row r="6815">
      <c r="A6815" s="28">
        <v>7.70312302587E11</v>
      </c>
      <c r="B6815" s="29" t="s">
        <v>20815</v>
      </c>
      <c r="C6815" s="29" t="s">
        <v>20816</v>
      </c>
      <c r="D6815" s="39" t="s">
        <v>20817</v>
      </c>
      <c r="E6815" s="29" t="s">
        <v>625</v>
      </c>
      <c r="F6815" s="29" t="s">
        <v>2</v>
      </c>
      <c r="G6815" s="29" t="s">
        <v>6522</v>
      </c>
      <c r="H6815" s="51" t="s">
        <v>20361</v>
      </c>
      <c r="I6815" s="6"/>
      <c r="J6815" s="33"/>
    </row>
    <row r="6816">
      <c r="A6816" s="3">
        <v>7.70311450101E11</v>
      </c>
      <c r="B6816" s="2" t="s">
        <v>20818</v>
      </c>
      <c r="C6816" s="2" t="s">
        <v>20819</v>
      </c>
      <c r="D6816" s="3">
        <v>8.7082382527E10</v>
      </c>
      <c r="E6816" s="2" t="s">
        <v>2768</v>
      </c>
      <c r="F6816" s="2" t="s">
        <v>71</v>
      </c>
      <c r="G6816" s="2" t="s">
        <v>72</v>
      </c>
      <c r="H6816" s="65" t="s">
        <v>2084</v>
      </c>
      <c r="I6816" s="10"/>
      <c r="J6816" s="10"/>
    </row>
    <row r="6817">
      <c r="A6817" s="28">
        <v>7.70307399116E11</v>
      </c>
      <c r="B6817" s="29" t="s">
        <v>20820</v>
      </c>
      <c r="C6817" s="29" t="s">
        <v>20821</v>
      </c>
      <c r="D6817" s="39" t="s">
        <v>20822</v>
      </c>
      <c r="E6817" s="29" t="s">
        <v>20823</v>
      </c>
      <c r="F6817" s="29" t="s">
        <v>273</v>
      </c>
      <c r="G6817" s="29" t="s">
        <v>137</v>
      </c>
      <c r="H6817" s="51" t="s">
        <v>10155</v>
      </c>
      <c r="I6817" s="6"/>
      <c r="J6817" s="10"/>
    </row>
    <row r="6818">
      <c r="A6818" s="28">
        <v>7.70308405447E11</v>
      </c>
      <c r="B6818" s="29" t="s">
        <v>20824</v>
      </c>
      <c r="C6818" s="29" t="s">
        <v>20825</v>
      </c>
      <c r="D6818" s="39" t="s">
        <v>20826</v>
      </c>
      <c r="E6818" s="29" t="s">
        <v>165</v>
      </c>
      <c r="F6818" s="29" t="s">
        <v>91</v>
      </c>
      <c r="G6818" s="29" t="s">
        <v>13816</v>
      </c>
      <c r="H6818" s="51" t="s">
        <v>20827</v>
      </c>
      <c r="I6818" s="6"/>
      <c r="J6818" s="6"/>
    </row>
    <row r="6819">
      <c r="A6819" s="3">
        <v>7.70312300491E11</v>
      </c>
      <c r="B6819" s="2" t="s">
        <v>20828</v>
      </c>
      <c r="C6819" s="2" t="s">
        <v>20829</v>
      </c>
      <c r="D6819" s="3">
        <v>8.7015530933E10</v>
      </c>
      <c r="E6819" s="2" t="s">
        <v>2533</v>
      </c>
      <c r="F6819" s="2" t="s">
        <v>273</v>
      </c>
      <c r="G6819" s="2" t="s">
        <v>137</v>
      </c>
      <c r="H6819" s="10"/>
      <c r="I6819" s="10"/>
      <c r="J6819" s="6"/>
    </row>
    <row r="6820">
      <c r="A6820" s="3">
        <v>7.70318402744E11</v>
      </c>
      <c r="B6820" s="2" t="s">
        <v>20830</v>
      </c>
      <c r="C6820" s="2" t="s">
        <v>20831</v>
      </c>
      <c r="D6820" s="3">
        <v>8.7283153795E10</v>
      </c>
      <c r="E6820" s="2" t="s">
        <v>1335</v>
      </c>
      <c r="F6820" s="2" t="s">
        <v>31</v>
      </c>
      <c r="G6820" s="2" t="s">
        <v>4632</v>
      </c>
      <c r="H6820" s="4" t="s">
        <v>20832</v>
      </c>
      <c r="I6820" s="10"/>
      <c r="J6820" s="6"/>
    </row>
    <row r="6821">
      <c r="A6821" s="62">
        <v>7.70316402852E11</v>
      </c>
      <c r="B6821" s="63" t="s">
        <v>20833</v>
      </c>
      <c r="C6821" s="63" t="s">
        <v>20834</v>
      </c>
      <c r="D6821" s="63" t="s">
        <v>20835</v>
      </c>
      <c r="E6821" s="63" t="s">
        <v>762</v>
      </c>
      <c r="F6821" s="63" t="s">
        <v>1868</v>
      </c>
      <c r="G6821" s="63" t="s">
        <v>5543</v>
      </c>
      <c r="H6821" s="33"/>
      <c r="I6821" s="33"/>
      <c r="J6821" s="10"/>
      <c r="K6821" s="27"/>
      <c r="L6821" s="27"/>
      <c r="M6821" s="27"/>
      <c r="N6821" s="27"/>
      <c r="O6821" s="27"/>
      <c r="P6821" s="27"/>
      <c r="Q6821" s="27"/>
      <c r="R6821" s="27"/>
      <c r="S6821" s="27"/>
      <c r="T6821" s="27"/>
      <c r="U6821" s="27"/>
      <c r="V6821" s="27"/>
      <c r="W6821" s="27"/>
      <c r="X6821" s="27"/>
      <c r="Y6821" s="27"/>
      <c r="Z6821" s="27"/>
    </row>
    <row r="6822">
      <c r="A6822" s="3">
        <v>7.70328302188E11</v>
      </c>
      <c r="B6822" s="2" t="s">
        <v>20836</v>
      </c>
      <c r="C6822" s="2" t="s">
        <v>20837</v>
      </c>
      <c r="D6822" s="69" t="s">
        <v>20838</v>
      </c>
      <c r="E6822" s="2" t="s">
        <v>21</v>
      </c>
      <c r="F6822" s="2" t="s">
        <v>16</v>
      </c>
      <c r="G6822" s="2" t="s">
        <v>5830</v>
      </c>
      <c r="H6822" s="4" t="s">
        <v>8851</v>
      </c>
      <c r="I6822" s="10"/>
      <c r="J6822" s="6"/>
    </row>
    <row r="6823">
      <c r="A6823" s="3">
        <v>7.70319301001E11</v>
      </c>
      <c r="B6823" s="2" t="s">
        <v>20839</v>
      </c>
      <c r="C6823" s="2" t="s">
        <v>20840</v>
      </c>
      <c r="D6823" s="3">
        <f>+77052432485</f>
        <v>77052432485</v>
      </c>
      <c r="E6823" s="2" t="s">
        <v>21</v>
      </c>
      <c r="F6823" s="2" t="s">
        <v>16</v>
      </c>
      <c r="G6823" s="2" t="s">
        <v>4938</v>
      </c>
      <c r="H6823" s="4" t="s">
        <v>2434</v>
      </c>
      <c r="I6823" s="10"/>
      <c r="J6823" s="33"/>
    </row>
    <row r="6824">
      <c r="A6824" s="28">
        <v>7.70325350151E11</v>
      </c>
      <c r="B6824" s="29" t="s">
        <v>20841</v>
      </c>
      <c r="C6824" s="29" t="s">
        <v>20842</v>
      </c>
      <c r="D6824" s="28">
        <v>8.7756751716E10</v>
      </c>
      <c r="E6824" s="29" t="s">
        <v>117</v>
      </c>
      <c r="F6824" s="29" t="s">
        <v>71</v>
      </c>
      <c r="G6824" s="29" t="s">
        <v>20843</v>
      </c>
      <c r="H6824" s="30" t="s">
        <v>19375</v>
      </c>
      <c r="I6824" s="6"/>
      <c r="J6824" s="10"/>
    </row>
    <row r="6825">
      <c r="A6825" s="28">
        <v>7.70405350067E11</v>
      </c>
      <c r="B6825" s="29" t="s">
        <v>20844</v>
      </c>
      <c r="C6825" s="29" t="s">
        <v>20845</v>
      </c>
      <c r="D6825" s="28">
        <v>8.7021667031E10</v>
      </c>
      <c r="E6825" s="29" t="s">
        <v>213</v>
      </c>
      <c r="F6825" s="29" t="s">
        <v>60</v>
      </c>
      <c r="G6825" s="29" t="s">
        <v>11817</v>
      </c>
      <c r="H6825" s="51" t="s">
        <v>14979</v>
      </c>
      <c r="I6825" s="6"/>
      <c r="J6825" s="10"/>
    </row>
    <row r="6826">
      <c r="A6826" s="28">
        <v>7.70329401914E11</v>
      </c>
      <c r="B6826" s="29" t="s">
        <v>20846</v>
      </c>
      <c r="C6826" s="29" t="s">
        <v>20847</v>
      </c>
      <c r="D6826" s="28">
        <v>8.7078381436E10</v>
      </c>
      <c r="E6826" s="29" t="s">
        <v>213</v>
      </c>
      <c r="F6826" s="29" t="s">
        <v>22</v>
      </c>
      <c r="G6826" s="29" t="s">
        <v>16722</v>
      </c>
      <c r="H6826" s="51" t="s">
        <v>19847</v>
      </c>
      <c r="I6826" s="6"/>
      <c r="J6826" s="6"/>
    </row>
    <row r="6827">
      <c r="A6827" s="28">
        <v>7.70403400442E11</v>
      </c>
      <c r="B6827" s="29" t="s">
        <v>20848</v>
      </c>
      <c r="C6827" s="29" t="s">
        <v>20849</v>
      </c>
      <c r="D6827" s="28">
        <v>8.7774677722E10</v>
      </c>
      <c r="E6827" s="29" t="s">
        <v>117</v>
      </c>
      <c r="F6827" s="29" t="s">
        <v>2</v>
      </c>
      <c r="G6827" s="29" t="s">
        <v>14496</v>
      </c>
      <c r="H6827" s="51" t="s">
        <v>20361</v>
      </c>
      <c r="I6827" s="6"/>
      <c r="J6827" s="6"/>
    </row>
    <row r="6828">
      <c r="A6828" s="28">
        <v>7.70413301687E11</v>
      </c>
      <c r="B6828" s="29" t="s">
        <v>20850</v>
      </c>
      <c r="C6828" s="29" t="s">
        <v>20851</v>
      </c>
      <c r="D6828" s="28">
        <v>8.7775158337E10</v>
      </c>
      <c r="E6828" s="29" t="s">
        <v>386</v>
      </c>
      <c r="F6828" s="29" t="s">
        <v>2</v>
      </c>
      <c r="G6828" s="29" t="s">
        <v>17807</v>
      </c>
      <c r="H6828" s="51" t="s">
        <v>20361</v>
      </c>
      <c r="I6828" s="6"/>
      <c r="J6828" s="6"/>
    </row>
    <row r="6829">
      <c r="A6829" s="28">
        <v>7.7041230339E11</v>
      </c>
      <c r="B6829" s="29" t="s">
        <v>20852</v>
      </c>
      <c r="C6829" s="29" t="s">
        <v>20853</v>
      </c>
      <c r="D6829" s="29" t="s">
        <v>20854</v>
      </c>
      <c r="E6829" s="29" t="s">
        <v>117</v>
      </c>
      <c r="F6829" s="29" t="s">
        <v>2</v>
      </c>
      <c r="G6829" s="29" t="s">
        <v>20855</v>
      </c>
      <c r="H6829" s="51" t="s">
        <v>20361</v>
      </c>
      <c r="I6829" s="6"/>
      <c r="J6829" s="6"/>
    </row>
    <row r="6830">
      <c r="A6830" s="28">
        <v>7.70415301707E11</v>
      </c>
      <c r="B6830" s="29" t="s">
        <v>20856</v>
      </c>
      <c r="C6830" s="29" t="s">
        <v>20857</v>
      </c>
      <c r="D6830" s="28">
        <v>8.7779440739E10</v>
      </c>
      <c r="E6830" s="29" t="s">
        <v>16</v>
      </c>
      <c r="F6830" s="29" t="s">
        <v>2</v>
      </c>
      <c r="G6830" s="29" t="s">
        <v>20858</v>
      </c>
      <c r="H6830" s="51" t="s">
        <v>20361</v>
      </c>
      <c r="I6830" s="6"/>
      <c r="J6830" s="6"/>
    </row>
    <row r="6831">
      <c r="A6831" s="28">
        <v>7.70419402062E11</v>
      </c>
      <c r="B6831" s="29" t="s">
        <v>20859</v>
      </c>
      <c r="C6831" s="29" t="s">
        <v>20860</v>
      </c>
      <c r="D6831" s="28">
        <f>+77774757999</f>
        <v>77774757999</v>
      </c>
      <c r="E6831" s="29" t="s">
        <v>247</v>
      </c>
      <c r="F6831" s="29" t="s">
        <v>9</v>
      </c>
      <c r="G6831" s="29" t="s">
        <v>1955</v>
      </c>
      <c r="H6831" s="30" t="s">
        <v>2591</v>
      </c>
      <c r="I6831" s="6"/>
      <c r="J6831" s="6"/>
    </row>
    <row r="6832">
      <c r="A6832" s="3">
        <v>7.70428301272E11</v>
      </c>
      <c r="B6832" s="2" t="s">
        <v>20861</v>
      </c>
      <c r="C6832" s="2" t="s">
        <v>20862</v>
      </c>
      <c r="D6832" s="3">
        <f>+77772487672</f>
        <v>77772487672</v>
      </c>
      <c r="E6832" s="2" t="s">
        <v>165</v>
      </c>
      <c r="F6832" s="2" t="s">
        <v>91</v>
      </c>
      <c r="G6832" s="2" t="s">
        <v>5361</v>
      </c>
      <c r="H6832" s="4" t="s">
        <v>20341</v>
      </c>
      <c r="I6832" s="10"/>
      <c r="J6832" s="6"/>
    </row>
    <row r="6833">
      <c r="A6833" s="28">
        <v>7.70426302389E11</v>
      </c>
      <c r="B6833" s="29" t="s">
        <v>20863</v>
      </c>
      <c r="C6833" s="29" t="s">
        <v>20864</v>
      </c>
      <c r="D6833" s="28">
        <v>8.7056974901E10</v>
      </c>
      <c r="E6833" s="29" t="s">
        <v>36</v>
      </c>
      <c r="F6833" s="29" t="s">
        <v>37</v>
      </c>
      <c r="G6833" s="29" t="s">
        <v>6089</v>
      </c>
      <c r="H6833" s="51" t="s">
        <v>19429</v>
      </c>
      <c r="I6833" s="6"/>
      <c r="J6833" s="10"/>
    </row>
    <row r="6834">
      <c r="A6834" s="28">
        <v>7.70425450032E11</v>
      </c>
      <c r="B6834" s="29" t="s">
        <v>20865</v>
      </c>
      <c r="C6834" s="29" t="s">
        <v>20866</v>
      </c>
      <c r="D6834" s="28">
        <v>8.775779207E10</v>
      </c>
      <c r="E6834" s="29" t="s">
        <v>1335</v>
      </c>
      <c r="F6834" s="29" t="s">
        <v>71</v>
      </c>
      <c r="G6834" s="29" t="s">
        <v>2270</v>
      </c>
      <c r="H6834" s="30" t="s">
        <v>2055</v>
      </c>
      <c r="I6834" s="6"/>
      <c r="J6834" s="10"/>
    </row>
    <row r="6835">
      <c r="A6835" s="28">
        <v>7.70427302929E11</v>
      </c>
      <c r="B6835" s="29" t="s">
        <v>20867</v>
      </c>
      <c r="C6835" s="29" t="s">
        <v>20868</v>
      </c>
      <c r="D6835" s="28">
        <v>8.7713065402E10</v>
      </c>
      <c r="E6835" s="29" t="s">
        <v>165</v>
      </c>
      <c r="F6835" s="29" t="s">
        <v>91</v>
      </c>
      <c r="G6835" s="29" t="s">
        <v>5361</v>
      </c>
      <c r="H6835" s="51" t="s">
        <v>20341</v>
      </c>
      <c r="I6835" s="6"/>
      <c r="J6835" s="6"/>
    </row>
    <row r="6836">
      <c r="A6836" s="28">
        <v>7.70429300884E11</v>
      </c>
      <c r="B6836" s="29" t="s">
        <v>18435</v>
      </c>
      <c r="C6836" s="29" t="s">
        <v>20869</v>
      </c>
      <c r="D6836" s="28">
        <v>8.7472080743E10</v>
      </c>
      <c r="E6836" s="29" t="s">
        <v>165</v>
      </c>
      <c r="F6836" s="29" t="s">
        <v>201</v>
      </c>
      <c r="G6836" s="29" t="s">
        <v>3152</v>
      </c>
      <c r="H6836" s="51" t="s">
        <v>18796</v>
      </c>
      <c r="I6836" s="6"/>
      <c r="J6836" s="6"/>
    </row>
    <row r="6837">
      <c r="A6837" s="3">
        <v>7.70513302262E11</v>
      </c>
      <c r="B6837" s="2" t="s">
        <v>20870</v>
      </c>
      <c r="C6837" s="2" t="s">
        <v>20871</v>
      </c>
      <c r="D6837" s="69" t="s">
        <v>20872</v>
      </c>
      <c r="E6837" s="2" t="s">
        <v>1514</v>
      </c>
      <c r="F6837" s="2" t="s">
        <v>31</v>
      </c>
      <c r="G6837" s="2" t="s">
        <v>12208</v>
      </c>
      <c r="H6837" s="4" t="s">
        <v>20832</v>
      </c>
      <c r="I6837" s="10"/>
      <c r="J6837" s="10"/>
    </row>
    <row r="6838">
      <c r="A6838" s="28">
        <v>7.70428450306E11</v>
      </c>
      <c r="B6838" s="29" t="s">
        <v>20873</v>
      </c>
      <c r="C6838" s="29" t="s">
        <v>20874</v>
      </c>
      <c r="D6838" s="39" t="s">
        <v>20875</v>
      </c>
      <c r="E6838" s="29" t="s">
        <v>1023</v>
      </c>
      <c r="F6838" s="29" t="s">
        <v>71</v>
      </c>
      <c r="G6838" s="29" t="s">
        <v>2270</v>
      </c>
      <c r="H6838" s="30" t="s">
        <v>2051</v>
      </c>
      <c r="I6838" s="6"/>
      <c r="J6838" s="33"/>
    </row>
    <row r="6839">
      <c r="A6839" s="3">
        <v>7.70503300438E11</v>
      </c>
      <c r="B6839" s="2" t="s">
        <v>20876</v>
      </c>
      <c r="C6839" s="2" t="s">
        <v>20877</v>
      </c>
      <c r="D6839" s="3">
        <f>+77715264477</f>
        <v>77715264477</v>
      </c>
      <c r="E6839" s="2" t="s">
        <v>213</v>
      </c>
      <c r="F6839" s="2" t="s">
        <v>60</v>
      </c>
      <c r="G6839" s="2" t="s">
        <v>1041</v>
      </c>
      <c r="H6839" s="4" t="s">
        <v>1952</v>
      </c>
      <c r="I6839" s="10"/>
      <c r="J6839" s="33"/>
    </row>
    <row r="6840">
      <c r="A6840" s="28">
        <v>7.70506350383E11</v>
      </c>
      <c r="B6840" s="29" t="s">
        <v>20878</v>
      </c>
      <c r="C6840" s="29" t="s">
        <v>20879</v>
      </c>
      <c r="D6840" s="28">
        <v>8.7765646688E10</v>
      </c>
      <c r="E6840" s="29" t="s">
        <v>225</v>
      </c>
      <c r="F6840" s="29" t="s">
        <v>60</v>
      </c>
      <c r="G6840" s="29" t="s">
        <v>14291</v>
      </c>
      <c r="H6840" s="51" t="s">
        <v>20880</v>
      </c>
      <c r="I6840" s="6"/>
      <c r="J6840" s="20"/>
    </row>
    <row r="6841">
      <c r="A6841" s="28">
        <v>7.70507400448E11</v>
      </c>
      <c r="B6841" s="29" t="s">
        <v>20881</v>
      </c>
      <c r="C6841" s="29" t="s">
        <v>20882</v>
      </c>
      <c r="D6841" s="39" t="s">
        <v>20883</v>
      </c>
      <c r="E6841" s="29" t="s">
        <v>1335</v>
      </c>
      <c r="F6841" s="29" t="s">
        <v>31</v>
      </c>
      <c r="G6841" s="29" t="s">
        <v>20884</v>
      </c>
      <c r="H6841" s="51" t="s">
        <v>20885</v>
      </c>
      <c r="I6841" s="6"/>
      <c r="J6841" s="10"/>
    </row>
    <row r="6842">
      <c r="A6842" s="3">
        <v>7.70508401302E11</v>
      </c>
      <c r="B6842" s="2" t="s">
        <v>20886</v>
      </c>
      <c r="C6842" s="2" t="s">
        <v>20887</v>
      </c>
      <c r="D6842" s="3">
        <v>8.7052709161E10</v>
      </c>
      <c r="E6842" s="2" t="s">
        <v>1</v>
      </c>
      <c r="F6842" s="2" t="s">
        <v>96</v>
      </c>
      <c r="G6842" s="2" t="s">
        <v>18274</v>
      </c>
      <c r="H6842" s="4" t="s">
        <v>2370</v>
      </c>
      <c r="I6842" s="10"/>
      <c r="J6842" s="6"/>
    </row>
    <row r="6843">
      <c r="A6843" s="28">
        <v>7.70512399021E11</v>
      </c>
      <c r="B6843" s="29" t="s">
        <v>20888</v>
      </c>
      <c r="C6843" s="29" t="s">
        <v>20889</v>
      </c>
      <c r="D6843" s="39" t="s">
        <v>20890</v>
      </c>
      <c r="E6843" s="29" t="s">
        <v>584</v>
      </c>
      <c r="F6843" s="29" t="s">
        <v>16</v>
      </c>
      <c r="G6843" s="29" t="s">
        <v>11973</v>
      </c>
      <c r="H6843" s="51" t="s">
        <v>20891</v>
      </c>
      <c r="I6843" s="6"/>
      <c r="J6843" s="13"/>
    </row>
    <row r="6844">
      <c r="A6844" s="62">
        <v>7.70529301995E11</v>
      </c>
      <c r="B6844" s="63" t="s">
        <v>20892</v>
      </c>
      <c r="C6844" s="63" t="s">
        <v>20893</v>
      </c>
      <c r="D6844" s="68" t="str">
        <f>+77029528177 ,87029528177</f>
        <v>#ERROR!</v>
      </c>
      <c r="E6844" s="63" t="s">
        <v>225</v>
      </c>
      <c r="F6844" s="63" t="s">
        <v>1868</v>
      </c>
      <c r="G6844" s="63" t="s">
        <v>11889</v>
      </c>
      <c r="H6844" s="33"/>
      <c r="I6844" s="33"/>
      <c r="J6844" s="10"/>
    </row>
    <row r="6845">
      <c r="A6845" s="3">
        <v>7.70523402055E11</v>
      </c>
      <c r="B6845" s="2" t="s">
        <v>20894</v>
      </c>
      <c r="C6845" s="2" t="s">
        <v>20895</v>
      </c>
      <c r="D6845" s="3">
        <v>8.7765350055E10</v>
      </c>
      <c r="E6845" s="2" t="s">
        <v>20896</v>
      </c>
      <c r="F6845" s="2" t="s">
        <v>71</v>
      </c>
      <c r="G6845" s="2" t="s">
        <v>2083</v>
      </c>
      <c r="H6845" s="65" t="s">
        <v>2084</v>
      </c>
      <c r="I6845" s="10"/>
      <c r="J6845" s="6"/>
    </row>
    <row r="6846">
      <c r="A6846" s="3">
        <v>7.70526300811E11</v>
      </c>
      <c r="B6846" s="2" t="s">
        <v>20897</v>
      </c>
      <c r="C6846" s="2" t="s">
        <v>20898</v>
      </c>
      <c r="D6846" s="3">
        <v>8.7014531898E10</v>
      </c>
      <c r="E6846" s="2" t="s">
        <v>674</v>
      </c>
      <c r="F6846" s="2" t="s">
        <v>201</v>
      </c>
      <c r="G6846" s="2" t="s">
        <v>17877</v>
      </c>
      <c r="H6846" s="4" t="s">
        <v>1874</v>
      </c>
      <c r="I6846" s="10"/>
      <c r="J6846" s="10"/>
    </row>
    <row r="6847">
      <c r="A6847" s="3">
        <v>7.70528302849E11</v>
      </c>
      <c r="B6847" s="2" t="s">
        <v>1523</v>
      </c>
      <c r="C6847" s="2" t="s">
        <v>20899</v>
      </c>
      <c r="D6847" s="3">
        <v>8.7718893011E10</v>
      </c>
      <c r="E6847" s="2" t="s">
        <v>674</v>
      </c>
      <c r="F6847" s="2" t="s">
        <v>2</v>
      </c>
      <c r="G6847" s="2" t="s">
        <v>16932</v>
      </c>
      <c r="H6847" s="4" t="s">
        <v>20428</v>
      </c>
      <c r="I6847" s="10"/>
      <c r="J6847" s="10"/>
    </row>
    <row r="6848">
      <c r="A6848" s="3">
        <v>7.70519350196E11</v>
      </c>
      <c r="B6848" s="2" t="s">
        <v>20900</v>
      </c>
      <c r="C6848" s="2" t="s">
        <v>20901</v>
      </c>
      <c r="D6848" s="2" t="s">
        <v>20902</v>
      </c>
      <c r="E6848" s="2" t="s">
        <v>165</v>
      </c>
      <c r="F6848" s="2" t="s">
        <v>43</v>
      </c>
      <c r="G6848" s="2" t="s">
        <v>20903</v>
      </c>
      <c r="H6848" s="4" t="s">
        <v>20306</v>
      </c>
      <c r="I6848" s="10"/>
      <c r="J6848" s="6"/>
    </row>
    <row r="6849">
      <c r="A6849" s="3">
        <v>7.70520401982E11</v>
      </c>
      <c r="B6849" s="2" t="s">
        <v>20904</v>
      </c>
      <c r="C6849" s="2" t="s">
        <v>20905</v>
      </c>
      <c r="D6849" s="3">
        <v>8.7054947682E10</v>
      </c>
      <c r="E6849" s="2" t="s">
        <v>1335</v>
      </c>
      <c r="F6849" s="2" t="s">
        <v>201</v>
      </c>
      <c r="G6849" s="2" t="s">
        <v>2178</v>
      </c>
      <c r="H6849" s="4" t="s">
        <v>20906</v>
      </c>
      <c r="I6849" s="10"/>
      <c r="J6849" s="6"/>
    </row>
    <row r="6850">
      <c r="A6850" s="3">
        <v>7.70520402495E11</v>
      </c>
      <c r="B6850" s="2" t="s">
        <v>20907</v>
      </c>
      <c r="C6850" s="2" t="s">
        <v>20908</v>
      </c>
      <c r="D6850" s="3">
        <v>8.7053892234E10</v>
      </c>
      <c r="E6850" s="2" t="s">
        <v>117</v>
      </c>
      <c r="F6850" s="2" t="s">
        <v>91</v>
      </c>
      <c r="G6850" s="2" t="s">
        <v>5361</v>
      </c>
      <c r="H6850" s="4" t="s">
        <v>19505</v>
      </c>
      <c r="I6850" s="10"/>
      <c r="J6850" s="13"/>
    </row>
    <row r="6851">
      <c r="A6851" s="58"/>
      <c r="B6851" s="58"/>
      <c r="C6851" s="58"/>
      <c r="D6851" s="58"/>
      <c r="E6851" s="58"/>
      <c r="F6851" s="58"/>
      <c r="G6851" s="58"/>
      <c r="H6851" s="6"/>
      <c r="I6851" s="6"/>
      <c r="J6851" s="20"/>
    </row>
    <row r="6852">
      <c r="A6852" s="28">
        <v>7.70606300995E11</v>
      </c>
      <c r="B6852" s="29" t="s">
        <v>20909</v>
      </c>
      <c r="C6852" s="29" t="s">
        <v>20910</v>
      </c>
      <c r="D6852" s="39" t="s">
        <v>20911</v>
      </c>
      <c r="E6852" s="29" t="s">
        <v>165</v>
      </c>
      <c r="F6852" s="29" t="s">
        <v>186</v>
      </c>
      <c r="G6852" s="29" t="s">
        <v>20912</v>
      </c>
      <c r="H6852" s="51" t="s">
        <v>18005</v>
      </c>
      <c r="I6852" s="6"/>
      <c r="J6852" s="6"/>
    </row>
    <row r="6853">
      <c r="A6853" s="28">
        <v>7.70601401348E11</v>
      </c>
      <c r="B6853" s="29" t="s">
        <v>20913</v>
      </c>
      <c r="C6853" s="29" t="s">
        <v>20914</v>
      </c>
      <c r="D6853" s="29" t="s">
        <v>20915</v>
      </c>
      <c r="E6853" s="29" t="s">
        <v>302</v>
      </c>
      <c r="F6853" s="29" t="s">
        <v>186</v>
      </c>
      <c r="G6853" s="29" t="s">
        <v>2220</v>
      </c>
      <c r="H6853" s="51" t="s">
        <v>20916</v>
      </c>
      <c r="I6853" s="6"/>
      <c r="J6853" s="6"/>
    </row>
    <row r="6854">
      <c r="A6854" s="28">
        <v>7.70606450145E11</v>
      </c>
      <c r="B6854" s="29" t="s">
        <v>20917</v>
      </c>
      <c r="C6854" s="29" t="s">
        <v>20917</v>
      </c>
      <c r="D6854" s="28">
        <v>8.7789182222E10</v>
      </c>
      <c r="E6854" s="29" t="s">
        <v>12940</v>
      </c>
      <c r="F6854" s="29" t="s">
        <v>43</v>
      </c>
      <c r="G6854" s="29" t="s">
        <v>2433</v>
      </c>
      <c r="H6854" s="51" t="s">
        <v>2627</v>
      </c>
      <c r="I6854" s="6"/>
      <c r="J6854" s="6"/>
    </row>
    <row r="6855">
      <c r="A6855" s="3">
        <v>7.70607402418E11</v>
      </c>
      <c r="B6855" s="2" t="s">
        <v>20918</v>
      </c>
      <c r="C6855" s="2" t="s">
        <v>20919</v>
      </c>
      <c r="D6855" s="3">
        <f>+77057777661</f>
        <v>77057777661</v>
      </c>
      <c r="E6855" s="2" t="s">
        <v>117</v>
      </c>
      <c r="F6855" s="2" t="s">
        <v>16</v>
      </c>
      <c r="G6855" s="2" t="s">
        <v>1617</v>
      </c>
      <c r="H6855" s="4" t="s">
        <v>20798</v>
      </c>
      <c r="I6855" s="10"/>
      <c r="J6855" s="13"/>
    </row>
    <row r="6856">
      <c r="A6856" s="3">
        <v>7.70611302876E11</v>
      </c>
      <c r="B6856" s="2" t="s">
        <v>20920</v>
      </c>
      <c r="C6856" s="2" t="s">
        <v>20921</v>
      </c>
      <c r="D6856" s="3">
        <v>8.7711143977E10</v>
      </c>
      <c r="E6856" s="2" t="s">
        <v>213</v>
      </c>
      <c r="F6856" s="2" t="s">
        <v>452</v>
      </c>
      <c r="G6856" s="2" t="s">
        <v>20922</v>
      </c>
      <c r="H6856" s="4" t="s">
        <v>20923</v>
      </c>
      <c r="I6856" s="10"/>
      <c r="J6856" s="6"/>
    </row>
    <row r="6857">
      <c r="A6857" s="28">
        <v>7.70611450172E11</v>
      </c>
      <c r="B6857" s="29" t="s">
        <v>20924</v>
      </c>
      <c r="C6857" s="29" t="s">
        <v>20925</v>
      </c>
      <c r="D6857" s="28">
        <v>8.7054645658E10</v>
      </c>
      <c r="E6857" s="29" t="s">
        <v>165</v>
      </c>
      <c r="F6857" s="29" t="s">
        <v>9</v>
      </c>
      <c r="G6857" s="29" t="s">
        <v>9863</v>
      </c>
      <c r="H6857" s="30" t="s">
        <v>2826</v>
      </c>
      <c r="I6857" s="6"/>
      <c r="J6857" s="6"/>
    </row>
    <row r="6858">
      <c r="A6858" s="28">
        <v>7.70613300379E11</v>
      </c>
      <c r="B6858" s="29" t="s">
        <v>20926</v>
      </c>
      <c r="C6858" s="29" t="s">
        <v>20927</v>
      </c>
      <c r="D6858" s="28">
        <v>8.777671437E10</v>
      </c>
      <c r="E6858" s="29" t="s">
        <v>117</v>
      </c>
      <c r="F6858" s="29" t="s">
        <v>91</v>
      </c>
      <c r="G6858" s="29" t="s">
        <v>5361</v>
      </c>
      <c r="H6858" s="51" t="s">
        <v>20928</v>
      </c>
      <c r="I6858" s="6"/>
      <c r="J6858" s="13"/>
    </row>
    <row r="6859">
      <c r="A6859" s="3">
        <v>7.70614402525E11</v>
      </c>
      <c r="B6859" s="2" t="s">
        <v>20929</v>
      </c>
      <c r="C6859" s="2" t="s">
        <v>20930</v>
      </c>
      <c r="D6859" s="2" t="s">
        <v>20931</v>
      </c>
      <c r="E6859" s="2" t="s">
        <v>1351</v>
      </c>
      <c r="F6859" s="2" t="s">
        <v>96</v>
      </c>
      <c r="G6859" s="2" t="s">
        <v>14082</v>
      </c>
      <c r="H6859" s="4" t="s">
        <v>2370</v>
      </c>
      <c r="I6859" s="10"/>
      <c r="J6859" s="10"/>
    </row>
    <row r="6860">
      <c r="A6860" s="3">
        <v>7.70616302619E11</v>
      </c>
      <c r="B6860" s="2" t="s">
        <v>20932</v>
      </c>
      <c r="C6860" s="2" t="s">
        <v>20933</v>
      </c>
      <c r="D6860" s="69" t="s">
        <v>20934</v>
      </c>
      <c r="E6860" s="2" t="s">
        <v>21</v>
      </c>
      <c r="F6860" s="2" t="s">
        <v>186</v>
      </c>
      <c r="G6860" s="2" t="s">
        <v>18889</v>
      </c>
      <c r="H6860" s="4" t="s">
        <v>1851</v>
      </c>
      <c r="I6860" s="10"/>
      <c r="J6860" s="6"/>
    </row>
    <row r="6861">
      <c r="A6861" s="28">
        <v>7.70617350288E11</v>
      </c>
      <c r="B6861" s="29" t="s">
        <v>20935</v>
      </c>
      <c r="C6861" s="29" t="s">
        <v>20936</v>
      </c>
      <c r="D6861" s="28">
        <v>8.7774153297E10</v>
      </c>
      <c r="E6861" s="29" t="s">
        <v>165</v>
      </c>
      <c r="F6861" s="29" t="s">
        <v>55</v>
      </c>
      <c r="G6861" s="29" t="s">
        <v>20937</v>
      </c>
      <c r="H6861" s="51" t="s">
        <v>1814</v>
      </c>
      <c r="I6861" s="6"/>
      <c r="J6861" s="13"/>
    </row>
    <row r="6862">
      <c r="A6862" s="3">
        <v>7.70620401034E11</v>
      </c>
      <c r="B6862" s="2" t="s">
        <v>20938</v>
      </c>
      <c r="C6862" s="2" t="s">
        <v>20939</v>
      </c>
      <c r="D6862" s="3">
        <v>8.7073827522E10</v>
      </c>
      <c r="E6862" s="2" t="s">
        <v>225</v>
      </c>
      <c r="F6862" s="2" t="s">
        <v>205</v>
      </c>
      <c r="G6862" s="2" t="s">
        <v>1634</v>
      </c>
      <c r="H6862" s="4" t="s">
        <v>20714</v>
      </c>
      <c r="I6862" s="10"/>
      <c r="J6862" s="10"/>
    </row>
    <row r="6863">
      <c r="A6863" s="28">
        <v>7.70618300594E11</v>
      </c>
      <c r="B6863" s="29" t="s">
        <v>20940</v>
      </c>
      <c r="C6863" s="29" t="s">
        <v>20941</v>
      </c>
      <c r="D6863" s="28">
        <v>8.7078537867E10</v>
      </c>
      <c r="E6863" s="29" t="s">
        <v>165</v>
      </c>
      <c r="F6863" s="29" t="s">
        <v>91</v>
      </c>
      <c r="G6863" s="29" t="s">
        <v>2807</v>
      </c>
      <c r="H6863" s="51" t="s">
        <v>19836</v>
      </c>
      <c r="I6863" s="6"/>
      <c r="J6863" s="6"/>
    </row>
    <row r="6864">
      <c r="A6864" s="28">
        <v>7.70620302066E11</v>
      </c>
      <c r="B6864" s="29" t="s">
        <v>20942</v>
      </c>
      <c r="C6864" s="29" t="s">
        <v>20943</v>
      </c>
      <c r="D6864" s="28">
        <v>8.7777982063E10</v>
      </c>
      <c r="E6864" s="29" t="s">
        <v>165</v>
      </c>
      <c r="F6864" s="29" t="s">
        <v>9</v>
      </c>
      <c r="G6864" s="29" t="s">
        <v>20944</v>
      </c>
      <c r="H6864" s="30" t="s">
        <v>2826</v>
      </c>
      <c r="I6864" s="57" t="s">
        <v>20945</v>
      </c>
      <c r="J6864" s="6"/>
    </row>
    <row r="6865">
      <c r="A6865" s="28">
        <v>7.70630302467E11</v>
      </c>
      <c r="B6865" s="29" t="s">
        <v>20946</v>
      </c>
      <c r="C6865" s="29" t="s">
        <v>20947</v>
      </c>
      <c r="D6865" s="39" t="s">
        <v>20948</v>
      </c>
      <c r="E6865" s="29" t="s">
        <v>165</v>
      </c>
      <c r="F6865" s="29" t="s">
        <v>37</v>
      </c>
      <c r="G6865" s="29" t="s">
        <v>13948</v>
      </c>
      <c r="H6865" s="51" t="s">
        <v>19429</v>
      </c>
      <c r="I6865" s="6"/>
      <c r="J6865" s="33"/>
    </row>
    <row r="6866">
      <c r="A6866" s="3">
        <v>7.70622301396E11</v>
      </c>
      <c r="B6866" s="2" t="s">
        <v>20949</v>
      </c>
      <c r="C6866" s="2" t="s">
        <v>20950</v>
      </c>
      <c r="D6866" s="3">
        <v>8.7757370786E10</v>
      </c>
      <c r="E6866" s="2" t="s">
        <v>2313</v>
      </c>
      <c r="F6866" s="2" t="s">
        <v>186</v>
      </c>
      <c r="G6866" s="2" t="s">
        <v>2886</v>
      </c>
      <c r="H6866" s="4" t="s">
        <v>1851</v>
      </c>
      <c r="I6866" s="10"/>
      <c r="J6866" s="13"/>
    </row>
    <row r="6867">
      <c r="A6867" s="3">
        <v>7.70627402447E11</v>
      </c>
      <c r="B6867" s="2" t="s">
        <v>20951</v>
      </c>
      <c r="C6867" s="2" t="s">
        <v>20952</v>
      </c>
      <c r="D6867" s="3">
        <v>8.7022013173E10</v>
      </c>
      <c r="E6867" s="2" t="s">
        <v>302</v>
      </c>
      <c r="F6867" s="2" t="s">
        <v>37</v>
      </c>
      <c r="G6867" s="2" t="s">
        <v>20953</v>
      </c>
      <c r="H6867" s="4" t="s">
        <v>19483</v>
      </c>
      <c r="I6867" s="10"/>
      <c r="J6867" s="33"/>
    </row>
    <row r="6868">
      <c r="A6868" s="28">
        <v>7.70629400779E11</v>
      </c>
      <c r="B6868" s="29" t="s">
        <v>20954</v>
      </c>
      <c r="C6868" s="29" t="s">
        <v>20955</v>
      </c>
      <c r="D6868" s="28">
        <v>8.7014323432E10</v>
      </c>
      <c r="E6868" s="29" t="s">
        <v>225</v>
      </c>
      <c r="F6868" s="29" t="s">
        <v>55</v>
      </c>
      <c r="G6868" s="29" t="s">
        <v>2026</v>
      </c>
      <c r="H6868" s="51" t="s">
        <v>1962</v>
      </c>
      <c r="I6868" s="6"/>
      <c r="J6868" s="6"/>
    </row>
    <row r="6869">
      <c r="A6869" s="3">
        <v>7.70624303224E11</v>
      </c>
      <c r="B6869" s="2" t="s">
        <v>20956</v>
      </c>
      <c r="C6869" s="2" t="s">
        <v>20957</v>
      </c>
      <c r="D6869" s="3">
        <v>8.7113324319E10</v>
      </c>
      <c r="E6869" s="2" t="s">
        <v>165</v>
      </c>
      <c r="F6869" s="2" t="s">
        <v>91</v>
      </c>
      <c r="G6869" s="2" t="s">
        <v>5318</v>
      </c>
      <c r="H6869" s="4" t="s">
        <v>2289</v>
      </c>
      <c r="I6869" s="10"/>
      <c r="J6869" s="6"/>
    </row>
    <row r="6870">
      <c r="A6870" s="28">
        <v>7.70709300975E11</v>
      </c>
      <c r="B6870" s="29" t="s">
        <v>20958</v>
      </c>
      <c r="C6870" s="29" t="s">
        <v>20959</v>
      </c>
      <c r="D6870" s="28">
        <v>8.705578796E10</v>
      </c>
      <c r="E6870" s="29" t="s">
        <v>213</v>
      </c>
      <c r="F6870" s="29" t="s">
        <v>9</v>
      </c>
      <c r="G6870" s="29" t="s">
        <v>1620</v>
      </c>
      <c r="H6870" s="30" t="s">
        <v>2591</v>
      </c>
      <c r="I6870" s="6"/>
      <c r="J6870" s="10"/>
    </row>
    <row r="6871">
      <c r="A6871" s="3">
        <v>7.70702302091E11</v>
      </c>
      <c r="B6871" s="2" t="s">
        <v>20960</v>
      </c>
      <c r="C6871" s="2" t="s">
        <v>20961</v>
      </c>
      <c r="D6871" s="69" t="s">
        <v>20962</v>
      </c>
      <c r="E6871" s="2" t="s">
        <v>625</v>
      </c>
      <c r="F6871" s="2" t="s">
        <v>2</v>
      </c>
      <c r="G6871" s="2" t="s">
        <v>6514</v>
      </c>
      <c r="H6871" s="4" t="s">
        <v>20428</v>
      </c>
      <c r="I6871" s="10"/>
      <c r="J6871" s="6"/>
    </row>
    <row r="6872">
      <c r="A6872" s="3">
        <v>7.70703401431E11</v>
      </c>
      <c r="B6872" s="2" t="s">
        <v>12070</v>
      </c>
      <c r="C6872" s="2" t="s">
        <v>20963</v>
      </c>
      <c r="D6872" s="3">
        <v>8.7021342079E10</v>
      </c>
      <c r="E6872" s="2" t="s">
        <v>165</v>
      </c>
      <c r="F6872" s="2" t="s">
        <v>205</v>
      </c>
      <c r="G6872" s="2" t="s">
        <v>20964</v>
      </c>
      <c r="H6872" s="4" t="s">
        <v>20965</v>
      </c>
      <c r="I6872" s="10"/>
      <c r="J6872" s="6"/>
    </row>
    <row r="6873">
      <c r="A6873" s="3">
        <v>7.7070630158E11</v>
      </c>
      <c r="B6873" s="2" t="s">
        <v>20966</v>
      </c>
      <c r="C6873" s="2" t="s">
        <v>20967</v>
      </c>
      <c r="D6873" s="3">
        <v>8.7771172176E10</v>
      </c>
      <c r="E6873" s="2" t="s">
        <v>4020</v>
      </c>
      <c r="F6873" s="2" t="s">
        <v>2</v>
      </c>
      <c r="G6873" s="2" t="s">
        <v>12228</v>
      </c>
      <c r="H6873" s="4" t="s">
        <v>20428</v>
      </c>
      <c r="I6873" s="10"/>
      <c r="J6873" s="10"/>
    </row>
    <row r="6874">
      <c r="A6874" s="28">
        <v>7.70713301787E11</v>
      </c>
      <c r="B6874" s="29" t="s">
        <v>20968</v>
      </c>
      <c r="C6874" s="29" t="s">
        <v>20969</v>
      </c>
      <c r="D6874" s="28">
        <v>8.7784218284E10</v>
      </c>
      <c r="E6874" s="29" t="s">
        <v>674</v>
      </c>
      <c r="F6874" s="29" t="s">
        <v>2</v>
      </c>
      <c r="G6874" s="29" t="s">
        <v>6522</v>
      </c>
      <c r="H6874" s="51" t="s">
        <v>20361</v>
      </c>
      <c r="I6874" s="6"/>
      <c r="J6874" s="6"/>
    </row>
    <row r="6875">
      <c r="A6875" s="3">
        <v>7.70709402899E11</v>
      </c>
      <c r="B6875" s="2" t="s">
        <v>20970</v>
      </c>
      <c r="C6875" s="2" t="s">
        <v>20971</v>
      </c>
      <c r="D6875" s="69" t="s">
        <v>20972</v>
      </c>
      <c r="E6875" s="2" t="s">
        <v>16</v>
      </c>
      <c r="F6875" s="2" t="s">
        <v>201</v>
      </c>
      <c r="G6875" s="2" t="s">
        <v>20114</v>
      </c>
      <c r="H6875" s="4" t="s">
        <v>20973</v>
      </c>
      <c r="I6875" s="10"/>
      <c r="J6875" s="10"/>
    </row>
    <row r="6876">
      <c r="A6876" s="3">
        <v>7.70713302498E11</v>
      </c>
      <c r="B6876" s="2" t="s">
        <v>20974</v>
      </c>
      <c r="C6876" s="2" t="s">
        <v>20975</v>
      </c>
      <c r="D6876" s="3">
        <v>8.7057263539E10</v>
      </c>
      <c r="E6876" s="2" t="s">
        <v>13047</v>
      </c>
      <c r="F6876" s="2" t="s">
        <v>31</v>
      </c>
      <c r="G6876" s="2" t="s">
        <v>2447</v>
      </c>
      <c r="H6876" s="4" t="s">
        <v>20976</v>
      </c>
      <c r="I6876" s="10"/>
      <c r="J6876" s="6"/>
    </row>
    <row r="6877">
      <c r="A6877" s="28">
        <v>7.70716300488E11</v>
      </c>
      <c r="B6877" s="29" t="s">
        <v>20977</v>
      </c>
      <c r="C6877" s="29" t="s">
        <v>20978</v>
      </c>
      <c r="D6877" s="28">
        <v>8.70218177E10</v>
      </c>
      <c r="E6877" s="29" t="s">
        <v>674</v>
      </c>
      <c r="F6877" s="29" t="s">
        <v>205</v>
      </c>
      <c r="G6877" s="29" t="s">
        <v>802</v>
      </c>
      <c r="H6877" s="51" t="s">
        <v>20752</v>
      </c>
      <c r="I6877" s="6"/>
      <c r="J6877" s="33"/>
    </row>
    <row r="6878">
      <c r="A6878" s="28">
        <v>7.707193016E11</v>
      </c>
      <c r="B6878" s="29" t="s">
        <v>20979</v>
      </c>
      <c r="C6878" s="29" t="s">
        <v>20980</v>
      </c>
      <c r="D6878" s="28">
        <v>8.7711058811E10</v>
      </c>
      <c r="E6878" s="29" t="s">
        <v>117</v>
      </c>
      <c r="F6878" s="29" t="s">
        <v>201</v>
      </c>
      <c r="G6878" s="29" t="s">
        <v>284</v>
      </c>
      <c r="H6878" s="51" t="s">
        <v>20981</v>
      </c>
      <c r="I6878" s="6"/>
      <c r="J6878" s="6"/>
    </row>
    <row r="6879">
      <c r="A6879" s="3">
        <v>7.7071830024E11</v>
      </c>
      <c r="B6879" s="2" t="s">
        <v>20982</v>
      </c>
      <c r="C6879" s="2" t="s">
        <v>20983</v>
      </c>
      <c r="D6879" s="69" t="s">
        <v>20984</v>
      </c>
      <c r="E6879" s="2" t="s">
        <v>21</v>
      </c>
      <c r="F6879" s="2" t="s">
        <v>2</v>
      </c>
      <c r="G6879" s="2" t="s">
        <v>17884</v>
      </c>
      <c r="H6879" s="4" t="s">
        <v>20428</v>
      </c>
      <c r="I6879" s="10"/>
      <c r="J6879" s="13"/>
    </row>
    <row r="6880">
      <c r="A6880" s="28">
        <v>7.70719302381E11</v>
      </c>
      <c r="B6880" s="29" t="s">
        <v>20985</v>
      </c>
      <c r="C6880" s="29" t="s">
        <v>20986</v>
      </c>
      <c r="D6880" s="28">
        <v>8.7755415411E10</v>
      </c>
      <c r="E6880" s="29" t="s">
        <v>165</v>
      </c>
      <c r="F6880" s="29" t="s">
        <v>37</v>
      </c>
      <c r="G6880" s="29" t="s">
        <v>20987</v>
      </c>
      <c r="H6880" s="51" t="s">
        <v>19429</v>
      </c>
      <c r="I6880" s="6"/>
      <c r="J6880" s="6"/>
    </row>
    <row r="6881">
      <c r="A6881" s="3">
        <v>7.70730302629E11</v>
      </c>
      <c r="B6881" s="2" t="s">
        <v>20988</v>
      </c>
      <c r="C6881" s="2" t="s">
        <v>20989</v>
      </c>
      <c r="D6881" s="69" t="s">
        <v>20990</v>
      </c>
      <c r="E6881" s="2" t="s">
        <v>20991</v>
      </c>
      <c r="F6881" s="2" t="s">
        <v>2</v>
      </c>
      <c r="G6881" s="2" t="s">
        <v>6514</v>
      </c>
      <c r="H6881" s="4" t="s">
        <v>20405</v>
      </c>
      <c r="I6881" s="10"/>
      <c r="J6881" s="10"/>
    </row>
    <row r="6882">
      <c r="A6882" s="28">
        <v>7.70723300486E11</v>
      </c>
      <c r="B6882" s="29" t="s">
        <v>16201</v>
      </c>
      <c r="C6882" s="29" t="s">
        <v>8402</v>
      </c>
      <c r="D6882" s="28">
        <v>8.7013171731E10</v>
      </c>
      <c r="E6882" s="29" t="s">
        <v>225</v>
      </c>
      <c r="F6882" s="29" t="s">
        <v>37</v>
      </c>
      <c r="G6882" s="29" t="s">
        <v>13104</v>
      </c>
      <c r="H6882" s="51" t="s">
        <v>19429</v>
      </c>
      <c r="I6882" s="6"/>
      <c r="J6882" s="6"/>
    </row>
    <row r="6883">
      <c r="A6883" s="3">
        <v>7.70723301147E11</v>
      </c>
      <c r="B6883" s="2" t="s">
        <v>20992</v>
      </c>
      <c r="C6883" s="2" t="s">
        <v>20993</v>
      </c>
      <c r="D6883" s="3">
        <v>8.7770650102E10</v>
      </c>
      <c r="E6883" s="2" t="s">
        <v>117</v>
      </c>
      <c r="F6883" s="2" t="s">
        <v>71</v>
      </c>
      <c r="G6883" s="2" t="s">
        <v>671</v>
      </c>
      <c r="H6883" s="65" t="s">
        <v>2084</v>
      </c>
      <c r="I6883" s="10"/>
      <c r="J6883" s="6"/>
    </row>
    <row r="6884">
      <c r="A6884" s="28">
        <v>7.70727301086E11</v>
      </c>
      <c r="B6884" s="29" t="s">
        <v>20994</v>
      </c>
      <c r="C6884" s="29" t="s">
        <v>20995</v>
      </c>
      <c r="D6884" s="28">
        <v>8.7756858809E10</v>
      </c>
      <c r="E6884" s="29" t="s">
        <v>36</v>
      </c>
      <c r="F6884" s="29" t="s">
        <v>201</v>
      </c>
      <c r="G6884" s="29" t="s">
        <v>2614</v>
      </c>
      <c r="H6884" s="51" t="s">
        <v>20996</v>
      </c>
      <c r="I6884" s="6"/>
      <c r="J6884" s="10"/>
    </row>
    <row r="6885">
      <c r="A6885" s="28">
        <v>7.70723402805E11</v>
      </c>
      <c r="B6885" s="29" t="s">
        <v>20997</v>
      </c>
      <c r="C6885" s="29" t="s">
        <v>20998</v>
      </c>
      <c r="D6885" s="28">
        <f>+77785368845</f>
        <v>77785368845</v>
      </c>
      <c r="E6885" s="29" t="s">
        <v>302</v>
      </c>
      <c r="F6885" s="29" t="s">
        <v>37</v>
      </c>
      <c r="G6885" s="29" t="s">
        <v>13127</v>
      </c>
      <c r="H6885" s="51" t="s">
        <v>20216</v>
      </c>
      <c r="I6885" s="6"/>
      <c r="J6885" s="10"/>
      <c r="K6885" s="27"/>
      <c r="L6885" s="27"/>
      <c r="M6885" s="27"/>
      <c r="N6885" s="27"/>
      <c r="O6885" s="27"/>
      <c r="P6885" s="27"/>
      <c r="Q6885" s="27"/>
      <c r="R6885" s="27"/>
      <c r="S6885" s="27"/>
      <c r="T6885" s="27"/>
      <c r="U6885" s="27"/>
      <c r="V6885" s="27"/>
      <c r="W6885" s="27"/>
      <c r="X6885" s="27"/>
      <c r="Y6885" s="27"/>
      <c r="Z6885" s="27"/>
    </row>
    <row r="6886">
      <c r="A6886" s="28">
        <v>7.70808350563E11</v>
      </c>
      <c r="B6886" s="29" t="s">
        <v>20999</v>
      </c>
      <c r="C6886" s="29" t="s">
        <v>21000</v>
      </c>
      <c r="D6886" s="39" t="s">
        <v>21001</v>
      </c>
      <c r="E6886" s="29" t="s">
        <v>4058</v>
      </c>
      <c r="F6886" s="29" t="s">
        <v>16</v>
      </c>
      <c r="G6886" s="29" t="s">
        <v>2467</v>
      </c>
      <c r="H6886" s="51" t="s">
        <v>2240</v>
      </c>
      <c r="I6886" s="6"/>
      <c r="J6886" s="6"/>
    </row>
    <row r="6887">
      <c r="A6887" s="3">
        <v>7.70801302624E11</v>
      </c>
      <c r="B6887" s="2" t="s">
        <v>21002</v>
      </c>
      <c r="C6887" s="2" t="s">
        <v>21003</v>
      </c>
      <c r="D6887" s="69" t="s">
        <v>21004</v>
      </c>
      <c r="E6887" s="2" t="s">
        <v>16</v>
      </c>
      <c r="F6887" s="2" t="s">
        <v>201</v>
      </c>
      <c r="G6887" s="2" t="s">
        <v>13621</v>
      </c>
      <c r="H6887" s="4" t="s">
        <v>1874</v>
      </c>
      <c r="I6887" s="10"/>
      <c r="J6887" s="10"/>
    </row>
    <row r="6888">
      <c r="A6888" s="3">
        <v>7.70807300155E11</v>
      </c>
      <c r="B6888" s="2" t="s">
        <v>21005</v>
      </c>
      <c r="C6888" s="2" t="s">
        <v>21005</v>
      </c>
      <c r="D6888" s="3">
        <v>8.7774194091E10</v>
      </c>
      <c r="E6888" s="2" t="s">
        <v>16</v>
      </c>
      <c r="F6888" s="2" t="s">
        <v>71</v>
      </c>
      <c r="G6888" s="2" t="s">
        <v>1731</v>
      </c>
      <c r="H6888" s="65" t="s">
        <v>2084</v>
      </c>
      <c r="I6888" s="10"/>
      <c r="J6888" s="6"/>
    </row>
    <row r="6889">
      <c r="A6889" s="3">
        <v>7.70807301807E11</v>
      </c>
      <c r="B6889" s="2" t="s">
        <v>6894</v>
      </c>
      <c r="C6889" s="2" t="s">
        <v>21006</v>
      </c>
      <c r="D6889" s="69" t="s">
        <v>21007</v>
      </c>
      <c r="E6889" s="2" t="s">
        <v>165</v>
      </c>
      <c r="F6889" s="2" t="s">
        <v>91</v>
      </c>
      <c r="G6889" s="2" t="s">
        <v>4972</v>
      </c>
      <c r="H6889" s="4" t="s">
        <v>2108</v>
      </c>
      <c r="I6889" s="10"/>
      <c r="J6889" s="14"/>
    </row>
    <row r="6890">
      <c r="A6890" s="28">
        <v>7.70801402145E11</v>
      </c>
      <c r="B6890" s="29" t="s">
        <v>21008</v>
      </c>
      <c r="C6890" s="29" t="s">
        <v>21009</v>
      </c>
      <c r="D6890" s="28">
        <v>8.7715690904E10</v>
      </c>
      <c r="E6890" s="29" t="s">
        <v>584</v>
      </c>
      <c r="F6890" s="29" t="s">
        <v>37</v>
      </c>
      <c r="G6890" s="29" t="s">
        <v>11527</v>
      </c>
      <c r="H6890" s="51" t="s">
        <v>19429</v>
      </c>
      <c r="I6890" s="6"/>
      <c r="J6890" s="6"/>
    </row>
    <row r="6891">
      <c r="A6891" s="3">
        <v>7.70807401188E11</v>
      </c>
      <c r="B6891" s="2" t="s">
        <v>21010</v>
      </c>
      <c r="C6891" s="2" t="s">
        <v>21011</v>
      </c>
      <c r="D6891" s="2" t="s">
        <v>21012</v>
      </c>
      <c r="E6891" s="2" t="s">
        <v>117</v>
      </c>
      <c r="F6891" s="2" t="s">
        <v>16</v>
      </c>
      <c r="G6891" s="2" t="s">
        <v>2173</v>
      </c>
      <c r="H6891" s="65" t="s">
        <v>2055</v>
      </c>
      <c r="I6891" s="10"/>
      <c r="J6891" s="6"/>
    </row>
    <row r="6892">
      <c r="A6892" s="28">
        <v>7.70816301162E11</v>
      </c>
      <c r="B6892" s="29" t="s">
        <v>21013</v>
      </c>
      <c r="C6892" s="29" t="s">
        <v>21014</v>
      </c>
      <c r="D6892" s="28">
        <v>8.7778989532E10</v>
      </c>
      <c r="E6892" s="29" t="s">
        <v>165</v>
      </c>
      <c r="F6892" s="29" t="s">
        <v>43</v>
      </c>
      <c r="G6892" s="29" t="s">
        <v>13963</v>
      </c>
      <c r="H6892" s="51" t="s">
        <v>21015</v>
      </c>
      <c r="I6892" s="6"/>
      <c r="J6892" s="33"/>
    </row>
    <row r="6893">
      <c r="A6893" s="28">
        <v>7.708113504E11</v>
      </c>
      <c r="B6893" s="29" t="s">
        <v>21016</v>
      </c>
      <c r="C6893" s="29" t="s">
        <v>21017</v>
      </c>
      <c r="D6893" s="28">
        <v>8.7022466352E10</v>
      </c>
      <c r="E6893" s="29" t="s">
        <v>165</v>
      </c>
      <c r="F6893" s="29" t="s">
        <v>71</v>
      </c>
      <c r="G6893" s="29" t="s">
        <v>2563</v>
      </c>
      <c r="H6893" s="30" t="s">
        <v>19375</v>
      </c>
      <c r="I6893" s="6"/>
      <c r="J6893" s="10"/>
    </row>
    <row r="6894">
      <c r="A6894" s="3">
        <v>7.7081430202E11</v>
      </c>
      <c r="B6894" s="2" t="s">
        <v>21018</v>
      </c>
      <c r="C6894" s="2" t="s">
        <v>21018</v>
      </c>
      <c r="D6894" s="69" t="s">
        <v>21019</v>
      </c>
      <c r="E6894" s="2" t="s">
        <v>173</v>
      </c>
      <c r="F6894" s="2" t="s">
        <v>273</v>
      </c>
      <c r="G6894" s="2" t="s">
        <v>5830</v>
      </c>
      <c r="H6894" s="4" t="s">
        <v>21020</v>
      </c>
      <c r="I6894" s="10"/>
      <c r="J6894" s="6"/>
    </row>
    <row r="6895">
      <c r="A6895" s="3">
        <v>7.70823301041E11</v>
      </c>
      <c r="B6895" s="2" t="s">
        <v>21021</v>
      </c>
      <c r="C6895" s="2" t="s">
        <v>21022</v>
      </c>
      <c r="D6895" s="69" t="s">
        <v>21023</v>
      </c>
      <c r="E6895" s="2" t="s">
        <v>117</v>
      </c>
      <c r="F6895" s="2" t="s">
        <v>31</v>
      </c>
      <c r="G6895" s="2" t="s">
        <v>12566</v>
      </c>
      <c r="H6895" s="4" t="s">
        <v>20976</v>
      </c>
      <c r="I6895" s="10"/>
      <c r="J6895" s="33"/>
    </row>
    <row r="6896">
      <c r="A6896" s="28">
        <v>7.70909402836E11</v>
      </c>
      <c r="B6896" s="29" t="s">
        <v>21024</v>
      </c>
      <c r="C6896" s="29" t="s">
        <v>21025</v>
      </c>
      <c r="D6896" s="28">
        <f>+77007702454</f>
        <v>77007702454</v>
      </c>
      <c r="E6896" s="29" t="s">
        <v>36</v>
      </c>
      <c r="F6896" s="29" t="s">
        <v>2</v>
      </c>
      <c r="G6896" s="29" t="s">
        <v>13940</v>
      </c>
      <c r="H6896" s="51" t="s">
        <v>20361</v>
      </c>
      <c r="I6896" s="6"/>
      <c r="J6896" s="10"/>
    </row>
    <row r="6897">
      <c r="A6897" s="28">
        <v>7.70827301777E11</v>
      </c>
      <c r="B6897" s="29" t="s">
        <v>21026</v>
      </c>
      <c r="C6897" s="29" t="s">
        <v>21027</v>
      </c>
      <c r="D6897" s="28">
        <v>8.7768899977E10</v>
      </c>
      <c r="E6897" s="29" t="s">
        <v>117</v>
      </c>
      <c r="F6897" s="29" t="s">
        <v>205</v>
      </c>
      <c r="G6897" s="29" t="s">
        <v>1634</v>
      </c>
      <c r="H6897" s="51" t="s">
        <v>20752</v>
      </c>
      <c r="I6897" s="6"/>
      <c r="J6897" s="20"/>
    </row>
    <row r="6898">
      <c r="A6898" s="28">
        <v>7.70828303045E11</v>
      </c>
      <c r="B6898" s="29" t="s">
        <v>21028</v>
      </c>
      <c r="C6898" s="29" t="s">
        <v>21029</v>
      </c>
      <c r="D6898" s="28">
        <v>8.7026809077E10</v>
      </c>
      <c r="E6898" s="29" t="s">
        <v>165</v>
      </c>
      <c r="F6898" s="29" t="s">
        <v>37</v>
      </c>
      <c r="G6898" s="29" t="s">
        <v>13948</v>
      </c>
      <c r="H6898" s="51" t="s">
        <v>21030</v>
      </c>
      <c r="I6898" s="6"/>
      <c r="J6898" s="6"/>
    </row>
    <row r="6899">
      <c r="A6899" s="28">
        <v>7.70906301012E11</v>
      </c>
      <c r="B6899" s="29" t="s">
        <v>21031</v>
      </c>
      <c r="C6899" s="29" t="s">
        <v>21032</v>
      </c>
      <c r="D6899" s="28">
        <v>8.7058012416E10</v>
      </c>
      <c r="E6899" s="29" t="s">
        <v>302</v>
      </c>
      <c r="F6899" s="29" t="s">
        <v>16</v>
      </c>
      <c r="G6899" s="29" t="s">
        <v>4224</v>
      </c>
      <c r="H6899" s="30" t="s">
        <v>2591</v>
      </c>
      <c r="I6899" s="6"/>
      <c r="J6899" s="10"/>
    </row>
    <row r="6900">
      <c r="A6900" s="28">
        <v>7.70827400973E11</v>
      </c>
      <c r="B6900" s="29" t="s">
        <v>21033</v>
      </c>
      <c r="C6900" s="29" t="s">
        <v>21034</v>
      </c>
      <c r="D6900" s="29" t="s">
        <v>21035</v>
      </c>
      <c r="E6900" s="29" t="s">
        <v>674</v>
      </c>
      <c r="F6900" s="29" t="s">
        <v>2</v>
      </c>
      <c r="G6900" s="29" t="s">
        <v>14321</v>
      </c>
      <c r="H6900" s="51" t="s">
        <v>20361</v>
      </c>
      <c r="I6900" s="6"/>
      <c r="J6900" s="33"/>
    </row>
    <row r="6901">
      <c r="A6901" s="28">
        <v>7.7090230103E11</v>
      </c>
      <c r="B6901" s="29" t="s">
        <v>21036</v>
      </c>
      <c r="C6901" s="29" t="s">
        <v>21037</v>
      </c>
      <c r="D6901" s="39" t="s">
        <v>21038</v>
      </c>
      <c r="E6901" s="29" t="s">
        <v>584</v>
      </c>
      <c r="F6901" s="29" t="s">
        <v>96</v>
      </c>
      <c r="G6901" s="29" t="s">
        <v>21039</v>
      </c>
      <c r="H6901" s="51" t="s">
        <v>2373</v>
      </c>
      <c r="I6901" s="6"/>
      <c r="J6901" s="10"/>
    </row>
    <row r="6902">
      <c r="A6902" s="62">
        <v>7.70904402086E11</v>
      </c>
      <c r="B6902" s="63" t="s">
        <v>21040</v>
      </c>
      <c r="C6902" s="63" t="s">
        <v>21041</v>
      </c>
      <c r="D6902" s="68" t="str">
        <f>+77782000086 ,87782000086</f>
        <v>#ERROR!</v>
      </c>
      <c r="E6902" s="63" t="s">
        <v>173</v>
      </c>
      <c r="F6902" s="63" t="s">
        <v>1868</v>
      </c>
      <c r="G6902" s="63" t="s">
        <v>14142</v>
      </c>
      <c r="H6902" s="33"/>
      <c r="I6902" s="33"/>
      <c r="J6902" s="6"/>
    </row>
    <row r="6903">
      <c r="A6903" s="3">
        <v>7.70906402808E11</v>
      </c>
      <c r="B6903" s="2" t="s">
        <v>21042</v>
      </c>
      <c r="C6903" s="2" t="s">
        <v>21043</v>
      </c>
      <c r="D6903" s="3">
        <v>8.7021080061E10</v>
      </c>
      <c r="E6903" s="2" t="s">
        <v>36</v>
      </c>
      <c r="F6903" s="2" t="s">
        <v>16</v>
      </c>
      <c r="G6903" s="2" t="s">
        <v>1705</v>
      </c>
      <c r="H6903" s="4" t="s">
        <v>20428</v>
      </c>
      <c r="I6903" s="10"/>
      <c r="J6903" s="33"/>
    </row>
    <row r="6904">
      <c r="A6904" s="3">
        <v>7.70919302864E11</v>
      </c>
      <c r="B6904" s="2" t="s">
        <v>21044</v>
      </c>
      <c r="C6904" s="2" t="s">
        <v>21044</v>
      </c>
      <c r="D6904" s="3">
        <v>8.7770420177E10</v>
      </c>
      <c r="E6904" s="2" t="s">
        <v>213</v>
      </c>
      <c r="F6904" s="2" t="s">
        <v>452</v>
      </c>
      <c r="G6904" s="2" t="s">
        <v>20665</v>
      </c>
      <c r="H6904" s="4" t="s">
        <v>20798</v>
      </c>
      <c r="I6904" s="10"/>
      <c r="J6904" s="33"/>
    </row>
    <row r="6905">
      <c r="A6905" s="3">
        <v>7.70915403014E11</v>
      </c>
      <c r="B6905" s="2" t="s">
        <v>21045</v>
      </c>
      <c r="C6905" s="2" t="s">
        <v>21046</v>
      </c>
      <c r="D6905" s="3">
        <v>8.7785878597E10</v>
      </c>
      <c r="E6905" s="2" t="s">
        <v>674</v>
      </c>
      <c r="F6905" s="2" t="s">
        <v>91</v>
      </c>
      <c r="G6905" s="2" t="s">
        <v>15519</v>
      </c>
      <c r="H6905" s="4" t="s">
        <v>2108</v>
      </c>
      <c r="I6905" s="10"/>
      <c r="J6905" s="20"/>
    </row>
    <row r="6906">
      <c r="A6906" s="3">
        <v>7.71001300691E11</v>
      </c>
      <c r="B6906" s="2" t="s">
        <v>21047</v>
      </c>
      <c r="C6906" s="2" t="s">
        <v>21048</v>
      </c>
      <c r="D6906" s="2" t="s">
        <v>21049</v>
      </c>
      <c r="E6906" s="2" t="s">
        <v>213</v>
      </c>
      <c r="F6906" s="2" t="s">
        <v>16</v>
      </c>
      <c r="G6906" s="2" t="s">
        <v>6849</v>
      </c>
      <c r="H6906" s="4" t="s">
        <v>21050</v>
      </c>
      <c r="I6906" s="10"/>
      <c r="J6906" s="6"/>
    </row>
    <row r="6907">
      <c r="A6907" s="3">
        <v>7.70920303421E11</v>
      </c>
      <c r="B6907" s="2" t="s">
        <v>21051</v>
      </c>
      <c r="C6907" s="2" t="s">
        <v>21052</v>
      </c>
      <c r="D6907" s="3">
        <v>8.7713987418E10</v>
      </c>
      <c r="E6907" s="2" t="s">
        <v>225</v>
      </c>
      <c r="F6907" s="2" t="s">
        <v>2</v>
      </c>
      <c r="G6907" s="2" t="s">
        <v>21053</v>
      </c>
      <c r="H6907" s="4" t="s">
        <v>20428</v>
      </c>
      <c r="I6907" s="10"/>
      <c r="J6907" s="33"/>
    </row>
    <row r="6908">
      <c r="A6908" s="3">
        <v>7.71006350116E11</v>
      </c>
      <c r="B6908" s="2" t="s">
        <v>21054</v>
      </c>
      <c r="C6908" s="2" t="s">
        <v>21055</v>
      </c>
      <c r="D6908" s="3">
        <v>8.7774862353E10</v>
      </c>
      <c r="E6908" s="2" t="s">
        <v>165</v>
      </c>
      <c r="F6908" s="2" t="s">
        <v>60</v>
      </c>
      <c r="G6908" s="2" t="s">
        <v>11817</v>
      </c>
      <c r="H6908" s="4" t="s">
        <v>15160</v>
      </c>
      <c r="I6908" s="10"/>
      <c r="J6908" s="6"/>
    </row>
    <row r="6909">
      <c r="A6909" s="3">
        <v>7.71005402309E11</v>
      </c>
      <c r="B6909" s="2" t="s">
        <v>21056</v>
      </c>
      <c r="C6909" s="2" t="s">
        <v>21057</v>
      </c>
      <c r="D6909" s="3">
        <v>8.701826698E10</v>
      </c>
      <c r="E6909" s="2" t="s">
        <v>1120</v>
      </c>
      <c r="F6909" s="2" t="s">
        <v>273</v>
      </c>
      <c r="G6909" s="2" t="s">
        <v>274</v>
      </c>
      <c r="H6909" s="4" t="s">
        <v>8851</v>
      </c>
      <c r="I6909" s="10"/>
      <c r="J6909" s="13"/>
    </row>
    <row r="6910">
      <c r="A6910" s="62">
        <v>7.71007450032E11</v>
      </c>
      <c r="B6910" s="63" t="s">
        <v>21058</v>
      </c>
      <c r="C6910" s="63" t="s">
        <v>21059</v>
      </c>
      <c r="D6910" s="62">
        <v>8.705291071E10</v>
      </c>
      <c r="E6910" s="63" t="s">
        <v>1023</v>
      </c>
      <c r="F6910" s="63" t="s">
        <v>428</v>
      </c>
      <c r="G6910" s="63" t="s">
        <v>6206</v>
      </c>
      <c r="H6910" s="33"/>
      <c r="I6910" s="33"/>
      <c r="J6910" s="6"/>
    </row>
    <row r="6911">
      <c r="A6911" s="28">
        <v>7.71008301836E11</v>
      </c>
      <c r="B6911" s="29" t="s">
        <v>21060</v>
      </c>
      <c r="C6911" s="29" t="s">
        <v>8908</v>
      </c>
      <c r="D6911" s="29" t="s">
        <v>21061</v>
      </c>
      <c r="E6911" s="29" t="s">
        <v>674</v>
      </c>
      <c r="F6911" s="29" t="s">
        <v>43</v>
      </c>
      <c r="G6911" s="29" t="s">
        <v>13788</v>
      </c>
      <c r="H6911" s="51" t="s">
        <v>21062</v>
      </c>
      <c r="I6911" s="6"/>
      <c r="J6911" s="33"/>
    </row>
    <row r="6912">
      <c r="A6912" s="3">
        <v>7.71019301509E11</v>
      </c>
      <c r="B6912" s="2" t="s">
        <v>21063</v>
      </c>
      <c r="C6912" s="2" t="s">
        <v>21064</v>
      </c>
      <c r="D6912" s="3">
        <v>8.7003405405E10</v>
      </c>
      <c r="E6912" s="2" t="s">
        <v>1335</v>
      </c>
      <c r="F6912" s="2" t="s">
        <v>16</v>
      </c>
      <c r="G6912" s="2" t="s">
        <v>2971</v>
      </c>
      <c r="H6912" s="65" t="s">
        <v>2055</v>
      </c>
      <c r="I6912" s="10"/>
      <c r="J6912" s="10"/>
    </row>
    <row r="6913">
      <c r="A6913" s="3">
        <v>7.71018350234E11</v>
      </c>
      <c r="B6913" s="2" t="s">
        <v>21065</v>
      </c>
      <c r="C6913" s="2" t="s">
        <v>21066</v>
      </c>
      <c r="D6913" s="3">
        <v>8.7001234561E10</v>
      </c>
      <c r="E6913" s="2" t="s">
        <v>213</v>
      </c>
      <c r="F6913" s="2" t="s">
        <v>60</v>
      </c>
      <c r="G6913" s="2" t="s">
        <v>11817</v>
      </c>
      <c r="H6913" s="4" t="s">
        <v>1952</v>
      </c>
      <c r="I6913" s="10"/>
      <c r="J6913" s="20"/>
    </row>
    <row r="6914">
      <c r="A6914" s="28">
        <v>7.71011300272E11</v>
      </c>
      <c r="B6914" s="29" t="s">
        <v>21067</v>
      </c>
      <c r="C6914" s="29" t="s">
        <v>21068</v>
      </c>
      <c r="D6914" s="28">
        <v>8.7763013868E10</v>
      </c>
      <c r="E6914" s="29" t="s">
        <v>21069</v>
      </c>
      <c r="F6914" s="29" t="s">
        <v>37</v>
      </c>
      <c r="G6914" s="29" t="s">
        <v>5968</v>
      </c>
      <c r="H6914" s="51" t="s">
        <v>19429</v>
      </c>
      <c r="I6914" s="6"/>
      <c r="J6914" s="33"/>
    </row>
    <row r="6915">
      <c r="A6915" s="3">
        <v>7.71017301389E11</v>
      </c>
      <c r="B6915" s="2" t="s">
        <v>21070</v>
      </c>
      <c r="C6915" s="2" t="s">
        <v>21070</v>
      </c>
      <c r="D6915" s="3">
        <v>8.778141448E10</v>
      </c>
      <c r="E6915" s="2" t="s">
        <v>213</v>
      </c>
      <c r="F6915" s="2" t="s">
        <v>37</v>
      </c>
      <c r="G6915" s="2" t="s">
        <v>5938</v>
      </c>
      <c r="H6915" s="4" t="s">
        <v>19483</v>
      </c>
      <c r="I6915" s="10"/>
      <c r="J6915" s="6"/>
    </row>
    <row r="6916">
      <c r="A6916" s="28">
        <v>7.71019300749E11</v>
      </c>
      <c r="B6916" s="29" t="s">
        <v>21071</v>
      </c>
      <c r="C6916" s="29" t="s">
        <v>21072</v>
      </c>
      <c r="D6916" s="39" t="s">
        <v>21073</v>
      </c>
      <c r="E6916" s="29" t="s">
        <v>213</v>
      </c>
      <c r="F6916" s="29" t="s">
        <v>60</v>
      </c>
      <c r="G6916" s="29" t="s">
        <v>3100</v>
      </c>
      <c r="H6916" s="51" t="s">
        <v>2094</v>
      </c>
      <c r="I6916" s="6"/>
      <c r="J6916" s="6"/>
    </row>
    <row r="6917">
      <c r="A6917" s="28">
        <v>7.71022300203E11</v>
      </c>
      <c r="B6917" s="29" t="s">
        <v>21074</v>
      </c>
      <c r="C6917" s="29" t="s">
        <v>21075</v>
      </c>
      <c r="D6917" s="28">
        <v>8.7773853988E10</v>
      </c>
      <c r="E6917" s="29" t="s">
        <v>165</v>
      </c>
      <c r="F6917" s="29" t="s">
        <v>31</v>
      </c>
      <c r="G6917" s="29" t="s">
        <v>2447</v>
      </c>
      <c r="H6917" s="51" t="s">
        <v>20885</v>
      </c>
      <c r="I6917" s="6"/>
      <c r="J6917" s="10"/>
    </row>
    <row r="6918">
      <c r="A6918" s="28">
        <v>7.71021402039E11</v>
      </c>
      <c r="B6918" s="29" t="s">
        <v>21076</v>
      </c>
      <c r="C6918" s="29" t="s">
        <v>21077</v>
      </c>
      <c r="D6918" s="39" t="s">
        <v>21078</v>
      </c>
      <c r="E6918" s="29" t="s">
        <v>225</v>
      </c>
      <c r="F6918" s="29" t="s">
        <v>452</v>
      </c>
      <c r="G6918" s="29" t="s">
        <v>11924</v>
      </c>
      <c r="H6918" s="51" t="s">
        <v>20891</v>
      </c>
      <c r="I6918" s="6"/>
      <c r="J6918" s="10"/>
    </row>
    <row r="6919">
      <c r="A6919" s="28">
        <v>7.71108300148E11</v>
      </c>
      <c r="B6919" s="29" t="s">
        <v>9005</v>
      </c>
      <c r="C6919" s="29" t="s">
        <v>21079</v>
      </c>
      <c r="D6919" s="39" t="s">
        <v>21080</v>
      </c>
      <c r="E6919" s="29" t="s">
        <v>225</v>
      </c>
      <c r="F6919" s="29" t="s">
        <v>60</v>
      </c>
      <c r="G6919" s="29" t="s">
        <v>21081</v>
      </c>
      <c r="H6919" s="51" t="s">
        <v>14979</v>
      </c>
      <c r="I6919" s="6"/>
      <c r="J6919" s="33"/>
    </row>
    <row r="6920">
      <c r="A6920" s="28">
        <v>7.71024400594E11</v>
      </c>
      <c r="B6920" s="29" t="s">
        <v>21082</v>
      </c>
      <c r="C6920" s="29" t="s">
        <v>21082</v>
      </c>
      <c r="D6920" s="39" t="s">
        <v>21083</v>
      </c>
      <c r="E6920" s="29" t="s">
        <v>247</v>
      </c>
      <c r="F6920" s="29" t="s">
        <v>205</v>
      </c>
      <c r="G6920" s="29" t="s">
        <v>1263</v>
      </c>
      <c r="H6920" s="51" t="s">
        <v>21084</v>
      </c>
      <c r="I6920" s="6"/>
      <c r="J6920" s="10"/>
    </row>
    <row r="6921">
      <c r="A6921" s="28">
        <v>7.7102840273E11</v>
      </c>
      <c r="B6921" s="29" t="s">
        <v>21085</v>
      </c>
      <c r="C6921" s="29" t="s">
        <v>21086</v>
      </c>
      <c r="D6921" s="39" t="s">
        <v>21087</v>
      </c>
      <c r="E6921" s="29" t="s">
        <v>36</v>
      </c>
      <c r="F6921" s="29" t="s">
        <v>2</v>
      </c>
      <c r="G6921" s="29" t="s">
        <v>21088</v>
      </c>
      <c r="H6921" s="51" t="s">
        <v>20361</v>
      </c>
      <c r="I6921" s="6"/>
      <c r="J6921" s="6"/>
    </row>
    <row r="6922">
      <c r="A6922" s="28">
        <v>7.71108301364E11</v>
      </c>
      <c r="B6922" s="29" t="s">
        <v>21089</v>
      </c>
      <c r="C6922" s="29" t="s">
        <v>21090</v>
      </c>
      <c r="D6922" s="28">
        <v>8.7475859674E10</v>
      </c>
      <c r="E6922" s="29" t="s">
        <v>225</v>
      </c>
      <c r="F6922" s="29" t="s">
        <v>37</v>
      </c>
      <c r="G6922" s="29" t="s">
        <v>13369</v>
      </c>
      <c r="H6922" s="51" t="s">
        <v>19429</v>
      </c>
      <c r="I6922" s="6"/>
      <c r="J6922" s="20"/>
    </row>
    <row r="6923">
      <c r="A6923" s="28">
        <v>7.71107403986E11</v>
      </c>
      <c r="B6923" s="29" t="s">
        <v>21091</v>
      </c>
      <c r="C6923" s="29" t="s">
        <v>21092</v>
      </c>
      <c r="D6923" s="28">
        <v>8.7713273556E10</v>
      </c>
      <c r="E6923" s="29" t="s">
        <v>2524</v>
      </c>
      <c r="F6923" s="29" t="s">
        <v>37</v>
      </c>
      <c r="G6923" s="29" t="s">
        <v>5938</v>
      </c>
      <c r="H6923" s="51" t="s">
        <v>19429</v>
      </c>
      <c r="I6923" s="6"/>
      <c r="J6923" s="10"/>
    </row>
    <row r="6924">
      <c r="A6924" s="28">
        <v>7.71116301912E11</v>
      </c>
      <c r="B6924" s="29" t="s">
        <v>21093</v>
      </c>
      <c r="C6924" s="29" t="s">
        <v>21094</v>
      </c>
      <c r="D6924" s="28">
        <f>+77764707070</f>
        <v>77764707070</v>
      </c>
      <c r="E6924" s="29" t="s">
        <v>225</v>
      </c>
      <c r="F6924" s="29" t="s">
        <v>60</v>
      </c>
      <c r="G6924" s="29" t="s">
        <v>1768</v>
      </c>
      <c r="H6924" s="51" t="s">
        <v>2094</v>
      </c>
      <c r="I6924" s="6"/>
      <c r="J6924" s="20"/>
    </row>
    <row r="6925">
      <c r="A6925" s="28">
        <v>7.71123302463E11</v>
      </c>
      <c r="B6925" s="29" t="s">
        <v>21095</v>
      </c>
      <c r="C6925" s="29" t="s">
        <v>21096</v>
      </c>
      <c r="D6925" s="29" t="s">
        <v>21097</v>
      </c>
      <c r="E6925" s="29" t="s">
        <v>117</v>
      </c>
      <c r="F6925" s="29" t="s">
        <v>2</v>
      </c>
      <c r="G6925" s="29" t="s">
        <v>13221</v>
      </c>
      <c r="H6925" s="51" t="s">
        <v>20361</v>
      </c>
      <c r="I6925" s="6"/>
      <c r="J6925" s="6"/>
    </row>
    <row r="6926">
      <c r="A6926" s="3">
        <v>7.7112630315E11</v>
      </c>
      <c r="B6926" s="2" t="s">
        <v>21098</v>
      </c>
      <c r="C6926" s="2" t="s">
        <v>21099</v>
      </c>
      <c r="D6926" s="3">
        <v>8.7772148281E10</v>
      </c>
      <c r="E6926" s="2" t="s">
        <v>21</v>
      </c>
      <c r="F6926" s="2" t="s">
        <v>31</v>
      </c>
      <c r="G6926" s="2" t="s">
        <v>13657</v>
      </c>
      <c r="H6926" s="4" t="s">
        <v>20832</v>
      </c>
      <c r="I6926" s="10"/>
      <c r="J6926" s="10"/>
    </row>
    <row r="6927">
      <c r="A6927" s="3">
        <v>7.71124302429E11</v>
      </c>
      <c r="B6927" s="2" t="s">
        <v>21100</v>
      </c>
      <c r="C6927" s="2" t="s">
        <v>21101</v>
      </c>
      <c r="D6927" s="3">
        <v>8.707515005E10</v>
      </c>
      <c r="E6927" s="2" t="s">
        <v>165</v>
      </c>
      <c r="F6927" s="2" t="s">
        <v>16</v>
      </c>
      <c r="G6927" s="2" t="s">
        <v>20634</v>
      </c>
      <c r="H6927" s="4" t="s">
        <v>21102</v>
      </c>
      <c r="I6927" s="10"/>
      <c r="J6927" s="10"/>
    </row>
    <row r="6928">
      <c r="A6928" s="28">
        <v>7.71125300577E11</v>
      </c>
      <c r="B6928" s="29" t="s">
        <v>21103</v>
      </c>
      <c r="C6928" s="29" t="s">
        <v>21104</v>
      </c>
      <c r="D6928" s="39" t="s">
        <v>21105</v>
      </c>
      <c r="E6928" s="29" t="s">
        <v>1</v>
      </c>
      <c r="F6928" s="29" t="s">
        <v>91</v>
      </c>
      <c r="G6928" s="29" t="s">
        <v>1834</v>
      </c>
      <c r="H6928" s="51" t="s">
        <v>2350</v>
      </c>
      <c r="I6928" s="6"/>
      <c r="J6928" s="6"/>
    </row>
    <row r="6929">
      <c r="A6929" s="3">
        <v>7.71126301382E11</v>
      </c>
      <c r="B6929" s="2" t="s">
        <v>21106</v>
      </c>
      <c r="C6929" s="2" t="s">
        <v>21107</v>
      </c>
      <c r="D6929" s="69" t="s">
        <v>21108</v>
      </c>
      <c r="E6929" s="2" t="s">
        <v>165</v>
      </c>
      <c r="F6929" s="2" t="s">
        <v>96</v>
      </c>
      <c r="G6929" s="2" t="s">
        <v>18840</v>
      </c>
      <c r="H6929" s="4" t="s">
        <v>2370</v>
      </c>
      <c r="I6929" s="10"/>
      <c r="J6929" s="33"/>
    </row>
    <row r="6930">
      <c r="A6930" s="28">
        <v>7.71129302069E11</v>
      </c>
      <c r="B6930" s="29" t="s">
        <v>21109</v>
      </c>
      <c r="C6930" s="29" t="s">
        <v>21110</v>
      </c>
      <c r="D6930" s="28">
        <v>8.7085469532E10</v>
      </c>
      <c r="E6930" s="29" t="s">
        <v>225</v>
      </c>
      <c r="F6930" s="29" t="s">
        <v>71</v>
      </c>
      <c r="G6930" s="29" t="s">
        <v>21111</v>
      </c>
      <c r="H6930" s="30" t="s">
        <v>2051</v>
      </c>
      <c r="I6930" s="6"/>
      <c r="J6930" s="33"/>
    </row>
    <row r="6931">
      <c r="A6931" s="62">
        <v>7.71202301107E11</v>
      </c>
      <c r="B6931" s="63" t="s">
        <v>21112</v>
      </c>
      <c r="C6931" s="63" t="s">
        <v>21113</v>
      </c>
      <c r="D6931" s="62">
        <v>8.70212072E10</v>
      </c>
      <c r="E6931" s="63" t="s">
        <v>117</v>
      </c>
      <c r="F6931" s="63" t="s">
        <v>16</v>
      </c>
      <c r="G6931" s="63" t="s">
        <v>18732</v>
      </c>
      <c r="H6931" s="33"/>
      <c r="I6931" s="33"/>
      <c r="J6931" s="10"/>
    </row>
    <row r="6932">
      <c r="A6932" s="28">
        <v>7.71201302972E11</v>
      </c>
      <c r="B6932" s="29" t="s">
        <v>21114</v>
      </c>
      <c r="C6932" s="29" t="s">
        <v>21115</v>
      </c>
      <c r="D6932" s="28">
        <v>8.7075894496E10</v>
      </c>
      <c r="E6932" s="29" t="s">
        <v>1335</v>
      </c>
      <c r="F6932" s="29" t="s">
        <v>91</v>
      </c>
      <c r="G6932" s="29" t="s">
        <v>1138</v>
      </c>
      <c r="H6932" s="51" t="s">
        <v>2289</v>
      </c>
      <c r="I6932" s="6"/>
      <c r="J6932" s="33"/>
    </row>
    <row r="6933">
      <c r="A6933" s="28">
        <v>7.71202302501E11</v>
      </c>
      <c r="B6933" s="29" t="s">
        <v>21116</v>
      </c>
      <c r="C6933" s="29" t="s">
        <v>21117</v>
      </c>
      <c r="D6933" s="39" t="s">
        <v>21118</v>
      </c>
      <c r="E6933" s="29" t="s">
        <v>674</v>
      </c>
      <c r="F6933" s="29" t="s">
        <v>2</v>
      </c>
      <c r="G6933" s="29" t="s">
        <v>17884</v>
      </c>
      <c r="H6933" s="51" t="s">
        <v>20361</v>
      </c>
      <c r="I6933" s="6"/>
      <c r="J6933" s="6"/>
    </row>
    <row r="6934">
      <c r="A6934" s="62">
        <v>7.71204402033E11</v>
      </c>
      <c r="B6934" s="63" t="s">
        <v>21119</v>
      </c>
      <c r="C6934" s="63" t="s">
        <v>21120</v>
      </c>
      <c r="D6934" s="62">
        <v>8.7782220931E10</v>
      </c>
      <c r="E6934" s="63" t="s">
        <v>36</v>
      </c>
      <c r="F6934" s="63" t="s">
        <v>1868</v>
      </c>
      <c r="G6934" s="63" t="s">
        <v>18732</v>
      </c>
      <c r="H6934" s="33"/>
      <c r="I6934" s="33"/>
      <c r="J6934" s="6"/>
    </row>
    <row r="6935">
      <c r="A6935" s="62">
        <v>7.71204403051E11</v>
      </c>
      <c r="B6935" s="63" t="s">
        <v>21121</v>
      </c>
      <c r="C6935" s="63" t="s">
        <v>21122</v>
      </c>
      <c r="D6935" s="62">
        <v>8.702472818E10</v>
      </c>
      <c r="E6935" s="63" t="s">
        <v>16</v>
      </c>
      <c r="F6935" s="63" t="s">
        <v>37</v>
      </c>
      <c r="G6935" s="63" t="s">
        <v>21123</v>
      </c>
      <c r="H6935" s="33"/>
      <c r="I6935" s="33"/>
      <c r="J6935" s="6"/>
    </row>
    <row r="6936">
      <c r="A6936" s="28">
        <v>7.71214402078E11</v>
      </c>
      <c r="B6936" s="29" t="s">
        <v>21124</v>
      </c>
      <c r="C6936" s="29" t="s">
        <v>21125</v>
      </c>
      <c r="D6936" s="28">
        <v>8.7023514896E10</v>
      </c>
      <c r="E6936" s="29" t="s">
        <v>674</v>
      </c>
      <c r="F6936" s="29" t="s">
        <v>37</v>
      </c>
      <c r="G6936" s="29" t="s">
        <v>21126</v>
      </c>
      <c r="H6936" s="51" t="s">
        <v>19429</v>
      </c>
      <c r="I6936" s="6"/>
      <c r="J6936" s="33"/>
    </row>
    <row r="6937">
      <c r="A6937" s="28">
        <v>7.71207302459E11</v>
      </c>
      <c r="B6937" s="29" t="s">
        <v>21127</v>
      </c>
      <c r="C6937" s="29" t="s">
        <v>21128</v>
      </c>
      <c r="D6937" s="39" t="s">
        <v>21129</v>
      </c>
      <c r="E6937" s="29" t="s">
        <v>2749</v>
      </c>
      <c r="F6937" s="29" t="s">
        <v>2</v>
      </c>
      <c r="G6937" s="29" t="s">
        <v>3360</v>
      </c>
      <c r="H6937" s="51" t="s">
        <v>20361</v>
      </c>
      <c r="I6937" s="6"/>
      <c r="J6937" s="6"/>
    </row>
    <row r="6938">
      <c r="A6938" s="28">
        <v>7.71211300881E11</v>
      </c>
      <c r="B6938" s="29" t="s">
        <v>18357</v>
      </c>
      <c r="C6938" s="29" t="s">
        <v>21130</v>
      </c>
      <c r="D6938" s="28">
        <v>8.7783404304E10</v>
      </c>
      <c r="E6938" s="29" t="s">
        <v>117</v>
      </c>
      <c r="F6938" s="29" t="s">
        <v>186</v>
      </c>
      <c r="G6938" s="29" t="s">
        <v>2907</v>
      </c>
      <c r="H6938" s="51" t="s">
        <v>18005</v>
      </c>
      <c r="I6938" s="6"/>
      <c r="J6938" s="33"/>
    </row>
    <row r="6939">
      <c r="A6939" s="28">
        <v>7.71212401128E11</v>
      </c>
      <c r="B6939" s="29" t="s">
        <v>21131</v>
      </c>
      <c r="C6939" s="29" t="s">
        <v>21132</v>
      </c>
      <c r="D6939" s="28">
        <v>8.7783120174E10</v>
      </c>
      <c r="E6939" s="29" t="s">
        <v>36</v>
      </c>
      <c r="F6939" s="29" t="s">
        <v>91</v>
      </c>
      <c r="G6939" s="29" t="s">
        <v>17296</v>
      </c>
      <c r="H6939" s="51" t="s">
        <v>21133</v>
      </c>
      <c r="I6939" s="150">
        <v>28.0</v>
      </c>
      <c r="J6939" s="6"/>
    </row>
    <row r="6940">
      <c r="A6940" s="28">
        <v>7.71215301415E11</v>
      </c>
      <c r="B6940" s="29" t="s">
        <v>21134</v>
      </c>
      <c r="C6940" s="29" t="s">
        <v>21135</v>
      </c>
      <c r="D6940" s="28">
        <v>8.7112274243E10</v>
      </c>
      <c r="E6940" s="29" t="s">
        <v>117</v>
      </c>
      <c r="F6940" s="29" t="s">
        <v>91</v>
      </c>
      <c r="G6940" s="29" t="s">
        <v>21136</v>
      </c>
      <c r="H6940" s="51" t="s">
        <v>21133</v>
      </c>
      <c r="I6940" s="6"/>
      <c r="J6940" s="13"/>
    </row>
    <row r="6941">
      <c r="A6941" s="3">
        <v>7.71218350261E11</v>
      </c>
      <c r="B6941" s="2" t="s">
        <v>21137</v>
      </c>
      <c r="C6941" s="2" t="s">
        <v>21138</v>
      </c>
      <c r="D6941" s="3">
        <v>8.7163579052E10</v>
      </c>
      <c r="E6941" s="2" t="s">
        <v>21</v>
      </c>
      <c r="F6941" s="2" t="s">
        <v>22</v>
      </c>
      <c r="G6941" s="2" t="s">
        <v>21139</v>
      </c>
      <c r="H6941" s="4" t="s">
        <v>2355</v>
      </c>
      <c r="I6941" s="10"/>
      <c r="J6941" s="33"/>
    </row>
    <row r="6942">
      <c r="A6942" s="28">
        <v>7.71215403448E11</v>
      </c>
      <c r="B6942" s="29" t="s">
        <v>21140</v>
      </c>
      <c r="C6942" s="29" t="s">
        <v>21141</v>
      </c>
      <c r="D6942" s="28">
        <f>+77782009401</f>
        <v>77782009401</v>
      </c>
      <c r="E6942" s="29" t="s">
        <v>1</v>
      </c>
      <c r="F6942" s="29" t="s">
        <v>2</v>
      </c>
      <c r="G6942" s="29" t="s">
        <v>6514</v>
      </c>
      <c r="H6942" s="51" t="s">
        <v>20361</v>
      </c>
      <c r="I6942" s="6"/>
      <c r="J6942" s="6"/>
    </row>
    <row r="6943">
      <c r="A6943" s="28">
        <v>7.71220301511E11</v>
      </c>
      <c r="B6943" s="29" t="s">
        <v>21142</v>
      </c>
      <c r="C6943" s="29" t="s">
        <v>21143</v>
      </c>
      <c r="D6943" s="28">
        <v>8.7754974116E10</v>
      </c>
      <c r="E6943" s="29" t="s">
        <v>2034</v>
      </c>
      <c r="F6943" s="29" t="s">
        <v>273</v>
      </c>
      <c r="G6943" s="29" t="s">
        <v>6050</v>
      </c>
      <c r="H6943" s="51" t="s">
        <v>10155</v>
      </c>
      <c r="I6943" s="6"/>
      <c r="J6943" s="6"/>
    </row>
    <row r="6944">
      <c r="A6944" s="3">
        <v>7.71221302486E11</v>
      </c>
      <c r="B6944" s="2" t="s">
        <v>21144</v>
      </c>
      <c r="C6944" s="2" t="s">
        <v>21145</v>
      </c>
      <c r="D6944" s="3">
        <v>8.7075018777E10</v>
      </c>
      <c r="E6944" s="2" t="s">
        <v>21</v>
      </c>
      <c r="F6944" s="2" t="s">
        <v>31</v>
      </c>
      <c r="G6944" s="2" t="s">
        <v>13849</v>
      </c>
      <c r="H6944" s="4" t="s">
        <v>20832</v>
      </c>
      <c r="I6944" s="10"/>
      <c r="J6944" s="6"/>
    </row>
    <row r="6945">
      <c r="A6945" s="28">
        <v>7.80101450716E11</v>
      </c>
      <c r="B6945" s="29" t="s">
        <v>21146</v>
      </c>
      <c r="C6945" s="29" t="s">
        <v>21147</v>
      </c>
      <c r="D6945" s="28">
        <v>8.7786334185E10</v>
      </c>
      <c r="E6945" s="29" t="s">
        <v>36</v>
      </c>
      <c r="F6945" s="29" t="s">
        <v>9</v>
      </c>
      <c r="G6945" s="29" t="s">
        <v>1697</v>
      </c>
      <c r="H6945" s="30" t="s">
        <v>21148</v>
      </c>
      <c r="I6945" s="6"/>
      <c r="J6945" s="13"/>
    </row>
    <row r="6946">
      <c r="A6946" s="28">
        <v>7.71223301528E11</v>
      </c>
      <c r="B6946" s="29" t="s">
        <v>21149</v>
      </c>
      <c r="C6946" s="29" t="s">
        <v>21150</v>
      </c>
      <c r="D6946" s="28">
        <v>8.7788982207E10</v>
      </c>
      <c r="E6946" s="29" t="s">
        <v>117</v>
      </c>
      <c r="F6946" s="29" t="s">
        <v>31</v>
      </c>
      <c r="G6946" s="29" t="s">
        <v>12757</v>
      </c>
      <c r="H6946" s="51" t="s">
        <v>20885</v>
      </c>
      <c r="I6946" s="6"/>
      <c r="J6946" s="10"/>
    </row>
    <row r="6947">
      <c r="A6947" s="3">
        <v>7.71224350244E11</v>
      </c>
      <c r="B6947" s="2" t="s">
        <v>21151</v>
      </c>
      <c r="C6947" s="2" t="s">
        <v>21152</v>
      </c>
      <c r="D6947" s="3">
        <v>8.7058749907E10</v>
      </c>
      <c r="E6947" s="2" t="s">
        <v>165</v>
      </c>
      <c r="F6947" s="2" t="s">
        <v>60</v>
      </c>
      <c r="G6947" s="2" t="s">
        <v>1241</v>
      </c>
      <c r="H6947" s="4" t="s">
        <v>1952</v>
      </c>
      <c r="I6947" s="10"/>
      <c r="J6947" s="10"/>
    </row>
    <row r="6948">
      <c r="A6948" s="28">
        <v>7.71223401841E11</v>
      </c>
      <c r="B6948" s="29" t="s">
        <v>21153</v>
      </c>
      <c r="C6948" s="29" t="s">
        <v>21154</v>
      </c>
      <c r="D6948" s="39" t="s">
        <v>21155</v>
      </c>
      <c r="E6948" s="29" t="s">
        <v>165</v>
      </c>
      <c r="F6948" s="29" t="s">
        <v>91</v>
      </c>
      <c r="G6948" s="29" t="s">
        <v>15977</v>
      </c>
      <c r="H6948" s="51" t="s">
        <v>2350</v>
      </c>
      <c r="I6948" s="6"/>
      <c r="J6948" s="6"/>
    </row>
    <row r="6949">
      <c r="A6949" s="28">
        <v>7.80101350195E11</v>
      </c>
      <c r="B6949" s="29" t="s">
        <v>21156</v>
      </c>
      <c r="C6949" s="29" t="s">
        <v>21157</v>
      </c>
      <c r="D6949" s="29" t="s">
        <v>21158</v>
      </c>
      <c r="E6949" s="29" t="s">
        <v>225</v>
      </c>
      <c r="F6949" s="29" t="s">
        <v>16</v>
      </c>
      <c r="G6949" s="29" t="s">
        <v>21159</v>
      </c>
      <c r="H6949" s="51" t="s">
        <v>2240</v>
      </c>
      <c r="I6949" s="6"/>
      <c r="J6949" s="33"/>
    </row>
    <row r="6950">
      <c r="A6950" s="3">
        <v>7.80109302802E11</v>
      </c>
      <c r="B6950" s="2" t="s">
        <v>21160</v>
      </c>
      <c r="C6950" s="2" t="s">
        <v>21160</v>
      </c>
      <c r="D6950" s="3">
        <v>8.7023702794E10</v>
      </c>
      <c r="E6950" s="2" t="s">
        <v>173</v>
      </c>
      <c r="F6950" s="2" t="s">
        <v>37</v>
      </c>
      <c r="G6950" s="2" t="s">
        <v>12086</v>
      </c>
      <c r="H6950" s="4" t="s">
        <v>19483</v>
      </c>
      <c r="I6950" s="10"/>
      <c r="J6950" s="10"/>
    </row>
    <row r="6951">
      <c r="A6951" s="28">
        <v>7.80104302538E11</v>
      </c>
      <c r="B6951" s="29" t="s">
        <v>21161</v>
      </c>
      <c r="C6951" s="29" t="s">
        <v>21162</v>
      </c>
      <c r="D6951" s="29" t="s">
        <v>21163</v>
      </c>
      <c r="E6951" s="29" t="s">
        <v>165</v>
      </c>
      <c r="F6951" s="29" t="s">
        <v>37</v>
      </c>
      <c r="G6951" s="29" t="s">
        <v>7900</v>
      </c>
      <c r="H6951" s="51" t="s">
        <v>19429</v>
      </c>
      <c r="I6951" s="6"/>
      <c r="J6951" s="6"/>
    </row>
    <row r="6952">
      <c r="A6952" s="28">
        <v>7.80106400519E11</v>
      </c>
      <c r="B6952" s="29" t="s">
        <v>21164</v>
      </c>
      <c r="C6952" s="29" t="s">
        <v>21165</v>
      </c>
      <c r="D6952" s="28">
        <v>8.771992433E10</v>
      </c>
      <c r="E6952" s="29" t="s">
        <v>117</v>
      </c>
      <c r="F6952" s="29" t="s">
        <v>452</v>
      </c>
      <c r="G6952" s="29" t="s">
        <v>1332</v>
      </c>
      <c r="H6952" s="51" t="s">
        <v>20891</v>
      </c>
      <c r="I6952" s="6"/>
      <c r="J6952" s="10"/>
    </row>
    <row r="6953">
      <c r="A6953" s="28">
        <v>7.80125301396E11</v>
      </c>
      <c r="B6953" s="29" t="s">
        <v>21166</v>
      </c>
      <c r="C6953" s="29" t="s">
        <v>21167</v>
      </c>
      <c r="D6953" s="28">
        <v>8.77535367E10</v>
      </c>
      <c r="E6953" s="29" t="s">
        <v>213</v>
      </c>
      <c r="F6953" s="29" t="s">
        <v>60</v>
      </c>
      <c r="G6953" s="29" t="s">
        <v>21168</v>
      </c>
      <c r="H6953" s="51" t="s">
        <v>21169</v>
      </c>
      <c r="I6953" s="6"/>
      <c r="J6953" s="10"/>
      <c r="K6953" s="27"/>
      <c r="L6953" s="27"/>
      <c r="M6953" s="27"/>
      <c r="N6953" s="27"/>
      <c r="O6953" s="27"/>
      <c r="P6953" s="27"/>
      <c r="Q6953" s="27"/>
      <c r="R6953" s="27"/>
      <c r="S6953" s="27"/>
      <c r="T6953" s="27"/>
      <c r="U6953" s="27"/>
      <c r="V6953" s="27"/>
      <c r="W6953" s="27"/>
      <c r="X6953" s="27"/>
      <c r="Y6953" s="27"/>
      <c r="Z6953" s="27"/>
    </row>
    <row r="6954">
      <c r="A6954" s="28">
        <v>7.80114402172E11</v>
      </c>
      <c r="B6954" s="29" t="s">
        <v>21170</v>
      </c>
      <c r="C6954" s="29" t="s">
        <v>21171</v>
      </c>
      <c r="D6954" s="29" t="s">
        <v>21172</v>
      </c>
      <c r="E6954" s="29" t="s">
        <v>70</v>
      </c>
      <c r="F6954" s="29" t="s">
        <v>9</v>
      </c>
      <c r="G6954" s="29" t="s">
        <v>21173</v>
      </c>
      <c r="H6954" s="30" t="s">
        <v>20425</v>
      </c>
      <c r="I6954" s="6"/>
      <c r="J6954" s="13"/>
    </row>
    <row r="6955">
      <c r="A6955" s="3">
        <v>7.80119302946E11</v>
      </c>
      <c r="B6955" s="2" t="s">
        <v>21174</v>
      </c>
      <c r="C6955" s="2" t="s">
        <v>21175</v>
      </c>
      <c r="D6955" s="3">
        <v>8.7023780297E10</v>
      </c>
      <c r="E6955" s="2" t="s">
        <v>165</v>
      </c>
      <c r="F6955" s="2" t="s">
        <v>91</v>
      </c>
      <c r="G6955" s="2" t="s">
        <v>21176</v>
      </c>
      <c r="H6955" s="4" t="s">
        <v>2339</v>
      </c>
      <c r="I6955" s="10"/>
      <c r="J6955" s="10"/>
    </row>
    <row r="6956">
      <c r="A6956" s="3">
        <v>7.80120350327E11</v>
      </c>
      <c r="B6956" s="2" t="s">
        <v>11071</v>
      </c>
      <c r="C6956" s="2" t="s">
        <v>21177</v>
      </c>
      <c r="D6956" s="3">
        <v>8.7084950209E10</v>
      </c>
      <c r="E6956" s="2" t="s">
        <v>21</v>
      </c>
      <c r="F6956" s="2" t="s">
        <v>43</v>
      </c>
      <c r="G6956" s="2" t="s">
        <v>21178</v>
      </c>
      <c r="H6956" s="4" t="s">
        <v>2434</v>
      </c>
      <c r="I6956" s="10"/>
      <c r="J6956" s="14"/>
    </row>
    <row r="6957">
      <c r="A6957" s="58"/>
      <c r="B6957" s="58"/>
      <c r="C6957" s="58"/>
      <c r="D6957" s="58"/>
      <c r="E6957" s="58"/>
      <c r="F6957" s="58"/>
      <c r="G6957" s="58"/>
      <c r="H6957" s="6"/>
      <c r="I6957" s="6"/>
      <c r="J6957" s="6"/>
    </row>
    <row r="6958">
      <c r="A6958" s="28">
        <v>7.80125302314E11</v>
      </c>
      <c r="B6958" s="29" t="s">
        <v>21179</v>
      </c>
      <c r="C6958" s="29" t="s">
        <v>21180</v>
      </c>
      <c r="D6958" s="28">
        <v>8.7017773246E10</v>
      </c>
      <c r="E6958" s="29" t="s">
        <v>117</v>
      </c>
      <c r="F6958" s="29" t="s">
        <v>16</v>
      </c>
      <c r="G6958" s="29" t="s">
        <v>274</v>
      </c>
      <c r="H6958" s="51" t="s">
        <v>10155</v>
      </c>
      <c r="I6958" s="6"/>
      <c r="J6958" s="13"/>
    </row>
    <row r="6959">
      <c r="A6959" s="3">
        <v>7.80205300035E11</v>
      </c>
      <c r="B6959" s="2" t="s">
        <v>21181</v>
      </c>
      <c r="C6959" s="2" t="s">
        <v>21181</v>
      </c>
      <c r="D6959" s="2" t="s">
        <v>21182</v>
      </c>
      <c r="E6959" s="2" t="s">
        <v>21</v>
      </c>
      <c r="F6959" s="2" t="s">
        <v>96</v>
      </c>
      <c r="G6959" s="2" t="s">
        <v>1898</v>
      </c>
      <c r="H6959" s="4" t="s">
        <v>21183</v>
      </c>
      <c r="I6959" s="10"/>
      <c r="J6959" s="10"/>
    </row>
    <row r="6960">
      <c r="A6960" s="62">
        <v>7.80202400709E11</v>
      </c>
      <c r="B6960" s="63" t="s">
        <v>21184</v>
      </c>
      <c r="C6960" s="63" t="s">
        <v>21185</v>
      </c>
      <c r="D6960" s="62">
        <f>+77766036581</f>
        <v>77766036581</v>
      </c>
      <c r="E6960" s="63" t="s">
        <v>225</v>
      </c>
      <c r="F6960" s="63" t="s">
        <v>16</v>
      </c>
      <c r="G6960" s="63" t="s">
        <v>21186</v>
      </c>
      <c r="H6960" s="33"/>
      <c r="I6960" s="33"/>
      <c r="J6960" s="33"/>
    </row>
    <row r="6961">
      <c r="A6961" s="3">
        <v>7.80213303003E11</v>
      </c>
      <c r="B6961" s="2" t="s">
        <v>21187</v>
      </c>
      <c r="C6961" s="2" t="s">
        <v>21188</v>
      </c>
      <c r="D6961" s="3">
        <v>8.7087769877E10</v>
      </c>
      <c r="E6961" s="2" t="s">
        <v>213</v>
      </c>
      <c r="F6961" s="2" t="s">
        <v>31</v>
      </c>
      <c r="G6961" s="2" t="s">
        <v>12351</v>
      </c>
      <c r="H6961" s="4" t="s">
        <v>21189</v>
      </c>
      <c r="I6961" s="10"/>
      <c r="J6961" s="6"/>
    </row>
    <row r="6962">
      <c r="A6962" s="62">
        <v>7.80205302963E11</v>
      </c>
      <c r="B6962" s="63" t="s">
        <v>21190</v>
      </c>
      <c r="C6962" s="63" t="s">
        <v>21191</v>
      </c>
      <c r="D6962" s="68" t="str">
        <f>+7(701)237-0503</f>
        <v>#ERROR!</v>
      </c>
      <c r="E6962" s="63" t="s">
        <v>16</v>
      </c>
      <c r="F6962" s="63" t="s">
        <v>37</v>
      </c>
      <c r="G6962" s="63" t="s">
        <v>12910</v>
      </c>
      <c r="H6962" s="33"/>
      <c r="I6962" s="33"/>
      <c r="J6962" s="10"/>
    </row>
    <row r="6963">
      <c r="A6963" s="3">
        <v>7.80227300134E11</v>
      </c>
      <c r="B6963" s="2" t="s">
        <v>21192</v>
      </c>
      <c r="C6963" s="2" t="s">
        <v>21192</v>
      </c>
      <c r="D6963" s="69" t="s">
        <v>21193</v>
      </c>
      <c r="E6963" s="2" t="s">
        <v>416</v>
      </c>
      <c r="F6963" s="2" t="s">
        <v>141</v>
      </c>
      <c r="G6963" s="2" t="s">
        <v>1783</v>
      </c>
      <c r="H6963" s="4" t="s">
        <v>17176</v>
      </c>
      <c r="I6963" s="10"/>
      <c r="J6963" s="6"/>
    </row>
    <row r="6964">
      <c r="A6964" s="62">
        <v>7.80215403269E11</v>
      </c>
      <c r="B6964" s="63" t="s">
        <v>21194</v>
      </c>
      <c r="C6964" s="63" t="s">
        <v>21195</v>
      </c>
      <c r="D6964" s="68" t="str">
        <f>+7 (775) 539 89 79</f>
        <v>#ERROR!</v>
      </c>
      <c r="E6964" s="63" t="s">
        <v>15</v>
      </c>
      <c r="F6964" s="63" t="s">
        <v>2984</v>
      </c>
      <c r="G6964" s="63" t="s">
        <v>21196</v>
      </c>
      <c r="H6964" s="33"/>
      <c r="I6964" s="33"/>
      <c r="J6964" s="10"/>
    </row>
    <row r="6965">
      <c r="A6965" s="28">
        <v>7.80217302324E11</v>
      </c>
      <c r="B6965" s="29" t="s">
        <v>21197</v>
      </c>
      <c r="C6965" s="29" t="s">
        <v>21198</v>
      </c>
      <c r="D6965" s="29" t="s">
        <v>21199</v>
      </c>
      <c r="E6965" s="29" t="s">
        <v>165</v>
      </c>
      <c r="F6965" s="29" t="s">
        <v>43</v>
      </c>
      <c r="G6965" s="29" t="s">
        <v>4938</v>
      </c>
      <c r="H6965" s="51" t="s">
        <v>2627</v>
      </c>
      <c r="I6965" s="6"/>
      <c r="J6965" s="6"/>
    </row>
    <row r="6966">
      <c r="A6966" s="3">
        <v>7.80221400603E11</v>
      </c>
      <c r="B6966" s="2" t="s">
        <v>21200</v>
      </c>
      <c r="C6966" s="2" t="s">
        <v>21201</v>
      </c>
      <c r="D6966" s="69" t="s">
        <v>21202</v>
      </c>
      <c r="E6966" s="2" t="s">
        <v>213</v>
      </c>
      <c r="F6966" s="2" t="s">
        <v>2</v>
      </c>
      <c r="G6966" s="2" t="s">
        <v>6514</v>
      </c>
      <c r="H6966" s="4" t="s">
        <v>20428</v>
      </c>
      <c r="I6966" s="10"/>
      <c r="J6966" s="6"/>
    </row>
    <row r="6967">
      <c r="A6967" s="3">
        <v>7.80228403705E11</v>
      </c>
      <c r="B6967" s="2" t="s">
        <v>21203</v>
      </c>
      <c r="C6967" s="2" t="s">
        <v>21204</v>
      </c>
      <c r="D6967" s="3">
        <v>8.7474105596E10</v>
      </c>
      <c r="E6967" s="2" t="s">
        <v>213</v>
      </c>
      <c r="F6967" s="2" t="s">
        <v>201</v>
      </c>
      <c r="G6967" s="2" t="s">
        <v>2462</v>
      </c>
      <c r="H6967" s="4" t="s">
        <v>1895</v>
      </c>
      <c r="I6967" s="10"/>
      <c r="J6967" s="10"/>
      <c r="K6967" s="27"/>
      <c r="L6967" s="27"/>
      <c r="M6967" s="27"/>
      <c r="N6967" s="27"/>
      <c r="O6967" s="27"/>
      <c r="P6967" s="27"/>
      <c r="Q6967" s="27"/>
      <c r="R6967" s="27"/>
      <c r="S6967" s="27"/>
      <c r="T6967" s="27"/>
      <c r="U6967" s="27"/>
      <c r="V6967" s="27"/>
      <c r="W6967" s="27"/>
      <c r="X6967" s="27"/>
      <c r="Y6967" s="27"/>
      <c r="Z6967" s="27"/>
    </row>
    <row r="6968">
      <c r="A6968" s="28">
        <v>7.80222350024E11</v>
      </c>
      <c r="B6968" s="29" t="s">
        <v>21205</v>
      </c>
      <c r="C6968" s="29" t="s">
        <v>21206</v>
      </c>
      <c r="D6968" s="28">
        <v>8.7162337667E10</v>
      </c>
      <c r="E6968" s="29" t="s">
        <v>525</v>
      </c>
      <c r="F6968" s="29" t="s">
        <v>22</v>
      </c>
      <c r="G6968" s="29" t="s">
        <v>1427</v>
      </c>
      <c r="H6968" s="51" t="s">
        <v>19847</v>
      </c>
      <c r="I6968" s="6"/>
      <c r="J6968" s="33"/>
    </row>
    <row r="6969">
      <c r="A6969" s="3">
        <v>7.80224300603E11</v>
      </c>
      <c r="B6969" s="2" t="s">
        <v>19615</v>
      </c>
      <c r="C6969" s="2" t="s">
        <v>9118</v>
      </c>
      <c r="D6969" s="2" t="s">
        <v>21207</v>
      </c>
      <c r="E6969" s="2" t="s">
        <v>117</v>
      </c>
      <c r="F6969" s="2" t="s">
        <v>141</v>
      </c>
      <c r="G6969" s="2" t="s">
        <v>1783</v>
      </c>
      <c r="H6969" s="4" t="s">
        <v>17176</v>
      </c>
      <c r="I6969" s="10"/>
      <c r="J6969" s="10"/>
    </row>
    <row r="6970">
      <c r="A6970" s="28">
        <v>7.80302301912E11</v>
      </c>
      <c r="B6970" s="29" t="s">
        <v>21208</v>
      </c>
      <c r="C6970" s="29" t="s">
        <v>21209</v>
      </c>
      <c r="D6970" s="28">
        <v>8.7710994033E10</v>
      </c>
      <c r="E6970" s="29" t="s">
        <v>674</v>
      </c>
      <c r="F6970" s="29" t="s">
        <v>22</v>
      </c>
      <c r="G6970" s="29" t="s">
        <v>3266</v>
      </c>
      <c r="H6970" s="51" t="s">
        <v>2240</v>
      </c>
      <c r="I6970" s="6"/>
      <c r="J6970" s="33"/>
    </row>
    <row r="6971">
      <c r="A6971" s="28">
        <v>7.80302301932E11</v>
      </c>
      <c r="B6971" s="29" t="s">
        <v>21210</v>
      </c>
      <c r="C6971" s="29" t="s">
        <v>21211</v>
      </c>
      <c r="D6971" s="28">
        <v>8.708917177E10</v>
      </c>
      <c r="E6971" s="29" t="s">
        <v>584</v>
      </c>
      <c r="F6971" s="29" t="s">
        <v>96</v>
      </c>
      <c r="G6971" s="29" t="s">
        <v>12524</v>
      </c>
      <c r="H6971" s="51" t="s">
        <v>2373</v>
      </c>
      <c r="I6971" s="6"/>
      <c r="J6971" s="13"/>
    </row>
    <row r="6972">
      <c r="A6972" s="28">
        <v>7.80308401031E11</v>
      </c>
      <c r="B6972" s="29" t="s">
        <v>21212</v>
      </c>
      <c r="C6972" s="29" t="s">
        <v>21213</v>
      </c>
      <c r="D6972" s="29" t="s">
        <v>21214</v>
      </c>
      <c r="E6972" s="29" t="s">
        <v>213</v>
      </c>
      <c r="F6972" s="29" t="s">
        <v>37</v>
      </c>
      <c r="G6972" s="29" t="s">
        <v>8469</v>
      </c>
      <c r="H6972" s="51" t="s">
        <v>21215</v>
      </c>
      <c r="I6972" s="6"/>
      <c r="J6972" s="6"/>
    </row>
    <row r="6973">
      <c r="A6973" s="3">
        <v>7.80303301551E11</v>
      </c>
      <c r="B6973" s="2" t="s">
        <v>21216</v>
      </c>
      <c r="C6973" s="2" t="s">
        <v>21217</v>
      </c>
      <c r="D6973" s="69" t="s">
        <v>21218</v>
      </c>
      <c r="E6973" s="2" t="s">
        <v>1023</v>
      </c>
      <c r="F6973" s="2" t="s">
        <v>71</v>
      </c>
      <c r="G6973" s="2" t="s">
        <v>3317</v>
      </c>
      <c r="H6973" s="65" t="s">
        <v>2084</v>
      </c>
      <c r="I6973" s="10"/>
      <c r="J6973" s="33"/>
    </row>
    <row r="6974">
      <c r="A6974" s="62">
        <v>7.80315450353E11</v>
      </c>
      <c r="B6974" s="63" t="s">
        <v>21219</v>
      </c>
      <c r="C6974" s="63" t="s">
        <v>21220</v>
      </c>
      <c r="D6974" s="62">
        <v>8.7718345165E10</v>
      </c>
      <c r="E6974" s="63" t="s">
        <v>173</v>
      </c>
      <c r="F6974" s="63" t="s">
        <v>16</v>
      </c>
      <c r="G6974" s="63" t="s">
        <v>3751</v>
      </c>
      <c r="H6974" s="33"/>
      <c r="I6974" s="33"/>
      <c r="J6974" s="33"/>
    </row>
    <row r="6975">
      <c r="A6975" s="3">
        <v>7.80313303423E11</v>
      </c>
      <c r="B6975" s="2" t="s">
        <v>21221</v>
      </c>
      <c r="C6975" s="2" t="s">
        <v>21222</v>
      </c>
      <c r="D6975" s="3">
        <v>8.7014876214E10</v>
      </c>
      <c r="E6975" s="2" t="s">
        <v>674</v>
      </c>
      <c r="F6975" s="2" t="s">
        <v>452</v>
      </c>
      <c r="G6975" s="2" t="s">
        <v>3334</v>
      </c>
      <c r="H6975" s="4" t="s">
        <v>20923</v>
      </c>
      <c r="I6975" s="10"/>
      <c r="J6975" s="6"/>
    </row>
    <row r="6976">
      <c r="A6976" s="62">
        <v>7.80315302882E11</v>
      </c>
      <c r="B6976" s="63" t="s">
        <v>21223</v>
      </c>
      <c r="C6976" s="63" t="s">
        <v>21224</v>
      </c>
      <c r="D6976" s="62">
        <f>+77772395050</f>
        <v>77772395050</v>
      </c>
      <c r="E6976" s="63" t="s">
        <v>213</v>
      </c>
      <c r="F6976" s="63" t="s">
        <v>16</v>
      </c>
      <c r="G6976" s="63" t="s">
        <v>13160</v>
      </c>
      <c r="H6976" s="33"/>
      <c r="I6976" s="33"/>
      <c r="J6976" s="10"/>
    </row>
    <row r="6977">
      <c r="A6977" s="28">
        <v>7.80326350025E11</v>
      </c>
      <c r="B6977" s="29" t="s">
        <v>21225</v>
      </c>
      <c r="C6977" s="29" t="s">
        <v>21226</v>
      </c>
      <c r="D6977" s="28">
        <f>+77055067712</f>
        <v>77055067712</v>
      </c>
      <c r="E6977" s="29" t="s">
        <v>674</v>
      </c>
      <c r="F6977" s="29" t="s">
        <v>9</v>
      </c>
      <c r="G6977" s="29" t="s">
        <v>5844</v>
      </c>
      <c r="H6977" s="30" t="s">
        <v>2591</v>
      </c>
      <c r="I6977" s="6"/>
      <c r="J6977" s="6"/>
    </row>
    <row r="6978">
      <c r="A6978" s="62">
        <v>7.80324302207E11</v>
      </c>
      <c r="B6978" s="63" t="s">
        <v>21227</v>
      </c>
      <c r="C6978" s="63" t="s">
        <v>21228</v>
      </c>
      <c r="D6978" s="62">
        <v>8.7012474053E10</v>
      </c>
      <c r="E6978" s="63" t="s">
        <v>525</v>
      </c>
      <c r="F6978" s="63" t="s">
        <v>1868</v>
      </c>
      <c r="G6978" s="63" t="s">
        <v>12811</v>
      </c>
      <c r="H6978" s="33"/>
      <c r="I6978" s="33"/>
      <c r="J6978" s="13"/>
    </row>
    <row r="6979">
      <c r="A6979" s="28">
        <v>7.80321300026E11</v>
      </c>
      <c r="B6979" s="29" t="s">
        <v>21229</v>
      </c>
      <c r="C6979" s="29" t="s">
        <v>21230</v>
      </c>
      <c r="D6979" s="28">
        <f>+77026782779</f>
        <v>77026782779</v>
      </c>
      <c r="E6979" s="29" t="s">
        <v>165</v>
      </c>
      <c r="F6979" s="29" t="s">
        <v>96</v>
      </c>
      <c r="G6979" s="29" t="s">
        <v>16967</v>
      </c>
      <c r="H6979" s="51" t="s">
        <v>2373</v>
      </c>
      <c r="I6979" s="6"/>
      <c r="J6979" s="20"/>
      <c r="K6979" s="25"/>
      <c r="L6979" s="25"/>
      <c r="M6979" s="25"/>
      <c r="N6979" s="25"/>
      <c r="O6979" s="25"/>
      <c r="P6979" s="25"/>
      <c r="Q6979" s="25"/>
      <c r="R6979" s="25"/>
      <c r="S6979" s="25"/>
      <c r="T6979" s="25"/>
      <c r="U6979" s="25"/>
      <c r="V6979" s="25"/>
      <c r="W6979" s="25"/>
      <c r="X6979" s="25"/>
      <c r="Y6979" s="25"/>
      <c r="Z6979" s="25"/>
    </row>
    <row r="6980">
      <c r="A6980" s="28">
        <v>7.803284019E11</v>
      </c>
      <c r="B6980" s="29" t="s">
        <v>21231</v>
      </c>
      <c r="C6980" s="29" t="s">
        <v>21232</v>
      </c>
      <c r="D6980" s="28">
        <v>8.7770244031E10</v>
      </c>
      <c r="E6980" s="29" t="s">
        <v>117</v>
      </c>
      <c r="F6980" s="29" t="s">
        <v>31</v>
      </c>
      <c r="G6980" s="29" t="s">
        <v>21233</v>
      </c>
      <c r="H6980" s="51" t="s">
        <v>21234</v>
      </c>
      <c r="I6980" s="6"/>
      <c r="J6980" s="10"/>
    </row>
    <row r="6981">
      <c r="A6981" s="3">
        <v>7.80328300341E11</v>
      </c>
      <c r="B6981" s="2" t="s">
        <v>21235</v>
      </c>
      <c r="C6981" s="2" t="s">
        <v>21236</v>
      </c>
      <c r="D6981" s="3">
        <v>8.7028588705E10</v>
      </c>
      <c r="E6981" s="2" t="s">
        <v>16</v>
      </c>
      <c r="F6981" s="2" t="s">
        <v>205</v>
      </c>
      <c r="G6981" s="2" t="s">
        <v>21237</v>
      </c>
      <c r="H6981" s="4" t="s">
        <v>21238</v>
      </c>
      <c r="I6981" s="10"/>
      <c r="J6981" s="6"/>
    </row>
    <row r="6982">
      <c r="A6982" s="3">
        <v>7.80326303404E11</v>
      </c>
      <c r="B6982" s="2" t="s">
        <v>21239</v>
      </c>
      <c r="C6982" s="2" t="s">
        <v>21240</v>
      </c>
      <c r="D6982" s="69" t="s">
        <v>21241</v>
      </c>
      <c r="E6982" s="2" t="s">
        <v>165</v>
      </c>
      <c r="F6982" s="2" t="s">
        <v>91</v>
      </c>
      <c r="G6982" s="2" t="s">
        <v>21242</v>
      </c>
      <c r="H6982" s="4" t="s">
        <v>21243</v>
      </c>
      <c r="I6982" s="10"/>
      <c r="J6982" s="33"/>
    </row>
    <row r="6983">
      <c r="A6983" s="3">
        <v>7.80403300517E11</v>
      </c>
      <c r="B6983" s="2" t="s">
        <v>21244</v>
      </c>
      <c r="C6983" s="2" t="s">
        <v>21244</v>
      </c>
      <c r="D6983" s="3">
        <v>8.7762458327E10</v>
      </c>
      <c r="E6983" s="2" t="s">
        <v>36</v>
      </c>
      <c r="F6983" s="2" t="s">
        <v>16</v>
      </c>
      <c r="G6983" s="2" t="s">
        <v>274</v>
      </c>
      <c r="H6983" s="4" t="s">
        <v>8851</v>
      </c>
      <c r="I6983" s="10"/>
      <c r="J6983" s="6"/>
    </row>
    <row r="6984">
      <c r="A6984" s="3">
        <v>7.80331302265E11</v>
      </c>
      <c r="B6984" s="2" t="s">
        <v>21245</v>
      </c>
      <c r="C6984" s="2" t="s">
        <v>21246</v>
      </c>
      <c r="D6984" s="3">
        <v>8.7787760545E10</v>
      </c>
      <c r="E6984" s="2" t="s">
        <v>225</v>
      </c>
      <c r="F6984" s="2" t="s">
        <v>201</v>
      </c>
      <c r="G6984" s="2" t="s">
        <v>2976</v>
      </c>
      <c r="H6984" s="4" t="s">
        <v>21247</v>
      </c>
      <c r="I6984" s="10"/>
      <c r="J6984" s="10"/>
    </row>
    <row r="6985">
      <c r="A6985" s="28">
        <v>7.80402301113E11</v>
      </c>
      <c r="B6985" s="29" t="s">
        <v>21248</v>
      </c>
      <c r="C6985" s="29" t="s">
        <v>21249</v>
      </c>
      <c r="D6985" s="28">
        <v>8.747322081E10</v>
      </c>
      <c r="E6985" s="29" t="s">
        <v>302</v>
      </c>
      <c r="F6985" s="29" t="s">
        <v>96</v>
      </c>
      <c r="G6985" s="29" t="s">
        <v>1898</v>
      </c>
      <c r="H6985" s="51" t="s">
        <v>2373</v>
      </c>
      <c r="I6985" s="6"/>
      <c r="J6985" s="6"/>
    </row>
    <row r="6986">
      <c r="A6986" s="3">
        <v>7.8040930047E11</v>
      </c>
      <c r="B6986" s="2" t="s">
        <v>21250</v>
      </c>
      <c r="C6986" s="2" t="s">
        <v>21251</v>
      </c>
      <c r="D6986" s="3">
        <v>8.7053277068E10</v>
      </c>
      <c r="E6986" s="2" t="s">
        <v>173</v>
      </c>
      <c r="F6986" s="2" t="s">
        <v>60</v>
      </c>
      <c r="G6986" s="2" t="s">
        <v>1768</v>
      </c>
      <c r="H6986" s="4" t="s">
        <v>2994</v>
      </c>
      <c r="I6986" s="10"/>
      <c r="J6986" s="33"/>
    </row>
    <row r="6987">
      <c r="A6987" s="28">
        <v>7.80406300981E11</v>
      </c>
      <c r="B6987" s="29" t="s">
        <v>21252</v>
      </c>
      <c r="C6987" s="29" t="s">
        <v>21253</v>
      </c>
      <c r="D6987" s="28">
        <v>8.7232551108E10</v>
      </c>
      <c r="E6987" s="29" t="s">
        <v>674</v>
      </c>
      <c r="F6987" s="29" t="s">
        <v>141</v>
      </c>
      <c r="G6987" s="29" t="s">
        <v>2066</v>
      </c>
      <c r="H6987" s="51" t="s">
        <v>17095</v>
      </c>
      <c r="I6987" s="6"/>
      <c r="J6987" s="10"/>
    </row>
    <row r="6988">
      <c r="A6988" s="3">
        <v>7.80408300247E11</v>
      </c>
      <c r="B6988" s="2" t="s">
        <v>21254</v>
      </c>
      <c r="C6988" s="2" t="s">
        <v>21255</v>
      </c>
      <c r="D6988" s="3">
        <v>8.7714028177E10</v>
      </c>
      <c r="E6988" s="2" t="s">
        <v>165</v>
      </c>
      <c r="F6988" s="2" t="s">
        <v>96</v>
      </c>
      <c r="G6988" s="2" t="s">
        <v>1947</v>
      </c>
      <c r="H6988" s="4" t="s">
        <v>2370</v>
      </c>
      <c r="I6988" s="10"/>
      <c r="J6988" s="13"/>
    </row>
    <row r="6989">
      <c r="A6989" s="28">
        <v>7.80409301865E11</v>
      </c>
      <c r="B6989" s="29" t="s">
        <v>21256</v>
      </c>
      <c r="C6989" s="29" t="s">
        <v>21257</v>
      </c>
      <c r="D6989" s="28">
        <v>8.7132547553E10</v>
      </c>
      <c r="E6989" s="29" t="s">
        <v>117</v>
      </c>
      <c r="F6989" s="29" t="s">
        <v>201</v>
      </c>
      <c r="G6989" s="29" t="s">
        <v>2976</v>
      </c>
      <c r="H6989" s="51" t="s">
        <v>18796</v>
      </c>
      <c r="I6989" s="6"/>
      <c r="J6989" s="6"/>
    </row>
    <row r="6990">
      <c r="A6990" s="28">
        <v>7.80410450394E11</v>
      </c>
      <c r="B6990" s="29" t="s">
        <v>21258</v>
      </c>
      <c r="C6990" s="29" t="s">
        <v>21259</v>
      </c>
      <c r="D6990" s="28">
        <v>8.708516061E10</v>
      </c>
      <c r="E6990" s="29" t="s">
        <v>165</v>
      </c>
      <c r="F6990" s="29" t="s">
        <v>201</v>
      </c>
      <c r="G6990" s="29" t="s">
        <v>1500</v>
      </c>
      <c r="H6990" s="51" t="s">
        <v>18796</v>
      </c>
      <c r="I6990" s="6"/>
      <c r="J6990" s="33"/>
    </row>
    <row r="6991">
      <c r="A6991" s="28">
        <v>7.80416300439E11</v>
      </c>
      <c r="B6991" s="29" t="s">
        <v>21260</v>
      </c>
      <c r="C6991" s="29" t="s">
        <v>21261</v>
      </c>
      <c r="D6991" s="39" t="s">
        <v>21262</v>
      </c>
      <c r="E6991" s="29" t="s">
        <v>117</v>
      </c>
      <c r="F6991" s="29" t="s">
        <v>2</v>
      </c>
      <c r="G6991" s="29" t="s">
        <v>15186</v>
      </c>
      <c r="H6991" s="51" t="s">
        <v>20361</v>
      </c>
      <c r="I6991" s="6"/>
      <c r="J6991" s="33"/>
    </row>
    <row r="6992">
      <c r="A6992" s="28">
        <v>7.80411401268E11</v>
      </c>
      <c r="B6992" s="29" t="s">
        <v>21263</v>
      </c>
      <c r="C6992" s="29" t="s">
        <v>21264</v>
      </c>
      <c r="D6992" s="29" t="s">
        <v>21265</v>
      </c>
      <c r="E6992" s="29" t="s">
        <v>165</v>
      </c>
      <c r="F6992" s="29" t="s">
        <v>37</v>
      </c>
      <c r="G6992" s="29" t="s">
        <v>13369</v>
      </c>
      <c r="H6992" s="51" t="s">
        <v>19429</v>
      </c>
      <c r="I6992" s="6"/>
      <c r="J6992" s="10"/>
    </row>
    <row r="6993">
      <c r="A6993" s="28">
        <v>7.80415400816E11</v>
      </c>
      <c r="B6993" s="29" t="s">
        <v>21266</v>
      </c>
      <c r="C6993" s="29" t="s">
        <v>21267</v>
      </c>
      <c r="D6993" s="28">
        <v>7.057326386E9</v>
      </c>
      <c r="E6993" s="29" t="s">
        <v>674</v>
      </c>
      <c r="F6993" s="29" t="s">
        <v>16</v>
      </c>
      <c r="G6993" s="29" t="s">
        <v>11825</v>
      </c>
      <c r="H6993" s="51" t="s">
        <v>2373</v>
      </c>
      <c r="I6993" s="6"/>
      <c r="J6993" s="6"/>
    </row>
    <row r="6994">
      <c r="A6994" s="28">
        <v>7.80515301485E11</v>
      </c>
      <c r="B6994" s="29" t="s">
        <v>21268</v>
      </c>
      <c r="C6994" s="29" t="s">
        <v>21269</v>
      </c>
      <c r="D6994" s="28">
        <v>8.7775438202E10</v>
      </c>
      <c r="E6994" s="29" t="s">
        <v>225</v>
      </c>
      <c r="F6994" s="29" t="s">
        <v>141</v>
      </c>
      <c r="G6994" s="29" t="s">
        <v>1828</v>
      </c>
      <c r="H6994" s="51" t="s">
        <v>21270</v>
      </c>
      <c r="I6994" s="6"/>
      <c r="J6994" s="10"/>
    </row>
    <row r="6995">
      <c r="A6995" s="28">
        <v>7.80502300624E11</v>
      </c>
      <c r="B6995" s="29" t="s">
        <v>21271</v>
      </c>
      <c r="C6995" s="29" t="s">
        <v>21272</v>
      </c>
      <c r="D6995" s="28">
        <v>8.7774901119E10</v>
      </c>
      <c r="E6995" s="29" t="s">
        <v>416</v>
      </c>
      <c r="F6995" s="29" t="s">
        <v>2</v>
      </c>
      <c r="G6995" s="29" t="s">
        <v>3007</v>
      </c>
      <c r="H6995" s="51" t="s">
        <v>20405</v>
      </c>
      <c r="I6995" s="6"/>
      <c r="J6995" s="10"/>
    </row>
    <row r="6996">
      <c r="A6996" s="3">
        <v>7.80508450055E11</v>
      </c>
      <c r="B6996" s="2" t="s">
        <v>21273</v>
      </c>
      <c r="C6996" s="2" t="s">
        <v>21274</v>
      </c>
      <c r="D6996" s="3">
        <v>8.7775732874E10</v>
      </c>
      <c r="E6996" s="2" t="s">
        <v>165</v>
      </c>
      <c r="F6996" s="2" t="s">
        <v>71</v>
      </c>
      <c r="G6996" s="2" t="s">
        <v>5050</v>
      </c>
      <c r="H6996" s="65" t="s">
        <v>2084</v>
      </c>
      <c r="I6996" s="10"/>
      <c r="J6996" s="6"/>
    </row>
    <row r="6997">
      <c r="A6997" s="3">
        <v>7.80509300305E11</v>
      </c>
      <c r="B6997" s="2" t="s">
        <v>10338</v>
      </c>
      <c r="C6997" s="2" t="s">
        <v>10338</v>
      </c>
      <c r="D6997" s="3">
        <v>8.7011681844E10</v>
      </c>
      <c r="E6997" s="2" t="s">
        <v>173</v>
      </c>
      <c r="F6997" s="2" t="s">
        <v>96</v>
      </c>
      <c r="G6997" s="2" t="s">
        <v>21275</v>
      </c>
      <c r="H6997" s="4" t="s">
        <v>2370</v>
      </c>
      <c r="I6997" s="10"/>
      <c r="J6997" s="6"/>
    </row>
    <row r="6998">
      <c r="A6998" s="28">
        <v>7.80513302791E11</v>
      </c>
      <c r="B6998" s="29" t="s">
        <v>21276</v>
      </c>
      <c r="C6998" s="29" t="s">
        <v>21277</v>
      </c>
      <c r="D6998" s="39" t="s">
        <v>21278</v>
      </c>
      <c r="E6998" s="29" t="s">
        <v>15</v>
      </c>
      <c r="F6998" s="29" t="s">
        <v>2</v>
      </c>
      <c r="G6998" s="29" t="s">
        <v>6514</v>
      </c>
      <c r="H6998" s="51" t="s">
        <v>20361</v>
      </c>
      <c r="I6998" s="6"/>
      <c r="J6998" s="20"/>
    </row>
    <row r="6999">
      <c r="A6999" s="151">
        <v>7.80524302105E11</v>
      </c>
      <c r="B6999" s="152" t="s">
        <v>21279</v>
      </c>
      <c r="C6999" s="152" t="s">
        <v>6029</v>
      </c>
      <c r="D6999" s="153" t="s">
        <v>6030</v>
      </c>
      <c r="E6999" s="152" t="s">
        <v>21</v>
      </c>
      <c r="F6999" s="152" t="s">
        <v>43</v>
      </c>
      <c r="G6999" s="152" t="s">
        <v>21280</v>
      </c>
      <c r="H6999" s="154" t="s">
        <v>21281</v>
      </c>
      <c r="I6999" s="149"/>
      <c r="J6999" s="6"/>
    </row>
    <row r="7000">
      <c r="A7000" s="28">
        <v>7.80517400682E11</v>
      </c>
      <c r="B7000" s="29" t="s">
        <v>21282</v>
      </c>
      <c r="C7000" s="29" t="s">
        <v>21283</v>
      </c>
      <c r="D7000" s="28">
        <v>8.701679631E10</v>
      </c>
      <c r="E7000" s="29" t="s">
        <v>12940</v>
      </c>
      <c r="F7000" s="29" t="s">
        <v>91</v>
      </c>
      <c r="G7000" s="29" t="s">
        <v>1834</v>
      </c>
      <c r="H7000" s="51" t="s">
        <v>2350</v>
      </c>
      <c r="I7000" s="6"/>
      <c r="J7000" s="33"/>
    </row>
    <row r="7001">
      <c r="A7001" s="28">
        <v>7.80527402297E11</v>
      </c>
      <c r="B7001" s="29" t="s">
        <v>3322</v>
      </c>
      <c r="C7001" s="29" t="s">
        <v>21284</v>
      </c>
      <c r="D7001" s="28">
        <v>8.7076679221E10</v>
      </c>
      <c r="E7001" s="29" t="s">
        <v>21</v>
      </c>
      <c r="F7001" s="29" t="s">
        <v>22</v>
      </c>
      <c r="G7001" s="29" t="s">
        <v>17237</v>
      </c>
      <c r="H7001" s="51" t="s">
        <v>19847</v>
      </c>
      <c r="I7001" s="6"/>
      <c r="J7001" s="6"/>
    </row>
    <row r="7002">
      <c r="A7002" s="3">
        <v>7.80530300924E11</v>
      </c>
      <c r="B7002" s="2" t="s">
        <v>21285</v>
      </c>
      <c r="C7002" s="2" t="s">
        <v>21286</v>
      </c>
      <c r="D7002" s="3">
        <v>8.7071717605E10</v>
      </c>
      <c r="E7002" s="2" t="s">
        <v>213</v>
      </c>
      <c r="F7002" s="2" t="s">
        <v>91</v>
      </c>
      <c r="G7002" s="2" t="s">
        <v>13501</v>
      </c>
      <c r="H7002" s="4" t="s">
        <v>21287</v>
      </c>
      <c r="I7002" s="10"/>
      <c r="J7002" s="6"/>
    </row>
    <row r="7003">
      <c r="A7003" s="28">
        <v>7.80531303439E11</v>
      </c>
      <c r="B7003" s="29" t="s">
        <v>21288</v>
      </c>
      <c r="C7003" s="29" t="s">
        <v>21289</v>
      </c>
      <c r="D7003" s="28">
        <v>8.7781007118E10</v>
      </c>
      <c r="E7003" s="29" t="s">
        <v>165</v>
      </c>
      <c r="F7003" s="29" t="s">
        <v>37</v>
      </c>
      <c r="G7003" s="29" t="s">
        <v>19092</v>
      </c>
      <c r="H7003" s="51" t="s">
        <v>20216</v>
      </c>
      <c r="I7003" s="6"/>
      <c r="J7003" s="33"/>
    </row>
    <row r="7004">
      <c r="A7004" s="72">
        <v>7.80602302317E11</v>
      </c>
      <c r="B7004" s="73" t="s">
        <v>21290</v>
      </c>
      <c r="C7004" s="73" t="s">
        <v>21291</v>
      </c>
      <c r="D7004" s="72">
        <v>8.7015843475E10</v>
      </c>
      <c r="E7004" s="73" t="s">
        <v>225</v>
      </c>
      <c r="F7004" s="73" t="s">
        <v>16</v>
      </c>
      <c r="G7004" s="73" t="s">
        <v>6852</v>
      </c>
      <c r="H7004" s="74" t="s">
        <v>21292</v>
      </c>
      <c r="I7004" s="14"/>
      <c r="J7004" s="33"/>
    </row>
    <row r="7005">
      <c r="A7005" s="28">
        <v>7.80601401528E11</v>
      </c>
      <c r="B7005" s="29" t="s">
        <v>21293</v>
      </c>
      <c r="C7005" s="29" t="s">
        <v>21294</v>
      </c>
      <c r="D7005" s="28">
        <v>0.0</v>
      </c>
      <c r="E7005" s="29" t="s">
        <v>1833</v>
      </c>
      <c r="F7005" s="29" t="s">
        <v>2</v>
      </c>
      <c r="G7005" s="29" t="s">
        <v>18352</v>
      </c>
      <c r="H7005" s="51" t="s">
        <v>20361</v>
      </c>
      <c r="I7005" s="6"/>
      <c r="J7005" s="6"/>
    </row>
    <row r="7006">
      <c r="A7006" s="28">
        <v>7.80614301552E11</v>
      </c>
      <c r="B7006" s="29" t="s">
        <v>21295</v>
      </c>
      <c r="C7006" s="29" t="s">
        <v>21296</v>
      </c>
      <c r="D7006" s="29" t="s">
        <v>21297</v>
      </c>
      <c r="E7006" s="29" t="s">
        <v>36</v>
      </c>
      <c r="F7006" s="29" t="s">
        <v>43</v>
      </c>
      <c r="G7006" s="29" t="s">
        <v>1267</v>
      </c>
      <c r="H7006" s="51" t="s">
        <v>21298</v>
      </c>
      <c r="I7006" s="6"/>
      <c r="J7006" s="6"/>
    </row>
    <row r="7007">
      <c r="A7007" s="3">
        <v>7.80604303168E11</v>
      </c>
      <c r="B7007" s="2" t="s">
        <v>21299</v>
      </c>
      <c r="C7007" s="2" t="s">
        <v>21300</v>
      </c>
      <c r="D7007" s="3">
        <v>8.7478739526E10</v>
      </c>
      <c r="E7007" s="2" t="s">
        <v>173</v>
      </c>
      <c r="F7007" s="2" t="s">
        <v>96</v>
      </c>
      <c r="G7007" s="2" t="s">
        <v>21301</v>
      </c>
      <c r="H7007" s="4" t="s">
        <v>2370</v>
      </c>
      <c r="I7007" s="10"/>
      <c r="J7007" s="6"/>
    </row>
    <row r="7008">
      <c r="A7008" s="28">
        <v>7.80610300146E11</v>
      </c>
      <c r="B7008" s="29" t="s">
        <v>21302</v>
      </c>
      <c r="C7008" s="29" t="s">
        <v>21303</v>
      </c>
      <c r="D7008" s="39" t="s">
        <v>21304</v>
      </c>
      <c r="E7008" s="29" t="s">
        <v>36</v>
      </c>
      <c r="F7008" s="29" t="s">
        <v>96</v>
      </c>
      <c r="G7008" s="29" t="s">
        <v>1898</v>
      </c>
      <c r="H7008" s="51" t="s">
        <v>2373</v>
      </c>
      <c r="I7008" s="6"/>
      <c r="J7008" s="6"/>
    </row>
    <row r="7009">
      <c r="A7009" s="28">
        <v>7.80613350159E11</v>
      </c>
      <c r="B7009" s="29" t="s">
        <v>21305</v>
      </c>
      <c r="C7009" s="29" t="s">
        <v>21306</v>
      </c>
      <c r="D7009" s="28">
        <v>8.7770516622E10</v>
      </c>
      <c r="E7009" s="29" t="s">
        <v>117</v>
      </c>
      <c r="F7009" s="29" t="s">
        <v>71</v>
      </c>
      <c r="G7009" s="29" t="s">
        <v>2201</v>
      </c>
      <c r="H7009" s="30" t="s">
        <v>19375</v>
      </c>
      <c r="I7009" s="6"/>
      <c r="J7009" s="33"/>
    </row>
    <row r="7010">
      <c r="A7010" s="28">
        <v>7.80620300676E11</v>
      </c>
      <c r="B7010" s="29" t="s">
        <v>21307</v>
      </c>
      <c r="C7010" s="29" t="s">
        <v>21307</v>
      </c>
      <c r="D7010" s="28">
        <v>8.7053174102E10</v>
      </c>
      <c r="E7010" s="29" t="s">
        <v>302</v>
      </c>
      <c r="F7010" s="29" t="s">
        <v>71</v>
      </c>
      <c r="G7010" s="29" t="s">
        <v>1053</v>
      </c>
      <c r="H7010" s="30" t="s">
        <v>2084</v>
      </c>
      <c r="I7010" s="6"/>
      <c r="J7010" s="13"/>
      <c r="K7010" s="82"/>
      <c r="L7010" s="82"/>
      <c r="M7010" s="82"/>
      <c r="N7010" s="82"/>
      <c r="O7010" s="82"/>
      <c r="P7010" s="82"/>
      <c r="Q7010" s="82"/>
      <c r="R7010" s="82"/>
      <c r="S7010" s="82"/>
      <c r="T7010" s="82"/>
      <c r="U7010" s="82"/>
      <c r="V7010" s="82"/>
      <c r="W7010" s="82"/>
      <c r="X7010" s="82"/>
      <c r="Y7010" s="82"/>
      <c r="Z7010" s="82"/>
    </row>
    <row r="7011">
      <c r="A7011" s="28">
        <v>7.80615403025E11</v>
      </c>
      <c r="B7011" s="29" t="s">
        <v>21308</v>
      </c>
      <c r="C7011" s="29" t="s">
        <v>21309</v>
      </c>
      <c r="D7011" s="39" t="s">
        <v>21310</v>
      </c>
      <c r="E7011" s="29" t="s">
        <v>213</v>
      </c>
      <c r="F7011" s="29" t="s">
        <v>16</v>
      </c>
      <c r="G7011" s="29" t="s">
        <v>11895</v>
      </c>
      <c r="H7011" s="51" t="s">
        <v>21311</v>
      </c>
      <c r="I7011" s="6"/>
      <c r="J7011" s="6"/>
    </row>
    <row r="7012">
      <c r="A7012" s="28">
        <v>7.80619303209E11</v>
      </c>
      <c r="B7012" s="29" t="s">
        <v>21312</v>
      </c>
      <c r="C7012" s="29" t="s">
        <v>21313</v>
      </c>
      <c r="D7012" s="29" t="s">
        <v>21314</v>
      </c>
      <c r="E7012" s="29" t="s">
        <v>36</v>
      </c>
      <c r="F7012" s="29" t="s">
        <v>2</v>
      </c>
      <c r="G7012" s="29" t="s">
        <v>11872</v>
      </c>
      <c r="H7012" s="51" t="s">
        <v>20361</v>
      </c>
      <c r="I7012" s="6"/>
      <c r="J7012" s="6"/>
    </row>
    <row r="7013">
      <c r="A7013" s="28">
        <v>7.80622300617E11</v>
      </c>
      <c r="B7013" s="29" t="s">
        <v>13954</v>
      </c>
      <c r="C7013" s="29" t="s">
        <v>21315</v>
      </c>
      <c r="D7013" s="28">
        <v>8.7027907464E10</v>
      </c>
      <c r="E7013" s="29" t="s">
        <v>117</v>
      </c>
      <c r="F7013" s="29" t="s">
        <v>2</v>
      </c>
      <c r="G7013" s="29" t="s">
        <v>19850</v>
      </c>
      <c r="H7013" s="51" t="s">
        <v>20361</v>
      </c>
      <c r="I7013" s="6"/>
      <c r="J7013" s="6"/>
    </row>
    <row r="7014">
      <c r="A7014" s="28">
        <v>7.80705400832E11</v>
      </c>
      <c r="B7014" s="29" t="s">
        <v>21316</v>
      </c>
      <c r="C7014" s="29" t="s">
        <v>21317</v>
      </c>
      <c r="D7014" s="28">
        <v>8.7771704889E10</v>
      </c>
      <c r="E7014" s="29" t="s">
        <v>213</v>
      </c>
      <c r="F7014" s="29" t="s">
        <v>2</v>
      </c>
      <c r="G7014" s="29" t="s">
        <v>3007</v>
      </c>
      <c r="H7014" s="51" t="s">
        <v>20361</v>
      </c>
      <c r="I7014" s="6"/>
      <c r="J7014" s="20"/>
      <c r="K7014" s="25"/>
      <c r="L7014" s="25"/>
      <c r="M7014" s="25"/>
      <c r="N7014" s="25"/>
      <c r="O7014" s="25"/>
      <c r="P7014" s="25"/>
      <c r="Q7014" s="25"/>
      <c r="R7014" s="25"/>
      <c r="S7014" s="25"/>
      <c r="T7014" s="25"/>
      <c r="U7014" s="25"/>
      <c r="V7014" s="25"/>
      <c r="W7014" s="25"/>
      <c r="X7014" s="25"/>
      <c r="Y7014" s="25"/>
      <c r="Z7014" s="25"/>
    </row>
    <row r="7015">
      <c r="A7015" s="3">
        <v>7.80627400968E11</v>
      </c>
      <c r="B7015" s="2" t="s">
        <v>21318</v>
      </c>
      <c r="C7015" s="2" t="s">
        <v>21319</v>
      </c>
      <c r="D7015" s="3">
        <v>8.7073442149E10</v>
      </c>
      <c r="E7015" s="2" t="s">
        <v>70</v>
      </c>
      <c r="F7015" s="2" t="s">
        <v>71</v>
      </c>
      <c r="G7015" s="2" t="s">
        <v>2971</v>
      </c>
      <c r="H7015" s="65" t="s">
        <v>2055</v>
      </c>
      <c r="I7015" s="10"/>
      <c r="J7015" s="6"/>
    </row>
    <row r="7016">
      <c r="A7016" s="28">
        <v>7.80708301563E11</v>
      </c>
      <c r="B7016" s="29" t="s">
        <v>21320</v>
      </c>
      <c r="C7016" s="29" t="s">
        <v>21321</v>
      </c>
      <c r="D7016" s="28">
        <v>8.7789238109E10</v>
      </c>
      <c r="E7016" s="29" t="s">
        <v>13047</v>
      </c>
      <c r="F7016" s="29" t="s">
        <v>31</v>
      </c>
      <c r="G7016" s="29" t="s">
        <v>2447</v>
      </c>
      <c r="H7016" s="51" t="s">
        <v>21322</v>
      </c>
      <c r="I7016" s="6"/>
      <c r="J7016" s="10"/>
    </row>
    <row r="7017">
      <c r="A7017" s="28">
        <v>7.80705402787E11</v>
      </c>
      <c r="B7017" s="29" t="s">
        <v>21323</v>
      </c>
      <c r="C7017" s="29" t="s">
        <v>21324</v>
      </c>
      <c r="D7017" s="29" t="s">
        <v>21325</v>
      </c>
      <c r="E7017" s="29" t="s">
        <v>12940</v>
      </c>
      <c r="F7017" s="29" t="s">
        <v>71</v>
      </c>
      <c r="G7017" s="29" t="s">
        <v>11228</v>
      </c>
      <c r="H7017" s="30" t="s">
        <v>2051</v>
      </c>
      <c r="I7017" s="6"/>
      <c r="J7017" s="6"/>
    </row>
    <row r="7018">
      <c r="A7018" s="28">
        <v>7.80712301644E11</v>
      </c>
      <c r="B7018" s="29" t="s">
        <v>21326</v>
      </c>
      <c r="C7018" s="29" t="s">
        <v>21326</v>
      </c>
      <c r="D7018" s="39" t="s">
        <v>21327</v>
      </c>
      <c r="E7018" s="29" t="s">
        <v>36</v>
      </c>
      <c r="F7018" s="29" t="s">
        <v>91</v>
      </c>
      <c r="G7018" s="29" t="s">
        <v>21328</v>
      </c>
      <c r="H7018" s="51" t="s">
        <v>21133</v>
      </c>
      <c r="I7018" s="6"/>
      <c r="J7018" s="6"/>
    </row>
    <row r="7019">
      <c r="A7019" s="3">
        <v>7.80708402855E11</v>
      </c>
      <c r="B7019" s="2" t="s">
        <v>19254</v>
      </c>
      <c r="C7019" s="2" t="s">
        <v>21329</v>
      </c>
      <c r="D7019" s="3">
        <v>8.7716886988E10</v>
      </c>
      <c r="E7019" s="2" t="s">
        <v>117</v>
      </c>
      <c r="F7019" s="2" t="s">
        <v>16</v>
      </c>
      <c r="G7019" s="2" t="s">
        <v>11132</v>
      </c>
      <c r="H7019" s="4" t="s">
        <v>21330</v>
      </c>
      <c r="I7019" s="10"/>
      <c r="J7019" s="6"/>
    </row>
    <row r="7020">
      <c r="A7020" s="62">
        <v>7.8071030275E11</v>
      </c>
      <c r="B7020" s="63" t="s">
        <v>21331</v>
      </c>
      <c r="C7020" s="63" t="s">
        <v>21332</v>
      </c>
      <c r="D7020" s="62">
        <v>8.7023172333E10</v>
      </c>
      <c r="E7020" s="63" t="s">
        <v>36</v>
      </c>
      <c r="F7020" s="63" t="s">
        <v>1868</v>
      </c>
      <c r="G7020" s="63" t="s">
        <v>19991</v>
      </c>
      <c r="H7020" s="33"/>
      <c r="I7020" s="33"/>
      <c r="J7020" s="6"/>
    </row>
    <row r="7021">
      <c r="A7021" s="62">
        <v>7.8072940004E11</v>
      </c>
      <c r="B7021" s="63" t="s">
        <v>21333</v>
      </c>
      <c r="C7021" s="63" t="s">
        <v>21334</v>
      </c>
      <c r="D7021" s="62">
        <v>8.7016120404E10</v>
      </c>
      <c r="E7021" s="63" t="s">
        <v>14367</v>
      </c>
      <c r="F7021" s="63" t="s">
        <v>16</v>
      </c>
      <c r="G7021" s="63" t="s">
        <v>6328</v>
      </c>
      <c r="H7021" s="33"/>
      <c r="I7021" s="33"/>
      <c r="J7021" s="10"/>
    </row>
    <row r="7022">
      <c r="A7022" s="62">
        <v>7.80717303102E11</v>
      </c>
      <c r="B7022" s="63" t="s">
        <v>21335</v>
      </c>
      <c r="C7022" s="63" t="s">
        <v>21336</v>
      </c>
      <c r="D7022" s="68" t="str">
        <f>+77775861864 ,87775861864</f>
        <v>#ERROR!</v>
      </c>
      <c r="E7022" s="63" t="s">
        <v>525</v>
      </c>
      <c r="F7022" s="63" t="s">
        <v>2984</v>
      </c>
      <c r="G7022" s="63" t="s">
        <v>17026</v>
      </c>
      <c r="H7022" s="33"/>
      <c r="I7022" s="33"/>
      <c r="J7022" s="33"/>
    </row>
    <row r="7023">
      <c r="A7023" s="28">
        <v>7.8071830044E11</v>
      </c>
      <c r="B7023" s="29" t="s">
        <v>21337</v>
      </c>
      <c r="C7023" s="29" t="s">
        <v>21338</v>
      </c>
      <c r="D7023" s="28">
        <v>8.7775242503E10</v>
      </c>
      <c r="E7023" s="29" t="s">
        <v>21</v>
      </c>
      <c r="F7023" s="29" t="s">
        <v>43</v>
      </c>
      <c r="G7023" s="29" t="s">
        <v>3369</v>
      </c>
      <c r="H7023" s="51" t="s">
        <v>20516</v>
      </c>
      <c r="I7023" s="6"/>
      <c r="J7023" s="6"/>
    </row>
    <row r="7024">
      <c r="A7024" s="28">
        <v>7.80722302191E11</v>
      </c>
      <c r="B7024" s="29" t="s">
        <v>21339</v>
      </c>
      <c r="C7024" s="29" t="s">
        <v>21340</v>
      </c>
      <c r="D7024" s="39" t="s">
        <v>21341</v>
      </c>
      <c r="E7024" s="29" t="s">
        <v>2136</v>
      </c>
      <c r="F7024" s="29" t="s">
        <v>205</v>
      </c>
      <c r="G7024" s="29" t="s">
        <v>5169</v>
      </c>
      <c r="H7024" s="51" t="s">
        <v>21342</v>
      </c>
      <c r="I7024" s="6"/>
      <c r="J7024" s="6"/>
    </row>
    <row r="7025">
      <c r="A7025" s="28">
        <v>7.80727350024E11</v>
      </c>
      <c r="B7025" s="29" t="s">
        <v>21343</v>
      </c>
      <c r="C7025" s="29" t="s">
        <v>21344</v>
      </c>
      <c r="D7025" s="28">
        <v>8.7715160491E10</v>
      </c>
      <c r="E7025" s="29" t="s">
        <v>21</v>
      </c>
      <c r="F7025" s="29" t="s">
        <v>22</v>
      </c>
      <c r="G7025" s="29" t="s">
        <v>2966</v>
      </c>
      <c r="H7025" s="51" t="s">
        <v>21345</v>
      </c>
      <c r="I7025" s="6"/>
      <c r="J7025" s="10"/>
    </row>
    <row r="7026">
      <c r="A7026" s="28">
        <v>7.80730301632E11</v>
      </c>
      <c r="B7026" s="29" t="s">
        <v>21346</v>
      </c>
      <c r="C7026" s="29" t="s">
        <v>21347</v>
      </c>
      <c r="D7026" s="29" t="s">
        <v>21348</v>
      </c>
      <c r="E7026" s="29" t="s">
        <v>151</v>
      </c>
      <c r="F7026" s="29" t="s">
        <v>9</v>
      </c>
      <c r="G7026" s="29" t="s">
        <v>20008</v>
      </c>
      <c r="H7026" s="30" t="s">
        <v>20425</v>
      </c>
      <c r="I7026" s="6"/>
      <c r="J7026" s="13"/>
    </row>
    <row r="7027">
      <c r="A7027" s="3">
        <v>7.80802302582E11</v>
      </c>
      <c r="B7027" s="2" t="s">
        <v>21349</v>
      </c>
      <c r="C7027" s="2" t="s">
        <v>21350</v>
      </c>
      <c r="D7027" s="3">
        <v>8.7052362884E10</v>
      </c>
      <c r="E7027" s="2" t="s">
        <v>2239</v>
      </c>
      <c r="F7027" s="2" t="s">
        <v>205</v>
      </c>
      <c r="G7027" s="2" t="s">
        <v>1634</v>
      </c>
      <c r="H7027" s="4" t="s">
        <v>21050</v>
      </c>
      <c r="I7027" s="10"/>
      <c r="J7027" s="10"/>
    </row>
    <row r="7028">
      <c r="A7028" s="28">
        <v>7.80731400686E11</v>
      </c>
      <c r="B7028" s="29" t="s">
        <v>21351</v>
      </c>
      <c r="C7028" s="29" t="s">
        <v>21352</v>
      </c>
      <c r="D7028" s="28">
        <v>8.7057338412E10</v>
      </c>
      <c r="E7028" s="29" t="s">
        <v>247</v>
      </c>
      <c r="F7028" s="29" t="s">
        <v>2</v>
      </c>
      <c r="G7028" s="29" t="s">
        <v>14575</v>
      </c>
      <c r="H7028" s="51" t="s">
        <v>20361</v>
      </c>
      <c r="I7028" s="6"/>
      <c r="J7028" s="10"/>
    </row>
    <row r="7029">
      <c r="A7029" s="3">
        <v>7.80801402513E11</v>
      </c>
      <c r="B7029" s="2" t="s">
        <v>21353</v>
      </c>
      <c r="C7029" s="2" t="s">
        <v>21354</v>
      </c>
      <c r="D7029" s="3">
        <f>+77076141123</f>
        <v>77076141123</v>
      </c>
      <c r="E7029" s="2" t="s">
        <v>1335</v>
      </c>
      <c r="F7029" s="2" t="s">
        <v>71</v>
      </c>
      <c r="G7029" s="2" t="s">
        <v>72</v>
      </c>
      <c r="H7029" s="65" t="s">
        <v>2429</v>
      </c>
      <c r="I7029" s="10"/>
      <c r="J7029" s="33"/>
    </row>
    <row r="7030">
      <c r="A7030" s="3">
        <v>7.80807300652E11</v>
      </c>
      <c r="B7030" s="2" t="s">
        <v>21355</v>
      </c>
      <c r="C7030" s="2" t="s">
        <v>21356</v>
      </c>
      <c r="D7030" s="3">
        <f>+77778814375</f>
        <v>77778814375</v>
      </c>
      <c r="E7030" s="2" t="s">
        <v>213</v>
      </c>
      <c r="F7030" s="2" t="s">
        <v>22</v>
      </c>
      <c r="G7030" s="2" t="s">
        <v>21357</v>
      </c>
      <c r="H7030" s="4" t="s">
        <v>2030</v>
      </c>
      <c r="I7030" s="10"/>
      <c r="J7030" s="13"/>
    </row>
    <row r="7031">
      <c r="A7031" s="28">
        <v>7.80802400116E11</v>
      </c>
      <c r="B7031" s="29" t="s">
        <v>21358</v>
      </c>
      <c r="C7031" s="29" t="s">
        <v>21359</v>
      </c>
      <c r="D7031" s="28">
        <v>8.7077309955E10</v>
      </c>
      <c r="E7031" s="29" t="s">
        <v>36</v>
      </c>
      <c r="F7031" s="29" t="s">
        <v>2</v>
      </c>
      <c r="G7031" s="29" t="s">
        <v>19141</v>
      </c>
      <c r="H7031" s="51" t="s">
        <v>20361</v>
      </c>
      <c r="I7031" s="6"/>
      <c r="J7031" s="6"/>
    </row>
    <row r="7032">
      <c r="A7032" s="3">
        <v>7.80803302855E11</v>
      </c>
      <c r="B7032" s="2" t="s">
        <v>21360</v>
      </c>
      <c r="C7032" s="2" t="s">
        <v>21361</v>
      </c>
      <c r="D7032" s="69" t="s">
        <v>21362</v>
      </c>
      <c r="E7032" s="2" t="s">
        <v>117</v>
      </c>
      <c r="F7032" s="2" t="s">
        <v>91</v>
      </c>
      <c r="G7032" s="2" t="s">
        <v>15914</v>
      </c>
      <c r="H7032" s="4" t="s">
        <v>2339</v>
      </c>
      <c r="I7032" s="10"/>
      <c r="J7032" s="6"/>
    </row>
    <row r="7033">
      <c r="A7033" s="3">
        <v>7.80804302965E11</v>
      </c>
      <c r="B7033" s="2" t="s">
        <v>21363</v>
      </c>
      <c r="C7033" s="2" t="s">
        <v>21364</v>
      </c>
      <c r="D7033" s="3">
        <v>8.7052201966E10</v>
      </c>
      <c r="E7033" s="2" t="s">
        <v>117</v>
      </c>
      <c r="F7033" s="2" t="s">
        <v>31</v>
      </c>
      <c r="G7033" s="2" t="s">
        <v>14263</v>
      </c>
      <c r="H7033" s="4" t="s">
        <v>20976</v>
      </c>
      <c r="I7033" s="10"/>
      <c r="J7033" s="6"/>
    </row>
    <row r="7034">
      <c r="A7034" s="28">
        <v>7.80809301601E11</v>
      </c>
      <c r="B7034" s="29" t="s">
        <v>21365</v>
      </c>
      <c r="C7034" s="29" t="s">
        <v>21366</v>
      </c>
      <c r="D7034" s="28">
        <v>8.7771176689E10</v>
      </c>
      <c r="E7034" s="29" t="s">
        <v>21</v>
      </c>
      <c r="F7034" s="29" t="s">
        <v>2</v>
      </c>
      <c r="G7034" s="29" t="s">
        <v>12924</v>
      </c>
      <c r="H7034" s="51" t="s">
        <v>21367</v>
      </c>
      <c r="I7034" s="6"/>
      <c r="J7034" s="33"/>
    </row>
    <row r="7035">
      <c r="A7035" s="62">
        <v>7.8080930174E11</v>
      </c>
      <c r="B7035" s="63" t="s">
        <v>21368</v>
      </c>
      <c r="C7035" s="63" t="s">
        <v>21369</v>
      </c>
      <c r="D7035" s="62">
        <f>+77472467719</f>
        <v>77472467719</v>
      </c>
      <c r="E7035" s="63" t="s">
        <v>16</v>
      </c>
      <c r="F7035" s="63" t="s">
        <v>37</v>
      </c>
      <c r="G7035" s="63" t="s">
        <v>21370</v>
      </c>
      <c r="H7035" s="33"/>
      <c r="I7035" s="33"/>
      <c r="J7035" s="10"/>
    </row>
    <row r="7036">
      <c r="A7036" s="28">
        <v>7.80815300616E11</v>
      </c>
      <c r="B7036" s="29" t="s">
        <v>21371</v>
      </c>
      <c r="C7036" s="29" t="s">
        <v>21372</v>
      </c>
      <c r="D7036" s="29" t="s">
        <v>21373</v>
      </c>
      <c r="E7036" s="29" t="s">
        <v>16</v>
      </c>
      <c r="F7036" s="29" t="s">
        <v>2</v>
      </c>
      <c r="G7036" s="29" t="s">
        <v>13581</v>
      </c>
      <c r="H7036" s="51" t="s">
        <v>21367</v>
      </c>
      <c r="I7036" s="6"/>
      <c r="J7036" s="33"/>
    </row>
    <row r="7037">
      <c r="A7037" s="28">
        <v>7.80813350166E11</v>
      </c>
      <c r="B7037" s="29" t="s">
        <v>21374</v>
      </c>
      <c r="C7037" s="29" t="s">
        <v>21375</v>
      </c>
      <c r="D7037" s="29" t="s">
        <v>21376</v>
      </c>
      <c r="E7037" s="29" t="s">
        <v>213</v>
      </c>
      <c r="F7037" s="29" t="s">
        <v>9</v>
      </c>
      <c r="G7037" s="29" t="s">
        <v>6779</v>
      </c>
      <c r="H7037" s="30" t="s">
        <v>2826</v>
      </c>
      <c r="I7037" s="6"/>
      <c r="J7037" s="10"/>
    </row>
    <row r="7038">
      <c r="A7038" s="28">
        <v>7.80825302052E11</v>
      </c>
      <c r="B7038" s="29" t="s">
        <v>21377</v>
      </c>
      <c r="C7038" s="29" t="s">
        <v>21378</v>
      </c>
      <c r="D7038" s="28">
        <v>8.7051563344E10</v>
      </c>
      <c r="E7038" s="29" t="s">
        <v>386</v>
      </c>
      <c r="F7038" s="29" t="s">
        <v>91</v>
      </c>
      <c r="G7038" s="29" t="s">
        <v>2739</v>
      </c>
      <c r="H7038" s="51" t="s">
        <v>21379</v>
      </c>
      <c r="I7038" s="6"/>
      <c r="J7038" s="6"/>
    </row>
    <row r="7039">
      <c r="A7039" s="28">
        <v>7.80820301868E11</v>
      </c>
      <c r="B7039" s="29" t="s">
        <v>21380</v>
      </c>
      <c r="C7039" s="29" t="s">
        <v>21381</v>
      </c>
      <c r="D7039" s="28">
        <v>8.7752077755E10</v>
      </c>
      <c r="E7039" s="29" t="s">
        <v>151</v>
      </c>
      <c r="F7039" s="29" t="s">
        <v>55</v>
      </c>
      <c r="G7039" s="29" t="s">
        <v>21382</v>
      </c>
      <c r="H7039" s="51" t="s">
        <v>1814</v>
      </c>
      <c r="I7039" s="6"/>
      <c r="J7039" s="10"/>
    </row>
    <row r="7040">
      <c r="A7040" s="3">
        <v>7.80825301857E11</v>
      </c>
      <c r="B7040" s="2" t="s">
        <v>21383</v>
      </c>
      <c r="C7040" s="2" t="s">
        <v>21384</v>
      </c>
      <c r="D7040" s="3">
        <v>8.7718620035E10</v>
      </c>
      <c r="E7040" s="2" t="s">
        <v>173</v>
      </c>
      <c r="F7040" s="2" t="s">
        <v>96</v>
      </c>
      <c r="G7040" s="2" t="s">
        <v>21385</v>
      </c>
      <c r="H7040" s="4" t="s">
        <v>2373</v>
      </c>
      <c r="I7040" s="10"/>
      <c r="J7040" s="6"/>
    </row>
    <row r="7041">
      <c r="A7041" s="58"/>
      <c r="B7041" s="58"/>
      <c r="C7041" s="58"/>
      <c r="D7041" s="58"/>
      <c r="E7041" s="58"/>
      <c r="F7041" s="58"/>
      <c r="G7041" s="58"/>
      <c r="H7041" s="6"/>
      <c r="I7041" s="6"/>
      <c r="J7041" s="33"/>
    </row>
    <row r="7042">
      <c r="A7042" s="28">
        <v>7.80905301267E11</v>
      </c>
      <c r="B7042" s="29" t="s">
        <v>21386</v>
      </c>
      <c r="C7042" s="29" t="s">
        <v>21387</v>
      </c>
      <c r="D7042" s="28">
        <v>8.7751859626E10</v>
      </c>
      <c r="E7042" s="29" t="s">
        <v>21388</v>
      </c>
      <c r="F7042" s="29" t="s">
        <v>43</v>
      </c>
      <c r="G7042" s="29" t="s">
        <v>15759</v>
      </c>
      <c r="H7042" s="51" t="s">
        <v>20516</v>
      </c>
      <c r="I7042" s="6"/>
      <c r="J7042" s="6"/>
    </row>
    <row r="7043">
      <c r="A7043" s="28">
        <v>7.80901303221E11</v>
      </c>
      <c r="B7043" s="29" t="s">
        <v>21389</v>
      </c>
      <c r="C7043" s="29" t="s">
        <v>21390</v>
      </c>
      <c r="D7043" s="39" t="s">
        <v>21391</v>
      </c>
      <c r="E7043" s="29" t="s">
        <v>21</v>
      </c>
      <c r="F7043" s="29" t="s">
        <v>186</v>
      </c>
      <c r="G7043" s="29" t="s">
        <v>3352</v>
      </c>
      <c r="H7043" s="51" t="s">
        <v>21392</v>
      </c>
      <c r="I7043" s="6"/>
      <c r="J7043" s="10"/>
    </row>
    <row r="7044">
      <c r="A7044" s="28">
        <v>7.80907402153E11</v>
      </c>
      <c r="B7044" s="29" t="s">
        <v>21393</v>
      </c>
      <c r="C7044" s="29" t="s">
        <v>21394</v>
      </c>
      <c r="D7044" s="28">
        <v>8.7779952878E10</v>
      </c>
      <c r="E7044" s="29" t="s">
        <v>36</v>
      </c>
      <c r="F7044" s="29" t="s">
        <v>186</v>
      </c>
      <c r="G7044" s="29" t="s">
        <v>1155</v>
      </c>
      <c r="H7044" s="51" t="s">
        <v>18005</v>
      </c>
      <c r="I7044" s="6"/>
      <c r="J7044" s="33"/>
    </row>
    <row r="7045">
      <c r="A7045" s="28">
        <v>7.80913302407E11</v>
      </c>
      <c r="B7045" s="29" t="s">
        <v>21395</v>
      </c>
      <c r="C7045" s="29" t="s">
        <v>21396</v>
      </c>
      <c r="D7045" s="28">
        <v>8.702379651E10</v>
      </c>
      <c r="E7045" s="29" t="s">
        <v>117</v>
      </c>
      <c r="F7045" s="29" t="s">
        <v>2</v>
      </c>
      <c r="G7045" s="29" t="s">
        <v>15373</v>
      </c>
      <c r="H7045" s="51" t="s">
        <v>21397</v>
      </c>
      <c r="I7045" s="6"/>
      <c r="J7045" s="6"/>
    </row>
    <row r="7046">
      <c r="A7046" s="62">
        <v>7.80911402521E11</v>
      </c>
      <c r="B7046" s="63" t="s">
        <v>21398</v>
      </c>
      <c r="C7046" s="63" t="s">
        <v>21399</v>
      </c>
      <c r="D7046" s="68" t="str">
        <f>+77019996769 ,87019996769 ,87019998730</f>
        <v>#ERROR!</v>
      </c>
      <c r="E7046" s="63" t="s">
        <v>225</v>
      </c>
      <c r="F7046" s="63" t="s">
        <v>16</v>
      </c>
      <c r="G7046" s="63" t="s">
        <v>21400</v>
      </c>
      <c r="H7046" s="33"/>
      <c r="I7046" s="33"/>
      <c r="J7046" s="6"/>
    </row>
    <row r="7047">
      <c r="A7047" s="3">
        <v>7.80920303037E11</v>
      </c>
      <c r="B7047" s="2" t="s">
        <v>21401</v>
      </c>
      <c r="C7047" s="2" t="s">
        <v>21402</v>
      </c>
      <c r="D7047" s="3">
        <v>8.7754096308E10</v>
      </c>
      <c r="E7047" s="2" t="s">
        <v>165</v>
      </c>
      <c r="F7047" s="2" t="s">
        <v>91</v>
      </c>
      <c r="G7047" s="2" t="s">
        <v>3280</v>
      </c>
      <c r="H7047" s="4" t="s">
        <v>2339</v>
      </c>
      <c r="I7047" s="10"/>
      <c r="J7047" s="33"/>
    </row>
    <row r="7048">
      <c r="A7048" s="3">
        <v>7.81001303549E11</v>
      </c>
      <c r="B7048" s="2" t="s">
        <v>21403</v>
      </c>
      <c r="C7048" s="2" t="s">
        <v>21404</v>
      </c>
      <c r="D7048" s="3">
        <v>8.7775566304E10</v>
      </c>
      <c r="E7048" s="2" t="s">
        <v>302</v>
      </c>
      <c r="F7048" s="2" t="s">
        <v>37</v>
      </c>
      <c r="G7048" s="2" t="s">
        <v>9253</v>
      </c>
      <c r="H7048" s="4" t="s">
        <v>21405</v>
      </c>
      <c r="I7048" s="10"/>
      <c r="J7048" s="33"/>
    </row>
    <row r="7049">
      <c r="A7049" s="28">
        <v>7.80928301936E11</v>
      </c>
      <c r="B7049" s="29" t="s">
        <v>21406</v>
      </c>
      <c r="C7049" s="29" t="s">
        <v>21407</v>
      </c>
      <c r="D7049" s="39" t="s">
        <v>21408</v>
      </c>
      <c r="E7049" s="29" t="s">
        <v>117</v>
      </c>
      <c r="F7049" s="29" t="s">
        <v>2</v>
      </c>
      <c r="G7049" s="29" t="s">
        <v>18352</v>
      </c>
      <c r="H7049" s="51" t="s">
        <v>21367</v>
      </c>
      <c r="I7049" s="6"/>
      <c r="J7049" s="20"/>
    </row>
    <row r="7050">
      <c r="A7050" s="28">
        <v>7.81004302715E11</v>
      </c>
      <c r="B7050" s="29" t="s">
        <v>21409</v>
      </c>
      <c r="C7050" s="29" t="s">
        <v>21409</v>
      </c>
      <c r="D7050" s="28">
        <v>8.701745566E10</v>
      </c>
      <c r="E7050" s="29" t="s">
        <v>1616</v>
      </c>
      <c r="F7050" s="29" t="s">
        <v>452</v>
      </c>
      <c r="G7050" s="29" t="s">
        <v>1617</v>
      </c>
      <c r="H7050" s="51" t="s">
        <v>21410</v>
      </c>
      <c r="I7050" s="6"/>
      <c r="J7050" s="10"/>
    </row>
    <row r="7051">
      <c r="A7051" s="62">
        <v>7.81003300084E11</v>
      </c>
      <c r="B7051" s="63" t="s">
        <v>21411</v>
      </c>
      <c r="C7051" s="63" t="s">
        <v>21412</v>
      </c>
      <c r="D7051" s="62">
        <f>+77012226915</f>
        <v>77012226915</v>
      </c>
      <c r="E7051" s="63" t="s">
        <v>106</v>
      </c>
      <c r="F7051" s="63" t="s">
        <v>2984</v>
      </c>
      <c r="G7051" s="63" t="s">
        <v>5964</v>
      </c>
      <c r="H7051" s="33"/>
      <c r="I7051" s="33"/>
      <c r="J7051" s="6"/>
    </row>
    <row r="7052">
      <c r="A7052" s="3">
        <v>7.8101330131E11</v>
      </c>
      <c r="B7052" s="2" t="s">
        <v>3227</v>
      </c>
      <c r="C7052" s="2" t="s">
        <v>21413</v>
      </c>
      <c r="D7052" s="2" t="s">
        <v>21414</v>
      </c>
      <c r="E7052" s="2" t="s">
        <v>165</v>
      </c>
      <c r="F7052" s="2" t="s">
        <v>71</v>
      </c>
      <c r="G7052" s="2" t="s">
        <v>17318</v>
      </c>
      <c r="H7052" s="65" t="s">
        <v>2084</v>
      </c>
      <c r="I7052" s="10"/>
      <c r="J7052" s="6"/>
    </row>
    <row r="7053">
      <c r="A7053" s="28">
        <v>7.81010403237E11</v>
      </c>
      <c r="B7053" s="29" t="s">
        <v>21415</v>
      </c>
      <c r="C7053" s="29" t="s">
        <v>21416</v>
      </c>
      <c r="D7053" s="28">
        <v>8.7785786049E10</v>
      </c>
      <c r="E7053" s="29" t="s">
        <v>213</v>
      </c>
      <c r="F7053" s="29" t="s">
        <v>2</v>
      </c>
      <c r="G7053" s="29" t="s">
        <v>21186</v>
      </c>
      <c r="H7053" s="51" t="s">
        <v>21367</v>
      </c>
      <c r="I7053" s="6"/>
      <c r="J7053" s="6"/>
    </row>
    <row r="7054">
      <c r="A7054" s="3">
        <v>7.81012301989E11</v>
      </c>
      <c r="B7054" s="2" t="s">
        <v>21417</v>
      </c>
      <c r="C7054" s="2" t="s">
        <v>21418</v>
      </c>
      <c r="D7054" s="69" t="s">
        <v>21419</v>
      </c>
      <c r="E7054" s="2" t="s">
        <v>442</v>
      </c>
      <c r="F7054" s="2" t="s">
        <v>22</v>
      </c>
      <c r="G7054" s="2" t="s">
        <v>21420</v>
      </c>
      <c r="H7054" s="4" t="s">
        <v>2355</v>
      </c>
      <c r="I7054" s="10"/>
      <c r="J7054" s="13"/>
    </row>
    <row r="7055">
      <c r="A7055" s="28">
        <v>7.81025302135E11</v>
      </c>
      <c r="B7055" s="29" t="s">
        <v>21421</v>
      </c>
      <c r="C7055" s="29" t="s">
        <v>21422</v>
      </c>
      <c r="D7055" s="39" t="s">
        <v>21423</v>
      </c>
      <c r="E7055" s="29" t="s">
        <v>397</v>
      </c>
      <c r="F7055" s="29" t="s">
        <v>186</v>
      </c>
      <c r="G7055" s="29" t="s">
        <v>1196</v>
      </c>
      <c r="H7055" s="51" t="s">
        <v>21424</v>
      </c>
      <c r="I7055" s="6"/>
      <c r="J7055" s="6"/>
    </row>
    <row r="7056">
      <c r="A7056" s="28">
        <v>7.81025300733E11</v>
      </c>
      <c r="B7056" s="29" t="s">
        <v>21425</v>
      </c>
      <c r="C7056" s="29" t="s">
        <v>21426</v>
      </c>
      <c r="D7056" s="28">
        <v>8.7755202458E10</v>
      </c>
      <c r="E7056" s="29" t="s">
        <v>165</v>
      </c>
      <c r="F7056" s="29" t="s">
        <v>2</v>
      </c>
      <c r="G7056" s="29" t="s">
        <v>11962</v>
      </c>
      <c r="H7056" s="51" t="s">
        <v>21367</v>
      </c>
      <c r="I7056" s="6"/>
      <c r="J7056" s="6"/>
    </row>
    <row r="7057">
      <c r="A7057" s="3">
        <v>7.81027301495E11</v>
      </c>
      <c r="B7057" s="2" t="s">
        <v>21427</v>
      </c>
      <c r="C7057" s="2" t="s">
        <v>21428</v>
      </c>
      <c r="D7057" s="3">
        <v>8.7225624492E10</v>
      </c>
      <c r="E7057" s="2" t="s">
        <v>36</v>
      </c>
      <c r="F7057" s="2" t="s">
        <v>186</v>
      </c>
      <c r="G7057" s="2" t="s">
        <v>1196</v>
      </c>
      <c r="H7057" s="4" t="s">
        <v>1851</v>
      </c>
      <c r="I7057" s="10"/>
      <c r="J7057" s="6"/>
    </row>
    <row r="7058">
      <c r="A7058" s="28">
        <v>7.81028300353E11</v>
      </c>
      <c r="B7058" s="29" t="s">
        <v>21429</v>
      </c>
      <c r="C7058" s="29" t="s">
        <v>21430</v>
      </c>
      <c r="D7058" s="39" t="s">
        <v>21431</v>
      </c>
      <c r="E7058" s="29" t="s">
        <v>674</v>
      </c>
      <c r="F7058" s="29" t="s">
        <v>205</v>
      </c>
      <c r="G7058" s="29" t="s">
        <v>6619</v>
      </c>
      <c r="H7058" s="51" t="s">
        <v>21084</v>
      </c>
      <c r="I7058" s="6"/>
      <c r="J7058" s="10"/>
    </row>
    <row r="7059">
      <c r="A7059" s="3">
        <v>7.81030302519E11</v>
      </c>
      <c r="B7059" s="2" t="s">
        <v>21432</v>
      </c>
      <c r="C7059" s="2" t="s">
        <v>21433</v>
      </c>
      <c r="D7059" s="2" t="s">
        <v>21434</v>
      </c>
      <c r="E7059" s="2" t="s">
        <v>9022</v>
      </c>
      <c r="F7059" s="2" t="s">
        <v>16</v>
      </c>
      <c r="G7059" s="2" t="s">
        <v>1617</v>
      </c>
      <c r="H7059" s="4" t="s">
        <v>20798</v>
      </c>
      <c r="I7059" s="10"/>
      <c r="J7059" s="6"/>
    </row>
    <row r="7060">
      <c r="A7060" s="3">
        <v>7.81029350018E11</v>
      </c>
      <c r="B7060" s="2" t="s">
        <v>21435</v>
      </c>
      <c r="C7060" s="2" t="s">
        <v>21436</v>
      </c>
      <c r="D7060" s="3">
        <v>8.7762077704E10</v>
      </c>
      <c r="E7060" s="2" t="s">
        <v>165</v>
      </c>
      <c r="F7060" s="2" t="s">
        <v>9</v>
      </c>
      <c r="G7060" s="2" t="s">
        <v>12680</v>
      </c>
      <c r="H7060" s="65" t="s">
        <v>2591</v>
      </c>
      <c r="I7060" s="10"/>
      <c r="J7060" s="6"/>
    </row>
    <row r="7061">
      <c r="A7061" s="58"/>
      <c r="B7061" s="58"/>
      <c r="C7061" s="58"/>
      <c r="D7061" s="58"/>
      <c r="E7061" s="58"/>
      <c r="F7061" s="58"/>
      <c r="G7061" s="58"/>
      <c r="H7061" s="6"/>
      <c r="I7061" s="6"/>
      <c r="J7061" s="6"/>
    </row>
    <row r="7062">
      <c r="A7062" s="3">
        <v>7.81108303293E11</v>
      </c>
      <c r="B7062" s="2" t="s">
        <v>21437</v>
      </c>
      <c r="C7062" s="2" t="s">
        <v>21438</v>
      </c>
      <c r="D7062" s="69" t="s">
        <v>21439</v>
      </c>
      <c r="E7062" s="2" t="s">
        <v>2034</v>
      </c>
      <c r="F7062" s="2" t="s">
        <v>205</v>
      </c>
      <c r="G7062" s="2" t="s">
        <v>1096</v>
      </c>
      <c r="H7062" s="4" t="s">
        <v>21050</v>
      </c>
      <c r="I7062" s="10"/>
      <c r="J7062" s="33"/>
    </row>
    <row r="7063">
      <c r="A7063" s="3">
        <v>7.81108350176E11</v>
      </c>
      <c r="B7063" s="2" t="s">
        <v>21440</v>
      </c>
      <c r="C7063" s="2" t="s">
        <v>21441</v>
      </c>
      <c r="D7063" s="69" t="s">
        <v>21442</v>
      </c>
      <c r="E7063" s="2" t="s">
        <v>21</v>
      </c>
      <c r="F7063" s="2" t="s">
        <v>43</v>
      </c>
      <c r="G7063" s="2" t="s">
        <v>21443</v>
      </c>
      <c r="H7063" s="4" t="s">
        <v>20306</v>
      </c>
      <c r="I7063" s="10"/>
      <c r="J7063" s="6"/>
    </row>
    <row r="7064">
      <c r="A7064" s="28">
        <v>7.8110430174E11</v>
      </c>
      <c r="B7064" s="29" t="s">
        <v>21444</v>
      </c>
      <c r="C7064" s="29" t="s">
        <v>21445</v>
      </c>
      <c r="D7064" s="28">
        <v>8.7021807978E10</v>
      </c>
      <c r="E7064" s="29" t="s">
        <v>1351</v>
      </c>
      <c r="F7064" s="29" t="s">
        <v>31</v>
      </c>
      <c r="G7064" s="29" t="s">
        <v>2447</v>
      </c>
      <c r="H7064" s="51" t="s">
        <v>21234</v>
      </c>
      <c r="I7064" s="6"/>
      <c r="J7064" s="6"/>
    </row>
    <row r="7065">
      <c r="A7065" s="28">
        <v>7.81106403338E11</v>
      </c>
      <c r="B7065" s="29" t="s">
        <v>21446</v>
      </c>
      <c r="C7065" s="29" t="s">
        <v>21447</v>
      </c>
      <c r="D7065" s="28">
        <v>8.7472288807E10</v>
      </c>
      <c r="E7065" s="29" t="s">
        <v>16</v>
      </c>
      <c r="F7065" s="29" t="s">
        <v>141</v>
      </c>
      <c r="G7065" s="29" t="s">
        <v>21448</v>
      </c>
      <c r="H7065" s="51" t="s">
        <v>21449</v>
      </c>
      <c r="I7065" s="6"/>
      <c r="J7065" s="6"/>
    </row>
    <row r="7066">
      <c r="A7066" s="28">
        <v>7.81116400477E11</v>
      </c>
      <c r="B7066" s="29" t="s">
        <v>21450</v>
      </c>
      <c r="C7066" s="29" t="s">
        <v>21451</v>
      </c>
      <c r="D7066" s="29" t="s">
        <v>21452</v>
      </c>
      <c r="E7066" s="29" t="s">
        <v>213</v>
      </c>
      <c r="F7066" s="29" t="s">
        <v>205</v>
      </c>
      <c r="G7066" s="29" t="s">
        <v>6423</v>
      </c>
      <c r="H7066" s="51" t="s">
        <v>21453</v>
      </c>
      <c r="I7066" s="6"/>
      <c r="J7066" s="6"/>
    </row>
    <row r="7067">
      <c r="A7067" s="3">
        <v>7.81113402596E11</v>
      </c>
      <c r="B7067" s="2" t="s">
        <v>21454</v>
      </c>
      <c r="C7067" s="2" t="s">
        <v>21455</v>
      </c>
      <c r="D7067" s="2" t="s">
        <v>21456</v>
      </c>
      <c r="E7067" s="2" t="s">
        <v>165</v>
      </c>
      <c r="F7067" s="2" t="s">
        <v>9</v>
      </c>
      <c r="G7067" s="2" t="s">
        <v>2704</v>
      </c>
      <c r="H7067" s="65" t="s">
        <v>2591</v>
      </c>
      <c r="I7067" s="10"/>
      <c r="J7067" s="6"/>
    </row>
    <row r="7068">
      <c r="A7068" s="28">
        <v>7.8112340095E11</v>
      </c>
      <c r="B7068" s="29" t="s">
        <v>21457</v>
      </c>
      <c r="C7068" s="29" t="s">
        <v>21458</v>
      </c>
      <c r="D7068" s="29" t="s">
        <v>21459</v>
      </c>
      <c r="E7068" s="29" t="s">
        <v>117</v>
      </c>
      <c r="F7068" s="29" t="s">
        <v>186</v>
      </c>
      <c r="G7068" s="29" t="s">
        <v>1196</v>
      </c>
      <c r="H7068" s="6"/>
      <c r="I7068" s="6"/>
      <c r="J7068" s="6"/>
    </row>
    <row r="7069">
      <c r="A7069" s="3">
        <v>7.81128301951E11</v>
      </c>
      <c r="B7069" s="2" t="s">
        <v>21460</v>
      </c>
      <c r="C7069" s="2" t="s">
        <v>21461</v>
      </c>
      <c r="D7069" s="3">
        <f>+77766064045</f>
        <v>77766064045</v>
      </c>
      <c r="E7069" s="2" t="s">
        <v>1331</v>
      </c>
      <c r="F7069" s="2" t="s">
        <v>2</v>
      </c>
      <c r="G7069" s="2" t="s">
        <v>6259</v>
      </c>
      <c r="H7069" s="4" t="s">
        <v>21462</v>
      </c>
      <c r="I7069" s="10"/>
      <c r="J7069" s="33"/>
    </row>
    <row r="7070">
      <c r="A7070" s="28">
        <v>7.81126302957E11</v>
      </c>
      <c r="B7070" s="29" t="s">
        <v>20059</v>
      </c>
      <c r="C7070" s="29" t="s">
        <v>21463</v>
      </c>
      <c r="D7070" s="28">
        <v>8.7011963145E10</v>
      </c>
      <c r="E7070" s="29" t="s">
        <v>225</v>
      </c>
      <c r="F7070" s="29" t="s">
        <v>91</v>
      </c>
      <c r="G7070" s="29" t="s">
        <v>20035</v>
      </c>
      <c r="H7070" s="51" t="s">
        <v>2350</v>
      </c>
      <c r="I7070" s="6"/>
      <c r="J7070" s="10"/>
    </row>
    <row r="7071">
      <c r="A7071" s="28">
        <v>7.81127401782E11</v>
      </c>
      <c r="B7071" s="29" t="s">
        <v>21464</v>
      </c>
      <c r="C7071" s="29" t="s">
        <v>21465</v>
      </c>
      <c r="D7071" s="28">
        <v>8.7771367531E10</v>
      </c>
      <c r="E7071" s="29" t="s">
        <v>1335</v>
      </c>
      <c r="F7071" s="29" t="s">
        <v>22</v>
      </c>
      <c r="G7071" s="29" t="s">
        <v>17237</v>
      </c>
      <c r="H7071" s="51" t="s">
        <v>21466</v>
      </c>
      <c r="I7071" s="6"/>
      <c r="J7071" s="33"/>
    </row>
    <row r="7072">
      <c r="A7072" s="28">
        <v>7.81210402048E11</v>
      </c>
      <c r="B7072" s="29" t="s">
        <v>21467</v>
      </c>
      <c r="C7072" s="29" t="s">
        <v>21468</v>
      </c>
      <c r="D7072" s="28">
        <v>8.7766397506E10</v>
      </c>
      <c r="E7072" s="29" t="s">
        <v>173</v>
      </c>
      <c r="F7072" s="29" t="s">
        <v>16</v>
      </c>
      <c r="G7072" s="29" t="s">
        <v>21469</v>
      </c>
      <c r="H7072" s="51" t="s">
        <v>21367</v>
      </c>
      <c r="I7072" s="6"/>
      <c r="J7072" s="33"/>
    </row>
    <row r="7073">
      <c r="A7073" s="3">
        <v>7.81207303112E11</v>
      </c>
      <c r="B7073" s="2" t="s">
        <v>21470</v>
      </c>
      <c r="C7073" s="2" t="s">
        <v>21471</v>
      </c>
      <c r="D7073" s="3">
        <v>8.7772877474E10</v>
      </c>
      <c r="E7073" s="2" t="s">
        <v>165</v>
      </c>
      <c r="F7073" s="2" t="s">
        <v>141</v>
      </c>
      <c r="G7073" s="2" t="s">
        <v>13454</v>
      </c>
      <c r="H7073" s="4" t="s">
        <v>17176</v>
      </c>
      <c r="I7073" s="10"/>
      <c r="J7073" s="6"/>
    </row>
    <row r="7074">
      <c r="A7074" s="3">
        <v>7.81211301871E11</v>
      </c>
      <c r="B7074" s="2" t="s">
        <v>21472</v>
      </c>
      <c r="C7074" s="2" t="s">
        <v>21473</v>
      </c>
      <c r="D7074" s="3">
        <v>8.7020001178E10</v>
      </c>
      <c r="E7074" s="2" t="s">
        <v>386</v>
      </c>
      <c r="F7074" s="2" t="s">
        <v>452</v>
      </c>
      <c r="G7074" s="2" t="s">
        <v>1617</v>
      </c>
      <c r="H7074" s="4" t="s">
        <v>20798</v>
      </c>
      <c r="I7074" s="10"/>
      <c r="J7074" s="33"/>
    </row>
    <row r="7075">
      <c r="A7075" s="3">
        <v>7.8120930182E11</v>
      </c>
      <c r="B7075" s="2" t="s">
        <v>21474</v>
      </c>
      <c r="C7075" s="2" t="s">
        <v>21474</v>
      </c>
      <c r="D7075" s="3">
        <v>8.7059900931E10</v>
      </c>
      <c r="E7075" s="2" t="s">
        <v>165</v>
      </c>
      <c r="F7075" s="2" t="s">
        <v>71</v>
      </c>
      <c r="G7075" s="2" t="s">
        <v>21475</v>
      </c>
      <c r="H7075" s="65" t="s">
        <v>2084</v>
      </c>
      <c r="I7075" s="10"/>
      <c r="J7075" s="10"/>
    </row>
    <row r="7076">
      <c r="A7076" s="3">
        <v>7.81219302174E11</v>
      </c>
      <c r="B7076" s="2" t="s">
        <v>21476</v>
      </c>
      <c r="C7076" s="2" t="s">
        <v>21477</v>
      </c>
      <c r="D7076" s="69" t="s">
        <v>21478</v>
      </c>
      <c r="E7076" s="2" t="s">
        <v>362</v>
      </c>
      <c r="F7076" s="2" t="s">
        <v>141</v>
      </c>
      <c r="G7076" s="2" t="s">
        <v>21479</v>
      </c>
      <c r="H7076" s="4" t="s">
        <v>18058</v>
      </c>
      <c r="I7076" s="10"/>
      <c r="J7076" s="6"/>
    </row>
    <row r="7077">
      <c r="A7077" s="62">
        <v>7.8122840266E11</v>
      </c>
      <c r="B7077" s="63" t="s">
        <v>21480</v>
      </c>
      <c r="C7077" s="63" t="s">
        <v>21481</v>
      </c>
      <c r="D7077" s="62">
        <f>+77292203435</f>
        <v>77292203435</v>
      </c>
      <c r="E7077" s="63" t="s">
        <v>117</v>
      </c>
      <c r="F7077" s="63" t="s">
        <v>1868</v>
      </c>
      <c r="G7077" s="63" t="s">
        <v>12586</v>
      </c>
      <c r="H7077" s="33"/>
      <c r="I7077" s="33"/>
      <c r="J7077" s="33"/>
    </row>
    <row r="7078">
      <c r="A7078" s="3">
        <v>7.81221402424E11</v>
      </c>
      <c r="B7078" s="2" t="s">
        <v>21482</v>
      </c>
      <c r="C7078" s="2" t="s">
        <v>21483</v>
      </c>
      <c r="D7078" s="3">
        <v>8.70776341E10</v>
      </c>
      <c r="E7078" s="2" t="s">
        <v>674</v>
      </c>
      <c r="F7078" s="2" t="s">
        <v>71</v>
      </c>
      <c r="G7078" s="2" t="s">
        <v>2173</v>
      </c>
      <c r="H7078" s="65" t="s">
        <v>21484</v>
      </c>
      <c r="I7078" s="10"/>
      <c r="J7078" s="13"/>
    </row>
    <row r="7079">
      <c r="A7079" s="3">
        <v>7.90101399219E11</v>
      </c>
      <c r="B7079" s="2" t="s">
        <v>21485</v>
      </c>
      <c r="C7079" s="2" t="s">
        <v>21486</v>
      </c>
      <c r="D7079" s="3">
        <v>8.705444864E10</v>
      </c>
      <c r="E7079" s="2" t="s">
        <v>2949</v>
      </c>
      <c r="F7079" s="2" t="s">
        <v>141</v>
      </c>
      <c r="G7079" s="2" t="s">
        <v>2066</v>
      </c>
      <c r="H7079" s="4" t="s">
        <v>21487</v>
      </c>
      <c r="I7079" s="10"/>
      <c r="J7079" s="33"/>
    </row>
    <row r="7080">
      <c r="A7080" s="28">
        <v>7.90109300243E11</v>
      </c>
      <c r="B7080" s="29" t="s">
        <v>21488</v>
      </c>
      <c r="C7080" s="29" t="s">
        <v>21489</v>
      </c>
      <c r="D7080" s="28">
        <v>8.7773171457E10</v>
      </c>
      <c r="E7080" s="29" t="s">
        <v>213</v>
      </c>
      <c r="F7080" s="29" t="s">
        <v>205</v>
      </c>
      <c r="G7080" s="29" t="s">
        <v>1263</v>
      </c>
      <c r="H7080" s="51" t="s">
        <v>21453</v>
      </c>
      <c r="I7080" s="6"/>
      <c r="J7080" s="10"/>
    </row>
    <row r="7081">
      <c r="A7081" s="28">
        <v>7.90103402749E11</v>
      </c>
      <c r="B7081" s="29" t="s">
        <v>5468</v>
      </c>
      <c r="C7081" s="29" t="s">
        <v>21490</v>
      </c>
      <c r="D7081" s="28">
        <f>+77011448822</f>
        <v>77011448822</v>
      </c>
      <c r="E7081" s="29" t="s">
        <v>36</v>
      </c>
      <c r="F7081" s="29" t="s">
        <v>2</v>
      </c>
      <c r="G7081" s="29" t="s">
        <v>12199</v>
      </c>
      <c r="H7081" s="51" t="s">
        <v>21367</v>
      </c>
      <c r="I7081" s="6"/>
      <c r="J7081" s="10"/>
    </row>
    <row r="7082">
      <c r="A7082" s="28">
        <v>7.90106303162E11</v>
      </c>
      <c r="B7082" s="29" t="s">
        <v>21491</v>
      </c>
      <c r="C7082" s="29" t="s">
        <v>21492</v>
      </c>
      <c r="D7082" s="28">
        <v>8.77891441E10</v>
      </c>
      <c r="E7082" s="29" t="s">
        <v>117</v>
      </c>
      <c r="F7082" s="29" t="s">
        <v>186</v>
      </c>
      <c r="G7082" s="29" t="s">
        <v>2746</v>
      </c>
      <c r="H7082" s="51" t="s">
        <v>18005</v>
      </c>
      <c r="I7082" s="6"/>
      <c r="J7082" s="6"/>
    </row>
    <row r="7083">
      <c r="A7083" s="28">
        <v>7.90104401528E11</v>
      </c>
      <c r="B7083" s="29" t="s">
        <v>21493</v>
      </c>
      <c r="C7083" s="29" t="s">
        <v>21494</v>
      </c>
      <c r="D7083" s="28">
        <f>+77074735330</f>
        <v>77074735330</v>
      </c>
      <c r="E7083" s="29" t="s">
        <v>1</v>
      </c>
      <c r="F7083" s="29" t="s">
        <v>16</v>
      </c>
      <c r="G7083" s="29" t="s">
        <v>14082</v>
      </c>
      <c r="H7083" s="51" t="s">
        <v>2373</v>
      </c>
      <c r="I7083" s="6"/>
      <c r="J7083" s="6"/>
    </row>
    <row r="7084">
      <c r="A7084" s="28">
        <v>7.90109301221E11</v>
      </c>
      <c r="B7084" s="29" t="s">
        <v>16727</v>
      </c>
      <c r="C7084" s="29" t="s">
        <v>21495</v>
      </c>
      <c r="D7084" s="28">
        <v>8.7055544059E10</v>
      </c>
      <c r="E7084" s="29" t="s">
        <v>165</v>
      </c>
      <c r="F7084" s="29" t="s">
        <v>96</v>
      </c>
      <c r="G7084" s="29" t="s">
        <v>21496</v>
      </c>
      <c r="H7084" s="51" t="s">
        <v>2373</v>
      </c>
      <c r="I7084" s="6"/>
      <c r="J7084" s="10"/>
    </row>
    <row r="7085">
      <c r="A7085" s="28">
        <v>7.90113302688E11</v>
      </c>
      <c r="B7085" s="29" t="s">
        <v>21497</v>
      </c>
      <c r="C7085" s="29" t="s">
        <v>21498</v>
      </c>
      <c r="D7085" s="28">
        <f>+77001136879</f>
        <v>77001136879</v>
      </c>
      <c r="E7085" s="29" t="s">
        <v>213</v>
      </c>
      <c r="F7085" s="29" t="s">
        <v>71</v>
      </c>
      <c r="G7085" s="29" t="s">
        <v>21499</v>
      </c>
      <c r="H7085" s="30" t="s">
        <v>19359</v>
      </c>
      <c r="I7085" s="6"/>
      <c r="J7085" s="10"/>
    </row>
    <row r="7086">
      <c r="A7086" s="28">
        <v>7.90112300943E11</v>
      </c>
      <c r="B7086" s="29" t="s">
        <v>21500</v>
      </c>
      <c r="C7086" s="29" t="s">
        <v>21501</v>
      </c>
      <c r="D7086" s="28">
        <v>8.7051698836E10</v>
      </c>
      <c r="E7086" s="29" t="s">
        <v>213</v>
      </c>
      <c r="F7086" s="29" t="s">
        <v>9</v>
      </c>
      <c r="G7086" s="29" t="s">
        <v>2704</v>
      </c>
      <c r="H7086" s="30" t="s">
        <v>2826</v>
      </c>
      <c r="I7086" s="6"/>
      <c r="J7086" s="33"/>
    </row>
    <row r="7087">
      <c r="A7087" s="28">
        <v>7.9011745014E11</v>
      </c>
      <c r="B7087" s="29" t="s">
        <v>21502</v>
      </c>
      <c r="C7087" s="29" t="s">
        <v>21503</v>
      </c>
      <c r="D7087" s="29" t="s">
        <v>21504</v>
      </c>
      <c r="E7087" s="29" t="s">
        <v>225</v>
      </c>
      <c r="F7087" s="29" t="s">
        <v>55</v>
      </c>
      <c r="G7087" s="29" t="s">
        <v>3017</v>
      </c>
      <c r="H7087" s="51" t="s">
        <v>21505</v>
      </c>
      <c r="I7087" s="57" t="s">
        <v>7198</v>
      </c>
      <c r="J7087" s="10"/>
    </row>
    <row r="7088">
      <c r="A7088" s="58"/>
      <c r="B7088" s="58"/>
      <c r="C7088" s="58"/>
      <c r="D7088" s="58"/>
      <c r="E7088" s="58"/>
      <c r="F7088" s="58"/>
      <c r="G7088" s="58"/>
      <c r="H7088" s="6"/>
      <c r="I7088" s="6"/>
      <c r="J7088" s="6"/>
    </row>
    <row r="7089">
      <c r="A7089" s="3">
        <v>7.90114401969E11</v>
      </c>
      <c r="B7089" s="2" t="s">
        <v>21506</v>
      </c>
      <c r="C7089" s="2" t="s">
        <v>21507</v>
      </c>
      <c r="D7089" s="3">
        <v>8.7775651805E10</v>
      </c>
      <c r="E7089" s="2" t="s">
        <v>117</v>
      </c>
      <c r="F7089" s="2" t="s">
        <v>91</v>
      </c>
      <c r="G7089" s="2" t="s">
        <v>18605</v>
      </c>
      <c r="H7089" s="4" t="s">
        <v>2350</v>
      </c>
      <c r="I7089" s="10"/>
      <c r="J7089" s="6"/>
    </row>
    <row r="7090">
      <c r="A7090" s="28">
        <v>7.90121303471E11</v>
      </c>
      <c r="B7090" s="29" t="s">
        <v>21508</v>
      </c>
      <c r="C7090" s="29" t="s">
        <v>21509</v>
      </c>
      <c r="D7090" s="28">
        <v>8.7773475285E10</v>
      </c>
      <c r="E7090" s="29" t="s">
        <v>117</v>
      </c>
      <c r="F7090" s="29" t="s">
        <v>141</v>
      </c>
      <c r="G7090" s="29" t="s">
        <v>21510</v>
      </c>
      <c r="H7090" s="51" t="s">
        <v>21511</v>
      </c>
      <c r="I7090" s="6"/>
      <c r="J7090" s="33"/>
    </row>
    <row r="7091">
      <c r="A7091" s="72">
        <v>7.90121300992E11</v>
      </c>
      <c r="B7091" s="73" t="s">
        <v>21512</v>
      </c>
      <c r="C7091" s="73" t="s">
        <v>21513</v>
      </c>
      <c r="D7091" s="73" t="s">
        <v>21514</v>
      </c>
      <c r="E7091" s="73" t="s">
        <v>36</v>
      </c>
      <c r="F7091" s="73" t="s">
        <v>60</v>
      </c>
      <c r="G7091" s="73" t="s">
        <v>11468</v>
      </c>
      <c r="H7091" s="74" t="s">
        <v>21515</v>
      </c>
      <c r="I7091" s="14"/>
      <c r="J7091" s="6"/>
    </row>
    <row r="7092">
      <c r="A7092" s="3">
        <v>7.90123303531E11</v>
      </c>
      <c r="B7092" s="2" t="s">
        <v>21516</v>
      </c>
      <c r="C7092" s="2" t="s">
        <v>21517</v>
      </c>
      <c r="D7092" s="69" t="s">
        <v>21518</v>
      </c>
      <c r="E7092" s="2" t="s">
        <v>117</v>
      </c>
      <c r="F7092" s="2" t="s">
        <v>91</v>
      </c>
      <c r="G7092" s="2" t="s">
        <v>4276</v>
      </c>
      <c r="H7092" s="4" t="s">
        <v>2350</v>
      </c>
      <c r="I7092" s="10"/>
      <c r="J7092" s="6"/>
    </row>
    <row r="7093">
      <c r="A7093" s="3">
        <v>7.90122401378E11</v>
      </c>
      <c r="B7093" s="2" t="s">
        <v>21519</v>
      </c>
      <c r="C7093" s="2" t="s">
        <v>21520</v>
      </c>
      <c r="D7093" s="3">
        <v>8.7027809379E10</v>
      </c>
      <c r="E7093" s="2" t="s">
        <v>1206</v>
      </c>
      <c r="F7093" s="2" t="s">
        <v>16</v>
      </c>
      <c r="G7093" s="2" t="s">
        <v>6849</v>
      </c>
      <c r="H7093" s="4" t="s">
        <v>21238</v>
      </c>
      <c r="I7093" s="10"/>
      <c r="J7093" s="20"/>
    </row>
    <row r="7094">
      <c r="A7094" s="62">
        <v>7.90126301571E11</v>
      </c>
      <c r="B7094" s="63" t="s">
        <v>21521</v>
      </c>
      <c r="C7094" s="63" t="s">
        <v>21522</v>
      </c>
      <c r="D7094" s="62">
        <v>8.702287712E10</v>
      </c>
      <c r="E7094" s="63" t="s">
        <v>1833</v>
      </c>
      <c r="F7094" s="63" t="s">
        <v>16</v>
      </c>
      <c r="G7094" s="63" t="s">
        <v>21523</v>
      </c>
      <c r="H7094" s="33"/>
      <c r="I7094" s="33"/>
      <c r="J7094" s="13"/>
    </row>
    <row r="7095">
      <c r="A7095" s="28">
        <v>7.90125401929E11</v>
      </c>
      <c r="B7095" s="29" t="s">
        <v>21524</v>
      </c>
      <c r="C7095" s="29" t="s">
        <v>21525</v>
      </c>
      <c r="D7095" s="28">
        <v>8.77657799E10</v>
      </c>
      <c r="E7095" s="29" t="s">
        <v>225</v>
      </c>
      <c r="F7095" s="29" t="s">
        <v>60</v>
      </c>
      <c r="G7095" s="29" t="s">
        <v>61</v>
      </c>
      <c r="H7095" s="51" t="s">
        <v>21526</v>
      </c>
      <c r="I7095" s="6"/>
      <c r="J7095" s="33"/>
    </row>
    <row r="7096">
      <c r="A7096" s="28">
        <v>7.90201301816E11</v>
      </c>
      <c r="B7096" s="29" t="s">
        <v>14405</v>
      </c>
      <c r="C7096" s="29" t="s">
        <v>21527</v>
      </c>
      <c r="D7096" s="28">
        <f>+77075682058</f>
        <v>77075682058</v>
      </c>
      <c r="E7096" s="29" t="s">
        <v>225</v>
      </c>
      <c r="F7096" s="29" t="s">
        <v>96</v>
      </c>
      <c r="G7096" s="29" t="s">
        <v>21528</v>
      </c>
      <c r="H7096" s="51" t="s">
        <v>2373</v>
      </c>
      <c r="I7096" s="6"/>
      <c r="J7096" s="33"/>
    </row>
    <row r="7097">
      <c r="A7097" s="28">
        <v>7.90202302823E11</v>
      </c>
      <c r="B7097" s="29" t="s">
        <v>21529</v>
      </c>
      <c r="C7097" s="29" t="s">
        <v>21530</v>
      </c>
      <c r="D7097" s="28">
        <v>8.7754877777E10</v>
      </c>
      <c r="E7097" s="29" t="s">
        <v>21</v>
      </c>
      <c r="F7097" s="29" t="s">
        <v>2</v>
      </c>
      <c r="G7097" s="29" t="s">
        <v>1705</v>
      </c>
      <c r="H7097" s="51" t="s">
        <v>21367</v>
      </c>
      <c r="I7097" s="6"/>
      <c r="J7097" s="13"/>
    </row>
    <row r="7098">
      <c r="A7098" s="62">
        <v>7.90202300229E11</v>
      </c>
      <c r="B7098" s="63" t="s">
        <v>21531</v>
      </c>
      <c r="C7098" s="63" t="s">
        <v>21532</v>
      </c>
      <c r="D7098" s="68" t="str">
        <f>+77019220257 ,87019220257</f>
        <v>#ERROR!</v>
      </c>
      <c r="E7098" s="63" t="s">
        <v>1335</v>
      </c>
      <c r="F7098" s="63" t="s">
        <v>2984</v>
      </c>
      <c r="G7098" s="63" t="s">
        <v>6071</v>
      </c>
      <c r="H7098" s="33"/>
      <c r="I7098" s="33"/>
      <c r="J7098" s="6"/>
    </row>
    <row r="7099">
      <c r="A7099" s="28">
        <v>7.9021440296E11</v>
      </c>
      <c r="B7099" s="29" t="s">
        <v>21533</v>
      </c>
      <c r="C7099" s="29" t="s">
        <v>21534</v>
      </c>
      <c r="D7099" s="28">
        <v>8.7472034227E10</v>
      </c>
      <c r="E7099" s="29" t="s">
        <v>362</v>
      </c>
      <c r="F7099" s="29" t="s">
        <v>55</v>
      </c>
      <c r="G7099" s="29" t="s">
        <v>14202</v>
      </c>
      <c r="H7099" s="51" t="s">
        <v>15299</v>
      </c>
      <c r="I7099" s="6"/>
      <c r="J7099" s="10"/>
    </row>
    <row r="7100">
      <c r="A7100" s="3">
        <v>7.90217301932E11</v>
      </c>
      <c r="B7100" s="2" t="s">
        <v>21535</v>
      </c>
      <c r="C7100" s="2" t="s">
        <v>21536</v>
      </c>
      <c r="D7100" s="3">
        <f>+77754198987</f>
        <v>77754198987</v>
      </c>
      <c r="E7100" s="2" t="s">
        <v>302</v>
      </c>
      <c r="F7100" s="2" t="s">
        <v>22</v>
      </c>
      <c r="G7100" s="2" t="s">
        <v>17288</v>
      </c>
      <c r="H7100" s="4" t="s">
        <v>2355</v>
      </c>
      <c r="I7100" s="10"/>
      <c r="J7100" s="6"/>
    </row>
    <row r="7101">
      <c r="A7101" s="28">
        <v>7.90227350261E11</v>
      </c>
      <c r="B7101" s="29" t="s">
        <v>21537</v>
      </c>
      <c r="C7101" s="29" t="s">
        <v>21538</v>
      </c>
      <c r="D7101" s="28">
        <v>8.7753456754E10</v>
      </c>
      <c r="E7101" s="29" t="s">
        <v>879</v>
      </c>
      <c r="F7101" s="29" t="s">
        <v>71</v>
      </c>
      <c r="G7101" s="29" t="s">
        <v>4740</v>
      </c>
      <c r="H7101" s="30" t="s">
        <v>19378</v>
      </c>
      <c r="I7101" s="6"/>
      <c r="J7101" s="6"/>
    </row>
    <row r="7102">
      <c r="A7102" s="28">
        <v>7.90223300273E11</v>
      </c>
      <c r="B7102" s="29" t="s">
        <v>21539</v>
      </c>
      <c r="C7102" s="29" t="s">
        <v>21540</v>
      </c>
      <c r="D7102" s="28">
        <v>8.7072792379E10</v>
      </c>
      <c r="E7102" s="29" t="s">
        <v>165</v>
      </c>
      <c r="F7102" s="29" t="s">
        <v>37</v>
      </c>
      <c r="G7102" s="29" t="s">
        <v>16160</v>
      </c>
      <c r="H7102" s="51" t="s">
        <v>21541</v>
      </c>
      <c r="I7102" s="6"/>
      <c r="J7102" s="10"/>
    </row>
    <row r="7103">
      <c r="A7103" s="62">
        <v>7.90301300811E11</v>
      </c>
      <c r="B7103" s="63" t="s">
        <v>21542</v>
      </c>
      <c r="C7103" s="63" t="s">
        <v>21543</v>
      </c>
      <c r="D7103" s="62">
        <v>8.7016346934E10</v>
      </c>
      <c r="E7103" s="63" t="s">
        <v>165</v>
      </c>
      <c r="F7103" s="63" t="s">
        <v>205</v>
      </c>
      <c r="G7103" s="63" t="s">
        <v>21544</v>
      </c>
      <c r="H7103" s="33"/>
      <c r="I7103" s="33"/>
      <c r="J7103" s="13"/>
    </row>
    <row r="7104">
      <c r="A7104" s="3">
        <v>7.90303401738E11</v>
      </c>
      <c r="B7104" s="2" t="s">
        <v>21545</v>
      </c>
      <c r="C7104" s="2" t="s">
        <v>21546</v>
      </c>
      <c r="D7104" s="2" t="s">
        <v>21547</v>
      </c>
      <c r="E7104" s="2" t="s">
        <v>247</v>
      </c>
      <c r="F7104" s="2" t="s">
        <v>2</v>
      </c>
      <c r="G7104" s="2" t="s">
        <v>17807</v>
      </c>
      <c r="H7104" s="4" t="s">
        <v>21462</v>
      </c>
      <c r="I7104" s="10"/>
      <c r="J7104" s="33"/>
    </row>
    <row r="7105">
      <c r="A7105" s="28">
        <v>7.90303401936E11</v>
      </c>
      <c r="B7105" s="29" t="s">
        <v>21548</v>
      </c>
      <c r="C7105" s="29" t="s">
        <v>21549</v>
      </c>
      <c r="D7105" s="28">
        <v>8.7022504431E10</v>
      </c>
      <c r="E7105" s="29" t="s">
        <v>674</v>
      </c>
      <c r="F7105" s="29" t="s">
        <v>31</v>
      </c>
      <c r="G7105" s="29" t="s">
        <v>15653</v>
      </c>
      <c r="H7105" s="51" t="s">
        <v>21234</v>
      </c>
      <c r="I7105" s="6"/>
      <c r="J7105" s="10"/>
    </row>
    <row r="7106">
      <c r="A7106" s="3">
        <v>7.9031330124E11</v>
      </c>
      <c r="B7106" s="2" t="s">
        <v>4796</v>
      </c>
      <c r="C7106" s="2" t="s">
        <v>21550</v>
      </c>
      <c r="D7106" s="69" t="s">
        <v>21551</v>
      </c>
      <c r="E7106" s="2" t="s">
        <v>1</v>
      </c>
      <c r="F7106" s="2" t="s">
        <v>2</v>
      </c>
      <c r="G7106" s="2" t="s">
        <v>12478</v>
      </c>
      <c r="H7106" s="4" t="s">
        <v>21462</v>
      </c>
      <c r="I7106" s="10"/>
      <c r="J7106" s="6"/>
    </row>
    <row r="7107">
      <c r="A7107" s="62">
        <v>7.90306301708E11</v>
      </c>
      <c r="B7107" s="63" t="s">
        <v>21552</v>
      </c>
      <c r="C7107" s="63" t="s">
        <v>21553</v>
      </c>
      <c r="D7107" s="62">
        <v>8.7017757951E10</v>
      </c>
      <c r="E7107" s="63" t="s">
        <v>173</v>
      </c>
      <c r="F7107" s="63" t="s">
        <v>1868</v>
      </c>
      <c r="G7107" s="63" t="s">
        <v>14424</v>
      </c>
      <c r="H7107" s="33"/>
      <c r="I7107" s="33"/>
      <c r="J7107" s="6"/>
    </row>
    <row r="7108">
      <c r="A7108" s="28">
        <v>7.90308400464E11</v>
      </c>
      <c r="B7108" s="29" t="s">
        <v>21554</v>
      </c>
      <c r="C7108" s="29" t="s">
        <v>21555</v>
      </c>
      <c r="D7108" s="28">
        <f>+77017778696</f>
        <v>77017778696</v>
      </c>
      <c r="E7108" s="29" t="s">
        <v>117</v>
      </c>
      <c r="F7108" s="29" t="s">
        <v>96</v>
      </c>
      <c r="G7108" s="29" t="s">
        <v>18672</v>
      </c>
      <c r="H7108" s="51" t="s">
        <v>21556</v>
      </c>
      <c r="I7108" s="6"/>
      <c r="J7108" s="6"/>
    </row>
    <row r="7109">
      <c r="A7109" s="3">
        <v>7.90305300586E11</v>
      </c>
      <c r="B7109" s="2" t="s">
        <v>21557</v>
      </c>
      <c r="C7109" s="2" t="s">
        <v>21558</v>
      </c>
      <c r="D7109" s="3">
        <v>8.7784577244E10</v>
      </c>
      <c r="E7109" s="2" t="s">
        <v>674</v>
      </c>
      <c r="F7109" s="2" t="s">
        <v>141</v>
      </c>
      <c r="G7109" s="2" t="s">
        <v>2066</v>
      </c>
      <c r="H7109" s="4" t="s">
        <v>21559</v>
      </c>
      <c r="I7109" s="10"/>
      <c r="J7109" s="10"/>
    </row>
    <row r="7110">
      <c r="A7110" s="3">
        <v>7.90321300395E11</v>
      </c>
      <c r="B7110" s="2" t="s">
        <v>21560</v>
      </c>
      <c r="C7110" s="2" t="s">
        <v>21561</v>
      </c>
      <c r="D7110" s="3">
        <v>8.7056674849E10</v>
      </c>
      <c r="E7110" s="2" t="s">
        <v>674</v>
      </c>
      <c r="F7110" s="2" t="s">
        <v>37</v>
      </c>
      <c r="G7110" s="2" t="s">
        <v>13285</v>
      </c>
      <c r="H7110" s="4" t="s">
        <v>19483</v>
      </c>
      <c r="I7110" s="10"/>
      <c r="J7110" s="6"/>
    </row>
    <row r="7111">
      <c r="A7111" s="28">
        <v>7.90327301891E11</v>
      </c>
      <c r="B7111" s="29" t="s">
        <v>21562</v>
      </c>
      <c r="C7111" s="29" t="s">
        <v>21563</v>
      </c>
      <c r="D7111" s="28">
        <v>8.7233277283E10</v>
      </c>
      <c r="E7111" s="29" t="s">
        <v>21</v>
      </c>
      <c r="F7111" s="29" t="s">
        <v>141</v>
      </c>
      <c r="G7111" s="29" t="s">
        <v>4231</v>
      </c>
      <c r="H7111" s="51" t="s">
        <v>21564</v>
      </c>
      <c r="I7111" s="6"/>
      <c r="J7111" s="6"/>
    </row>
    <row r="7112">
      <c r="A7112" s="3">
        <v>7.90320403003E11</v>
      </c>
      <c r="B7112" s="2" t="s">
        <v>21565</v>
      </c>
      <c r="C7112" s="2" t="s">
        <v>21566</v>
      </c>
      <c r="D7112" s="3">
        <v>8.7770696295E10</v>
      </c>
      <c r="E7112" s="2" t="s">
        <v>165</v>
      </c>
      <c r="F7112" s="2" t="s">
        <v>9</v>
      </c>
      <c r="G7112" s="2" t="s">
        <v>19890</v>
      </c>
      <c r="H7112" s="65" t="s">
        <v>2591</v>
      </c>
      <c r="I7112" s="10"/>
      <c r="J7112" s="6"/>
    </row>
    <row r="7113">
      <c r="A7113" s="28">
        <v>7.90327302106E11</v>
      </c>
      <c r="B7113" s="29" t="s">
        <v>21567</v>
      </c>
      <c r="C7113" s="29" t="s">
        <v>21568</v>
      </c>
      <c r="D7113" s="28">
        <v>8.7776555858E10</v>
      </c>
      <c r="E7113" s="29" t="s">
        <v>165</v>
      </c>
      <c r="F7113" s="29" t="s">
        <v>55</v>
      </c>
      <c r="G7113" s="29" t="s">
        <v>21569</v>
      </c>
      <c r="H7113" s="51" t="s">
        <v>1293</v>
      </c>
      <c r="I7113" s="6"/>
      <c r="J7113" s="10"/>
    </row>
    <row r="7114">
      <c r="A7114" s="28">
        <v>7.90327302354E11</v>
      </c>
      <c r="B7114" s="29" t="s">
        <v>21570</v>
      </c>
      <c r="C7114" s="29" t="s">
        <v>21571</v>
      </c>
      <c r="D7114" s="39" t="s">
        <v>21572</v>
      </c>
      <c r="E7114" s="29" t="s">
        <v>225</v>
      </c>
      <c r="F7114" s="29" t="s">
        <v>186</v>
      </c>
      <c r="G7114" s="29" t="s">
        <v>21573</v>
      </c>
      <c r="H7114" s="51" t="s">
        <v>18005</v>
      </c>
      <c r="I7114" s="6"/>
      <c r="J7114" s="14"/>
    </row>
    <row r="7115">
      <c r="A7115" s="62">
        <v>7.90401400524E11</v>
      </c>
      <c r="B7115" s="63" t="s">
        <v>21574</v>
      </c>
      <c r="C7115" s="63" t="s">
        <v>21575</v>
      </c>
      <c r="D7115" s="62">
        <v>8.7753494949E10</v>
      </c>
      <c r="E7115" s="63" t="s">
        <v>173</v>
      </c>
      <c r="F7115" s="63" t="s">
        <v>428</v>
      </c>
      <c r="G7115" s="63" t="s">
        <v>5906</v>
      </c>
      <c r="H7115" s="33"/>
      <c r="I7115" s="33"/>
      <c r="J7115" s="6"/>
    </row>
    <row r="7116">
      <c r="A7116" s="62">
        <v>7.90331300101E11</v>
      </c>
      <c r="B7116" s="63" t="s">
        <v>21576</v>
      </c>
      <c r="C7116" s="63" t="s">
        <v>21577</v>
      </c>
      <c r="D7116" s="68" t="str">
        <f>+77768891122 ,87768891122</f>
        <v>#ERROR!</v>
      </c>
      <c r="E7116" s="63" t="s">
        <v>36</v>
      </c>
      <c r="F7116" s="63" t="s">
        <v>205</v>
      </c>
      <c r="G7116" s="63" t="s">
        <v>1263</v>
      </c>
      <c r="H7116" s="33"/>
      <c r="I7116" s="33"/>
      <c r="J7116" s="13"/>
    </row>
    <row r="7117">
      <c r="A7117" s="62">
        <v>7.904023008E11</v>
      </c>
      <c r="B7117" s="63" t="s">
        <v>21578</v>
      </c>
      <c r="C7117" s="63" t="s">
        <v>21579</v>
      </c>
      <c r="D7117" s="62">
        <v>8.7026668344E10</v>
      </c>
      <c r="E7117" s="63" t="s">
        <v>674</v>
      </c>
      <c r="F7117" s="63" t="s">
        <v>205</v>
      </c>
      <c r="G7117" s="63" t="s">
        <v>3981</v>
      </c>
      <c r="H7117" s="33"/>
      <c r="I7117" s="33"/>
      <c r="J7117" s="20"/>
    </row>
    <row r="7118">
      <c r="A7118" s="3">
        <v>7.90401300994E11</v>
      </c>
      <c r="B7118" s="2" t="s">
        <v>21580</v>
      </c>
      <c r="C7118" s="2" t="s">
        <v>21581</v>
      </c>
      <c r="D7118" s="3">
        <v>8.7781144724E10</v>
      </c>
      <c r="E7118" s="2" t="s">
        <v>674</v>
      </c>
      <c r="F7118" s="2" t="s">
        <v>452</v>
      </c>
      <c r="G7118" s="2" t="s">
        <v>21582</v>
      </c>
      <c r="H7118" s="4" t="s">
        <v>20798</v>
      </c>
      <c r="I7118" s="10"/>
      <c r="J7118" s="10"/>
    </row>
    <row r="7119">
      <c r="A7119" s="28">
        <v>7.90413401756E11</v>
      </c>
      <c r="B7119" s="29" t="s">
        <v>21583</v>
      </c>
      <c r="C7119" s="29" t="s">
        <v>21584</v>
      </c>
      <c r="D7119" s="28">
        <v>8.7012307793E10</v>
      </c>
      <c r="E7119" s="29" t="s">
        <v>674</v>
      </c>
      <c r="F7119" s="29" t="s">
        <v>2</v>
      </c>
      <c r="G7119" s="29" t="s">
        <v>17536</v>
      </c>
      <c r="H7119" s="51" t="s">
        <v>21367</v>
      </c>
      <c r="I7119" s="6"/>
      <c r="J7119" s="13"/>
    </row>
    <row r="7120">
      <c r="A7120" s="62">
        <v>7.90417300092E11</v>
      </c>
      <c r="B7120" s="63" t="s">
        <v>21585</v>
      </c>
      <c r="C7120" s="63" t="s">
        <v>21586</v>
      </c>
      <c r="D7120" s="62">
        <v>8.7012924805E10</v>
      </c>
      <c r="E7120" s="63" t="s">
        <v>1335</v>
      </c>
      <c r="F7120" s="63" t="s">
        <v>205</v>
      </c>
      <c r="G7120" s="63" t="s">
        <v>802</v>
      </c>
      <c r="H7120" s="33"/>
      <c r="I7120" s="33"/>
      <c r="J7120" s="6"/>
    </row>
    <row r="7121">
      <c r="A7121" s="28">
        <v>7.90417300268E11</v>
      </c>
      <c r="B7121" s="29" t="s">
        <v>21587</v>
      </c>
      <c r="C7121" s="29" t="s">
        <v>21588</v>
      </c>
      <c r="D7121" s="28">
        <v>8.7776737741E10</v>
      </c>
      <c r="E7121" s="29" t="s">
        <v>165</v>
      </c>
      <c r="F7121" s="29" t="s">
        <v>71</v>
      </c>
      <c r="G7121" s="29" t="s">
        <v>21589</v>
      </c>
      <c r="H7121" s="30" t="s">
        <v>2055</v>
      </c>
      <c r="I7121" s="6"/>
      <c r="J7121" s="6"/>
    </row>
    <row r="7122">
      <c r="A7122" s="28">
        <v>7.90416301726E11</v>
      </c>
      <c r="B7122" s="29" t="s">
        <v>21590</v>
      </c>
      <c r="C7122" s="29" t="s">
        <v>21591</v>
      </c>
      <c r="D7122" s="28">
        <v>8.7016666461E10</v>
      </c>
      <c r="E7122" s="29" t="s">
        <v>117</v>
      </c>
      <c r="F7122" s="29" t="s">
        <v>452</v>
      </c>
      <c r="G7122" s="29" t="s">
        <v>16541</v>
      </c>
      <c r="H7122" s="51" t="s">
        <v>8148</v>
      </c>
      <c r="I7122" s="6"/>
      <c r="J7122" s="33"/>
    </row>
    <row r="7123">
      <c r="A7123" s="28">
        <v>7.90422301154E11</v>
      </c>
      <c r="B7123" s="29" t="s">
        <v>21592</v>
      </c>
      <c r="C7123" s="29" t="s">
        <v>21592</v>
      </c>
      <c r="D7123" s="28">
        <v>8.7475449227E10</v>
      </c>
      <c r="E7123" s="29" t="s">
        <v>674</v>
      </c>
      <c r="F7123" s="29" t="s">
        <v>37</v>
      </c>
      <c r="G7123" s="29" t="s">
        <v>3444</v>
      </c>
      <c r="H7123" s="51" t="s">
        <v>21541</v>
      </c>
      <c r="I7123" s="6"/>
      <c r="J7123" s="10"/>
    </row>
    <row r="7124">
      <c r="A7124" s="3">
        <v>7.90420300105E11</v>
      </c>
      <c r="B7124" s="2" t="s">
        <v>21593</v>
      </c>
      <c r="C7124" s="2" t="s">
        <v>21594</v>
      </c>
      <c r="D7124" s="69" t="s">
        <v>21595</v>
      </c>
      <c r="E7124" s="2" t="s">
        <v>525</v>
      </c>
      <c r="F7124" s="2" t="s">
        <v>141</v>
      </c>
      <c r="G7124" s="2" t="s">
        <v>16882</v>
      </c>
      <c r="H7124" s="4" t="s">
        <v>21487</v>
      </c>
      <c r="I7124" s="10"/>
      <c r="J7124" s="6"/>
    </row>
    <row r="7125">
      <c r="A7125" s="62">
        <v>7.90505499073E11</v>
      </c>
      <c r="B7125" s="63" t="s">
        <v>21596</v>
      </c>
      <c r="C7125" s="63" t="s">
        <v>21597</v>
      </c>
      <c r="D7125" s="68" t="str">
        <f>+7 (775) 412 36 55</f>
        <v>#ERROR!</v>
      </c>
      <c r="E7125" s="63" t="s">
        <v>21598</v>
      </c>
      <c r="F7125" s="63" t="s">
        <v>16</v>
      </c>
      <c r="G7125" s="63" t="s">
        <v>13868</v>
      </c>
      <c r="H7125" s="33"/>
      <c r="I7125" s="33"/>
      <c r="J7125" s="10"/>
    </row>
    <row r="7126">
      <c r="A7126" s="28">
        <v>7.90505350242E11</v>
      </c>
      <c r="B7126" s="29" t="s">
        <v>21599</v>
      </c>
      <c r="C7126" s="29" t="s">
        <v>21600</v>
      </c>
      <c r="D7126" s="28">
        <v>8.7051610125E10</v>
      </c>
      <c r="E7126" s="29" t="s">
        <v>1335</v>
      </c>
      <c r="F7126" s="29" t="s">
        <v>16</v>
      </c>
      <c r="G7126" s="29" t="s">
        <v>2890</v>
      </c>
      <c r="H7126" s="30" t="s">
        <v>2826</v>
      </c>
      <c r="I7126" s="6"/>
      <c r="J7126" s="6"/>
    </row>
    <row r="7127">
      <c r="A7127" s="28">
        <v>7.90509301355E11</v>
      </c>
      <c r="B7127" s="29" t="s">
        <v>21601</v>
      </c>
      <c r="C7127" s="29" t="s">
        <v>21602</v>
      </c>
      <c r="D7127" s="28">
        <v>8.7058888788E10</v>
      </c>
      <c r="E7127" s="29" t="s">
        <v>165</v>
      </c>
      <c r="F7127" s="29" t="s">
        <v>96</v>
      </c>
      <c r="G7127" s="29" t="s">
        <v>21603</v>
      </c>
      <c r="H7127" s="51" t="s">
        <v>2373</v>
      </c>
      <c r="I7127" s="6"/>
      <c r="J7127" s="6"/>
    </row>
    <row r="7128">
      <c r="A7128" s="62">
        <v>7.90510301465E11</v>
      </c>
      <c r="B7128" s="63" t="s">
        <v>21604</v>
      </c>
      <c r="C7128" s="63" t="s">
        <v>21604</v>
      </c>
      <c r="D7128" s="62">
        <v>8.7012200005E10</v>
      </c>
      <c r="E7128" s="63" t="s">
        <v>213</v>
      </c>
      <c r="F7128" s="63" t="s">
        <v>428</v>
      </c>
      <c r="G7128" s="63" t="s">
        <v>5863</v>
      </c>
      <c r="H7128" s="33"/>
      <c r="I7128" s="33"/>
      <c r="J7128" s="6"/>
    </row>
    <row r="7129">
      <c r="A7129" s="28">
        <v>7.90515400851E11</v>
      </c>
      <c r="B7129" s="29" t="s">
        <v>21605</v>
      </c>
      <c r="C7129" s="29" t="s">
        <v>21606</v>
      </c>
      <c r="D7129" s="28">
        <v>8.7059989547E10</v>
      </c>
      <c r="E7129" s="29" t="s">
        <v>213</v>
      </c>
      <c r="F7129" s="29" t="s">
        <v>2</v>
      </c>
      <c r="G7129" s="29" t="s">
        <v>13231</v>
      </c>
      <c r="H7129" s="51" t="s">
        <v>21367</v>
      </c>
      <c r="I7129" s="6"/>
      <c r="J7129" s="20"/>
    </row>
    <row r="7130">
      <c r="A7130" s="3">
        <v>7.90525300909E11</v>
      </c>
      <c r="B7130" s="2" t="s">
        <v>21607</v>
      </c>
      <c r="C7130" s="2" t="s">
        <v>21608</v>
      </c>
      <c r="D7130" s="69" t="s">
        <v>21609</v>
      </c>
      <c r="E7130" s="2" t="s">
        <v>225</v>
      </c>
      <c r="F7130" s="2" t="s">
        <v>71</v>
      </c>
      <c r="G7130" s="2" t="s">
        <v>2270</v>
      </c>
      <c r="H7130" s="65" t="s">
        <v>2084</v>
      </c>
      <c r="I7130" s="10"/>
      <c r="J7130" s="10"/>
    </row>
    <row r="7131">
      <c r="A7131" s="3">
        <v>7.90520301296E11</v>
      </c>
      <c r="B7131" s="2" t="s">
        <v>21610</v>
      </c>
      <c r="C7131" s="2" t="s">
        <v>21611</v>
      </c>
      <c r="D7131" s="69" t="s">
        <v>21612</v>
      </c>
      <c r="E7131" s="2" t="s">
        <v>117</v>
      </c>
      <c r="F7131" s="2" t="s">
        <v>452</v>
      </c>
      <c r="G7131" s="2" t="s">
        <v>16088</v>
      </c>
      <c r="H7131" s="4" t="s">
        <v>8148</v>
      </c>
      <c r="I7131" s="10"/>
      <c r="J7131" s="6"/>
    </row>
    <row r="7132">
      <c r="A7132" s="28">
        <v>7.90523300472E11</v>
      </c>
      <c r="B7132" s="29" t="s">
        <v>21613</v>
      </c>
      <c r="C7132" s="29" t="s">
        <v>21614</v>
      </c>
      <c r="D7132" s="28">
        <v>8.7774336579E10</v>
      </c>
      <c r="E7132" s="29" t="s">
        <v>21</v>
      </c>
      <c r="F7132" s="29" t="s">
        <v>186</v>
      </c>
      <c r="G7132" s="29" t="s">
        <v>21615</v>
      </c>
      <c r="H7132" s="51" t="s">
        <v>21616</v>
      </c>
      <c r="I7132" s="6"/>
      <c r="J7132" s="6"/>
    </row>
    <row r="7133">
      <c r="A7133" s="62">
        <v>7.9051830171E11</v>
      </c>
      <c r="B7133" s="63" t="s">
        <v>21617</v>
      </c>
      <c r="C7133" s="63" t="s">
        <v>21618</v>
      </c>
      <c r="D7133" s="62">
        <v>8.7776905679E10</v>
      </c>
      <c r="E7133" s="63" t="s">
        <v>17185</v>
      </c>
      <c r="F7133" s="63" t="s">
        <v>16</v>
      </c>
      <c r="G7133" s="63" t="s">
        <v>1634</v>
      </c>
      <c r="H7133" s="33"/>
      <c r="I7133" s="33"/>
      <c r="J7133" s="6"/>
    </row>
    <row r="7134">
      <c r="A7134" s="28">
        <v>7.90530400163E11</v>
      </c>
      <c r="B7134" s="29" t="s">
        <v>21619</v>
      </c>
      <c r="C7134" s="29" t="s">
        <v>21620</v>
      </c>
      <c r="D7134" s="29" t="s">
        <v>21621</v>
      </c>
      <c r="E7134" s="29" t="s">
        <v>173</v>
      </c>
      <c r="F7134" s="29" t="s">
        <v>2</v>
      </c>
      <c r="G7134" s="29" t="s">
        <v>5838</v>
      </c>
      <c r="H7134" s="51" t="s">
        <v>21622</v>
      </c>
      <c r="I7134" s="6"/>
      <c r="J7134" s="10"/>
    </row>
    <row r="7135">
      <c r="A7135" s="28">
        <v>7.90624400953E11</v>
      </c>
      <c r="B7135" s="29" t="s">
        <v>21623</v>
      </c>
      <c r="C7135" s="29" t="s">
        <v>21624</v>
      </c>
      <c r="D7135" s="39" t="s">
        <v>21625</v>
      </c>
      <c r="E7135" s="29" t="s">
        <v>20215</v>
      </c>
      <c r="F7135" s="29" t="s">
        <v>91</v>
      </c>
      <c r="G7135" s="29" t="s">
        <v>3280</v>
      </c>
      <c r="H7135" s="51" t="s">
        <v>21311</v>
      </c>
      <c r="I7135" s="6"/>
      <c r="J7135" s="13"/>
    </row>
    <row r="7136">
      <c r="A7136" s="28">
        <v>7.9053040359E11</v>
      </c>
      <c r="B7136" s="29" t="s">
        <v>21626</v>
      </c>
      <c r="C7136" s="29" t="s">
        <v>21627</v>
      </c>
      <c r="D7136" s="28">
        <v>8.7786838901E10</v>
      </c>
      <c r="E7136" s="29" t="s">
        <v>173</v>
      </c>
      <c r="F7136" s="29" t="s">
        <v>201</v>
      </c>
      <c r="G7136" s="29" t="s">
        <v>3263</v>
      </c>
      <c r="H7136" s="51" t="s">
        <v>2286</v>
      </c>
      <c r="I7136" s="6"/>
      <c r="J7136" s="33"/>
    </row>
    <row r="7137">
      <c r="A7137" s="28">
        <v>7.9060130274E11</v>
      </c>
      <c r="B7137" s="29" t="s">
        <v>21628</v>
      </c>
      <c r="C7137" s="29" t="s">
        <v>21629</v>
      </c>
      <c r="D7137" s="28">
        <v>8.7714812445E10</v>
      </c>
      <c r="E7137" s="29" t="s">
        <v>1549</v>
      </c>
      <c r="F7137" s="29" t="s">
        <v>43</v>
      </c>
      <c r="G7137" s="29" t="s">
        <v>21630</v>
      </c>
      <c r="H7137" s="51" t="s">
        <v>20516</v>
      </c>
      <c r="I7137" s="6"/>
      <c r="J7137" s="10"/>
    </row>
    <row r="7138">
      <c r="A7138" s="28">
        <v>7.90606301055E11</v>
      </c>
      <c r="B7138" s="29" t="s">
        <v>21631</v>
      </c>
      <c r="C7138" s="29" t="s">
        <v>21632</v>
      </c>
      <c r="D7138" s="28">
        <v>8.7014996491E10</v>
      </c>
      <c r="E7138" s="29" t="s">
        <v>16</v>
      </c>
      <c r="F7138" s="29" t="s">
        <v>452</v>
      </c>
      <c r="G7138" s="29" t="s">
        <v>21633</v>
      </c>
      <c r="H7138" s="51" t="s">
        <v>20891</v>
      </c>
      <c r="I7138" s="6"/>
      <c r="J7138" s="10"/>
    </row>
    <row r="7139">
      <c r="A7139" s="28">
        <v>7.90624303713E11</v>
      </c>
      <c r="B7139" s="29" t="s">
        <v>21634</v>
      </c>
      <c r="C7139" s="29" t="s">
        <v>21635</v>
      </c>
      <c r="D7139" s="39" t="s">
        <v>21636</v>
      </c>
      <c r="E7139" s="29" t="s">
        <v>2768</v>
      </c>
      <c r="F7139" s="29" t="s">
        <v>96</v>
      </c>
      <c r="G7139" s="29" t="s">
        <v>13069</v>
      </c>
      <c r="H7139" s="51" t="s">
        <v>21556</v>
      </c>
      <c r="I7139" s="6"/>
      <c r="J7139" s="6"/>
    </row>
    <row r="7140">
      <c r="A7140" s="28">
        <v>7.90530401386E11</v>
      </c>
      <c r="B7140" s="29" t="s">
        <v>21637</v>
      </c>
      <c r="C7140" s="29" t="s">
        <v>21638</v>
      </c>
      <c r="D7140" s="39" t="s">
        <v>21639</v>
      </c>
      <c r="E7140" s="29" t="s">
        <v>117</v>
      </c>
      <c r="F7140" s="29" t="s">
        <v>273</v>
      </c>
      <c r="G7140" s="29" t="s">
        <v>274</v>
      </c>
      <c r="H7140" s="51" t="s">
        <v>10155</v>
      </c>
      <c r="I7140" s="6"/>
      <c r="J7140" s="10"/>
    </row>
    <row r="7141">
      <c r="A7141" s="62">
        <v>7.9060339904E11</v>
      </c>
      <c r="B7141" s="63" t="s">
        <v>21640</v>
      </c>
      <c r="C7141" s="63" t="s">
        <v>21641</v>
      </c>
      <c r="D7141" s="62">
        <v>8.7027794545E10</v>
      </c>
      <c r="E7141" s="63" t="s">
        <v>2533</v>
      </c>
      <c r="F7141" s="63" t="s">
        <v>1868</v>
      </c>
      <c r="G7141" s="63" t="s">
        <v>12294</v>
      </c>
      <c r="H7141" s="33"/>
      <c r="I7141" s="33"/>
      <c r="J7141" s="6"/>
    </row>
    <row r="7142">
      <c r="A7142" s="62">
        <v>7.90615302111E11</v>
      </c>
      <c r="B7142" s="63" t="s">
        <v>21642</v>
      </c>
      <c r="C7142" s="63" t="s">
        <v>21643</v>
      </c>
      <c r="D7142" s="68" t="str">
        <f>+77010799009 ,87010799009</f>
        <v>#ERROR!</v>
      </c>
      <c r="E7142" s="63" t="s">
        <v>1</v>
      </c>
      <c r="F7142" s="63" t="s">
        <v>16</v>
      </c>
      <c r="G7142" s="63" t="s">
        <v>3751</v>
      </c>
      <c r="H7142" s="33"/>
      <c r="I7142" s="33"/>
      <c r="J7142" s="6"/>
    </row>
    <row r="7143">
      <c r="A7143" s="62">
        <v>7.90625401799E11</v>
      </c>
      <c r="B7143" s="63" t="s">
        <v>21644</v>
      </c>
      <c r="C7143" s="63" t="s">
        <v>21645</v>
      </c>
      <c r="D7143" s="68" t="str">
        <f>+7(705)216-19-96</f>
        <v>#ERROR!</v>
      </c>
      <c r="E7143" s="63" t="s">
        <v>15</v>
      </c>
      <c r="F7143" s="63" t="s">
        <v>16</v>
      </c>
      <c r="G7143" s="63" t="s">
        <v>6514</v>
      </c>
      <c r="H7143" s="33"/>
      <c r="I7143" s="33"/>
      <c r="J7143" s="6"/>
    </row>
    <row r="7144">
      <c r="A7144" s="28">
        <v>7.90701401147E11</v>
      </c>
      <c r="B7144" s="29" t="s">
        <v>3001</v>
      </c>
      <c r="C7144" s="29" t="s">
        <v>21646</v>
      </c>
      <c r="D7144" s="39" t="s">
        <v>21647</v>
      </c>
      <c r="E7144" s="29" t="s">
        <v>173</v>
      </c>
      <c r="F7144" s="29" t="s">
        <v>71</v>
      </c>
      <c r="G7144" s="29" t="s">
        <v>3205</v>
      </c>
      <c r="H7144" s="30" t="s">
        <v>2051</v>
      </c>
      <c r="I7144" s="6"/>
      <c r="J7144" s="10"/>
      <c r="K7144" s="27"/>
      <c r="L7144" s="27"/>
      <c r="M7144" s="27"/>
      <c r="N7144" s="27"/>
      <c r="O7144" s="27"/>
      <c r="P7144" s="27"/>
      <c r="Q7144" s="27"/>
      <c r="R7144" s="27"/>
      <c r="S7144" s="27"/>
      <c r="T7144" s="27"/>
      <c r="U7144" s="27"/>
      <c r="V7144" s="27"/>
      <c r="W7144" s="27"/>
      <c r="X7144" s="27"/>
      <c r="Y7144" s="27"/>
      <c r="Z7144" s="27"/>
    </row>
    <row r="7145">
      <c r="A7145" s="3">
        <v>7.90703303277E11</v>
      </c>
      <c r="B7145" s="2" t="s">
        <v>21648</v>
      </c>
      <c r="C7145" s="2" t="s">
        <v>21649</v>
      </c>
      <c r="D7145" s="3">
        <f>+77074117665</f>
        <v>77074117665</v>
      </c>
      <c r="E7145" s="2" t="s">
        <v>525</v>
      </c>
      <c r="F7145" s="2" t="s">
        <v>273</v>
      </c>
      <c r="G7145" s="2" t="s">
        <v>274</v>
      </c>
      <c r="H7145" s="4" t="s">
        <v>21650</v>
      </c>
      <c r="I7145" s="10"/>
      <c r="J7145" s="33"/>
    </row>
    <row r="7146">
      <c r="A7146" s="62">
        <v>7.90706301594E11</v>
      </c>
      <c r="B7146" s="63" t="s">
        <v>21651</v>
      </c>
      <c r="C7146" s="63" t="s">
        <v>21652</v>
      </c>
      <c r="D7146" s="62">
        <f>+77773411311</f>
        <v>77773411311</v>
      </c>
      <c r="E7146" s="63" t="s">
        <v>165</v>
      </c>
      <c r="F7146" s="63" t="s">
        <v>16</v>
      </c>
      <c r="G7146" s="63" t="s">
        <v>21653</v>
      </c>
      <c r="H7146" s="33"/>
      <c r="I7146" s="33"/>
      <c r="J7146" s="13"/>
    </row>
    <row r="7147">
      <c r="A7147" s="28">
        <v>7.90705300174E11</v>
      </c>
      <c r="B7147" s="29" t="s">
        <v>21654</v>
      </c>
      <c r="C7147" s="29" t="s">
        <v>21655</v>
      </c>
      <c r="D7147" s="39" t="s">
        <v>21656</v>
      </c>
      <c r="E7147" s="29" t="s">
        <v>117</v>
      </c>
      <c r="F7147" s="29" t="s">
        <v>452</v>
      </c>
      <c r="G7147" s="29" t="s">
        <v>11973</v>
      </c>
      <c r="H7147" s="51" t="s">
        <v>21657</v>
      </c>
      <c r="I7147" s="6"/>
      <c r="J7147" s="6"/>
    </row>
    <row r="7148">
      <c r="A7148" s="28">
        <v>7.90707302111E11</v>
      </c>
      <c r="B7148" s="29" t="s">
        <v>21658</v>
      </c>
      <c r="C7148" s="29" t="s">
        <v>21659</v>
      </c>
      <c r="D7148" s="28">
        <v>8.7059706379E10</v>
      </c>
      <c r="E7148" s="29" t="s">
        <v>16</v>
      </c>
      <c r="F7148" s="29" t="s">
        <v>91</v>
      </c>
      <c r="G7148" s="29" t="s">
        <v>21660</v>
      </c>
      <c r="H7148" s="51" t="s">
        <v>2350</v>
      </c>
      <c r="I7148" s="6"/>
      <c r="J7148" s="10"/>
    </row>
    <row r="7149">
      <c r="A7149" s="3">
        <v>7.9072040381E11</v>
      </c>
      <c r="B7149" s="2" t="s">
        <v>21661</v>
      </c>
      <c r="C7149" s="2" t="s">
        <v>21662</v>
      </c>
      <c r="D7149" s="3">
        <f>+77781661471</f>
        <v>77781661471</v>
      </c>
      <c r="E7149" s="2" t="s">
        <v>117</v>
      </c>
      <c r="F7149" s="2" t="s">
        <v>16</v>
      </c>
      <c r="G7149" s="2" t="s">
        <v>21663</v>
      </c>
      <c r="H7149" s="4" t="s">
        <v>21664</v>
      </c>
      <c r="I7149" s="10"/>
      <c r="J7149" s="6"/>
    </row>
    <row r="7150">
      <c r="A7150" s="3">
        <v>7.90720301124E11</v>
      </c>
      <c r="B7150" s="2" t="s">
        <v>21665</v>
      </c>
      <c r="C7150" s="2" t="s">
        <v>21666</v>
      </c>
      <c r="D7150" s="3">
        <v>8.708220505E10</v>
      </c>
      <c r="E7150" s="2" t="s">
        <v>21</v>
      </c>
      <c r="F7150" s="2" t="s">
        <v>22</v>
      </c>
      <c r="G7150" s="2" t="s">
        <v>21667</v>
      </c>
      <c r="H7150" s="4" t="s">
        <v>2030</v>
      </c>
      <c r="I7150" s="10"/>
      <c r="J7150" s="13"/>
    </row>
    <row r="7151">
      <c r="A7151" s="62">
        <v>7.90709301947E11</v>
      </c>
      <c r="B7151" s="63" t="s">
        <v>21668</v>
      </c>
      <c r="C7151" s="63" t="s">
        <v>21669</v>
      </c>
      <c r="D7151" s="62">
        <f>+77052750484</f>
        <v>77052750484</v>
      </c>
      <c r="E7151" s="63" t="s">
        <v>70</v>
      </c>
      <c r="F7151" s="63" t="s">
        <v>16</v>
      </c>
      <c r="G7151" s="63" t="s">
        <v>2985</v>
      </c>
      <c r="H7151" s="33"/>
      <c r="I7151" s="33"/>
      <c r="J7151" s="13"/>
    </row>
    <row r="7152">
      <c r="A7152" s="28">
        <v>7.90712403004E11</v>
      </c>
      <c r="B7152" s="29" t="s">
        <v>21670</v>
      </c>
      <c r="C7152" s="29" t="s">
        <v>21671</v>
      </c>
      <c r="D7152" s="28">
        <f>+77755247356</f>
        <v>77755247356</v>
      </c>
      <c r="E7152" s="29" t="s">
        <v>117</v>
      </c>
      <c r="F7152" s="29" t="s">
        <v>71</v>
      </c>
      <c r="G7152" s="29" t="s">
        <v>21672</v>
      </c>
      <c r="H7152" s="30" t="s">
        <v>21673</v>
      </c>
      <c r="I7152" s="6"/>
      <c r="J7152" s="10"/>
    </row>
    <row r="7153">
      <c r="A7153" s="3">
        <v>7.90722301234E11</v>
      </c>
      <c r="B7153" s="2" t="s">
        <v>21674</v>
      </c>
      <c r="C7153" s="2" t="s">
        <v>21674</v>
      </c>
      <c r="D7153" s="69" t="s">
        <v>21675</v>
      </c>
      <c r="E7153" s="2" t="s">
        <v>173</v>
      </c>
      <c r="F7153" s="2" t="s">
        <v>273</v>
      </c>
      <c r="G7153" s="2" t="s">
        <v>6050</v>
      </c>
      <c r="H7153" s="4" t="s">
        <v>21650</v>
      </c>
      <c r="I7153" s="10"/>
      <c r="J7153" s="10"/>
    </row>
    <row r="7154">
      <c r="A7154" s="28">
        <v>7.90814300622E11</v>
      </c>
      <c r="B7154" s="29" t="s">
        <v>21676</v>
      </c>
      <c r="C7154" s="29" t="s">
        <v>21677</v>
      </c>
      <c r="D7154" s="39" t="s">
        <v>21678</v>
      </c>
      <c r="E7154" s="29" t="s">
        <v>762</v>
      </c>
      <c r="F7154" s="29" t="s">
        <v>9</v>
      </c>
      <c r="G7154" s="29" t="s">
        <v>3122</v>
      </c>
      <c r="H7154" s="30" t="s">
        <v>2826</v>
      </c>
      <c r="I7154" s="6"/>
      <c r="J7154" s="13"/>
    </row>
    <row r="7155">
      <c r="A7155" s="28">
        <v>7.90811303452E11</v>
      </c>
      <c r="B7155" s="29" t="s">
        <v>21679</v>
      </c>
      <c r="C7155" s="29" t="s">
        <v>21680</v>
      </c>
      <c r="D7155" s="28">
        <v>8.7055008545E10</v>
      </c>
      <c r="E7155" s="29" t="s">
        <v>21</v>
      </c>
      <c r="F7155" s="29" t="s">
        <v>31</v>
      </c>
      <c r="G7155" s="29" t="s">
        <v>21681</v>
      </c>
      <c r="H7155" s="51" t="s">
        <v>21234</v>
      </c>
      <c r="I7155" s="6"/>
      <c r="J7155" s="6"/>
    </row>
    <row r="7156">
      <c r="A7156" s="62">
        <v>7.90722303617E11</v>
      </c>
      <c r="B7156" s="63" t="s">
        <v>21682</v>
      </c>
      <c r="C7156" s="63" t="s">
        <v>21683</v>
      </c>
      <c r="D7156" s="68" t="str">
        <f>+77476405322 ,87476405322</f>
        <v>#ERROR!</v>
      </c>
      <c r="E7156" s="63" t="s">
        <v>213</v>
      </c>
      <c r="F7156" s="63" t="s">
        <v>205</v>
      </c>
      <c r="G7156" s="63" t="s">
        <v>1211</v>
      </c>
      <c r="H7156" s="33"/>
      <c r="I7156" s="33"/>
      <c r="J7156" s="10"/>
    </row>
    <row r="7157">
      <c r="A7157" s="28">
        <v>7.90723400278E11</v>
      </c>
      <c r="B7157" s="29" t="s">
        <v>21684</v>
      </c>
      <c r="C7157" s="29" t="s">
        <v>21684</v>
      </c>
      <c r="D7157" s="28">
        <v>8.7011893878E10</v>
      </c>
      <c r="E7157" s="29" t="s">
        <v>36</v>
      </c>
      <c r="F7157" s="29" t="s">
        <v>37</v>
      </c>
      <c r="G7157" s="29" t="s">
        <v>3444</v>
      </c>
      <c r="H7157" s="51" t="s">
        <v>19429</v>
      </c>
      <c r="I7157" s="6"/>
      <c r="J7157" s="6"/>
    </row>
    <row r="7158">
      <c r="A7158" s="28">
        <v>7.90727301013E11</v>
      </c>
      <c r="B7158" s="29" t="s">
        <v>21685</v>
      </c>
      <c r="C7158" s="29" t="s">
        <v>21686</v>
      </c>
      <c r="D7158" s="28">
        <v>8.7022321879E10</v>
      </c>
      <c r="E7158" s="29" t="s">
        <v>117</v>
      </c>
      <c r="F7158" s="29" t="s">
        <v>2</v>
      </c>
      <c r="G7158" s="29" t="s">
        <v>21687</v>
      </c>
      <c r="H7158" s="51" t="s">
        <v>21367</v>
      </c>
      <c r="I7158" s="6"/>
      <c r="J7158" s="6"/>
    </row>
    <row r="7159">
      <c r="A7159" s="28">
        <v>7.90727301628E11</v>
      </c>
      <c r="B7159" s="29" t="s">
        <v>21688</v>
      </c>
      <c r="C7159" s="29" t="s">
        <v>21689</v>
      </c>
      <c r="D7159" s="39" t="s">
        <v>21690</v>
      </c>
      <c r="E7159" s="29" t="s">
        <v>213</v>
      </c>
      <c r="F7159" s="29" t="s">
        <v>9</v>
      </c>
      <c r="G7159" s="29" t="s">
        <v>1620</v>
      </c>
      <c r="H7159" s="30" t="s">
        <v>2826</v>
      </c>
      <c r="I7159" s="6"/>
      <c r="J7159" s="6"/>
    </row>
    <row r="7160">
      <c r="A7160" s="62">
        <v>7.90807301692E11</v>
      </c>
      <c r="B7160" s="63" t="s">
        <v>21691</v>
      </c>
      <c r="C7160" s="63" t="s">
        <v>21692</v>
      </c>
      <c r="D7160" s="68" t="str">
        <f>+77711310079 ,87711310079</f>
        <v>#ERROR!</v>
      </c>
      <c r="E7160" s="63" t="s">
        <v>225</v>
      </c>
      <c r="F7160" s="63" t="s">
        <v>205</v>
      </c>
      <c r="G7160" s="63" t="s">
        <v>1634</v>
      </c>
      <c r="H7160" s="33"/>
      <c r="I7160" s="33"/>
      <c r="J7160" s="6"/>
    </row>
    <row r="7161">
      <c r="A7161" s="3">
        <v>7.90827300435E11</v>
      </c>
      <c r="B7161" s="2" t="s">
        <v>21693</v>
      </c>
      <c r="C7161" s="2" t="s">
        <v>21694</v>
      </c>
      <c r="D7161" s="3">
        <v>8.7775194556E10</v>
      </c>
      <c r="E7161" s="2" t="s">
        <v>16</v>
      </c>
      <c r="F7161" s="2" t="s">
        <v>141</v>
      </c>
      <c r="G7161" s="2" t="s">
        <v>21695</v>
      </c>
      <c r="H7161" s="4" t="s">
        <v>21487</v>
      </c>
      <c r="I7161" s="10"/>
      <c r="J7161" s="10"/>
    </row>
    <row r="7162">
      <c r="A7162" s="3">
        <v>7.90815300995E11</v>
      </c>
      <c r="B7162" s="2" t="s">
        <v>21696</v>
      </c>
      <c r="C7162" s="2" t="s">
        <v>21697</v>
      </c>
      <c r="D7162" s="3">
        <v>8.7021676299E10</v>
      </c>
      <c r="E7162" s="2" t="s">
        <v>674</v>
      </c>
      <c r="F7162" s="2" t="s">
        <v>43</v>
      </c>
      <c r="G7162" s="2" t="s">
        <v>21698</v>
      </c>
      <c r="H7162" s="4" t="s">
        <v>2208</v>
      </c>
      <c r="I7162" s="10"/>
      <c r="J7162" s="10"/>
    </row>
    <row r="7163">
      <c r="A7163" s="28">
        <v>7.90822402262E11</v>
      </c>
      <c r="B7163" s="29" t="s">
        <v>21699</v>
      </c>
      <c r="C7163" s="29" t="s">
        <v>21700</v>
      </c>
      <c r="D7163" s="28">
        <v>8.7710130077E10</v>
      </c>
      <c r="E7163" s="29" t="s">
        <v>151</v>
      </c>
      <c r="F7163" s="29" t="s">
        <v>9</v>
      </c>
      <c r="G7163" s="29" t="s">
        <v>20008</v>
      </c>
      <c r="H7163" s="30" t="s">
        <v>20425</v>
      </c>
      <c r="I7163" s="6"/>
      <c r="J7163" s="6"/>
    </row>
    <row r="7164">
      <c r="A7164" s="28">
        <v>7.90826300142E11</v>
      </c>
      <c r="B7164" s="29" t="s">
        <v>21701</v>
      </c>
      <c r="C7164" s="29" t="s">
        <v>21702</v>
      </c>
      <c r="D7164" s="28">
        <f>+77012641351</f>
        <v>77012641351</v>
      </c>
      <c r="E7164" s="29" t="s">
        <v>674</v>
      </c>
      <c r="F7164" s="29" t="s">
        <v>37</v>
      </c>
      <c r="G7164" s="29" t="s">
        <v>3259</v>
      </c>
      <c r="H7164" s="51" t="s">
        <v>21703</v>
      </c>
      <c r="I7164" s="6"/>
      <c r="J7164" s="33"/>
    </row>
    <row r="7165">
      <c r="A7165" s="62">
        <v>7.90815300549E11</v>
      </c>
      <c r="B7165" s="63" t="s">
        <v>21704</v>
      </c>
      <c r="C7165" s="63" t="s">
        <v>21705</v>
      </c>
      <c r="D7165" s="68" t="str">
        <f>+77017272964 ,87017272964</f>
        <v>#ERROR!</v>
      </c>
      <c r="E7165" s="63" t="s">
        <v>173</v>
      </c>
      <c r="F7165" s="63" t="s">
        <v>2984</v>
      </c>
      <c r="G7165" s="63" t="s">
        <v>6054</v>
      </c>
      <c r="H7165" s="33"/>
      <c r="I7165" s="33"/>
      <c r="J7165" s="20"/>
    </row>
    <row r="7166">
      <c r="A7166" s="3">
        <v>7.90825400024E11</v>
      </c>
      <c r="B7166" s="2" t="s">
        <v>21706</v>
      </c>
      <c r="C7166" s="2" t="s">
        <v>21707</v>
      </c>
      <c r="D7166" s="69" t="s">
        <v>21708</v>
      </c>
      <c r="E7166" s="2" t="s">
        <v>16</v>
      </c>
      <c r="F7166" s="2" t="s">
        <v>71</v>
      </c>
      <c r="G7166" s="2" t="s">
        <v>21709</v>
      </c>
      <c r="H7166" s="65" t="s">
        <v>2084</v>
      </c>
      <c r="I7166" s="10"/>
      <c r="J7166" s="6"/>
    </row>
    <row r="7167">
      <c r="A7167" s="62">
        <v>7.9084000001E11</v>
      </c>
      <c r="B7167" s="63" t="s">
        <v>21710</v>
      </c>
      <c r="C7167" s="63" t="s">
        <v>21711</v>
      </c>
      <c r="D7167" s="62">
        <v>8.7163322807E10</v>
      </c>
      <c r="E7167" s="63" t="s">
        <v>6369</v>
      </c>
      <c r="F7167" s="63" t="s">
        <v>22</v>
      </c>
      <c r="G7167" s="63" t="s">
        <v>21712</v>
      </c>
      <c r="H7167" s="33"/>
      <c r="I7167" s="33"/>
      <c r="J7167" s="33"/>
    </row>
    <row r="7168">
      <c r="A7168" s="28">
        <v>7.90831400814E11</v>
      </c>
      <c r="B7168" s="29" t="s">
        <v>21713</v>
      </c>
      <c r="C7168" s="29" t="s">
        <v>21714</v>
      </c>
      <c r="D7168" s="28">
        <v>8.7025903265E10</v>
      </c>
      <c r="E7168" s="29" t="s">
        <v>225</v>
      </c>
      <c r="F7168" s="29" t="s">
        <v>2</v>
      </c>
      <c r="G7168" s="29" t="s">
        <v>21715</v>
      </c>
      <c r="H7168" s="51" t="s">
        <v>21367</v>
      </c>
      <c r="I7168" s="6"/>
      <c r="J7168" s="6"/>
    </row>
    <row r="7169">
      <c r="A7169" s="3">
        <v>7.90902401566E11</v>
      </c>
      <c r="B7169" s="2" t="s">
        <v>5223</v>
      </c>
      <c r="C7169" s="2" t="s">
        <v>21716</v>
      </c>
      <c r="D7169" s="2" t="s">
        <v>21717</v>
      </c>
      <c r="E7169" s="2" t="s">
        <v>117</v>
      </c>
      <c r="F7169" s="2" t="s">
        <v>452</v>
      </c>
      <c r="G7169" s="2" t="s">
        <v>21718</v>
      </c>
      <c r="H7169" s="4" t="s">
        <v>20923</v>
      </c>
      <c r="I7169" s="10"/>
      <c r="J7169" s="6"/>
    </row>
    <row r="7170">
      <c r="A7170" s="3">
        <v>7.9090230142E11</v>
      </c>
      <c r="B7170" s="2" t="s">
        <v>21719</v>
      </c>
      <c r="C7170" s="2" t="s">
        <v>21720</v>
      </c>
      <c r="D7170" s="3">
        <v>8.7262452992E10</v>
      </c>
      <c r="E7170" s="2" t="s">
        <v>106</v>
      </c>
      <c r="F7170" s="2" t="s">
        <v>2</v>
      </c>
      <c r="G7170" s="2" t="s">
        <v>12478</v>
      </c>
      <c r="H7170" s="4" t="s">
        <v>21462</v>
      </c>
      <c r="I7170" s="10"/>
      <c r="J7170" s="10"/>
    </row>
    <row r="7171">
      <c r="A7171" s="62">
        <v>7.90906301948E11</v>
      </c>
      <c r="B7171" s="63" t="s">
        <v>21721</v>
      </c>
      <c r="C7171" s="63" t="s">
        <v>21722</v>
      </c>
      <c r="D7171" s="68" t="str">
        <f>+77025665020 ,87025665020</f>
        <v>#ERROR!</v>
      </c>
      <c r="E7171" s="63" t="s">
        <v>16</v>
      </c>
      <c r="F7171" s="63" t="s">
        <v>1868</v>
      </c>
      <c r="G7171" s="63" t="s">
        <v>21723</v>
      </c>
      <c r="H7171" s="33"/>
      <c r="I7171" s="33"/>
      <c r="J7171" s="6"/>
    </row>
    <row r="7172">
      <c r="A7172" s="3">
        <v>7.90902301591E11</v>
      </c>
      <c r="B7172" s="2" t="s">
        <v>21724</v>
      </c>
      <c r="C7172" s="2" t="s">
        <v>21725</v>
      </c>
      <c r="D7172" s="3">
        <v>8.7762320979E10</v>
      </c>
      <c r="E7172" s="2" t="s">
        <v>173</v>
      </c>
      <c r="F7172" s="2" t="s">
        <v>16</v>
      </c>
      <c r="G7172" s="2" t="s">
        <v>11924</v>
      </c>
      <c r="H7172" s="4" t="s">
        <v>20798</v>
      </c>
      <c r="I7172" s="10"/>
      <c r="J7172" s="6"/>
    </row>
    <row r="7173">
      <c r="A7173" s="3">
        <v>7.90902302111E11</v>
      </c>
      <c r="B7173" s="2" t="s">
        <v>21726</v>
      </c>
      <c r="C7173" s="2" t="s">
        <v>21727</v>
      </c>
      <c r="D7173" s="2" t="s">
        <v>21728</v>
      </c>
      <c r="E7173" s="2" t="s">
        <v>21729</v>
      </c>
      <c r="F7173" s="2" t="s">
        <v>16</v>
      </c>
      <c r="G7173" s="2" t="s">
        <v>2105</v>
      </c>
      <c r="H7173" s="65" t="s">
        <v>21148</v>
      </c>
      <c r="I7173" s="10"/>
      <c r="J7173" s="10"/>
    </row>
    <row r="7174">
      <c r="A7174" s="3">
        <v>7.9090430079E11</v>
      </c>
      <c r="B7174" s="2" t="s">
        <v>21730</v>
      </c>
      <c r="C7174" s="2" t="s">
        <v>21731</v>
      </c>
      <c r="D7174" s="3">
        <v>8.7016090943E10</v>
      </c>
      <c r="E7174" s="2" t="s">
        <v>993</v>
      </c>
      <c r="F7174" s="2" t="s">
        <v>186</v>
      </c>
      <c r="G7174" s="2" t="s">
        <v>13470</v>
      </c>
      <c r="H7174" s="4" t="s">
        <v>21732</v>
      </c>
      <c r="I7174" s="10"/>
      <c r="J7174" s="13"/>
    </row>
    <row r="7175">
      <c r="A7175" s="62">
        <v>7.90918300787E11</v>
      </c>
      <c r="B7175" s="63" t="s">
        <v>21733</v>
      </c>
      <c r="C7175" s="63" t="s">
        <v>21734</v>
      </c>
      <c r="D7175" s="62">
        <v>8.702648623E10</v>
      </c>
      <c r="E7175" s="63" t="s">
        <v>16</v>
      </c>
      <c r="F7175" s="63" t="s">
        <v>1868</v>
      </c>
      <c r="G7175" s="63" t="s">
        <v>12344</v>
      </c>
      <c r="H7175" s="33"/>
      <c r="I7175" s="33"/>
      <c r="J7175" s="10"/>
    </row>
    <row r="7176">
      <c r="A7176" s="28">
        <v>7.90917403485E11</v>
      </c>
      <c r="B7176" s="29" t="s">
        <v>21735</v>
      </c>
      <c r="C7176" s="29" t="s">
        <v>21736</v>
      </c>
      <c r="D7176" s="29" t="s">
        <v>21737</v>
      </c>
      <c r="E7176" s="29" t="s">
        <v>165</v>
      </c>
      <c r="F7176" s="29" t="s">
        <v>186</v>
      </c>
      <c r="G7176" s="29" t="s">
        <v>20912</v>
      </c>
      <c r="H7176" s="51" t="s">
        <v>2505</v>
      </c>
      <c r="I7176" s="6"/>
      <c r="J7176" s="6"/>
    </row>
    <row r="7177">
      <c r="A7177" s="28">
        <v>7.91003301436E11</v>
      </c>
      <c r="B7177" s="29" t="s">
        <v>21738</v>
      </c>
      <c r="C7177" s="29" t="s">
        <v>21738</v>
      </c>
      <c r="D7177" s="28">
        <v>8.7757671897E10</v>
      </c>
      <c r="E7177" s="29" t="s">
        <v>16</v>
      </c>
      <c r="F7177" s="29" t="s">
        <v>2</v>
      </c>
      <c r="G7177" s="29" t="s">
        <v>21739</v>
      </c>
      <c r="H7177" s="51" t="s">
        <v>21367</v>
      </c>
      <c r="I7177" s="6"/>
      <c r="J7177" s="14"/>
    </row>
    <row r="7178">
      <c r="A7178" s="28">
        <v>7.90923301029E11</v>
      </c>
      <c r="B7178" s="29" t="s">
        <v>21740</v>
      </c>
      <c r="C7178" s="29" t="s">
        <v>21741</v>
      </c>
      <c r="D7178" s="39" t="s">
        <v>21742</v>
      </c>
      <c r="E7178" s="29" t="s">
        <v>21743</v>
      </c>
      <c r="F7178" s="29" t="s">
        <v>96</v>
      </c>
      <c r="G7178" s="29" t="s">
        <v>21301</v>
      </c>
      <c r="H7178" s="51" t="s">
        <v>2373</v>
      </c>
      <c r="I7178" s="6"/>
      <c r="J7178" s="6"/>
    </row>
    <row r="7179">
      <c r="A7179" s="62">
        <v>7.90920402572E11</v>
      </c>
      <c r="B7179" s="63" t="s">
        <v>21744</v>
      </c>
      <c r="C7179" s="63" t="s">
        <v>21745</v>
      </c>
      <c r="D7179" s="62">
        <v>8.7775087152E10</v>
      </c>
      <c r="E7179" s="63" t="s">
        <v>16</v>
      </c>
      <c r="F7179" s="63" t="s">
        <v>428</v>
      </c>
      <c r="G7179" s="63" t="s">
        <v>21746</v>
      </c>
      <c r="H7179" s="33"/>
      <c r="I7179" s="33"/>
      <c r="J7179" s="33"/>
    </row>
    <row r="7180">
      <c r="A7180" s="28">
        <v>7.90922301093E11</v>
      </c>
      <c r="B7180" s="29" t="s">
        <v>21747</v>
      </c>
      <c r="C7180" s="29" t="s">
        <v>21748</v>
      </c>
      <c r="D7180" s="28">
        <f>+77471291378</f>
        <v>77471291378</v>
      </c>
      <c r="E7180" s="29" t="s">
        <v>225</v>
      </c>
      <c r="F7180" s="29" t="s">
        <v>60</v>
      </c>
      <c r="G7180" s="29" t="s">
        <v>1768</v>
      </c>
      <c r="H7180" s="51" t="s">
        <v>21749</v>
      </c>
      <c r="I7180" s="6"/>
      <c r="J7180" s="6"/>
    </row>
    <row r="7181">
      <c r="A7181" s="28">
        <v>7.90924399065E11</v>
      </c>
      <c r="B7181" s="29" t="s">
        <v>21750</v>
      </c>
      <c r="C7181" s="29" t="s">
        <v>21751</v>
      </c>
      <c r="D7181" s="39" t="s">
        <v>21752</v>
      </c>
      <c r="E7181" s="29" t="s">
        <v>165</v>
      </c>
      <c r="F7181" s="29" t="s">
        <v>31</v>
      </c>
      <c r="G7181" s="29" t="s">
        <v>2723</v>
      </c>
      <c r="H7181" s="51" t="s">
        <v>21234</v>
      </c>
      <c r="I7181" s="6"/>
      <c r="J7181" s="10"/>
    </row>
    <row r="7182">
      <c r="A7182" s="3">
        <v>7.91001499096E11</v>
      </c>
      <c r="B7182" s="2" t="s">
        <v>21753</v>
      </c>
      <c r="C7182" s="2" t="s">
        <v>21754</v>
      </c>
      <c r="D7182" s="3">
        <v>8.7752247129E10</v>
      </c>
      <c r="E7182" s="2" t="s">
        <v>247</v>
      </c>
      <c r="F7182" s="2" t="s">
        <v>141</v>
      </c>
      <c r="G7182" s="2" t="s">
        <v>1529</v>
      </c>
      <c r="H7182" s="4" t="s">
        <v>21487</v>
      </c>
      <c r="I7182" s="10"/>
      <c r="J7182" s="33"/>
    </row>
    <row r="7183">
      <c r="A7183" s="3">
        <v>7.91003350434E11</v>
      </c>
      <c r="B7183" s="2" t="s">
        <v>21755</v>
      </c>
      <c r="C7183" s="2" t="s">
        <v>21756</v>
      </c>
      <c r="D7183" s="3">
        <v>8.7075803079E10</v>
      </c>
      <c r="E7183" s="2" t="s">
        <v>117</v>
      </c>
      <c r="F7183" s="2" t="s">
        <v>60</v>
      </c>
      <c r="G7183" s="2" t="s">
        <v>3100</v>
      </c>
      <c r="H7183" s="4" t="s">
        <v>2425</v>
      </c>
      <c r="I7183" s="10"/>
      <c r="J7183" s="10"/>
    </row>
    <row r="7184">
      <c r="A7184" s="28">
        <v>7.91005300161E11</v>
      </c>
      <c r="B7184" s="29" t="s">
        <v>21757</v>
      </c>
      <c r="C7184" s="29" t="s">
        <v>21758</v>
      </c>
      <c r="D7184" s="28">
        <v>8.7778619313E10</v>
      </c>
      <c r="E7184" s="29" t="s">
        <v>117</v>
      </c>
      <c r="F7184" s="29" t="s">
        <v>16</v>
      </c>
      <c r="G7184" s="29" t="s">
        <v>1339</v>
      </c>
      <c r="H7184" s="51" t="s">
        <v>2350</v>
      </c>
      <c r="I7184" s="6"/>
      <c r="J7184" s="33"/>
    </row>
    <row r="7185">
      <c r="A7185" s="62">
        <v>7.91005301388E11</v>
      </c>
      <c r="B7185" s="63" t="s">
        <v>21759</v>
      </c>
      <c r="C7185" s="63" t="s">
        <v>21760</v>
      </c>
      <c r="D7185" s="62">
        <v>8.7756712383E10</v>
      </c>
      <c r="E7185" s="63" t="s">
        <v>16</v>
      </c>
      <c r="F7185" s="63" t="s">
        <v>2</v>
      </c>
      <c r="G7185" s="63" t="s">
        <v>21761</v>
      </c>
      <c r="H7185" s="33"/>
      <c r="I7185" s="33"/>
      <c r="J7185" s="10"/>
    </row>
    <row r="7186">
      <c r="A7186" s="28">
        <v>7.91014303581E11</v>
      </c>
      <c r="B7186" s="29" t="s">
        <v>21762</v>
      </c>
      <c r="C7186" s="29" t="s">
        <v>21763</v>
      </c>
      <c r="D7186" s="29" t="s">
        <v>21764</v>
      </c>
      <c r="E7186" s="29" t="s">
        <v>117</v>
      </c>
      <c r="F7186" s="29" t="s">
        <v>31</v>
      </c>
      <c r="G7186" s="29" t="s">
        <v>12361</v>
      </c>
      <c r="H7186" s="51" t="s">
        <v>21765</v>
      </c>
      <c r="I7186" s="6"/>
      <c r="J7186" s="6"/>
    </row>
    <row r="7187">
      <c r="A7187" s="62">
        <v>7.91009301439E11</v>
      </c>
      <c r="B7187" s="63" t="s">
        <v>21766</v>
      </c>
      <c r="C7187" s="63" t="s">
        <v>21767</v>
      </c>
      <c r="D7187" s="62">
        <v>8.7015551019E10</v>
      </c>
      <c r="E7187" s="63" t="s">
        <v>117</v>
      </c>
      <c r="F7187" s="63" t="s">
        <v>1868</v>
      </c>
      <c r="G7187" s="63" t="s">
        <v>12586</v>
      </c>
      <c r="H7187" s="33"/>
      <c r="I7187" s="33"/>
      <c r="J7187" s="13"/>
    </row>
    <row r="7188">
      <c r="A7188" s="3">
        <v>7.9101330063E11</v>
      </c>
      <c r="B7188" s="2" t="s">
        <v>21768</v>
      </c>
      <c r="C7188" s="2" t="s">
        <v>21769</v>
      </c>
      <c r="D7188" s="3">
        <v>8.7011602191E10</v>
      </c>
      <c r="E7188" s="2" t="s">
        <v>362</v>
      </c>
      <c r="F7188" s="2" t="s">
        <v>43</v>
      </c>
      <c r="G7188" s="2" t="s">
        <v>1267</v>
      </c>
      <c r="H7188" s="4" t="s">
        <v>2434</v>
      </c>
      <c r="I7188" s="10"/>
      <c r="J7188" s="6"/>
    </row>
    <row r="7189">
      <c r="A7189" s="28">
        <v>7.9101530151E11</v>
      </c>
      <c r="B7189" s="29" t="s">
        <v>21770</v>
      </c>
      <c r="C7189" s="29" t="s">
        <v>21771</v>
      </c>
      <c r="D7189" s="29" t="s">
        <v>21772</v>
      </c>
      <c r="E7189" s="29" t="s">
        <v>117</v>
      </c>
      <c r="F7189" s="29" t="s">
        <v>141</v>
      </c>
      <c r="G7189" s="29" t="s">
        <v>14326</v>
      </c>
      <c r="H7189" s="51" t="s">
        <v>21773</v>
      </c>
      <c r="I7189" s="6"/>
      <c r="J7189" s="6"/>
    </row>
    <row r="7190">
      <c r="A7190" s="28">
        <v>7.91029300866E11</v>
      </c>
      <c r="B7190" s="29" t="s">
        <v>21774</v>
      </c>
      <c r="C7190" s="29" t="s">
        <v>21775</v>
      </c>
      <c r="D7190" s="28">
        <v>8.7025157505E10</v>
      </c>
      <c r="E7190" s="29" t="s">
        <v>165</v>
      </c>
      <c r="F7190" s="29" t="s">
        <v>71</v>
      </c>
      <c r="G7190" s="29" t="s">
        <v>2598</v>
      </c>
      <c r="H7190" s="30" t="s">
        <v>2051</v>
      </c>
      <c r="I7190" s="6"/>
      <c r="J7190" s="6"/>
    </row>
    <row r="7191">
      <c r="A7191" s="28">
        <v>7.91015350152E11</v>
      </c>
      <c r="B7191" s="29" t="s">
        <v>21776</v>
      </c>
      <c r="C7191" s="29" t="s">
        <v>21777</v>
      </c>
      <c r="D7191" s="28">
        <v>8.7053132977E10</v>
      </c>
      <c r="E7191" s="29" t="s">
        <v>165</v>
      </c>
      <c r="F7191" s="29" t="s">
        <v>16</v>
      </c>
      <c r="G7191" s="29" t="s">
        <v>21778</v>
      </c>
      <c r="H7191" s="30" t="s">
        <v>2051</v>
      </c>
      <c r="I7191" s="6"/>
      <c r="J7191" s="13"/>
    </row>
    <row r="7192">
      <c r="A7192" s="28">
        <v>7.91027302415E11</v>
      </c>
      <c r="B7192" s="29" t="s">
        <v>21779</v>
      </c>
      <c r="C7192" s="29" t="s">
        <v>21780</v>
      </c>
      <c r="D7192" s="29" t="s">
        <v>21781</v>
      </c>
      <c r="E7192" s="29" t="s">
        <v>117</v>
      </c>
      <c r="F7192" s="29" t="s">
        <v>2</v>
      </c>
      <c r="G7192" s="29" t="s">
        <v>13852</v>
      </c>
      <c r="H7192" s="51" t="s">
        <v>21367</v>
      </c>
      <c r="I7192" s="6"/>
      <c r="J7192" s="10"/>
    </row>
    <row r="7193">
      <c r="A7193" s="62">
        <v>7.91029401464E11</v>
      </c>
      <c r="B7193" s="63" t="s">
        <v>21782</v>
      </c>
      <c r="C7193" s="63" t="s">
        <v>21783</v>
      </c>
      <c r="D7193" s="63" t="s">
        <v>21784</v>
      </c>
      <c r="E7193" s="63" t="s">
        <v>1187</v>
      </c>
      <c r="F7193" s="63" t="s">
        <v>16</v>
      </c>
      <c r="G7193" s="63" t="s">
        <v>1634</v>
      </c>
      <c r="H7193" s="33"/>
      <c r="I7193" s="33"/>
      <c r="J7193" s="6"/>
    </row>
    <row r="7194">
      <c r="A7194" s="3">
        <v>7.91018301715E11</v>
      </c>
      <c r="B7194" s="2" t="s">
        <v>21785</v>
      </c>
      <c r="C7194" s="2" t="s">
        <v>21786</v>
      </c>
      <c r="D7194" s="3">
        <v>8.7011842418E10</v>
      </c>
      <c r="E7194" s="2" t="s">
        <v>117</v>
      </c>
      <c r="F7194" s="2" t="s">
        <v>31</v>
      </c>
      <c r="G7194" s="2" t="s">
        <v>21787</v>
      </c>
      <c r="H7194" s="4" t="s">
        <v>20832</v>
      </c>
      <c r="I7194" s="10"/>
      <c r="J7194" s="6"/>
    </row>
    <row r="7195">
      <c r="A7195" s="3">
        <v>7.91023301287E11</v>
      </c>
      <c r="B7195" s="2" t="s">
        <v>21788</v>
      </c>
      <c r="C7195" s="2" t="s">
        <v>21789</v>
      </c>
      <c r="D7195" s="3">
        <v>8.7013503879E10</v>
      </c>
      <c r="E7195" s="2" t="s">
        <v>165</v>
      </c>
      <c r="F7195" s="2" t="s">
        <v>91</v>
      </c>
      <c r="G7195" s="2" t="s">
        <v>14380</v>
      </c>
      <c r="H7195" s="4" t="s">
        <v>2339</v>
      </c>
      <c r="I7195" s="10"/>
      <c r="J7195" s="6"/>
    </row>
    <row r="7196">
      <c r="A7196" s="3">
        <v>7.9102640111E11</v>
      </c>
      <c r="B7196" s="2" t="s">
        <v>21790</v>
      </c>
      <c r="C7196" s="2" t="s">
        <v>21791</v>
      </c>
      <c r="D7196" s="3">
        <v>8.7025960787E10</v>
      </c>
      <c r="E7196" s="2" t="s">
        <v>165</v>
      </c>
      <c r="F7196" s="2" t="s">
        <v>2</v>
      </c>
      <c r="G7196" s="2" t="s">
        <v>17807</v>
      </c>
      <c r="H7196" s="4" t="s">
        <v>21792</v>
      </c>
      <c r="I7196" s="10"/>
      <c r="J7196" s="6"/>
    </row>
    <row r="7197">
      <c r="A7197" s="28">
        <v>7.91106301298E11</v>
      </c>
      <c r="B7197" s="29" t="s">
        <v>21793</v>
      </c>
      <c r="C7197" s="29" t="s">
        <v>21794</v>
      </c>
      <c r="D7197" s="28">
        <v>8.705802908E10</v>
      </c>
      <c r="E7197" s="29" t="s">
        <v>173</v>
      </c>
      <c r="F7197" s="29" t="s">
        <v>91</v>
      </c>
      <c r="G7197" s="29" t="s">
        <v>1787</v>
      </c>
      <c r="H7197" s="51" t="s">
        <v>21133</v>
      </c>
      <c r="I7197" s="6"/>
      <c r="J7197" s="33"/>
    </row>
    <row r="7198">
      <c r="A7198" s="62">
        <v>7.91104403527E11</v>
      </c>
      <c r="B7198" s="63" t="s">
        <v>21795</v>
      </c>
      <c r="C7198" s="63" t="s">
        <v>21796</v>
      </c>
      <c r="D7198" s="62">
        <f>+77477057352</f>
        <v>77477057352</v>
      </c>
      <c r="E7198" s="63" t="s">
        <v>525</v>
      </c>
      <c r="F7198" s="63" t="s">
        <v>2984</v>
      </c>
      <c r="G7198" s="63" t="s">
        <v>6328</v>
      </c>
      <c r="H7198" s="33"/>
      <c r="I7198" s="33"/>
      <c r="J7198" s="6"/>
    </row>
    <row r="7199">
      <c r="A7199" s="3">
        <v>7.91109303469E11</v>
      </c>
      <c r="B7199" s="2" t="s">
        <v>21797</v>
      </c>
      <c r="C7199" s="2" t="s">
        <v>21798</v>
      </c>
      <c r="D7199" s="69" t="s">
        <v>17387</v>
      </c>
      <c r="E7199" s="2" t="s">
        <v>165</v>
      </c>
      <c r="F7199" s="2" t="s">
        <v>31</v>
      </c>
      <c r="G7199" s="2" t="s">
        <v>1057</v>
      </c>
      <c r="H7199" s="4" t="s">
        <v>20832</v>
      </c>
      <c r="I7199" s="10"/>
      <c r="J7199" s="6"/>
    </row>
    <row r="7200">
      <c r="A7200" s="28">
        <v>7.91111302154E11</v>
      </c>
      <c r="B7200" s="29" t="s">
        <v>21799</v>
      </c>
      <c r="C7200" s="29" t="s">
        <v>21800</v>
      </c>
      <c r="D7200" s="28">
        <v>8.7016013381E10</v>
      </c>
      <c r="E7200" s="29" t="s">
        <v>386</v>
      </c>
      <c r="F7200" s="29" t="s">
        <v>9</v>
      </c>
      <c r="G7200" s="29" t="s">
        <v>1584</v>
      </c>
      <c r="H7200" s="30" t="s">
        <v>2826</v>
      </c>
      <c r="I7200" s="6"/>
      <c r="J7200" s="6"/>
    </row>
    <row r="7201">
      <c r="A7201" s="3">
        <v>7.91110300648E11</v>
      </c>
      <c r="B7201" s="2" t="s">
        <v>21801</v>
      </c>
      <c r="C7201" s="2" t="s">
        <v>21802</v>
      </c>
      <c r="D7201" s="3">
        <v>8.771354938E10</v>
      </c>
      <c r="E7201" s="2" t="s">
        <v>584</v>
      </c>
      <c r="F7201" s="2" t="s">
        <v>141</v>
      </c>
      <c r="G7201" s="2" t="s">
        <v>13548</v>
      </c>
      <c r="H7201" s="4" t="s">
        <v>21487</v>
      </c>
      <c r="I7201" s="10"/>
      <c r="J7201" s="6"/>
    </row>
    <row r="7202">
      <c r="A7202" s="28">
        <v>7.91115300566E11</v>
      </c>
      <c r="B7202" s="29" t="s">
        <v>21803</v>
      </c>
      <c r="C7202" s="29" t="s">
        <v>21804</v>
      </c>
      <c r="D7202" s="28">
        <v>8.7786239779E10</v>
      </c>
      <c r="E7202" s="29" t="s">
        <v>165</v>
      </c>
      <c r="F7202" s="29" t="s">
        <v>71</v>
      </c>
      <c r="G7202" s="29" t="s">
        <v>3205</v>
      </c>
      <c r="H7202" s="30" t="s">
        <v>2051</v>
      </c>
      <c r="I7202" s="6"/>
      <c r="J7202" s="33"/>
    </row>
    <row r="7203">
      <c r="A7203" s="28">
        <v>7.91113301197E11</v>
      </c>
      <c r="B7203" s="29" t="s">
        <v>21805</v>
      </c>
      <c r="C7203" s="29" t="s">
        <v>21806</v>
      </c>
      <c r="D7203" s="28">
        <v>8.7758805005E10</v>
      </c>
      <c r="E7203" s="29" t="s">
        <v>117</v>
      </c>
      <c r="F7203" s="29" t="s">
        <v>452</v>
      </c>
      <c r="G7203" s="29" t="s">
        <v>21807</v>
      </c>
      <c r="H7203" s="51" t="s">
        <v>20891</v>
      </c>
      <c r="I7203" s="6"/>
      <c r="J7203" s="10"/>
      <c r="K7203" s="27"/>
      <c r="L7203" s="27"/>
      <c r="M7203" s="27"/>
      <c r="N7203" s="27"/>
      <c r="O7203" s="27"/>
      <c r="P7203" s="27"/>
      <c r="Q7203" s="27"/>
      <c r="R7203" s="27"/>
      <c r="S7203" s="27"/>
      <c r="T7203" s="27"/>
      <c r="U7203" s="27"/>
      <c r="V7203" s="27"/>
      <c r="W7203" s="27"/>
      <c r="X7203" s="27"/>
      <c r="Y7203" s="27"/>
      <c r="Z7203" s="27"/>
    </row>
    <row r="7204">
      <c r="A7204" s="28">
        <v>7.91128301901E11</v>
      </c>
      <c r="B7204" s="29" t="s">
        <v>21808</v>
      </c>
      <c r="C7204" s="29" t="s">
        <v>21809</v>
      </c>
      <c r="D7204" s="28">
        <v>8.7474515076E10</v>
      </c>
      <c r="E7204" s="29" t="s">
        <v>165</v>
      </c>
      <c r="F7204" s="29" t="s">
        <v>96</v>
      </c>
      <c r="G7204" s="29" t="s">
        <v>21810</v>
      </c>
      <c r="H7204" s="51" t="s">
        <v>2373</v>
      </c>
      <c r="I7204" s="6"/>
      <c r="J7204" s="6"/>
    </row>
    <row r="7205">
      <c r="A7205" s="3">
        <v>7.91127350131E11</v>
      </c>
      <c r="B7205" s="2" t="s">
        <v>21811</v>
      </c>
      <c r="C7205" s="2" t="s">
        <v>21812</v>
      </c>
      <c r="D7205" s="3">
        <v>8.71536213E10</v>
      </c>
      <c r="E7205" s="2" t="s">
        <v>117</v>
      </c>
      <c r="F7205" s="2" t="s">
        <v>55</v>
      </c>
      <c r="G7205" s="2" t="s">
        <v>1961</v>
      </c>
      <c r="H7205" s="4" t="s">
        <v>21813</v>
      </c>
      <c r="I7205" s="10"/>
      <c r="J7205" s="33"/>
    </row>
    <row r="7206">
      <c r="A7206" s="62">
        <v>7.91119300627E11</v>
      </c>
      <c r="B7206" s="63" t="s">
        <v>21814</v>
      </c>
      <c r="C7206" s="63" t="s">
        <v>21814</v>
      </c>
      <c r="D7206" s="62">
        <v>8.7021347844E10</v>
      </c>
      <c r="E7206" s="63" t="s">
        <v>16</v>
      </c>
      <c r="F7206" s="63" t="s">
        <v>205</v>
      </c>
      <c r="G7206" s="63" t="s">
        <v>21815</v>
      </c>
      <c r="H7206" s="33"/>
      <c r="I7206" s="33"/>
      <c r="J7206" s="6"/>
    </row>
    <row r="7207">
      <c r="A7207" s="28">
        <v>7.91119300885E11</v>
      </c>
      <c r="B7207" s="29" t="s">
        <v>21816</v>
      </c>
      <c r="C7207" s="29" t="s">
        <v>21816</v>
      </c>
      <c r="D7207" s="28">
        <v>8.7773000603E10</v>
      </c>
      <c r="E7207" s="29" t="s">
        <v>21817</v>
      </c>
      <c r="F7207" s="29" t="s">
        <v>71</v>
      </c>
      <c r="G7207" s="29" t="s">
        <v>21818</v>
      </c>
      <c r="H7207" s="30" t="s">
        <v>2055</v>
      </c>
      <c r="I7207" s="6"/>
      <c r="J7207" s="6"/>
    </row>
    <row r="7208">
      <c r="A7208" s="62">
        <v>7.91126401045E11</v>
      </c>
      <c r="B7208" s="63" t="s">
        <v>21819</v>
      </c>
      <c r="C7208" s="63" t="s">
        <v>21819</v>
      </c>
      <c r="D7208" s="68" t="str">
        <f>+77029482232 ,87029482232</f>
        <v>#ERROR!</v>
      </c>
      <c r="E7208" s="63" t="s">
        <v>36</v>
      </c>
      <c r="F7208" s="63" t="s">
        <v>205</v>
      </c>
      <c r="G7208" s="63" t="s">
        <v>6849</v>
      </c>
      <c r="H7208" s="33"/>
      <c r="I7208" s="33"/>
      <c r="J7208" s="6"/>
    </row>
    <row r="7209">
      <c r="A7209" s="28">
        <v>7.91129303507E11</v>
      </c>
      <c r="B7209" s="29" t="s">
        <v>21820</v>
      </c>
      <c r="C7209" s="29" t="s">
        <v>21821</v>
      </c>
      <c r="D7209" s="28">
        <v>8.7027929984E10</v>
      </c>
      <c r="E7209" s="29" t="s">
        <v>16</v>
      </c>
      <c r="F7209" s="29" t="s">
        <v>37</v>
      </c>
      <c r="G7209" s="29" t="s">
        <v>21822</v>
      </c>
      <c r="H7209" s="51" t="s">
        <v>21703</v>
      </c>
      <c r="I7209" s="6"/>
      <c r="J7209" s="10"/>
    </row>
    <row r="7210">
      <c r="A7210" s="62">
        <v>7.91213350268E11</v>
      </c>
      <c r="B7210" s="63" t="s">
        <v>21823</v>
      </c>
      <c r="C7210" s="63" t="s">
        <v>21824</v>
      </c>
      <c r="D7210" s="68" t="str">
        <f>+7(707)856-81-88 ,87078083679 ,87078568188</f>
        <v>#ERROR!</v>
      </c>
      <c r="E7210" s="63" t="s">
        <v>1023</v>
      </c>
      <c r="F7210" s="63" t="s">
        <v>428</v>
      </c>
      <c r="G7210" s="63" t="s">
        <v>3751</v>
      </c>
      <c r="H7210" s="33"/>
      <c r="I7210" s="33"/>
      <c r="J7210" s="10"/>
    </row>
    <row r="7211">
      <c r="A7211" s="28">
        <v>7.91216300051E11</v>
      </c>
      <c r="B7211" s="29" t="s">
        <v>21825</v>
      </c>
      <c r="C7211" s="29" t="s">
        <v>21826</v>
      </c>
      <c r="D7211" s="29" t="s">
        <v>21827</v>
      </c>
      <c r="E7211" s="29" t="s">
        <v>21</v>
      </c>
      <c r="F7211" s="29" t="s">
        <v>186</v>
      </c>
      <c r="G7211" s="29" t="s">
        <v>21828</v>
      </c>
      <c r="H7211" s="51" t="s">
        <v>2505</v>
      </c>
      <c r="I7211" s="6"/>
      <c r="J7211" s="6"/>
    </row>
    <row r="7212">
      <c r="A7212" s="62">
        <v>7.91129302251E11</v>
      </c>
      <c r="B7212" s="63" t="s">
        <v>21829</v>
      </c>
      <c r="C7212" s="63" t="s">
        <v>21830</v>
      </c>
      <c r="D7212" s="62">
        <v>8.7249524914E10</v>
      </c>
      <c r="E7212" s="63" t="s">
        <v>674</v>
      </c>
      <c r="F7212" s="63" t="s">
        <v>205</v>
      </c>
      <c r="G7212" s="63" t="s">
        <v>1634</v>
      </c>
      <c r="H7212" s="33"/>
      <c r="I7212" s="33"/>
      <c r="J7212" s="10"/>
    </row>
    <row r="7213">
      <c r="A7213" s="28">
        <v>7.91203450284E11</v>
      </c>
      <c r="B7213" s="29" t="s">
        <v>21831</v>
      </c>
      <c r="C7213" s="29" t="s">
        <v>21832</v>
      </c>
      <c r="D7213" s="39" t="s">
        <v>21833</v>
      </c>
      <c r="E7213" s="29" t="s">
        <v>2034</v>
      </c>
      <c r="F7213" s="29" t="s">
        <v>9</v>
      </c>
      <c r="G7213" s="29" t="s">
        <v>2704</v>
      </c>
      <c r="H7213" s="30" t="s">
        <v>2826</v>
      </c>
      <c r="I7213" s="6"/>
      <c r="J7213" s="20"/>
    </row>
    <row r="7214">
      <c r="A7214" s="28">
        <v>7.9120430043E11</v>
      </c>
      <c r="B7214" s="29" t="s">
        <v>21834</v>
      </c>
      <c r="C7214" s="29" t="s">
        <v>21835</v>
      </c>
      <c r="D7214" s="28">
        <v>8.7753024709E10</v>
      </c>
      <c r="E7214" s="29" t="s">
        <v>674</v>
      </c>
      <c r="F7214" s="29" t="s">
        <v>22</v>
      </c>
      <c r="G7214" s="29" t="s">
        <v>21836</v>
      </c>
      <c r="H7214" s="51" t="s">
        <v>21837</v>
      </c>
      <c r="I7214" s="57" t="s">
        <v>5227</v>
      </c>
      <c r="J7214" s="33"/>
    </row>
    <row r="7215">
      <c r="A7215" s="3">
        <v>7.91219300402E11</v>
      </c>
      <c r="B7215" s="2" t="s">
        <v>21838</v>
      </c>
      <c r="C7215" s="2" t="s">
        <v>21839</v>
      </c>
      <c r="D7215" s="3">
        <v>8.701768421E10</v>
      </c>
      <c r="E7215" s="2" t="s">
        <v>213</v>
      </c>
      <c r="F7215" s="2" t="s">
        <v>273</v>
      </c>
      <c r="G7215" s="2" t="s">
        <v>5830</v>
      </c>
      <c r="H7215" s="4" t="s">
        <v>21840</v>
      </c>
      <c r="I7215" s="10"/>
      <c r="J7215" s="10"/>
    </row>
    <row r="7216">
      <c r="A7216" s="62">
        <v>7.91218401372E11</v>
      </c>
      <c r="B7216" s="63" t="s">
        <v>21841</v>
      </c>
      <c r="C7216" s="63" t="s">
        <v>21841</v>
      </c>
      <c r="D7216" s="62">
        <v>8.7075310905E10</v>
      </c>
      <c r="E7216" s="63" t="s">
        <v>17185</v>
      </c>
      <c r="F7216" s="63" t="s">
        <v>428</v>
      </c>
      <c r="G7216" s="63" t="s">
        <v>5906</v>
      </c>
      <c r="H7216" s="33"/>
      <c r="I7216" s="33"/>
      <c r="J7216" s="10"/>
    </row>
    <row r="7217">
      <c r="A7217" s="28">
        <v>7.91219302875E11</v>
      </c>
      <c r="B7217" s="29" t="s">
        <v>21842</v>
      </c>
      <c r="C7217" s="29" t="s">
        <v>21843</v>
      </c>
      <c r="D7217" s="28">
        <f>+77771176689</f>
        <v>77771176689</v>
      </c>
      <c r="E7217" s="29" t="s">
        <v>302</v>
      </c>
      <c r="F7217" s="29" t="s">
        <v>2</v>
      </c>
      <c r="G7217" s="29" t="s">
        <v>12924</v>
      </c>
      <c r="H7217" s="51" t="s">
        <v>21367</v>
      </c>
      <c r="I7217" s="6"/>
      <c r="J7217" s="6"/>
    </row>
    <row r="7218">
      <c r="A7218" s="28">
        <v>7.91219402079E11</v>
      </c>
      <c r="B7218" s="29" t="s">
        <v>21844</v>
      </c>
      <c r="C7218" s="29" t="s">
        <v>21845</v>
      </c>
      <c r="D7218" s="28">
        <v>8.7051504919E10</v>
      </c>
      <c r="E7218" s="29" t="s">
        <v>165</v>
      </c>
      <c r="F7218" s="29" t="s">
        <v>91</v>
      </c>
      <c r="G7218" s="29" t="s">
        <v>2266</v>
      </c>
      <c r="H7218" s="51" t="s">
        <v>21133</v>
      </c>
      <c r="I7218" s="6"/>
      <c r="J7218" s="33"/>
    </row>
    <row r="7219">
      <c r="A7219" s="62">
        <v>8.00101408107E11</v>
      </c>
      <c r="B7219" s="63" t="s">
        <v>21846</v>
      </c>
      <c r="C7219" s="63" t="s">
        <v>21847</v>
      </c>
      <c r="D7219" s="68" t="str">
        <f>+77012871857 ,87012871857</f>
        <v>#ERROR!</v>
      </c>
      <c r="E7219" s="63" t="s">
        <v>2949</v>
      </c>
      <c r="F7219" s="63" t="s">
        <v>428</v>
      </c>
      <c r="G7219" s="63" t="s">
        <v>14908</v>
      </c>
      <c r="H7219" s="33"/>
      <c r="I7219" s="33"/>
      <c r="J7219" s="10"/>
    </row>
    <row r="7220">
      <c r="A7220" s="62">
        <v>7.91226403223E11</v>
      </c>
      <c r="B7220" s="63" t="s">
        <v>21848</v>
      </c>
      <c r="C7220" s="63" t="s">
        <v>21849</v>
      </c>
      <c r="D7220" s="62">
        <v>8.7002124581E10</v>
      </c>
      <c r="E7220" s="63" t="s">
        <v>1335</v>
      </c>
      <c r="F7220" s="63" t="s">
        <v>205</v>
      </c>
      <c r="G7220" s="63" t="s">
        <v>1634</v>
      </c>
      <c r="H7220" s="33"/>
      <c r="I7220" s="33"/>
      <c r="J7220" s="10"/>
    </row>
    <row r="7221">
      <c r="A7221" s="28">
        <v>7.91229400572E11</v>
      </c>
      <c r="B7221" s="29" t="s">
        <v>21850</v>
      </c>
      <c r="C7221" s="29" t="s">
        <v>21850</v>
      </c>
      <c r="D7221" s="29" t="s">
        <v>21851</v>
      </c>
      <c r="E7221" s="29" t="s">
        <v>165</v>
      </c>
      <c r="F7221" s="29" t="s">
        <v>91</v>
      </c>
      <c r="G7221" s="29" t="s">
        <v>21852</v>
      </c>
      <c r="H7221" s="51" t="s">
        <v>21133</v>
      </c>
      <c r="I7221" s="6"/>
      <c r="J7221" s="33"/>
    </row>
    <row r="7222">
      <c r="A7222" s="28">
        <v>8.0010140292E11</v>
      </c>
      <c r="B7222" s="29" t="s">
        <v>21853</v>
      </c>
      <c r="C7222" s="29" t="s">
        <v>21854</v>
      </c>
      <c r="D7222" s="39" t="s">
        <v>21855</v>
      </c>
      <c r="E7222" s="29" t="s">
        <v>21</v>
      </c>
      <c r="F7222" s="29" t="s">
        <v>2</v>
      </c>
      <c r="G7222" s="29" t="s">
        <v>1705</v>
      </c>
      <c r="H7222" s="51" t="s">
        <v>21367</v>
      </c>
      <c r="I7222" s="6"/>
      <c r="J7222" s="20"/>
    </row>
    <row r="7223">
      <c r="A7223" s="28">
        <v>8.00104300499E11</v>
      </c>
      <c r="B7223" s="29" t="s">
        <v>21856</v>
      </c>
      <c r="C7223" s="29" t="s">
        <v>21857</v>
      </c>
      <c r="D7223" s="28">
        <v>8.7024348847E10</v>
      </c>
      <c r="E7223" s="29" t="s">
        <v>117</v>
      </c>
      <c r="F7223" s="29" t="s">
        <v>91</v>
      </c>
      <c r="G7223" s="29" t="s">
        <v>21858</v>
      </c>
      <c r="H7223" s="51" t="s">
        <v>21859</v>
      </c>
      <c r="I7223" s="6"/>
      <c r="J7223" s="33"/>
    </row>
    <row r="7224">
      <c r="A7224" s="58"/>
      <c r="B7224" s="58"/>
      <c r="C7224" s="58"/>
      <c r="D7224" s="58"/>
      <c r="E7224" s="58"/>
      <c r="F7224" s="58"/>
      <c r="G7224" s="58"/>
      <c r="H7224" s="6"/>
      <c r="I7224" s="6"/>
      <c r="J7224" s="10"/>
    </row>
    <row r="7225">
      <c r="A7225" s="28">
        <v>8.00108301677E11</v>
      </c>
      <c r="B7225" s="29" t="s">
        <v>21860</v>
      </c>
      <c r="C7225" s="29" t="s">
        <v>21861</v>
      </c>
      <c r="D7225" s="28">
        <v>8.7052863387E10</v>
      </c>
      <c r="E7225" s="29" t="s">
        <v>584</v>
      </c>
      <c r="F7225" s="29" t="s">
        <v>96</v>
      </c>
      <c r="G7225" s="29" t="s">
        <v>18672</v>
      </c>
      <c r="H7225" s="51" t="s">
        <v>2373</v>
      </c>
      <c r="I7225" s="6"/>
      <c r="J7225" s="6"/>
    </row>
    <row r="7226">
      <c r="A7226" s="62">
        <v>8.0011330289E11</v>
      </c>
      <c r="B7226" s="63" t="s">
        <v>19528</v>
      </c>
      <c r="C7226" s="63" t="s">
        <v>21862</v>
      </c>
      <c r="D7226" s="62">
        <v>8.7002548486E10</v>
      </c>
      <c r="E7226" s="63" t="s">
        <v>36</v>
      </c>
      <c r="F7226" s="63" t="s">
        <v>205</v>
      </c>
      <c r="G7226" s="63" t="s">
        <v>1634</v>
      </c>
      <c r="H7226" s="33"/>
      <c r="I7226" s="33"/>
      <c r="J7226" s="6"/>
    </row>
    <row r="7227">
      <c r="A7227" s="62">
        <v>8.00109300743E11</v>
      </c>
      <c r="B7227" s="63" t="s">
        <v>21863</v>
      </c>
      <c r="C7227" s="63" t="s">
        <v>21864</v>
      </c>
      <c r="D7227" s="68" t="str">
        <f>+77778824111 ,87018824111 ,87778824111</f>
        <v>#ERROR!</v>
      </c>
      <c r="E7227" s="63" t="s">
        <v>173</v>
      </c>
      <c r="F7227" s="63" t="s">
        <v>205</v>
      </c>
      <c r="G7227" s="63" t="s">
        <v>6849</v>
      </c>
      <c r="H7227" s="33"/>
      <c r="I7227" s="33"/>
      <c r="J7227" s="6"/>
    </row>
    <row r="7228">
      <c r="A7228" s="28">
        <v>8.00111300833E11</v>
      </c>
      <c r="B7228" s="29" t="s">
        <v>21865</v>
      </c>
      <c r="C7228" s="29" t="s">
        <v>21866</v>
      </c>
      <c r="D7228" s="39" t="s">
        <v>21867</v>
      </c>
      <c r="E7228" s="29" t="s">
        <v>165</v>
      </c>
      <c r="F7228" s="29" t="s">
        <v>96</v>
      </c>
      <c r="G7228" s="29" t="s">
        <v>21868</v>
      </c>
      <c r="H7228" s="51" t="s">
        <v>21556</v>
      </c>
      <c r="I7228" s="6"/>
      <c r="J7228" s="6"/>
    </row>
    <row r="7229">
      <c r="A7229" s="28">
        <v>8.00113301961E11</v>
      </c>
      <c r="B7229" s="29" t="s">
        <v>21869</v>
      </c>
      <c r="C7229" s="29" t="s">
        <v>21870</v>
      </c>
      <c r="D7229" s="28">
        <f>+77773130544</f>
        <v>77773130544</v>
      </c>
      <c r="E7229" s="29" t="s">
        <v>21743</v>
      </c>
      <c r="F7229" s="29" t="s">
        <v>22</v>
      </c>
      <c r="G7229" s="29" t="s">
        <v>19808</v>
      </c>
      <c r="H7229" s="51" t="s">
        <v>2240</v>
      </c>
      <c r="I7229" s="6"/>
      <c r="J7229" s="10"/>
    </row>
    <row r="7230">
      <c r="A7230" s="28">
        <v>8.00108400586E11</v>
      </c>
      <c r="B7230" s="29" t="s">
        <v>21871</v>
      </c>
      <c r="C7230" s="29" t="s">
        <v>21872</v>
      </c>
      <c r="D7230" s="28">
        <v>8.700308018E10</v>
      </c>
      <c r="E7230" s="29" t="s">
        <v>674</v>
      </c>
      <c r="F7230" s="29" t="s">
        <v>96</v>
      </c>
      <c r="G7230" s="29" t="s">
        <v>1898</v>
      </c>
      <c r="H7230" s="51" t="s">
        <v>2373</v>
      </c>
      <c r="I7230" s="6"/>
      <c r="J7230" s="6"/>
    </row>
    <row r="7231">
      <c r="A7231" s="3">
        <v>8.00112401477E11</v>
      </c>
      <c r="B7231" s="2" t="s">
        <v>21873</v>
      </c>
      <c r="C7231" s="2" t="s">
        <v>21874</v>
      </c>
      <c r="D7231" s="69" t="s">
        <v>21875</v>
      </c>
      <c r="E7231" s="2" t="s">
        <v>16</v>
      </c>
      <c r="F7231" s="2" t="s">
        <v>91</v>
      </c>
      <c r="G7231" s="2" t="s">
        <v>21876</v>
      </c>
      <c r="H7231" s="4" t="s">
        <v>21243</v>
      </c>
      <c r="I7231" s="10"/>
      <c r="J7231" s="33"/>
    </row>
    <row r="7232">
      <c r="A7232" s="28">
        <v>8.00116303121E11</v>
      </c>
      <c r="B7232" s="29" t="s">
        <v>21877</v>
      </c>
      <c r="C7232" s="29" t="s">
        <v>21878</v>
      </c>
      <c r="D7232" s="28">
        <v>8.7755430888E10</v>
      </c>
      <c r="E7232" s="29" t="s">
        <v>1833</v>
      </c>
      <c r="F7232" s="29" t="s">
        <v>452</v>
      </c>
      <c r="G7232" s="29" t="s">
        <v>1617</v>
      </c>
      <c r="H7232" s="51" t="s">
        <v>20891</v>
      </c>
      <c r="I7232" s="6"/>
      <c r="J7232" s="10"/>
    </row>
    <row r="7233">
      <c r="A7233" s="28">
        <v>8.0011630324E11</v>
      </c>
      <c r="B7233" s="29" t="s">
        <v>21879</v>
      </c>
      <c r="C7233" s="29" t="s">
        <v>21880</v>
      </c>
      <c r="D7233" s="39" t="s">
        <v>21881</v>
      </c>
      <c r="E7233" s="29" t="s">
        <v>117</v>
      </c>
      <c r="F7233" s="29" t="s">
        <v>91</v>
      </c>
      <c r="G7233" s="29" t="s">
        <v>21663</v>
      </c>
      <c r="H7233" s="51" t="s">
        <v>21882</v>
      </c>
      <c r="I7233" s="6"/>
      <c r="J7233" s="33"/>
    </row>
    <row r="7234">
      <c r="A7234" s="28">
        <v>8.0012830034E11</v>
      </c>
      <c r="B7234" s="29" t="s">
        <v>13850</v>
      </c>
      <c r="C7234" s="29" t="s">
        <v>21883</v>
      </c>
      <c r="D7234" s="28">
        <v>8.7766696435E10</v>
      </c>
      <c r="E7234" s="29" t="s">
        <v>173</v>
      </c>
      <c r="F7234" s="29" t="s">
        <v>2</v>
      </c>
      <c r="G7234" s="29" t="s">
        <v>21884</v>
      </c>
      <c r="H7234" s="51" t="s">
        <v>21367</v>
      </c>
      <c r="I7234" s="6"/>
      <c r="J7234" s="6"/>
    </row>
    <row r="7235">
      <c r="A7235" s="62">
        <v>8.00119301994E11</v>
      </c>
      <c r="B7235" s="63" t="s">
        <v>21885</v>
      </c>
      <c r="C7235" s="63" t="s">
        <v>21886</v>
      </c>
      <c r="D7235" s="62">
        <v>8.7758864438E10</v>
      </c>
      <c r="E7235" s="63" t="s">
        <v>117</v>
      </c>
      <c r="F7235" s="63" t="s">
        <v>205</v>
      </c>
      <c r="G7235" s="63" t="s">
        <v>5169</v>
      </c>
      <c r="H7235" s="33"/>
      <c r="I7235" s="33"/>
      <c r="J7235" s="13"/>
    </row>
    <row r="7236">
      <c r="A7236" s="3">
        <v>8.00119302506E11</v>
      </c>
      <c r="B7236" s="2" t="s">
        <v>21887</v>
      </c>
      <c r="C7236" s="2" t="s">
        <v>21888</v>
      </c>
      <c r="D7236" s="3">
        <v>8.7058434588E10</v>
      </c>
      <c r="E7236" s="2" t="s">
        <v>302</v>
      </c>
      <c r="F7236" s="2" t="s">
        <v>37</v>
      </c>
      <c r="G7236" s="2" t="s">
        <v>16972</v>
      </c>
      <c r="H7236" s="4" t="s">
        <v>21405</v>
      </c>
      <c r="I7236" s="10"/>
      <c r="J7236" s="33"/>
    </row>
    <row r="7237">
      <c r="A7237" s="62">
        <v>8.00119302526E11</v>
      </c>
      <c r="B7237" s="63" t="s">
        <v>21889</v>
      </c>
      <c r="C7237" s="63" t="s">
        <v>21890</v>
      </c>
      <c r="D7237" s="62">
        <v>8.7715423875E10</v>
      </c>
      <c r="E7237" s="63" t="s">
        <v>165</v>
      </c>
      <c r="F7237" s="63" t="s">
        <v>205</v>
      </c>
      <c r="G7237" s="63" t="s">
        <v>1634</v>
      </c>
      <c r="H7237" s="33"/>
      <c r="I7237" s="33"/>
      <c r="J7237" s="6"/>
    </row>
    <row r="7238">
      <c r="A7238" s="3">
        <v>8.00130300906E11</v>
      </c>
      <c r="B7238" s="2" t="s">
        <v>21891</v>
      </c>
      <c r="C7238" s="2" t="s">
        <v>21892</v>
      </c>
      <c r="D7238" s="3">
        <v>8.7056363477E10</v>
      </c>
      <c r="E7238" s="2" t="s">
        <v>151</v>
      </c>
      <c r="F7238" s="2" t="s">
        <v>22</v>
      </c>
      <c r="G7238" s="2" t="s">
        <v>21893</v>
      </c>
      <c r="H7238" s="4" t="s">
        <v>2030</v>
      </c>
      <c r="I7238" s="10"/>
      <c r="J7238" s="33"/>
    </row>
    <row r="7239">
      <c r="A7239" s="28">
        <v>8.00204301232E11</v>
      </c>
      <c r="B7239" s="29" t="s">
        <v>21894</v>
      </c>
      <c r="C7239" s="29" t="s">
        <v>21894</v>
      </c>
      <c r="D7239" s="28">
        <v>8.7052118787E10</v>
      </c>
      <c r="E7239" s="29" t="s">
        <v>225</v>
      </c>
      <c r="F7239" s="29" t="s">
        <v>201</v>
      </c>
      <c r="G7239" s="29" t="s">
        <v>2976</v>
      </c>
      <c r="H7239" s="51" t="s">
        <v>18796</v>
      </c>
      <c r="I7239" s="6"/>
      <c r="J7239" s="6"/>
    </row>
    <row r="7240">
      <c r="A7240" s="3">
        <v>8.00202302448E11</v>
      </c>
      <c r="B7240" s="2" t="s">
        <v>21895</v>
      </c>
      <c r="C7240" s="2" t="s">
        <v>21896</v>
      </c>
      <c r="D7240" s="3">
        <v>8.7021253099E10</v>
      </c>
      <c r="E7240" s="2" t="s">
        <v>302</v>
      </c>
      <c r="F7240" s="2" t="s">
        <v>71</v>
      </c>
      <c r="G7240" s="2" t="s">
        <v>20649</v>
      </c>
      <c r="H7240" s="65" t="s">
        <v>2055</v>
      </c>
      <c r="I7240" s="10"/>
      <c r="J7240" s="6"/>
    </row>
    <row r="7241">
      <c r="A7241" s="3">
        <v>8.00206350231E11</v>
      </c>
      <c r="B7241" s="2" t="s">
        <v>21897</v>
      </c>
      <c r="C7241" s="2" t="s">
        <v>21898</v>
      </c>
      <c r="D7241" s="3">
        <v>8.7773408525E10</v>
      </c>
      <c r="E7241" s="2" t="s">
        <v>525</v>
      </c>
      <c r="F7241" s="2" t="s">
        <v>43</v>
      </c>
      <c r="G7241" s="2" t="s">
        <v>13963</v>
      </c>
      <c r="H7241" s="4" t="s">
        <v>2434</v>
      </c>
      <c r="I7241" s="10"/>
      <c r="J7241" s="33"/>
    </row>
    <row r="7242">
      <c r="A7242" s="62">
        <v>8.00205302048E11</v>
      </c>
      <c r="B7242" s="63" t="s">
        <v>21899</v>
      </c>
      <c r="C7242" s="63" t="s">
        <v>21900</v>
      </c>
      <c r="D7242" s="62">
        <v>8.7058883772E10</v>
      </c>
      <c r="E7242" s="63" t="s">
        <v>247</v>
      </c>
      <c r="F7242" s="63" t="s">
        <v>16</v>
      </c>
      <c r="G7242" s="63" t="s">
        <v>1634</v>
      </c>
      <c r="H7242" s="33"/>
      <c r="I7242" s="33"/>
      <c r="J7242" s="10"/>
    </row>
    <row r="7243">
      <c r="A7243" s="62">
        <v>8.00212302879E11</v>
      </c>
      <c r="B7243" s="63" t="s">
        <v>21901</v>
      </c>
      <c r="C7243" s="63" t="s">
        <v>21902</v>
      </c>
      <c r="D7243" s="62">
        <v>8.7077747473E10</v>
      </c>
      <c r="E7243" s="63" t="s">
        <v>117</v>
      </c>
      <c r="F7243" s="63" t="s">
        <v>16</v>
      </c>
      <c r="G7243" s="63" t="s">
        <v>3360</v>
      </c>
      <c r="H7243" s="33"/>
      <c r="I7243" s="33"/>
      <c r="J7243" s="13"/>
    </row>
    <row r="7244">
      <c r="A7244" s="62">
        <v>8.00209301844E11</v>
      </c>
      <c r="B7244" s="63" t="s">
        <v>21903</v>
      </c>
      <c r="C7244" s="63" t="s">
        <v>21904</v>
      </c>
      <c r="D7244" s="62">
        <v>8.77855598E10</v>
      </c>
      <c r="E7244" s="63" t="s">
        <v>525</v>
      </c>
      <c r="F7244" s="63" t="s">
        <v>2984</v>
      </c>
      <c r="G7244" s="63" t="s">
        <v>6328</v>
      </c>
      <c r="H7244" s="33"/>
      <c r="I7244" s="33"/>
      <c r="J7244" s="6"/>
    </row>
    <row r="7245">
      <c r="A7245" s="58"/>
      <c r="B7245" s="58"/>
      <c r="C7245" s="58"/>
      <c r="D7245" s="58"/>
      <c r="E7245" s="58"/>
      <c r="F7245" s="58"/>
      <c r="G7245" s="58"/>
      <c r="H7245" s="6"/>
      <c r="I7245" s="6"/>
      <c r="J7245" s="6"/>
    </row>
    <row r="7246">
      <c r="A7246" s="3">
        <v>8.00216302335E11</v>
      </c>
      <c r="B7246" s="2" t="s">
        <v>21905</v>
      </c>
      <c r="C7246" s="2" t="s">
        <v>21906</v>
      </c>
      <c r="D7246" s="3">
        <v>8.7014916102E10</v>
      </c>
      <c r="E7246" s="2" t="s">
        <v>173</v>
      </c>
      <c r="F7246" s="2" t="s">
        <v>16</v>
      </c>
      <c r="G7246" s="2" t="s">
        <v>13833</v>
      </c>
      <c r="H7246" s="4" t="s">
        <v>20798</v>
      </c>
      <c r="I7246" s="10"/>
      <c r="J7246" s="20"/>
    </row>
    <row r="7247">
      <c r="A7247" s="28">
        <v>8.00219300444E11</v>
      </c>
      <c r="B7247" s="29" t="s">
        <v>21907</v>
      </c>
      <c r="C7247" s="29" t="s">
        <v>21908</v>
      </c>
      <c r="D7247" s="28">
        <v>8.7077111131E10</v>
      </c>
      <c r="E7247" s="29" t="s">
        <v>2998</v>
      </c>
      <c r="F7247" s="29" t="s">
        <v>96</v>
      </c>
      <c r="G7247" s="29" t="s">
        <v>12524</v>
      </c>
      <c r="H7247" s="51" t="s">
        <v>2370</v>
      </c>
      <c r="I7247" s="6"/>
      <c r="J7247" s="10"/>
    </row>
    <row r="7248">
      <c r="A7248" s="3">
        <v>8.00217402327E11</v>
      </c>
      <c r="B7248" s="2" t="s">
        <v>21844</v>
      </c>
      <c r="C7248" s="2" t="s">
        <v>21909</v>
      </c>
      <c r="D7248" s="3">
        <v>8.7051523149E10</v>
      </c>
      <c r="E7248" s="2" t="s">
        <v>117</v>
      </c>
      <c r="F7248" s="2" t="s">
        <v>91</v>
      </c>
      <c r="G7248" s="2" t="s">
        <v>21858</v>
      </c>
      <c r="H7248" s="4" t="s">
        <v>2339</v>
      </c>
      <c r="I7248" s="10"/>
      <c r="J7248" s="6"/>
    </row>
    <row r="7249">
      <c r="A7249" s="3">
        <v>8.00223350373E11</v>
      </c>
      <c r="B7249" s="2" t="s">
        <v>21910</v>
      </c>
      <c r="C7249" s="2" t="s">
        <v>21911</v>
      </c>
      <c r="D7249" s="69" t="s">
        <v>21912</v>
      </c>
      <c r="E7249" s="2" t="s">
        <v>416</v>
      </c>
      <c r="F7249" s="2" t="s">
        <v>22</v>
      </c>
      <c r="G7249" s="2" t="s">
        <v>1253</v>
      </c>
      <c r="H7249" s="4" t="s">
        <v>2030</v>
      </c>
      <c r="I7249" s="10"/>
      <c r="J7249" s="33"/>
    </row>
    <row r="7250">
      <c r="A7250" s="28">
        <v>8.00219401151E11</v>
      </c>
      <c r="B7250" s="29" t="s">
        <v>21913</v>
      </c>
      <c r="C7250" s="29" t="s">
        <v>21913</v>
      </c>
      <c r="D7250" s="39" t="s">
        <v>21914</v>
      </c>
      <c r="E7250" s="29" t="s">
        <v>36</v>
      </c>
      <c r="F7250" s="29" t="s">
        <v>37</v>
      </c>
      <c r="G7250" s="29" t="s">
        <v>3444</v>
      </c>
      <c r="H7250" s="51" t="s">
        <v>21915</v>
      </c>
      <c r="I7250" s="6"/>
      <c r="J7250" s="6"/>
    </row>
    <row r="7251">
      <c r="A7251" s="28">
        <v>8.00222401356E11</v>
      </c>
      <c r="B7251" s="29" t="s">
        <v>21916</v>
      </c>
      <c r="C7251" s="29" t="s">
        <v>21917</v>
      </c>
      <c r="D7251" s="39" t="s">
        <v>21918</v>
      </c>
      <c r="E7251" s="29" t="s">
        <v>165</v>
      </c>
      <c r="F7251" s="29" t="s">
        <v>201</v>
      </c>
      <c r="G7251" s="29" t="s">
        <v>21919</v>
      </c>
      <c r="H7251" s="51" t="s">
        <v>18796</v>
      </c>
      <c r="I7251" s="6"/>
      <c r="J7251" s="33"/>
    </row>
    <row r="7252">
      <c r="A7252" s="28">
        <v>8.0022345027E11</v>
      </c>
      <c r="B7252" s="29" t="s">
        <v>21920</v>
      </c>
      <c r="C7252" s="29" t="s">
        <v>21921</v>
      </c>
      <c r="D7252" s="39" t="s">
        <v>21922</v>
      </c>
      <c r="E7252" s="29" t="s">
        <v>225</v>
      </c>
      <c r="F7252" s="29" t="s">
        <v>55</v>
      </c>
      <c r="G7252" s="29" t="s">
        <v>1361</v>
      </c>
      <c r="H7252" s="51" t="s">
        <v>15299</v>
      </c>
      <c r="I7252" s="6"/>
      <c r="J7252" s="6"/>
    </row>
    <row r="7253">
      <c r="A7253" s="62">
        <v>8.00224301003E11</v>
      </c>
      <c r="B7253" s="63" t="s">
        <v>15478</v>
      </c>
      <c r="C7253" s="63" t="s">
        <v>21923</v>
      </c>
      <c r="D7253" s="62">
        <v>8.7772870909E10</v>
      </c>
      <c r="E7253" s="63" t="s">
        <v>225</v>
      </c>
      <c r="F7253" s="63" t="s">
        <v>205</v>
      </c>
      <c r="G7253" s="63" t="s">
        <v>1634</v>
      </c>
      <c r="H7253" s="33"/>
      <c r="I7253" s="33"/>
      <c r="J7253" s="33"/>
    </row>
    <row r="7254">
      <c r="A7254" s="3">
        <v>8.00228400668E11</v>
      </c>
      <c r="B7254" s="2" t="s">
        <v>16897</v>
      </c>
      <c r="C7254" s="2" t="s">
        <v>21924</v>
      </c>
      <c r="D7254" s="3">
        <f>+7-7772682163</f>
        <v>-7772682156</v>
      </c>
      <c r="E7254" s="2" t="s">
        <v>225</v>
      </c>
      <c r="F7254" s="2" t="s">
        <v>60</v>
      </c>
      <c r="G7254" s="2" t="s">
        <v>61</v>
      </c>
      <c r="H7254" s="4" t="s">
        <v>2425</v>
      </c>
      <c r="I7254" s="10"/>
      <c r="J7254" s="10"/>
    </row>
    <row r="7255">
      <c r="A7255" s="28">
        <v>8.0022630227E11</v>
      </c>
      <c r="B7255" s="29" t="s">
        <v>21925</v>
      </c>
      <c r="C7255" s="29" t="s">
        <v>21926</v>
      </c>
      <c r="D7255" s="28">
        <v>8.7014677773E10</v>
      </c>
      <c r="E7255" s="29" t="s">
        <v>416</v>
      </c>
      <c r="F7255" s="29" t="s">
        <v>37</v>
      </c>
      <c r="G7255" s="29" t="s">
        <v>6101</v>
      </c>
      <c r="H7255" s="51" t="s">
        <v>21927</v>
      </c>
      <c r="I7255" s="57" t="s">
        <v>21928</v>
      </c>
      <c r="J7255" s="33"/>
    </row>
    <row r="7256">
      <c r="A7256" s="3">
        <v>8.00301304707E11</v>
      </c>
      <c r="B7256" s="2" t="s">
        <v>21929</v>
      </c>
      <c r="C7256" s="2" t="s">
        <v>21930</v>
      </c>
      <c r="D7256" s="3">
        <v>8.7027777353E10</v>
      </c>
      <c r="E7256" s="2" t="s">
        <v>213</v>
      </c>
      <c r="F7256" s="2" t="s">
        <v>31</v>
      </c>
      <c r="G7256" s="2" t="s">
        <v>2447</v>
      </c>
      <c r="H7256" s="4" t="s">
        <v>20832</v>
      </c>
      <c r="I7256" s="10"/>
      <c r="J7256" s="10"/>
    </row>
    <row r="7257">
      <c r="A7257" s="28">
        <v>8.002294009E11</v>
      </c>
      <c r="B7257" s="29" t="s">
        <v>21931</v>
      </c>
      <c r="C7257" s="29" t="s">
        <v>21932</v>
      </c>
      <c r="D7257" s="28">
        <v>8.7772695705E10</v>
      </c>
      <c r="E7257" s="29" t="s">
        <v>1351</v>
      </c>
      <c r="F7257" s="29" t="s">
        <v>60</v>
      </c>
      <c r="G7257" s="29" t="s">
        <v>1768</v>
      </c>
      <c r="H7257" s="51" t="s">
        <v>21933</v>
      </c>
      <c r="I7257" s="6"/>
      <c r="J7257" s="10"/>
    </row>
    <row r="7258">
      <c r="A7258" s="3">
        <v>8.0030445021E11</v>
      </c>
      <c r="B7258" s="2" t="s">
        <v>21934</v>
      </c>
      <c r="C7258" s="2" t="s">
        <v>21935</v>
      </c>
      <c r="D7258" s="3">
        <v>8.7163693295E10</v>
      </c>
      <c r="E7258" s="2" t="s">
        <v>16</v>
      </c>
      <c r="F7258" s="2" t="s">
        <v>22</v>
      </c>
      <c r="G7258" s="2" t="s">
        <v>16561</v>
      </c>
      <c r="H7258" s="4" t="s">
        <v>2355</v>
      </c>
      <c r="I7258" s="10"/>
      <c r="J7258" s="20"/>
    </row>
    <row r="7259">
      <c r="A7259" s="28">
        <v>8.0030530131E11</v>
      </c>
      <c r="B7259" s="29" t="s">
        <v>21936</v>
      </c>
      <c r="C7259" s="29" t="s">
        <v>21937</v>
      </c>
      <c r="D7259" s="28">
        <v>8.701399558E10</v>
      </c>
      <c r="E7259" s="29" t="s">
        <v>302</v>
      </c>
      <c r="F7259" s="29" t="s">
        <v>37</v>
      </c>
      <c r="G7259" s="29" t="s">
        <v>13127</v>
      </c>
      <c r="H7259" s="51" t="s">
        <v>21938</v>
      </c>
      <c r="I7259" s="6"/>
      <c r="J7259" s="33"/>
    </row>
    <row r="7260">
      <c r="A7260" s="3">
        <v>8.00315403467E11</v>
      </c>
      <c r="B7260" s="2" t="s">
        <v>21939</v>
      </c>
      <c r="C7260" s="2" t="s">
        <v>21940</v>
      </c>
      <c r="D7260" s="3">
        <f>+77775859406</f>
        <v>77775859406</v>
      </c>
      <c r="E7260" s="2" t="s">
        <v>584</v>
      </c>
      <c r="F7260" s="2" t="s">
        <v>96</v>
      </c>
      <c r="G7260" s="2" t="s">
        <v>5885</v>
      </c>
      <c r="H7260" s="4" t="s">
        <v>2370</v>
      </c>
      <c r="I7260" s="10"/>
      <c r="J7260" s="6"/>
    </row>
    <row r="7261">
      <c r="A7261" s="3">
        <v>8.00328301158E11</v>
      </c>
      <c r="B7261" s="2" t="s">
        <v>4497</v>
      </c>
      <c r="C7261" s="2" t="s">
        <v>10766</v>
      </c>
      <c r="D7261" s="2" t="s">
        <v>21941</v>
      </c>
      <c r="E7261" s="2" t="s">
        <v>21</v>
      </c>
      <c r="F7261" s="2" t="s">
        <v>2</v>
      </c>
      <c r="G7261" s="2" t="s">
        <v>21942</v>
      </c>
      <c r="H7261" s="4" t="s">
        <v>21462</v>
      </c>
      <c r="I7261" s="10"/>
      <c r="J7261" s="6"/>
    </row>
    <row r="7262">
      <c r="A7262" s="62">
        <v>8.00316301737E11</v>
      </c>
      <c r="B7262" s="63" t="s">
        <v>21943</v>
      </c>
      <c r="C7262" s="63" t="s">
        <v>21944</v>
      </c>
      <c r="D7262" s="68" t="str">
        <f>+77476969741 ,87476969741</f>
        <v>#ERROR!</v>
      </c>
      <c r="E7262" s="63" t="s">
        <v>165</v>
      </c>
      <c r="F7262" s="63" t="s">
        <v>205</v>
      </c>
      <c r="G7262" s="63" t="s">
        <v>5169</v>
      </c>
      <c r="H7262" s="33"/>
      <c r="I7262" s="33"/>
      <c r="J7262" s="33"/>
    </row>
    <row r="7263">
      <c r="A7263" s="28">
        <v>8.0031830305E11</v>
      </c>
      <c r="B7263" s="29" t="s">
        <v>21945</v>
      </c>
      <c r="C7263" s="29" t="s">
        <v>21946</v>
      </c>
      <c r="D7263" s="29" t="s">
        <v>21947</v>
      </c>
      <c r="E7263" s="29" t="s">
        <v>117</v>
      </c>
      <c r="F7263" s="29" t="s">
        <v>91</v>
      </c>
      <c r="G7263" s="29" t="s">
        <v>1138</v>
      </c>
      <c r="H7263" s="51" t="s">
        <v>2350</v>
      </c>
      <c r="I7263" s="6"/>
      <c r="J7263" s="6"/>
    </row>
    <row r="7264">
      <c r="A7264" s="58"/>
      <c r="B7264" s="58"/>
      <c r="C7264" s="58"/>
      <c r="D7264" s="58"/>
      <c r="E7264" s="58"/>
      <c r="F7264" s="58"/>
      <c r="G7264" s="58"/>
      <c r="H7264" s="6"/>
      <c r="I7264" s="6"/>
      <c r="J7264" s="33"/>
    </row>
    <row r="7265">
      <c r="A7265" s="28">
        <v>8.0032130293E11</v>
      </c>
      <c r="B7265" s="29" t="s">
        <v>21948</v>
      </c>
      <c r="C7265" s="29" t="s">
        <v>21949</v>
      </c>
      <c r="D7265" s="28">
        <v>8.77786032E10</v>
      </c>
      <c r="E7265" s="29" t="s">
        <v>625</v>
      </c>
      <c r="F7265" s="29" t="s">
        <v>91</v>
      </c>
      <c r="G7265" s="29" t="s">
        <v>4307</v>
      </c>
      <c r="H7265" s="51" t="s">
        <v>2350</v>
      </c>
      <c r="I7265" s="6"/>
      <c r="J7265" s="10"/>
    </row>
    <row r="7266">
      <c r="A7266" s="28">
        <v>8.00324300742E11</v>
      </c>
      <c r="B7266" s="29" t="s">
        <v>21950</v>
      </c>
      <c r="C7266" s="29" t="s">
        <v>21951</v>
      </c>
      <c r="D7266" s="39" t="s">
        <v>21952</v>
      </c>
      <c r="E7266" s="29" t="s">
        <v>225</v>
      </c>
      <c r="F7266" s="29" t="s">
        <v>9</v>
      </c>
      <c r="G7266" s="29" t="s">
        <v>1679</v>
      </c>
      <c r="H7266" s="30" t="s">
        <v>21953</v>
      </c>
      <c r="I7266" s="6"/>
      <c r="J7266" s="6"/>
    </row>
    <row r="7267">
      <c r="A7267" s="28">
        <v>8.00329402217E11</v>
      </c>
      <c r="B7267" s="29" t="s">
        <v>21954</v>
      </c>
      <c r="C7267" s="29" t="s">
        <v>21955</v>
      </c>
      <c r="D7267" s="28">
        <f>+77017259798</f>
        <v>77017259798</v>
      </c>
      <c r="E7267" s="29" t="s">
        <v>625</v>
      </c>
      <c r="F7267" s="29" t="s">
        <v>2</v>
      </c>
      <c r="G7267" s="29" t="s">
        <v>12597</v>
      </c>
      <c r="H7267" s="51" t="s">
        <v>21367</v>
      </c>
      <c r="I7267" s="6"/>
      <c r="J7267" s="6"/>
    </row>
    <row r="7268">
      <c r="A7268" s="28">
        <v>8.00405401955E11</v>
      </c>
      <c r="B7268" s="29" t="s">
        <v>21956</v>
      </c>
      <c r="C7268" s="29" t="s">
        <v>21957</v>
      </c>
      <c r="D7268" s="39" t="s">
        <v>21958</v>
      </c>
      <c r="E7268" s="29" t="s">
        <v>1206</v>
      </c>
      <c r="F7268" s="29" t="s">
        <v>91</v>
      </c>
      <c r="G7268" s="29" t="s">
        <v>3280</v>
      </c>
      <c r="H7268" s="51" t="s">
        <v>2350</v>
      </c>
      <c r="I7268" s="6"/>
      <c r="J7268" s="33"/>
    </row>
    <row r="7269">
      <c r="A7269" s="28">
        <v>8.00415302555E11</v>
      </c>
      <c r="B7269" s="29" t="s">
        <v>21959</v>
      </c>
      <c r="C7269" s="29" t="s">
        <v>21960</v>
      </c>
      <c r="D7269" s="28">
        <v>8.747970047E10</v>
      </c>
      <c r="E7269" s="29" t="s">
        <v>36</v>
      </c>
      <c r="F7269" s="29" t="s">
        <v>2</v>
      </c>
      <c r="G7269" s="29" t="s">
        <v>19452</v>
      </c>
      <c r="H7269" s="51" t="s">
        <v>21622</v>
      </c>
      <c r="I7269" s="6"/>
      <c r="J7269" s="10"/>
    </row>
    <row r="7270">
      <c r="A7270" s="28">
        <v>8.00406302695E11</v>
      </c>
      <c r="B7270" s="29" t="s">
        <v>21961</v>
      </c>
      <c r="C7270" s="29" t="s">
        <v>21962</v>
      </c>
      <c r="D7270" s="28">
        <v>8.7757296959E10</v>
      </c>
      <c r="E7270" s="29" t="s">
        <v>21963</v>
      </c>
      <c r="F7270" s="29" t="s">
        <v>71</v>
      </c>
      <c r="G7270" s="29" t="s">
        <v>2397</v>
      </c>
      <c r="H7270" s="30" t="s">
        <v>2051</v>
      </c>
      <c r="I7270" s="6"/>
      <c r="J7270" s="6"/>
    </row>
    <row r="7271">
      <c r="A7271" s="28">
        <v>8.00406300331E11</v>
      </c>
      <c r="B7271" s="29" t="s">
        <v>21964</v>
      </c>
      <c r="C7271" s="29" t="s">
        <v>21965</v>
      </c>
      <c r="D7271" s="39" t="s">
        <v>21966</v>
      </c>
      <c r="E7271" s="29" t="s">
        <v>21</v>
      </c>
      <c r="F7271" s="29" t="s">
        <v>31</v>
      </c>
      <c r="G7271" s="29" t="s">
        <v>4632</v>
      </c>
      <c r="H7271" s="51" t="s">
        <v>21967</v>
      </c>
      <c r="I7271" s="6"/>
      <c r="J7271" s="6"/>
    </row>
    <row r="7272">
      <c r="A7272" s="62">
        <v>8.00406302358E11</v>
      </c>
      <c r="B7272" s="63" t="s">
        <v>21968</v>
      </c>
      <c r="C7272" s="63" t="s">
        <v>21968</v>
      </c>
      <c r="D7272" s="62">
        <v>8.7002143074E10</v>
      </c>
      <c r="E7272" s="63" t="s">
        <v>1206</v>
      </c>
      <c r="F7272" s="63" t="s">
        <v>205</v>
      </c>
      <c r="G7272" s="63" t="s">
        <v>21969</v>
      </c>
      <c r="H7272" s="33"/>
      <c r="I7272" s="33"/>
      <c r="J7272" s="10"/>
    </row>
    <row r="7273">
      <c r="A7273" s="62">
        <v>8.00411301862E11</v>
      </c>
      <c r="B7273" s="63" t="s">
        <v>21970</v>
      </c>
      <c r="C7273" s="63" t="s">
        <v>21971</v>
      </c>
      <c r="D7273" s="68" t="str">
        <f>+7(707)635-06-77</f>
        <v>#ERROR!</v>
      </c>
      <c r="E7273" s="63" t="s">
        <v>165</v>
      </c>
      <c r="F7273" s="63" t="s">
        <v>16</v>
      </c>
      <c r="G7273" s="63" t="s">
        <v>6849</v>
      </c>
      <c r="H7273" s="33"/>
      <c r="I7273" s="33"/>
      <c r="J7273" s="10"/>
    </row>
    <row r="7274">
      <c r="A7274" s="3">
        <v>8.0041930053E11</v>
      </c>
      <c r="B7274" s="2" t="s">
        <v>21972</v>
      </c>
      <c r="C7274" s="2" t="s">
        <v>21973</v>
      </c>
      <c r="D7274" s="3">
        <v>8.7051988045E10</v>
      </c>
      <c r="E7274" s="2" t="s">
        <v>6097</v>
      </c>
      <c r="F7274" s="2" t="s">
        <v>9</v>
      </c>
      <c r="G7274" s="2" t="s">
        <v>21974</v>
      </c>
      <c r="H7274" s="65" t="s">
        <v>2591</v>
      </c>
      <c r="I7274" s="10"/>
      <c r="J7274" s="6"/>
    </row>
    <row r="7275">
      <c r="A7275" s="28">
        <v>8.0041740005E11</v>
      </c>
      <c r="B7275" s="29" t="s">
        <v>17773</v>
      </c>
      <c r="C7275" s="29" t="s">
        <v>21975</v>
      </c>
      <c r="D7275" s="28">
        <v>8.7779795373E10</v>
      </c>
      <c r="E7275" s="29" t="s">
        <v>1335</v>
      </c>
      <c r="F7275" s="29" t="s">
        <v>91</v>
      </c>
      <c r="G7275" s="29" t="s">
        <v>1138</v>
      </c>
      <c r="H7275" s="51" t="s">
        <v>2350</v>
      </c>
      <c r="I7275" s="6"/>
      <c r="J7275" s="33"/>
    </row>
    <row r="7276">
      <c r="A7276" s="28">
        <v>8.0041730208E11</v>
      </c>
      <c r="B7276" s="29" t="s">
        <v>21976</v>
      </c>
      <c r="C7276" s="29" t="s">
        <v>21977</v>
      </c>
      <c r="D7276" s="39" t="s">
        <v>21978</v>
      </c>
      <c r="E7276" s="29" t="s">
        <v>21</v>
      </c>
      <c r="F7276" s="29" t="s">
        <v>16</v>
      </c>
      <c r="G7276" s="29" t="s">
        <v>14202</v>
      </c>
      <c r="H7276" s="51" t="s">
        <v>1906</v>
      </c>
      <c r="I7276" s="6"/>
      <c r="J7276" s="6"/>
    </row>
    <row r="7277">
      <c r="A7277" s="62">
        <v>8.00420301564E11</v>
      </c>
      <c r="B7277" s="63" t="s">
        <v>21979</v>
      </c>
      <c r="C7277" s="63" t="s">
        <v>21979</v>
      </c>
      <c r="D7277" s="62">
        <v>8.7077502353E10</v>
      </c>
      <c r="E7277" s="63" t="s">
        <v>16</v>
      </c>
      <c r="F7277" s="63" t="s">
        <v>2984</v>
      </c>
      <c r="G7277" s="63" t="s">
        <v>21980</v>
      </c>
      <c r="H7277" s="33"/>
      <c r="I7277" s="33"/>
      <c r="J7277" s="6"/>
    </row>
    <row r="7278">
      <c r="A7278" s="62">
        <v>8.00421300849E11</v>
      </c>
      <c r="B7278" s="63" t="s">
        <v>21981</v>
      </c>
      <c r="C7278" s="63" t="s">
        <v>21982</v>
      </c>
      <c r="D7278" s="62">
        <v>8.7018089999E10</v>
      </c>
      <c r="E7278" s="63" t="s">
        <v>6578</v>
      </c>
      <c r="F7278" s="63" t="s">
        <v>2984</v>
      </c>
      <c r="G7278" s="63" t="s">
        <v>2985</v>
      </c>
      <c r="H7278" s="33"/>
      <c r="I7278" s="33"/>
      <c r="J7278" s="6"/>
    </row>
    <row r="7279">
      <c r="A7279" s="28">
        <v>8.00421302697E11</v>
      </c>
      <c r="B7279" s="29" t="s">
        <v>21983</v>
      </c>
      <c r="C7279" s="29" t="s">
        <v>21984</v>
      </c>
      <c r="D7279" s="28">
        <f>+77472273763</f>
        <v>77472273763</v>
      </c>
      <c r="E7279" s="29" t="s">
        <v>21</v>
      </c>
      <c r="F7279" s="29" t="s">
        <v>2</v>
      </c>
      <c r="G7279" s="29" t="s">
        <v>2458</v>
      </c>
      <c r="H7279" s="51" t="s">
        <v>21367</v>
      </c>
      <c r="I7279" s="6"/>
      <c r="J7279" s="20"/>
    </row>
    <row r="7280">
      <c r="A7280" s="28">
        <v>8.0042830122E11</v>
      </c>
      <c r="B7280" s="29" t="s">
        <v>21985</v>
      </c>
      <c r="C7280" s="29" t="s">
        <v>21986</v>
      </c>
      <c r="D7280" s="28">
        <v>8.7012420151E10</v>
      </c>
      <c r="E7280" s="29" t="s">
        <v>225</v>
      </c>
      <c r="F7280" s="29" t="s">
        <v>71</v>
      </c>
      <c r="G7280" s="29" t="s">
        <v>21987</v>
      </c>
      <c r="H7280" s="155" t="s">
        <v>2055</v>
      </c>
      <c r="I7280" s="6"/>
      <c r="J7280" s="10"/>
    </row>
    <row r="7281">
      <c r="A7281" s="62">
        <v>8.00423403385E11</v>
      </c>
      <c r="B7281" s="63" t="s">
        <v>21988</v>
      </c>
      <c r="C7281" s="63" t="s">
        <v>21989</v>
      </c>
      <c r="D7281" s="62">
        <v>8.702470179E10</v>
      </c>
      <c r="E7281" s="63" t="s">
        <v>213</v>
      </c>
      <c r="F7281" s="63" t="s">
        <v>205</v>
      </c>
      <c r="G7281" s="63" t="s">
        <v>20440</v>
      </c>
      <c r="H7281" s="33"/>
      <c r="I7281" s="33"/>
      <c r="J7281" s="6"/>
    </row>
    <row r="7282">
      <c r="A7282" s="28">
        <v>8.00503400474E11</v>
      </c>
      <c r="B7282" s="29" t="s">
        <v>21990</v>
      </c>
      <c r="C7282" s="29" t="s">
        <v>21991</v>
      </c>
      <c r="D7282" s="28">
        <v>8.7055237373E10</v>
      </c>
      <c r="E7282" s="29" t="s">
        <v>674</v>
      </c>
      <c r="F7282" s="29" t="s">
        <v>43</v>
      </c>
      <c r="G7282" s="29" t="s">
        <v>16778</v>
      </c>
      <c r="H7282" s="51" t="s">
        <v>2627</v>
      </c>
      <c r="I7282" s="6"/>
      <c r="J7282" s="33"/>
    </row>
    <row r="7283">
      <c r="A7283" s="3">
        <v>8.00505301162E11</v>
      </c>
      <c r="B7283" s="2" t="s">
        <v>21992</v>
      </c>
      <c r="C7283" s="2" t="s">
        <v>21993</v>
      </c>
      <c r="D7283" s="69" t="s">
        <v>21994</v>
      </c>
      <c r="E7283" s="2" t="s">
        <v>165</v>
      </c>
      <c r="F7283" s="2" t="s">
        <v>201</v>
      </c>
      <c r="G7283" s="2" t="s">
        <v>21995</v>
      </c>
      <c r="H7283" s="4" t="s">
        <v>21247</v>
      </c>
      <c r="I7283" s="10"/>
      <c r="J7283" s="6"/>
    </row>
    <row r="7284">
      <c r="A7284" s="28">
        <v>8.00516301417E11</v>
      </c>
      <c r="B7284" s="29" t="s">
        <v>21996</v>
      </c>
      <c r="C7284" s="29" t="s">
        <v>21997</v>
      </c>
      <c r="D7284" s="28">
        <v>8.776916058E10</v>
      </c>
      <c r="E7284" s="29" t="s">
        <v>213</v>
      </c>
      <c r="F7284" s="29" t="s">
        <v>91</v>
      </c>
      <c r="G7284" s="29" t="s">
        <v>13407</v>
      </c>
      <c r="H7284" s="51" t="s">
        <v>21998</v>
      </c>
      <c r="I7284" s="6"/>
      <c r="J7284" s="10"/>
      <c r="K7284" s="27"/>
      <c r="L7284" s="27"/>
      <c r="M7284" s="27"/>
      <c r="N7284" s="27"/>
      <c r="O7284" s="27"/>
      <c r="P7284" s="27"/>
      <c r="Q7284" s="27"/>
      <c r="R7284" s="27"/>
      <c r="S7284" s="27"/>
      <c r="T7284" s="27"/>
      <c r="U7284" s="27"/>
      <c r="V7284" s="27"/>
      <c r="W7284" s="27"/>
      <c r="X7284" s="27"/>
      <c r="Y7284" s="27"/>
      <c r="Z7284" s="27"/>
    </row>
    <row r="7285">
      <c r="A7285" s="28">
        <v>8.00505401879E11</v>
      </c>
      <c r="B7285" s="29" t="s">
        <v>21999</v>
      </c>
      <c r="C7285" s="29" t="s">
        <v>22000</v>
      </c>
      <c r="D7285" s="39" t="s">
        <v>22001</v>
      </c>
      <c r="E7285" s="29" t="s">
        <v>22002</v>
      </c>
      <c r="F7285" s="29" t="s">
        <v>91</v>
      </c>
      <c r="G7285" s="29" t="s">
        <v>1834</v>
      </c>
      <c r="H7285" s="51" t="s">
        <v>2350</v>
      </c>
      <c r="I7285" s="6"/>
      <c r="J7285" s="33"/>
    </row>
    <row r="7286">
      <c r="A7286" s="3">
        <v>8.00527302118E11</v>
      </c>
      <c r="B7286" s="2" t="s">
        <v>22003</v>
      </c>
      <c r="C7286" s="2" t="s">
        <v>22004</v>
      </c>
      <c r="D7286" s="69" t="s">
        <v>22005</v>
      </c>
      <c r="E7286" s="2" t="s">
        <v>165</v>
      </c>
      <c r="F7286" s="2" t="s">
        <v>91</v>
      </c>
      <c r="G7286" s="2" t="s">
        <v>3134</v>
      </c>
      <c r="H7286" s="4" t="s">
        <v>2339</v>
      </c>
      <c r="I7286" s="10"/>
      <c r="J7286" s="6"/>
    </row>
    <row r="7287">
      <c r="A7287" s="3">
        <v>8.00517300355E11</v>
      </c>
      <c r="B7287" s="2" t="s">
        <v>22006</v>
      </c>
      <c r="C7287" s="2" t="s">
        <v>22007</v>
      </c>
      <c r="D7287" s="3">
        <v>8.77715231E10</v>
      </c>
      <c r="E7287" s="2" t="s">
        <v>247</v>
      </c>
      <c r="F7287" s="2" t="s">
        <v>141</v>
      </c>
      <c r="G7287" s="2" t="s">
        <v>1529</v>
      </c>
      <c r="H7287" s="4" t="s">
        <v>22008</v>
      </c>
      <c r="I7287" s="10"/>
      <c r="J7287" s="6"/>
    </row>
    <row r="7288">
      <c r="A7288" s="62">
        <v>8.00517300711E11</v>
      </c>
      <c r="B7288" s="63" t="s">
        <v>22009</v>
      </c>
      <c r="C7288" s="63" t="s">
        <v>22010</v>
      </c>
      <c r="D7288" s="62">
        <v>8.7071132222E10</v>
      </c>
      <c r="E7288" s="63" t="s">
        <v>1335</v>
      </c>
      <c r="F7288" s="63" t="s">
        <v>16</v>
      </c>
      <c r="G7288" s="63" t="s">
        <v>21653</v>
      </c>
      <c r="H7288" s="33"/>
      <c r="I7288" s="33"/>
      <c r="J7288" s="10"/>
    </row>
    <row r="7289">
      <c r="A7289" s="28">
        <v>8.00517302143E11</v>
      </c>
      <c r="B7289" s="29" t="s">
        <v>22011</v>
      </c>
      <c r="C7289" s="29" t="s">
        <v>22012</v>
      </c>
      <c r="D7289" s="28">
        <v>8.7783339969E10</v>
      </c>
      <c r="E7289" s="29" t="s">
        <v>15580</v>
      </c>
      <c r="F7289" s="29" t="s">
        <v>2</v>
      </c>
      <c r="G7289" s="29" t="s">
        <v>13231</v>
      </c>
      <c r="H7289" s="51" t="s">
        <v>21367</v>
      </c>
      <c r="I7289" s="6"/>
      <c r="J7289" s="6"/>
    </row>
    <row r="7290">
      <c r="A7290" s="28">
        <v>8.00522300441E11</v>
      </c>
      <c r="B7290" s="29" t="s">
        <v>22013</v>
      </c>
      <c r="C7290" s="29" t="s">
        <v>22014</v>
      </c>
      <c r="D7290" s="29" t="s">
        <v>22015</v>
      </c>
      <c r="E7290" s="29" t="s">
        <v>36</v>
      </c>
      <c r="F7290" s="29" t="s">
        <v>201</v>
      </c>
      <c r="G7290" s="29" t="s">
        <v>4210</v>
      </c>
      <c r="H7290" s="51" t="s">
        <v>18796</v>
      </c>
      <c r="I7290" s="6"/>
      <c r="J7290" s="33"/>
    </row>
    <row r="7291">
      <c r="A7291" s="3">
        <v>8.00523401638E11</v>
      </c>
      <c r="B7291" s="2" t="s">
        <v>22016</v>
      </c>
      <c r="C7291" s="2" t="s">
        <v>22017</v>
      </c>
      <c r="D7291" s="3">
        <v>8.7757228303E10</v>
      </c>
      <c r="E7291" s="2" t="s">
        <v>165</v>
      </c>
      <c r="F7291" s="2" t="s">
        <v>186</v>
      </c>
      <c r="G7291" s="2" t="s">
        <v>22018</v>
      </c>
      <c r="H7291" s="4" t="s">
        <v>22019</v>
      </c>
      <c r="I7291" s="10"/>
      <c r="J7291" s="6"/>
    </row>
    <row r="7292">
      <c r="A7292" s="28">
        <v>8.00525301248E11</v>
      </c>
      <c r="B7292" s="29" t="s">
        <v>22020</v>
      </c>
      <c r="C7292" s="29" t="s">
        <v>22020</v>
      </c>
      <c r="D7292" s="39" t="s">
        <v>22021</v>
      </c>
      <c r="E7292" s="29" t="s">
        <v>225</v>
      </c>
      <c r="F7292" s="29" t="s">
        <v>201</v>
      </c>
      <c r="G7292" s="29" t="s">
        <v>19328</v>
      </c>
      <c r="H7292" s="51" t="s">
        <v>1895</v>
      </c>
      <c r="I7292" s="6"/>
      <c r="J7292" s="6"/>
    </row>
    <row r="7293">
      <c r="A7293" s="62">
        <v>8.00527302564E11</v>
      </c>
      <c r="B7293" s="63" t="s">
        <v>22022</v>
      </c>
      <c r="C7293" s="63" t="s">
        <v>22023</v>
      </c>
      <c r="D7293" s="62">
        <v>8.7754644333E10</v>
      </c>
      <c r="E7293" s="63" t="s">
        <v>36</v>
      </c>
      <c r="F7293" s="63" t="s">
        <v>205</v>
      </c>
      <c r="G7293" s="63" t="s">
        <v>1096</v>
      </c>
      <c r="H7293" s="33"/>
      <c r="I7293" s="33"/>
      <c r="J7293" s="10"/>
    </row>
    <row r="7294">
      <c r="A7294" s="62">
        <v>8.00601402989E11</v>
      </c>
      <c r="B7294" s="63" t="s">
        <v>22024</v>
      </c>
      <c r="C7294" s="63" t="s">
        <v>22025</v>
      </c>
      <c r="D7294" s="62">
        <v>8.7088706407E10</v>
      </c>
      <c r="E7294" s="63" t="s">
        <v>173</v>
      </c>
      <c r="F7294" s="63" t="s">
        <v>205</v>
      </c>
      <c r="G7294" s="63" t="s">
        <v>1211</v>
      </c>
      <c r="H7294" s="33"/>
      <c r="I7294" s="33"/>
      <c r="J7294" s="33"/>
    </row>
    <row r="7295">
      <c r="A7295" s="28">
        <v>8.00529301686E11</v>
      </c>
      <c r="B7295" s="29" t="s">
        <v>22026</v>
      </c>
      <c r="C7295" s="29" t="s">
        <v>22026</v>
      </c>
      <c r="D7295" s="28">
        <v>8.701E10</v>
      </c>
      <c r="E7295" s="29" t="s">
        <v>584</v>
      </c>
      <c r="F7295" s="29" t="s">
        <v>37</v>
      </c>
      <c r="G7295" s="29" t="s">
        <v>5877</v>
      </c>
      <c r="H7295" s="51" t="s">
        <v>21915</v>
      </c>
      <c r="I7295" s="6"/>
      <c r="J7295" s="33"/>
    </row>
    <row r="7296">
      <c r="A7296" s="62">
        <v>8.00601303425E11</v>
      </c>
      <c r="B7296" s="63" t="s">
        <v>22027</v>
      </c>
      <c r="C7296" s="63" t="s">
        <v>22028</v>
      </c>
      <c r="D7296" s="63" t="s">
        <v>22029</v>
      </c>
      <c r="E7296" s="63" t="s">
        <v>117</v>
      </c>
      <c r="F7296" s="63" t="s">
        <v>16</v>
      </c>
      <c r="G7296" s="63" t="s">
        <v>1115</v>
      </c>
      <c r="H7296" s="33"/>
      <c r="I7296" s="33"/>
      <c r="J7296" s="33"/>
    </row>
    <row r="7297">
      <c r="A7297" s="3">
        <v>8.0060135005E11</v>
      </c>
      <c r="B7297" s="2" t="s">
        <v>22030</v>
      </c>
      <c r="C7297" s="2" t="s">
        <v>22031</v>
      </c>
      <c r="D7297" s="69" t="s">
        <v>22032</v>
      </c>
      <c r="E7297" s="2" t="s">
        <v>173</v>
      </c>
      <c r="F7297" s="2" t="s">
        <v>9</v>
      </c>
      <c r="G7297" s="2" t="s">
        <v>1584</v>
      </c>
      <c r="H7297" s="65" t="s">
        <v>21148</v>
      </c>
      <c r="I7297" s="10"/>
      <c r="J7297" s="20"/>
      <c r="K7297" s="25"/>
      <c r="L7297" s="25"/>
      <c r="M7297" s="25"/>
      <c r="N7297" s="25"/>
      <c r="O7297" s="25"/>
      <c r="P7297" s="25"/>
      <c r="Q7297" s="25"/>
      <c r="R7297" s="25"/>
      <c r="S7297" s="25"/>
      <c r="T7297" s="25"/>
      <c r="U7297" s="25"/>
      <c r="V7297" s="25"/>
      <c r="W7297" s="25"/>
      <c r="X7297" s="25"/>
      <c r="Y7297" s="25"/>
      <c r="Z7297" s="25"/>
    </row>
    <row r="7298">
      <c r="A7298" s="3">
        <v>8.00603300273E11</v>
      </c>
      <c r="B7298" s="2" t="s">
        <v>22033</v>
      </c>
      <c r="C7298" s="2" t="s">
        <v>22034</v>
      </c>
      <c r="D7298" s="69" t="s">
        <v>22035</v>
      </c>
      <c r="E7298" s="2" t="s">
        <v>21</v>
      </c>
      <c r="F7298" s="2" t="s">
        <v>9</v>
      </c>
      <c r="G7298" s="2" t="s">
        <v>22036</v>
      </c>
      <c r="H7298" s="65" t="s">
        <v>22037</v>
      </c>
      <c r="I7298" s="10"/>
      <c r="J7298" s="6"/>
    </row>
    <row r="7299">
      <c r="A7299" s="28">
        <v>8.00607301045E11</v>
      </c>
      <c r="B7299" s="29" t="s">
        <v>22038</v>
      </c>
      <c r="C7299" s="29" t="s">
        <v>22039</v>
      </c>
      <c r="D7299" s="28">
        <v>8.7077390276E10</v>
      </c>
      <c r="E7299" s="29" t="s">
        <v>117</v>
      </c>
      <c r="F7299" s="29" t="s">
        <v>273</v>
      </c>
      <c r="G7299" s="29" t="s">
        <v>5830</v>
      </c>
      <c r="H7299" s="51" t="s">
        <v>22040</v>
      </c>
      <c r="I7299" s="6"/>
      <c r="J7299" s="33"/>
    </row>
    <row r="7300">
      <c r="A7300" s="62">
        <v>8.00607301967E11</v>
      </c>
      <c r="B7300" s="63" t="s">
        <v>22041</v>
      </c>
      <c r="C7300" s="63" t="s">
        <v>22042</v>
      </c>
      <c r="D7300" s="68" t="str">
        <f>+77013623989 ,87013623989</f>
        <v>#ERROR!</v>
      </c>
      <c r="E7300" s="63" t="s">
        <v>36</v>
      </c>
      <c r="F7300" s="63" t="s">
        <v>1868</v>
      </c>
      <c r="G7300" s="63" t="s">
        <v>16744</v>
      </c>
      <c r="H7300" s="33"/>
      <c r="I7300" s="33"/>
      <c r="J7300" s="6"/>
    </row>
    <row r="7301">
      <c r="A7301" s="72">
        <v>8.00607302618E11</v>
      </c>
      <c r="B7301" s="73" t="s">
        <v>22043</v>
      </c>
      <c r="C7301" s="73" t="s">
        <v>22044</v>
      </c>
      <c r="D7301" s="109" t="s">
        <v>22045</v>
      </c>
      <c r="E7301" s="73" t="s">
        <v>302</v>
      </c>
      <c r="F7301" s="73" t="s">
        <v>201</v>
      </c>
      <c r="G7301" s="73" t="s">
        <v>22046</v>
      </c>
      <c r="H7301" s="74" t="s">
        <v>1874</v>
      </c>
      <c r="I7301" s="14"/>
      <c r="J7301" s="33"/>
    </row>
    <row r="7302">
      <c r="A7302" s="62">
        <v>8.00607401021E11</v>
      </c>
      <c r="B7302" s="63" t="s">
        <v>22047</v>
      </c>
      <c r="C7302" s="63" t="s">
        <v>22048</v>
      </c>
      <c r="D7302" s="62">
        <v>8.727239664E10</v>
      </c>
      <c r="E7302" s="63" t="s">
        <v>15</v>
      </c>
      <c r="F7302" s="63" t="s">
        <v>2984</v>
      </c>
      <c r="G7302" s="63" t="s">
        <v>5954</v>
      </c>
      <c r="H7302" s="33"/>
      <c r="I7302" s="33"/>
      <c r="J7302" s="6"/>
    </row>
    <row r="7303">
      <c r="A7303" s="3">
        <v>8.00611300158E11</v>
      </c>
      <c r="B7303" s="2" t="s">
        <v>22049</v>
      </c>
      <c r="C7303" s="2" t="s">
        <v>22050</v>
      </c>
      <c r="D7303" s="3">
        <v>8.7011420132E10</v>
      </c>
      <c r="E7303" s="2" t="s">
        <v>4058</v>
      </c>
      <c r="F7303" s="2" t="s">
        <v>452</v>
      </c>
      <c r="G7303" s="2" t="s">
        <v>20922</v>
      </c>
      <c r="H7303" s="4" t="s">
        <v>20798</v>
      </c>
      <c r="I7303" s="10"/>
      <c r="J7303" s="6"/>
    </row>
    <row r="7304">
      <c r="A7304" s="3">
        <v>8.00610350258E11</v>
      </c>
      <c r="B7304" s="2" t="s">
        <v>22051</v>
      </c>
      <c r="C7304" s="2" t="s">
        <v>22052</v>
      </c>
      <c r="D7304" s="69" t="s">
        <v>22053</v>
      </c>
      <c r="E7304" s="2" t="s">
        <v>4020</v>
      </c>
      <c r="F7304" s="2" t="s">
        <v>96</v>
      </c>
      <c r="G7304" s="2" t="s">
        <v>1613</v>
      </c>
      <c r="H7304" s="4" t="s">
        <v>22054</v>
      </c>
      <c r="I7304" s="10"/>
      <c r="J7304" s="33"/>
    </row>
    <row r="7305">
      <c r="A7305" s="28">
        <v>8.0061235012E11</v>
      </c>
      <c r="B7305" s="29" t="s">
        <v>22055</v>
      </c>
      <c r="C7305" s="29" t="s">
        <v>22056</v>
      </c>
      <c r="D7305" s="28">
        <f>+77770665466</f>
        <v>77770665466</v>
      </c>
      <c r="E7305" s="29" t="s">
        <v>165</v>
      </c>
      <c r="F7305" s="29" t="s">
        <v>9</v>
      </c>
      <c r="G7305" s="29" t="s">
        <v>22057</v>
      </c>
      <c r="H7305" s="30" t="s">
        <v>2826</v>
      </c>
      <c r="I7305" s="6"/>
      <c r="J7305" s="20"/>
    </row>
    <row r="7306">
      <c r="A7306" s="28">
        <v>8.00612300966E11</v>
      </c>
      <c r="B7306" s="29" t="s">
        <v>22058</v>
      </c>
      <c r="C7306" s="29" t="s">
        <v>22058</v>
      </c>
      <c r="D7306" s="39" t="s">
        <v>22059</v>
      </c>
      <c r="E7306" s="29" t="s">
        <v>16</v>
      </c>
      <c r="F7306" s="29" t="s">
        <v>141</v>
      </c>
      <c r="G7306" s="29" t="s">
        <v>22060</v>
      </c>
      <c r="H7306" s="51" t="s">
        <v>21564</v>
      </c>
      <c r="I7306" s="6"/>
      <c r="J7306" s="6"/>
    </row>
    <row r="7307">
      <c r="A7307" s="28">
        <v>8.00611301885E11</v>
      </c>
      <c r="B7307" s="29" t="s">
        <v>22061</v>
      </c>
      <c r="C7307" s="29" t="s">
        <v>22062</v>
      </c>
      <c r="D7307" s="29" t="s">
        <v>22063</v>
      </c>
      <c r="E7307" s="29" t="s">
        <v>165</v>
      </c>
      <c r="F7307" s="29" t="s">
        <v>2</v>
      </c>
      <c r="G7307" s="29" t="s">
        <v>13231</v>
      </c>
      <c r="H7307" s="51" t="s">
        <v>21367</v>
      </c>
      <c r="I7307" s="6"/>
      <c r="J7307" s="10"/>
    </row>
    <row r="7308">
      <c r="A7308" s="3">
        <v>8.00615302146E11</v>
      </c>
      <c r="B7308" s="2" t="s">
        <v>22064</v>
      </c>
      <c r="C7308" s="2" t="s">
        <v>22065</v>
      </c>
      <c r="D7308" s="3">
        <v>8.7784085555E10</v>
      </c>
      <c r="E7308" s="2" t="s">
        <v>117</v>
      </c>
      <c r="F7308" s="2" t="s">
        <v>71</v>
      </c>
      <c r="G7308" s="2" t="s">
        <v>3317</v>
      </c>
      <c r="H7308" s="65" t="s">
        <v>22066</v>
      </c>
      <c r="I7308" s="10"/>
      <c r="J7308" s="10"/>
    </row>
    <row r="7309">
      <c r="A7309" s="28">
        <v>8.00613401926E11</v>
      </c>
      <c r="B7309" s="29" t="s">
        <v>22067</v>
      </c>
      <c r="C7309" s="29" t="s">
        <v>22068</v>
      </c>
      <c r="D7309" s="28">
        <v>8.7471514911E10</v>
      </c>
      <c r="E7309" s="29" t="s">
        <v>16</v>
      </c>
      <c r="F7309" s="29" t="s">
        <v>71</v>
      </c>
      <c r="G7309" s="29" t="s">
        <v>22069</v>
      </c>
      <c r="H7309" s="30" t="s">
        <v>19375</v>
      </c>
      <c r="I7309" s="6"/>
      <c r="J7309" s="10"/>
    </row>
    <row r="7310">
      <c r="A7310" s="62">
        <v>8.00617401086E11</v>
      </c>
      <c r="B7310" s="63" t="s">
        <v>22070</v>
      </c>
      <c r="C7310" s="63" t="s">
        <v>22071</v>
      </c>
      <c r="D7310" s="62">
        <v>8.7071588882E10</v>
      </c>
      <c r="E7310" s="63" t="s">
        <v>22072</v>
      </c>
      <c r="F7310" s="63" t="s">
        <v>1868</v>
      </c>
      <c r="G7310" s="63" t="s">
        <v>16416</v>
      </c>
      <c r="H7310" s="33"/>
      <c r="I7310" s="33"/>
      <c r="J7310" s="10"/>
    </row>
    <row r="7311">
      <c r="A7311" s="3">
        <v>8.00625302408E11</v>
      </c>
      <c r="B7311" s="2" t="s">
        <v>22073</v>
      </c>
      <c r="C7311" s="2" t="s">
        <v>22074</v>
      </c>
      <c r="D7311" s="69" t="s">
        <v>22075</v>
      </c>
      <c r="E7311" s="2" t="s">
        <v>213</v>
      </c>
      <c r="F7311" s="2" t="s">
        <v>16</v>
      </c>
      <c r="G7311" s="2" t="s">
        <v>22076</v>
      </c>
      <c r="H7311" s="4" t="s">
        <v>22077</v>
      </c>
      <c r="I7311" s="10"/>
      <c r="J7311" s="6"/>
    </row>
    <row r="7312">
      <c r="A7312" s="3">
        <v>8.00618301293E11</v>
      </c>
      <c r="B7312" s="2" t="s">
        <v>22078</v>
      </c>
      <c r="C7312" s="2" t="s">
        <v>22079</v>
      </c>
      <c r="D7312" s="2" t="s">
        <v>22080</v>
      </c>
      <c r="E7312" s="2" t="s">
        <v>151</v>
      </c>
      <c r="F7312" s="2" t="s">
        <v>22</v>
      </c>
      <c r="G7312" s="2" t="s">
        <v>2712</v>
      </c>
      <c r="H7312" s="4" t="s">
        <v>22081</v>
      </c>
      <c r="I7312" s="10"/>
      <c r="J7312" s="6"/>
    </row>
    <row r="7313">
      <c r="A7313" s="28">
        <v>8.00630302881E11</v>
      </c>
      <c r="B7313" s="29" t="s">
        <v>22082</v>
      </c>
      <c r="C7313" s="29" t="s">
        <v>22083</v>
      </c>
      <c r="D7313" s="28">
        <v>8.7015676699E10</v>
      </c>
      <c r="E7313" s="29" t="s">
        <v>1335</v>
      </c>
      <c r="F7313" s="29" t="s">
        <v>37</v>
      </c>
      <c r="G7313" s="29" t="s">
        <v>12086</v>
      </c>
      <c r="H7313" s="51" t="s">
        <v>22084</v>
      </c>
      <c r="I7313" s="6"/>
      <c r="J7313" s="6"/>
    </row>
    <row r="7314">
      <c r="A7314" s="28">
        <v>8.00702350017E11</v>
      </c>
      <c r="B7314" s="29" t="s">
        <v>22085</v>
      </c>
      <c r="C7314" s="29" t="s">
        <v>22086</v>
      </c>
      <c r="D7314" s="39" t="s">
        <v>22087</v>
      </c>
      <c r="E7314" s="29" t="s">
        <v>1</v>
      </c>
      <c r="F7314" s="29" t="s">
        <v>22</v>
      </c>
      <c r="G7314" s="29" t="s">
        <v>1427</v>
      </c>
      <c r="H7314" s="51" t="s">
        <v>2030</v>
      </c>
      <c r="I7314" s="6"/>
      <c r="J7314" s="13"/>
    </row>
    <row r="7315">
      <c r="A7315" s="28">
        <v>8.0070130164E11</v>
      </c>
      <c r="B7315" s="29" t="s">
        <v>22088</v>
      </c>
      <c r="C7315" s="29" t="s">
        <v>22089</v>
      </c>
      <c r="D7315" s="28">
        <v>8.705271718E10</v>
      </c>
      <c r="E7315" s="29" t="s">
        <v>1</v>
      </c>
      <c r="F7315" s="29" t="s">
        <v>201</v>
      </c>
      <c r="G7315" s="29" t="s">
        <v>3263</v>
      </c>
      <c r="H7315" s="51" t="s">
        <v>2286</v>
      </c>
      <c r="I7315" s="6"/>
      <c r="J7315" s="10"/>
      <c r="K7315" s="27"/>
      <c r="L7315" s="27"/>
      <c r="M7315" s="27"/>
      <c r="N7315" s="27"/>
      <c r="O7315" s="27"/>
      <c r="P7315" s="27"/>
      <c r="Q7315" s="27"/>
      <c r="R7315" s="27"/>
      <c r="S7315" s="27"/>
      <c r="T7315" s="27"/>
      <c r="U7315" s="27"/>
      <c r="V7315" s="27"/>
      <c r="W7315" s="27"/>
      <c r="X7315" s="27"/>
      <c r="Y7315" s="27"/>
      <c r="Z7315" s="27"/>
    </row>
    <row r="7316">
      <c r="A7316" s="28">
        <v>8.00701301859E11</v>
      </c>
      <c r="B7316" s="29" t="s">
        <v>22090</v>
      </c>
      <c r="C7316" s="29" t="s">
        <v>22091</v>
      </c>
      <c r="D7316" s="28">
        <v>8.7712414427E10</v>
      </c>
      <c r="E7316" s="29" t="s">
        <v>117</v>
      </c>
      <c r="F7316" s="29" t="s">
        <v>16</v>
      </c>
      <c r="G7316" s="29" t="s">
        <v>22092</v>
      </c>
      <c r="H7316" s="51" t="s">
        <v>22093</v>
      </c>
      <c r="I7316" s="6"/>
      <c r="J7316" s="6"/>
    </row>
    <row r="7317">
      <c r="A7317" s="28">
        <v>8.00710300532E11</v>
      </c>
      <c r="B7317" s="29" t="s">
        <v>22094</v>
      </c>
      <c r="C7317" s="29" t="s">
        <v>22095</v>
      </c>
      <c r="D7317" s="28">
        <v>8.7014939555E10</v>
      </c>
      <c r="E7317" s="29" t="s">
        <v>4020</v>
      </c>
      <c r="F7317" s="29" t="s">
        <v>186</v>
      </c>
      <c r="G7317" s="29" t="s">
        <v>11930</v>
      </c>
      <c r="H7317" s="51" t="s">
        <v>22096</v>
      </c>
      <c r="I7317" s="6"/>
      <c r="J7317" s="33"/>
    </row>
    <row r="7318">
      <c r="A7318" s="28">
        <v>8.00704350516E11</v>
      </c>
      <c r="B7318" s="29" t="s">
        <v>22097</v>
      </c>
      <c r="C7318" s="29" t="s">
        <v>22098</v>
      </c>
      <c r="D7318" s="28">
        <v>8.7021177471E10</v>
      </c>
      <c r="E7318" s="29" t="s">
        <v>16</v>
      </c>
      <c r="F7318" s="29" t="s">
        <v>22</v>
      </c>
      <c r="G7318" s="29" t="s">
        <v>22099</v>
      </c>
      <c r="H7318" s="51" t="s">
        <v>2240</v>
      </c>
      <c r="I7318" s="6"/>
      <c r="J7318" s="6"/>
    </row>
    <row r="7319">
      <c r="A7319" s="28">
        <v>8.00703301314E11</v>
      </c>
      <c r="B7319" s="29" t="s">
        <v>22100</v>
      </c>
      <c r="C7319" s="29" t="s">
        <v>22101</v>
      </c>
      <c r="D7319" s="29" t="s">
        <v>22102</v>
      </c>
      <c r="E7319" s="29" t="s">
        <v>165</v>
      </c>
      <c r="F7319" s="29" t="s">
        <v>91</v>
      </c>
      <c r="G7319" s="29" t="s">
        <v>22103</v>
      </c>
      <c r="H7319" s="51" t="s">
        <v>2350</v>
      </c>
      <c r="I7319" s="6"/>
      <c r="J7319" s="33"/>
    </row>
    <row r="7320">
      <c r="A7320" s="3">
        <v>8.00704303198E11</v>
      </c>
      <c r="B7320" s="2" t="s">
        <v>22104</v>
      </c>
      <c r="C7320" s="2" t="s">
        <v>22105</v>
      </c>
      <c r="D7320" s="3">
        <v>8.7078678762E10</v>
      </c>
      <c r="E7320" s="2" t="s">
        <v>165</v>
      </c>
      <c r="F7320" s="2" t="s">
        <v>205</v>
      </c>
      <c r="G7320" s="2" t="s">
        <v>6485</v>
      </c>
      <c r="H7320" s="4" t="s">
        <v>22106</v>
      </c>
      <c r="I7320" s="10"/>
      <c r="J7320" s="6"/>
    </row>
    <row r="7321">
      <c r="A7321" s="3">
        <v>8.0070830062E11</v>
      </c>
      <c r="B7321" s="2" t="s">
        <v>22107</v>
      </c>
      <c r="C7321" s="2" t="s">
        <v>22108</v>
      </c>
      <c r="D7321" s="69" t="s">
        <v>22109</v>
      </c>
      <c r="E7321" s="2" t="s">
        <v>1335</v>
      </c>
      <c r="F7321" s="2" t="s">
        <v>37</v>
      </c>
      <c r="G7321" s="2" t="s">
        <v>13577</v>
      </c>
      <c r="H7321" s="4" t="s">
        <v>21405</v>
      </c>
      <c r="I7321" s="10"/>
      <c r="J7321" s="6"/>
    </row>
    <row r="7322">
      <c r="A7322" s="28">
        <v>8.00709302305E11</v>
      </c>
      <c r="B7322" s="29" t="s">
        <v>22110</v>
      </c>
      <c r="C7322" s="29" t="s">
        <v>22111</v>
      </c>
      <c r="D7322" s="29" t="s">
        <v>22112</v>
      </c>
      <c r="E7322" s="29" t="s">
        <v>16</v>
      </c>
      <c r="F7322" s="29" t="s">
        <v>452</v>
      </c>
      <c r="G7322" s="29" t="s">
        <v>22113</v>
      </c>
      <c r="H7322" s="51" t="s">
        <v>22114</v>
      </c>
      <c r="I7322" s="6"/>
      <c r="J7322" s="6"/>
    </row>
    <row r="7323">
      <c r="A7323" s="28">
        <v>8.0073030224E11</v>
      </c>
      <c r="B7323" s="29" t="s">
        <v>22115</v>
      </c>
      <c r="C7323" s="29" t="s">
        <v>22116</v>
      </c>
      <c r="D7323" s="28">
        <v>8.778608675E10</v>
      </c>
      <c r="E7323" s="29" t="s">
        <v>165</v>
      </c>
      <c r="F7323" s="29" t="s">
        <v>37</v>
      </c>
      <c r="G7323" s="29" t="s">
        <v>12650</v>
      </c>
      <c r="H7323" s="51" t="s">
        <v>21915</v>
      </c>
      <c r="I7323" s="6"/>
      <c r="J7323" s="6"/>
    </row>
    <row r="7324">
      <c r="A7324" s="3">
        <v>8.00712350094E11</v>
      </c>
      <c r="B7324" s="2" t="s">
        <v>22117</v>
      </c>
      <c r="C7324" s="2" t="s">
        <v>22118</v>
      </c>
      <c r="D7324" s="3">
        <f>+77051029235</f>
        <v>77051029235</v>
      </c>
      <c r="E7324" s="2" t="s">
        <v>21</v>
      </c>
      <c r="F7324" s="2" t="s">
        <v>22</v>
      </c>
      <c r="G7324" s="2" t="s">
        <v>15096</v>
      </c>
      <c r="H7324" s="4" t="s">
        <v>2355</v>
      </c>
      <c r="I7324" s="10"/>
      <c r="J7324" s="6"/>
    </row>
    <row r="7325">
      <c r="A7325" s="62">
        <v>8.00713400842E11</v>
      </c>
      <c r="B7325" s="63" t="s">
        <v>12070</v>
      </c>
      <c r="C7325" s="63" t="s">
        <v>22119</v>
      </c>
      <c r="D7325" s="62">
        <v>8.775121808E10</v>
      </c>
      <c r="E7325" s="63" t="s">
        <v>225</v>
      </c>
      <c r="F7325" s="63" t="s">
        <v>205</v>
      </c>
      <c r="G7325" s="63" t="s">
        <v>1634</v>
      </c>
      <c r="H7325" s="33"/>
      <c r="I7325" s="33"/>
      <c r="J7325" s="6"/>
    </row>
    <row r="7326">
      <c r="A7326" s="62">
        <v>8.00715301101E11</v>
      </c>
      <c r="B7326" s="63" t="s">
        <v>22120</v>
      </c>
      <c r="C7326" s="63" t="s">
        <v>22121</v>
      </c>
      <c r="D7326" s="62">
        <v>8.7715113456E10</v>
      </c>
      <c r="E7326" s="63" t="s">
        <v>225</v>
      </c>
      <c r="F7326" s="63" t="s">
        <v>205</v>
      </c>
      <c r="G7326" s="63" t="s">
        <v>1211</v>
      </c>
      <c r="H7326" s="33"/>
      <c r="I7326" s="33"/>
      <c r="J7326" s="6"/>
    </row>
    <row r="7327">
      <c r="A7327" s="3">
        <v>8.00719400121E11</v>
      </c>
      <c r="B7327" s="2" t="s">
        <v>22122</v>
      </c>
      <c r="C7327" s="2" t="s">
        <v>22123</v>
      </c>
      <c r="D7327" s="3">
        <v>8.7751622729E10</v>
      </c>
      <c r="E7327" s="2" t="s">
        <v>165</v>
      </c>
      <c r="F7327" s="2" t="s">
        <v>37</v>
      </c>
      <c r="G7327" s="2" t="s">
        <v>1181</v>
      </c>
      <c r="H7327" s="4" t="s">
        <v>22124</v>
      </c>
      <c r="I7327" s="10"/>
      <c r="J7327" s="6"/>
    </row>
    <row r="7328">
      <c r="A7328" s="28">
        <v>8.00730300115E11</v>
      </c>
      <c r="B7328" s="29" t="s">
        <v>22125</v>
      </c>
      <c r="C7328" s="29" t="s">
        <v>22126</v>
      </c>
      <c r="D7328" s="28">
        <v>8.7057891591E10</v>
      </c>
      <c r="E7328" s="29" t="s">
        <v>21</v>
      </c>
      <c r="F7328" s="29" t="s">
        <v>2</v>
      </c>
      <c r="G7328" s="29" t="s">
        <v>19168</v>
      </c>
      <c r="H7328" s="51" t="s">
        <v>21367</v>
      </c>
      <c r="I7328" s="6"/>
      <c r="J7328" s="6"/>
    </row>
    <row r="7329">
      <c r="A7329" s="3">
        <v>8.00715303405E11</v>
      </c>
      <c r="B7329" s="2" t="s">
        <v>22127</v>
      </c>
      <c r="C7329" s="2" t="s">
        <v>22128</v>
      </c>
      <c r="D7329" s="3">
        <v>8.7074525529E10</v>
      </c>
      <c r="E7329" s="2" t="s">
        <v>213</v>
      </c>
      <c r="F7329" s="2" t="s">
        <v>16</v>
      </c>
      <c r="G7329" s="2" t="s">
        <v>1288</v>
      </c>
      <c r="H7329" s="4" t="s">
        <v>22129</v>
      </c>
      <c r="I7329" s="10"/>
      <c r="J7329" s="10"/>
    </row>
    <row r="7330">
      <c r="A7330" s="28">
        <v>8.00717401535E11</v>
      </c>
      <c r="B7330" s="29" t="s">
        <v>22130</v>
      </c>
      <c r="C7330" s="29" t="s">
        <v>22131</v>
      </c>
      <c r="D7330" s="29" t="s">
        <v>22132</v>
      </c>
      <c r="E7330" s="29" t="s">
        <v>165</v>
      </c>
      <c r="F7330" s="29" t="s">
        <v>43</v>
      </c>
      <c r="G7330" s="29" t="s">
        <v>22133</v>
      </c>
      <c r="H7330" s="51" t="s">
        <v>2627</v>
      </c>
      <c r="I7330" s="6"/>
      <c r="J7330" s="10"/>
    </row>
    <row r="7331">
      <c r="A7331" s="3">
        <v>8.00729300853E11</v>
      </c>
      <c r="B7331" s="2" t="s">
        <v>22134</v>
      </c>
      <c r="C7331" s="2" t="s">
        <v>22135</v>
      </c>
      <c r="D7331" s="3">
        <v>8.7052988544E10</v>
      </c>
      <c r="E7331" s="2" t="s">
        <v>225</v>
      </c>
      <c r="F7331" s="2" t="s">
        <v>22</v>
      </c>
      <c r="G7331" s="2" t="s">
        <v>22136</v>
      </c>
      <c r="H7331" s="4" t="s">
        <v>22081</v>
      </c>
      <c r="I7331" s="10"/>
      <c r="J7331" s="6"/>
    </row>
    <row r="7332">
      <c r="A7332" s="3">
        <v>8.00805402849E11</v>
      </c>
      <c r="B7332" s="2" t="s">
        <v>22137</v>
      </c>
      <c r="C7332" s="2" t="s">
        <v>22138</v>
      </c>
      <c r="D7332" s="69" t="s">
        <v>22139</v>
      </c>
      <c r="E7332" s="2" t="s">
        <v>106</v>
      </c>
      <c r="F7332" s="2" t="s">
        <v>141</v>
      </c>
      <c r="G7332" s="2" t="s">
        <v>2066</v>
      </c>
      <c r="H7332" s="4" t="s">
        <v>21559</v>
      </c>
      <c r="I7332" s="10"/>
      <c r="J7332" s="10"/>
    </row>
    <row r="7333">
      <c r="A7333" s="28">
        <v>8.0080230152E11</v>
      </c>
      <c r="B7333" s="29" t="s">
        <v>22140</v>
      </c>
      <c r="C7333" s="29" t="s">
        <v>22141</v>
      </c>
      <c r="D7333" s="39" t="s">
        <v>22142</v>
      </c>
      <c r="E7333" s="29" t="s">
        <v>247</v>
      </c>
      <c r="F7333" s="29" t="s">
        <v>2</v>
      </c>
      <c r="G7333" s="29" t="s">
        <v>6514</v>
      </c>
      <c r="H7333" s="51" t="s">
        <v>21367</v>
      </c>
      <c r="I7333" s="6"/>
      <c r="J7333" s="6"/>
    </row>
    <row r="7334">
      <c r="A7334" s="28">
        <v>8.00805402026E11</v>
      </c>
      <c r="B7334" s="29" t="s">
        <v>22143</v>
      </c>
      <c r="C7334" s="29" t="s">
        <v>22144</v>
      </c>
      <c r="D7334" s="28">
        <v>8.7771430407E10</v>
      </c>
      <c r="E7334" s="29" t="s">
        <v>1335</v>
      </c>
      <c r="F7334" s="29" t="s">
        <v>91</v>
      </c>
      <c r="G7334" s="29" t="s">
        <v>1339</v>
      </c>
      <c r="H7334" s="51" t="s">
        <v>2350</v>
      </c>
      <c r="I7334" s="6"/>
      <c r="J7334" s="6"/>
    </row>
    <row r="7335">
      <c r="A7335" s="28">
        <v>8.00812301921E11</v>
      </c>
      <c r="B7335" s="29" t="s">
        <v>22145</v>
      </c>
      <c r="C7335" s="29" t="s">
        <v>22146</v>
      </c>
      <c r="D7335" s="28">
        <v>8.7144023355E10</v>
      </c>
      <c r="E7335" s="29" t="s">
        <v>165</v>
      </c>
      <c r="F7335" s="29" t="s">
        <v>43</v>
      </c>
      <c r="G7335" s="29" t="s">
        <v>3676</v>
      </c>
      <c r="H7335" s="51" t="s">
        <v>20230</v>
      </c>
      <c r="I7335" s="6"/>
      <c r="J7335" s="6"/>
    </row>
    <row r="7336">
      <c r="A7336" s="28">
        <v>8.00818302605E11</v>
      </c>
      <c r="B7336" s="29" t="s">
        <v>22147</v>
      </c>
      <c r="C7336" s="29" t="s">
        <v>22148</v>
      </c>
      <c r="D7336" s="28">
        <v>8.7781059111E10</v>
      </c>
      <c r="E7336" s="29" t="s">
        <v>22149</v>
      </c>
      <c r="F7336" s="29" t="s">
        <v>91</v>
      </c>
      <c r="G7336" s="29" t="s">
        <v>2912</v>
      </c>
      <c r="H7336" s="51" t="s">
        <v>21998</v>
      </c>
      <c r="I7336" s="6"/>
      <c r="J7336" s="6"/>
    </row>
    <row r="7337">
      <c r="A7337" s="28">
        <v>8.00816302036E11</v>
      </c>
      <c r="B7337" s="29" t="s">
        <v>22150</v>
      </c>
      <c r="C7337" s="29" t="s">
        <v>22151</v>
      </c>
      <c r="D7337" s="28">
        <v>8.7770121581E10</v>
      </c>
      <c r="E7337" s="29" t="s">
        <v>173</v>
      </c>
      <c r="F7337" s="29" t="s">
        <v>96</v>
      </c>
      <c r="G7337" s="29" t="s">
        <v>2197</v>
      </c>
      <c r="H7337" s="51" t="s">
        <v>21556</v>
      </c>
      <c r="I7337" s="6"/>
      <c r="J7337" s="33"/>
    </row>
    <row r="7338">
      <c r="A7338" s="28">
        <v>8.00823300081E11</v>
      </c>
      <c r="B7338" s="29" t="s">
        <v>22152</v>
      </c>
      <c r="C7338" s="29" t="s">
        <v>22153</v>
      </c>
      <c r="D7338" s="28">
        <v>8.7789518687E10</v>
      </c>
      <c r="E7338" s="29" t="s">
        <v>117</v>
      </c>
      <c r="F7338" s="29" t="s">
        <v>31</v>
      </c>
      <c r="G7338" s="29" t="s">
        <v>19737</v>
      </c>
      <c r="H7338" s="51" t="s">
        <v>20832</v>
      </c>
      <c r="I7338" s="6"/>
      <c r="J7338" s="13"/>
    </row>
    <row r="7339">
      <c r="A7339" s="28">
        <v>8.00820402923E11</v>
      </c>
      <c r="B7339" s="29" t="s">
        <v>22154</v>
      </c>
      <c r="C7339" s="29" t="s">
        <v>22155</v>
      </c>
      <c r="D7339" s="28">
        <v>8.7470818238E10</v>
      </c>
      <c r="E7339" s="29" t="s">
        <v>165</v>
      </c>
      <c r="F7339" s="29" t="s">
        <v>91</v>
      </c>
      <c r="G7339" s="29" t="s">
        <v>3134</v>
      </c>
      <c r="H7339" s="51" t="s">
        <v>21998</v>
      </c>
      <c r="I7339" s="6"/>
      <c r="J7339" s="33"/>
    </row>
    <row r="7340">
      <c r="A7340" s="3">
        <v>8.0082430236E11</v>
      </c>
      <c r="B7340" s="2" t="s">
        <v>22156</v>
      </c>
      <c r="C7340" s="2" t="s">
        <v>22157</v>
      </c>
      <c r="D7340" s="2" t="s">
        <v>22158</v>
      </c>
      <c r="E7340" s="2" t="s">
        <v>584</v>
      </c>
      <c r="F7340" s="2" t="s">
        <v>186</v>
      </c>
      <c r="G7340" s="2" t="s">
        <v>13290</v>
      </c>
      <c r="H7340" s="4" t="s">
        <v>2505</v>
      </c>
      <c r="I7340" s="10"/>
      <c r="J7340" s="6"/>
    </row>
    <row r="7341">
      <c r="A7341" s="28">
        <v>8.00830301494E11</v>
      </c>
      <c r="B7341" s="29" t="s">
        <v>22159</v>
      </c>
      <c r="C7341" s="29" t="s">
        <v>22160</v>
      </c>
      <c r="D7341" s="28">
        <v>8.7027812717E10</v>
      </c>
      <c r="E7341" s="29" t="s">
        <v>674</v>
      </c>
      <c r="F7341" s="29" t="s">
        <v>37</v>
      </c>
      <c r="G7341" s="29" t="s">
        <v>3444</v>
      </c>
      <c r="H7341" s="51" t="s">
        <v>21703</v>
      </c>
      <c r="I7341" s="6"/>
      <c r="J7341" s="10"/>
    </row>
    <row r="7342">
      <c r="A7342" s="3">
        <v>8.00901301261E11</v>
      </c>
      <c r="B7342" s="2" t="s">
        <v>22161</v>
      </c>
      <c r="C7342" s="2" t="s">
        <v>22162</v>
      </c>
      <c r="D7342" s="3">
        <v>8.71140212E10</v>
      </c>
      <c r="E7342" s="2" t="s">
        <v>165</v>
      </c>
      <c r="F7342" s="2" t="s">
        <v>91</v>
      </c>
      <c r="G7342" s="2" t="s">
        <v>5361</v>
      </c>
      <c r="H7342" s="4" t="s">
        <v>2339</v>
      </c>
      <c r="I7342" s="10"/>
      <c r="J7342" s="6"/>
    </row>
    <row r="7343">
      <c r="A7343" s="28">
        <v>8.0091330197E11</v>
      </c>
      <c r="B7343" s="29" t="s">
        <v>16865</v>
      </c>
      <c r="C7343" s="29" t="s">
        <v>22163</v>
      </c>
      <c r="D7343" s="39" t="s">
        <v>22164</v>
      </c>
      <c r="E7343" s="29" t="s">
        <v>21</v>
      </c>
      <c r="F7343" s="29" t="s">
        <v>141</v>
      </c>
      <c r="G7343" s="29" t="s">
        <v>22165</v>
      </c>
      <c r="H7343" s="51" t="s">
        <v>22166</v>
      </c>
      <c r="I7343" s="6"/>
      <c r="J7343" s="6"/>
    </row>
    <row r="7344">
      <c r="A7344" s="28">
        <v>8.00902301425E11</v>
      </c>
      <c r="B7344" s="29" t="s">
        <v>22167</v>
      </c>
      <c r="C7344" s="29" t="s">
        <v>22168</v>
      </c>
      <c r="D7344" s="39" t="s">
        <v>22169</v>
      </c>
      <c r="E7344" s="29" t="s">
        <v>674</v>
      </c>
      <c r="F7344" s="29" t="s">
        <v>2</v>
      </c>
      <c r="G7344" s="29" t="s">
        <v>13279</v>
      </c>
      <c r="H7344" s="51" t="s">
        <v>22170</v>
      </c>
      <c r="I7344" s="6"/>
      <c r="J7344" s="33"/>
    </row>
    <row r="7345">
      <c r="A7345" s="62">
        <v>8.00904301624E11</v>
      </c>
      <c r="B7345" s="63" t="s">
        <v>22171</v>
      </c>
      <c r="C7345" s="63" t="s">
        <v>22172</v>
      </c>
      <c r="D7345" s="62">
        <v>8.7016168888E10</v>
      </c>
      <c r="E7345" s="63" t="s">
        <v>1351</v>
      </c>
      <c r="F7345" s="63" t="s">
        <v>205</v>
      </c>
      <c r="G7345" s="63" t="s">
        <v>6849</v>
      </c>
      <c r="H7345" s="33"/>
      <c r="I7345" s="33"/>
      <c r="J7345" s="10"/>
    </row>
    <row r="7346">
      <c r="A7346" s="62">
        <v>8.00908301597E11</v>
      </c>
      <c r="B7346" s="63" t="s">
        <v>22173</v>
      </c>
      <c r="C7346" s="63" t="s">
        <v>22174</v>
      </c>
      <c r="D7346" s="62">
        <v>8.70235089E10</v>
      </c>
      <c r="E7346" s="63" t="s">
        <v>173</v>
      </c>
      <c r="F7346" s="63" t="s">
        <v>16</v>
      </c>
      <c r="G7346" s="63" t="s">
        <v>7877</v>
      </c>
      <c r="H7346" s="33"/>
      <c r="I7346" s="33"/>
      <c r="J7346" s="6"/>
    </row>
    <row r="7347">
      <c r="A7347" s="28">
        <v>8.00912450236E11</v>
      </c>
      <c r="B7347" s="29" t="s">
        <v>22175</v>
      </c>
      <c r="C7347" s="29" t="s">
        <v>22176</v>
      </c>
      <c r="D7347" s="29" t="s">
        <v>22177</v>
      </c>
      <c r="E7347" s="29" t="s">
        <v>213</v>
      </c>
      <c r="F7347" s="29" t="s">
        <v>16</v>
      </c>
      <c r="G7347" s="29" t="s">
        <v>22178</v>
      </c>
      <c r="H7347" s="51" t="s">
        <v>2355</v>
      </c>
      <c r="I7347" s="6"/>
      <c r="J7347" s="6"/>
    </row>
    <row r="7348">
      <c r="A7348" s="28">
        <v>8.01001300828E11</v>
      </c>
      <c r="B7348" s="29" t="s">
        <v>22179</v>
      </c>
      <c r="C7348" s="29" t="s">
        <v>22180</v>
      </c>
      <c r="D7348" s="28">
        <v>8.702223182E10</v>
      </c>
      <c r="E7348" s="29" t="s">
        <v>416</v>
      </c>
      <c r="F7348" s="29" t="s">
        <v>201</v>
      </c>
      <c r="G7348" s="29" t="s">
        <v>1738</v>
      </c>
      <c r="H7348" s="51" t="s">
        <v>2286</v>
      </c>
      <c r="I7348" s="6"/>
      <c r="J7348" s="6"/>
    </row>
    <row r="7349">
      <c r="A7349" s="3">
        <v>8.00925350607E11</v>
      </c>
      <c r="B7349" s="2" t="s">
        <v>22181</v>
      </c>
      <c r="C7349" s="2" t="s">
        <v>22182</v>
      </c>
      <c r="D7349" s="69" t="s">
        <v>22183</v>
      </c>
      <c r="E7349" s="2" t="s">
        <v>117</v>
      </c>
      <c r="F7349" s="2" t="s">
        <v>186</v>
      </c>
      <c r="G7349" s="2" t="s">
        <v>22184</v>
      </c>
      <c r="H7349" s="4" t="s">
        <v>2505</v>
      </c>
      <c r="I7349" s="10"/>
      <c r="J7349" s="10"/>
    </row>
    <row r="7350">
      <c r="A7350" s="28">
        <v>8.00930401157E11</v>
      </c>
      <c r="B7350" s="29" t="s">
        <v>22185</v>
      </c>
      <c r="C7350" s="29" t="s">
        <v>22186</v>
      </c>
      <c r="D7350" s="28">
        <f>+77782682312</f>
        <v>77782682312</v>
      </c>
      <c r="E7350" s="29" t="s">
        <v>117</v>
      </c>
      <c r="F7350" s="29" t="s">
        <v>96</v>
      </c>
      <c r="G7350" s="29" t="s">
        <v>1227</v>
      </c>
      <c r="H7350" s="51" t="s">
        <v>22187</v>
      </c>
      <c r="I7350" s="6"/>
      <c r="J7350" s="6"/>
    </row>
    <row r="7351">
      <c r="A7351" s="28">
        <v>8.00919301587E11</v>
      </c>
      <c r="B7351" s="29" t="s">
        <v>22188</v>
      </c>
      <c r="C7351" s="29" t="s">
        <v>22189</v>
      </c>
      <c r="D7351" s="28">
        <v>8.7713320007E10</v>
      </c>
      <c r="E7351" s="29" t="s">
        <v>674</v>
      </c>
      <c r="F7351" s="29" t="s">
        <v>2</v>
      </c>
      <c r="G7351" s="29" t="s">
        <v>15987</v>
      </c>
      <c r="H7351" s="51" t="s">
        <v>21367</v>
      </c>
      <c r="I7351" s="6"/>
      <c r="J7351" s="6"/>
    </row>
    <row r="7352">
      <c r="A7352" s="3">
        <v>8.00923301846E11</v>
      </c>
      <c r="B7352" s="2" t="s">
        <v>22190</v>
      </c>
      <c r="C7352" s="2" t="s">
        <v>22191</v>
      </c>
      <c r="D7352" s="3">
        <v>8.7755785876E10</v>
      </c>
      <c r="E7352" s="2" t="s">
        <v>213</v>
      </c>
      <c r="F7352" s="2" t="s">
        <v>452</v>
      </c>
      <c r="G7352" s="2" t="s">
        <v>22192</v>
      </c>
      <c r="H7352" s="4" t="s">
        <v>20798</v>
      </c>
      <c r="I7352" s="10"/>
      <c r="J7352" s="6"/>
    </row>
    <row r="7353">
      <c r="A7353" s="28">
        <v>8.0092930087E11</v>
      </c>
      <c r="B7353" s="29" t="s">
        <v>22193</v>
      </c>
      <c r="C7353" s="29" t="s">
        <v>22194</v>
      </c>
      <c r="D7353" s="28">
        <v>8.701761298E10</v>
      </c>
      <c r="E7353" s="29" t="s">
        <v>213</v>
      </c>
      <c r="F7353" s="29" t="s">
        <v>2</v>
      </c>
      <c r="G7353" s="29" t="s">
        <v>14896</v>
      </c>
      <c r="H7353" s="51" t="s">
        <v>21367</v>
      </c>
      <c r="I7353" s="6"/>
      <c r="J7353" s="10"/>
    </row>
    <row r="7354">
      <c r="A7354" s="3">
        <v>8.01007402467E11</v>
      </c>
      <c r="B7354" s="2" t="s">
        <v>22195</v>
      </c>
      <c r="C7354" s="2" t="s">
        <v>22196</v>
      </c>
      <c r="D7354" s="69" t="s">
        <v>22197</v>
      </c>
      <c r="E7354" s="2" t="s">
        <v>165</v>
      </c>
      <c r="F7354" s="2" t="s">
        <v>141</v>
      </c>
      <c r="G7354" s="2" t="s">
        <v>12646</v>
      </c>
      <c r="H7354" s="4" t="s">
        <v>22198</v>
      </c>
      <c r="I7354" s="10"/>
      <c r="J7354" s="10"/>
    </row>
    <row r="7355">
      <c r="A7355" s="28">
        <v>8.01003402603E11</v>
      </c>
      <c r="B7355" s="29" t="s">
        <v>22199</v>
      </c>
      <c r="C7355" s="29" t="s">
        <v>22200</v>
      </c>
      <c r="D7355" s="39" t="s">
        <v>22201</v>
      </c>
      <c r="E7355" s="29" t="s">
        <v>302</v>
      </c>
      <c r="F7355" s="29" t="s">
        <v>37</v>
      </c>
      <c r="G7355" s="29" t="s">
        <v>18658</v>
      </c>
      <c r="H7355" s="51" t="s">
        <v>21703</v>
      </c>
      <c r="I7355" s="6"/>
      <c r="J7355" s="10"/>
    </row>
    <row r="7356">
      <c r="A7356" s="62">
        <v>8.01006301269E11</v>
      </c>
      <c r="B7356" s="63" t="s">
        <v>22202</v>
      </c>
      <c r="C7356" s="63" t="s">
        <v>22203</v>
      </c>
      <c r="D7356" s="62">
        <v>8.775652256E10</v>
      </c>
      <c r="E7356" s="63" t="s">
        <v>386</v>
      </c>
      <c r="F7356" s="63" t="s">
        <v>205</v>
      </c>
      <c r="G7356" s="63" t="s">
        <v>802</v>
      </c>
      <c r="H7356" s="33"/>
      <c r="I7356" s="33"/>
      <c r="J7356" s="13"/>
    </row>
    <row r="7357">
      <c r="A7357" s="28">
        <v>8.01005302132E11</v>
      </c>
      <c r="B7357" s="29" t="s">
        <v>22204</v>
      </c>
      <c r="C7357" s="29" t="s">
        <v>22205</v>
      </c>
      <c r="D7357" s="28">
        <v>8.7059770799E10</v>
      </c>
      <c r="E7357" s="29" t="s">
        <v>117</v>
      </c>
      <c r="F7357" s="29" t="s">
        <v>2</v>
      </c>
      <c r="G7357" s="29" t="s">
        <v>12577</v>
      </c>
      <c r="H7357" s="51" t="s">
        <v>21367</v>
      </c>
      <c r="I7357" s="6"/>
      <c r="J7357" s="6"/>
    </row>
    <row r="7358">
      <c r="A7358" s="28">
        <v>8.01006401215E11</v>
      </c>
      <c r="B7358" s="29" t="s">
        <v>18398</v>
      </c>
      <c r="C7358" s="29" t="s">
        <v>22206</v>
      </c>
      <c r="D7358" s="39" t="s">
        <v>22207</v>
      </c>
      <c r="E7358" s="29" t="s">
        <v>16</v>
      </c>
      <c r="F7358" s="29" t="s">
        <v>2</v>
      </c>
      <c r="G7358" s="29" t="s">
        <v>22208</v>
      </c>
      <c r="H7358" s="51" t="s">
        <v>21367</v>
      </c>
      <c r="I7358" s="6"/>
      <c r="J7358" s="13"/>
    </row>
    <row r="7359">
      <c r="A7359" s="3">
        <v>8.01017300558E11</v>
      </c>
      <c r="B7359" s="2" t="s">
        <v>22209</v>
      </c>
      <c r="C7359" s="2" t="s">
        <v>22210</v>
      </c>
      <c r="D7359" s="3">
        <v>8.7713694888E10</v>
      </c>
      <c r="E7359" s="2" t="s">
        <v>117</v>
      </c>
      <c r="F7359" s="2" t="s">
        <v>186</v>
      </c>
      <c r="G7359" s="2" t="s">
        <v>2873</v>
      </c>
      <c r="H7359" s="4" t="s">
        <v>2505</v>
      </c>
      <c r="I7359" s="10"/>
      <c r="J7359" s="10"/>
    </row>
    <row r="7360">
      <c r="A7360" s="28">
        <v>8.01011301246E11</v>
      </c>
      <c r="B7360" s="29" t="s">
        <v>22211</v>
      </c>
      <c r="C7360" s="29" t="s">
        <v>22212</v>
      </c>
      <c r="D7360" s="28">
        <v>8.701753808E10</v>
      </c>
      <c r="E7360" s="29" t="s">
        <v>1023</v>
      </c>
      <c r="F7360" s="29" t="s">
        <v>37</v>
      </c>
      <c r="G7360" s="29" t="s">
        <v>3444</v>
      </c>
      <c r="H7360" s="51" t="s">
        <v>21703</v>
      </c>
      <c r="I7360" s="6"/>
      <c r="J7360" s="6"/>
    </row>
    <row r="7361">
      <c r="A7361" s="28">
        <v>8.01017450302E11</v>
      </c>
      <c r="B7361" s="29" t="s">
        <v>22213</v>
      </c>
      <c r="C7361" s="29" t="s">
        <v>22214</v>
      </c>
      <c r="D7361" s="28">
        <v>8.7025104747E10</v>
      </c>
      <c r="E7361" s="29" t="s">
        <v>213</v>
      </c>
      <c r="F7361" s="29" t="s">
        <v>22</v>
      </c>
      <c r="G7361" s="29" t="s">
        <v>16082</v>
      </c>
      <c r="H7361" s="51" t="s">
        <v>2240</v>
      </c>
      <c r="I7361" s="6"/>
      <c r="J7361" s="10"/>
    </row>
    <row r="7362">
      <c r="A7362" s="3">
        <v>8.01029303062E11</v>
      </c>
      <c r="B7362" s="2" t="s">
        <v>22215</v>
      </c>
      <c r="C7362" s="2" t="s">
        <v>22216</v>
      </c>
      <c r="D7362" s="3">
        <v>8.7051731787E10</v>
      </c>
      <c r="E7362" s="2" t="s">
        <v>165</v>
      </c>
      <c r="F7362" s="2" t="s">
        <v>37</v>
      </c>
      <c r="G7362" s="2" t="s">
        <v>13076</v>
      </c>
      <c r="H7362" s="4" t="s">
        <v>22124</v>
      </c>
      <c r="I7362" s="10"/>
      <c r="J7362" s="6"/>
    </row>
    <row r="7363">
      <c r="A7363" s="3">
        <v>8.01024350097E11</v>
      </c>
      <c r="B7363" s="2" t="s">
        <v>22217</v>
      </c>
      <c r="C7363" s="2" t="s">
        <v>22218</v>
      </c>
      <c r="D7363" s="3">
        <v>8.7775733371E10</v>
      </c>
      <c r="E7363" s="2" t="s">
        <v>36</v>
      </c>
      <c r="F7363" s="2" t="s">
        <v>71</v>
      </c>
      <c r="G7363" s="2" t="s">
        <v>1074</v>
      </c>
      <c r="H7363" s="65" t="s">
        <v>2055</v>
      </c>
      <c r="I7363" s="10"/>
      <c r="J7363" s="6"/>
    </row>
    <row r="7364">
      <c r="A7364" s="28">
        <v>8.01027350261E11</v>
      </c>
      <c r="B7364" s="29" t="s">
        <v>22219</v>
      </c>
      <c r="C7364" s="29" t="s">
        <v>22220</v>
      </c>
      <c r="D7364" s="39" t="s">
        <v>22221</v>
      </c>
      <c r="E7364" s="29" t="s">
        <v>213</v>
      </c>
      <c r="F7364" s="29" t="s">
        <v>9</v>
      </c>
      <c r="G7364" s="29" t="s">
        <v>2704</v>
      </c>
      <c r="H7364" s="30" t="s">
        <v>2826</v>
      </c>
      <c r="I7364" s="6"/>
      <c r="J7364" s="6"/>
    </row>
    <row r="7365">
      <c r="A7365" s="3">
        <v>8.0102940049E11</v>
      </c>
      <c r="B7365" s="2" t="s">
        <v>22222</v>
      </c>
      <c r="C7365" s="2" t="s">
        <v>22223</v>
      </c>
      <c r="D7365" s="3">
        <f>+77476305420</f>
        <v>77476305420</v>
      </c>
      <c r="E7365" s="2" t="s">
        <v>117</v>
      </c>
      <c r="F7365" s="2" t="s">
        <v>186</v>
      </c>
      <c r="G7365" s="2" t="s">
        <v>15012</v>
      </c>
      <c r="H7365" s="4" t="s">
        <v>2505</v>
      </c>
      <c r="I7365" s="10"/>
      <c r="J7365" s="10"/>
    </row>
    <row r="7366">
      <c r="A7366" s="28">
        <v>8.01028350039E11</v>
      </c>
      <c r="B7366" s="29" t="s">
        <v>22224</v>
      </c>
      <c r="C7366" s="29" t="s">
        <v>22225</v>
      </c>
      <c r="D7366" s="28">
        <v>8.7770111033E10</v>
      </c>
      <c r="E7366" s="29" t="s">
        <v>213</v>
      </c>
      <c r="F7366" s="29" t="s">
        <v>22</v>
      </c>
      <c r="G7366" s="29" t="s">
        <v>2386</v>
      </c>
      <c r="H7366" s="51" t="s">
        <v>2240</v>
      </c>
      <c r="I7366" s="6"/>
      <c r="J7366" s="10"/>
    </row>
    <row r="7367">
      <c r="A7367" s="72">
        <v>8.01030300465E11</v>
      </c>
      <c r="B7367" s="73" t="s">
        <v>22226</v>
      </c>
      <c r="C7367" s="73" t="s">
        <v>22227</v>
      </c>
      <c r="D7367" s="72">
        <v>8.7775125126E10</v>
      </c>
      <c r="E7367" s="73" t="s">
        <v>117</v>
      </c>
      <c r="F7367" s="73" t="s">
        <v>60</v>
      </c>
      <c r="G7367" s="73" t="s">
        <v>1041</v>
      </c>
      <c r="H7367" s="74" t="s">
        <v>22228</v>
      </c>
      <c r="I7367" s="14"/>
      <c r="J7367" s="33"/>
    </row>
    <row r="7368">
      <c r="A7368" s="28">
        <v>8.01029402146E11</v>
      </c>
      <c r="B7368" s="29" t="s">
        <v>22229</v>
      </c>
      <c r="C7368" s="29" t="s">
        <v>22230</v>
      </c>
      <c r="D7368" s="28">
        <v>8.7027322607E10</v>
      </c>
      <c r="E7368" s="29" t="s">
        <v>16</v>
      </c>
      <c r="F7368" s="29" t="s">
        <v>37</v>
      </c>
      <c r="G7368" s="29" t="s">
        <v>22231</v>
      </c>
      <c r="H7368" s="51" t="s">
        <v>21703</v>
      </c>
      <c r="I7368" s="6"/>
      <c r="J7368" s="6"/>
    </row>
    <row r="7369">
      <c r="A7369" s="28">
        <v>8.01104400933E11</v>
      </c>
      <c r="B7369" s="29" t="s">
        <v>22232</v>
      </c>
      <c r="C7369" s="29" t="s">
        <v>22233</v>
      </c>
      <c r="D7369" s="28">
        <v>8.7762360001E10</v>
      </c>
      <c r="E7369" s="29" t="s">
        <v>117</v>
      </c>
      <c r="F7369" s="29" t="s">
        <v>91</v>
      </c>
      <c r="G7369" s="29" t="s">
        <v>4947</v>
      </c>
      <c r="H7369" s="51" t="s">
        <v>21243</v>
      </c>
      <c r="I7369" s="6"/>
      <c r="J7369" s="33"/>
    </row>
    <row r="7370">
      <c r="A7370" s="62">
        <v>8.01104302616E11</v>
      </c>
      <c r="B7370" s="63" t="s">
        <v>22234</v>
      </c>
      <c r="C7370" s="63" t="s">
        <v>22234</v>
      </c>
      <c r="D7370" s="62">
        <f>+77472600000</f>
        <v>77472600000</v>
      </c>
      <c r="E7370" s="63" t="s">
        <v>117</v>
      </c>
      <c r="F7370" s="63" t="s">
        <v>1868</v>
      </c>
      <c r="G7370" s="63" t="s">
        <v>5543</v>
      </c>
      <c r="H7370" s="33"/>
      <c r="I7370" s="33"/>
      <c r="J7370" s="33"/>
    </row>
    <row r="7371">
      <c r="A7371" s="3">
        <v>8.01107302791E11</v>
      </c>
      <c r="B7371" s="2" t="s">
        <v>22235</v>
      </c>
      <c r="C7371" s="2" t="s">
        <v>22236</v>
      </c>
      <c r="D7371" s="3">
        <v>8.7077605607E10</v>
      </c>
      <c r="E7371" s="2" t="s">
        <v>15</v>
      </c>
      <c r="F7371" s="2" t="s">
        <v>273</v>
      </c>
      <c r="G7371" s="2" t="s">
        <v>5830</v>
      </c>
      <c r="H7371" s="4" t="s">
        <v>21650</v>
      </c>
      <c r="I7371" s="10"/>
      <c r="J7371" s="6"/>
    </row>
    <row r="7372">
      <c r="A7372" s="28">
        <v>8.01118302296E11</v>
      </c>
      <c r="B7372" s="29" t="s">
        <v>22237</v>
      </c>
      <c r="C7372" s="29" t="s">
        <v>22238</v>
      </c>
      <c r="D7372" s="28">
        <v>8.7052088084E10</v>
      </c>
      <c r="E7372" s="29" t="s">
        <v>213</v>
      </c>
      <c r="F7372" s="29" t="s">
        <v>2</v>
      </c>
      <c r="G7372" s="29" t="s">
        <v>22239</v>
      </c>
      <c r="H7372" s="51" t="s">
        <v>21367</v>
      </c>
      <c r="I7372" s="6"/>
      <c r="J7372" s="10"/>
    </row>
    <row r="7373">
      <c r="A7373" s="62">
        <v>8.01107402669E11</v>
      </c>
      <c r="B7373" s="63" t="s">
        <v>22240</v>
      </c>
      <c r="C7373" s="63" t="s">
        <v>22241</v>
      </c>
      <c r="D7373" s="62">
        <v>8.7777669006E10</v>
      </c>
      <c r="E7373" s="63" t="s">
        <v>2768</v>
      </c>
      <c r="F7373" s="63" t="s">
        <v>2984</v>
      </c>
      <c r="G7373" s="63" t="s">
        <v>5954</v>
      </c>
      <c r="H7373" s="33"/>
      <c r="I7373" s="33"/>
      <c r="J7373" s="6"/>
    </row>
    <row r="7374">
      <c r="A7374" s="3">
        <v>8.01114302175E11</v>
      </c>
      <c r="B7374" s="2" t="s">
        <v>22242</v>
      </c>
      <c r="C7374" s="2" t="s">
        <v>22243</v>
      </c>
      <c r="D7374" s="3">
        <v>8.7776715111E10</v>
      </c>
      <c r="E7374" s="2" t="s">
        <v>165</v>
      </c>
      <c r="F7374" s="2" t="s">
        <v>91</v>
      </c>
      <c r="G7374" s="2" t="s">
        <v>22244</v>
      </c>
      <c r="H7374" s="4" t="s">
        <v>2339</v>
      </c>
      <c r="I7374" s="10"/>
      <c r="J7374" s="6"/>
    </row>
    <row r="7375">
      <c r="A7375" s="28">
        <v>8.01109403182E11</v>
      </c>
      <c r="B7375" s="29" t="s">
        <v>22245</v>
      </c>
      <c r="C7375" s="29" t="s">
        <v>22246</v>
      </c>
      <c r="D7375" s="39" t="s">
        <v>22247</v>
      </c>
      <c r="E7375" s="29" t="s">
        <v>213</v>
      </c>
      <c r="F7375" s="29" t="s">
        <v>2</v>
      </c>
      <c r="G7375" s="29" t="s">
        <v>3007</v>
      </c>
      <c r="H7375" s="51" t="s">
        <v>21367</v>
      </c>
      <c r="I7375" s="6"/>
      <c r="J7375" s="10"/>
    </row>
    <row r="7376">
      <c r="A7376" s="3">
        <v>8.0111530132E11</v>
      </c>
      <c r="B7376" s="2" t="s">
        <v>22248</v>
      </c>
      <c r="C7376" s="2" t="s">
        <v>22249</v>
      </c>
      <c r="D7376" s="3">
        <v>8.7056601312E10</v>
      </c>
      <c r="E7376" s="2" t="s">
        <v>6753</v>
      </c>
      <c r="F7376" s="2" t="s">
        <v>91</v>
      </c>
      <c r="G7376" s="2" t="s">
        <v>18101</v>
      </c>
      <c r="H7376" s="4" t="s">
        <v>2339</v>
      </c>
      <c r="I7376" s="10"/>
      <c r="J7376" s="6"/>
    </row>
    <row r="7377">
      <c r="A7377" s="62">
        <v>8.01122302004E11</v>
      </c>
      <c r="B7377" s="63" t="s">
        <v>22250</v>
      </c>
      <c r="C7377" s="63" t="s">
        <v>22251</v>
      </c>
      <c r="D7377" s="62">
        <v>8.7074463902E10</v>
      </c>
      <c r="E7377" s="63" t="s">
        <v>674</v>
      </c>
      <c r="F7377" s="63" t="s">
        <v>16</v>
      </c>
      <c r="G7377" s="63" t="s">
        <v>4632</v>
      </c>
      <c r="H7377" s="33"/>
      <c r="I7377" s="33"/>
      <c r="J7377" s="33"/>
    </row>
    <row r="7378">
      <c r="A7378" s="3">
        <v>8.01120301427E11</v>
      </c>
      <c r="B7378" s="2" t="s">
        <v>22252</v>
      </c>
      <c r="C7378" s="2" t="s">
        <v>22253</v>
      </c>
      <c r="D7378" s="69" t="s">
        <v>22254</v>
      </c>
      <c r="E7378" s="2" t="s">
        <v>16</v>
      </c>
      <c r="F7378" s="2" t="s">
        <v>37</v>
      </c>
      <c r="G7378" s="2" t="s">
        <v>21822</v>
      </c>
      <c r="H7378" s="4" t="s">
        <v>22124</v>
      </c>
      <c r="I7378" s="10"/>
      <c r="J7378" s="33"/>
    </row>
    <row r="7379">
      <c r="A7379" s="28">
        <v>8.01210300458E11</v>
      </c>
      <c r="B7379" s="29" t="s">
        <v>22255</v>
      </c>
      <c r="C7379" s="29" t="s">
        <v>22256</v>
      </c>
      <c r="D7379" s="28">
        <v>8.7778301846E10</v>
      </c>
      <c r="E7379" s="29" t="s">
        <v>117</v>
      </c>
      <c r="F7379" s="29" t="s">
        <v>31</v>
      </c>
      <c r="G7379" s="29" t="s">
        <v>2723</v>
      </c>
      <c r="H7379" s="51" t="s">
        <v>21234</v>
      </c>
      <c r="I7379" s="6"/>
      <c r="J7379" s="33"/>
    </row>
    <row r="7380">
      <c r="A7380" s="62">
        <v>8.0112430201E11</v>
      </c>
      <c r="B7380" s="63" t="s">
        <v>22257</v>
      </c>
      <c r="C7380" s="63" t="s">
        <v>22258</v>
      </c>
      <c r="D7380" s="62">
        <f>+77008007237</f>
        <v>77008007237</v>
      </c>
      <c r="E7380" s="63" t="s">
        <v>272</v>
      </c>
      <c r="F7380" s="63" t="s">
        <v>2984</v>
      </c>
      <c r="G7380" s="63" t="s">
        <v>21196</v>
      </c>
      <c r="H7380" s="33"/>
      <c r="I7380" s="33"/>
      <c r="J7380" s="33"/>
    </row>
    <row r="7381">
      <c r="A7381" s="62">
        <v>8.01203402076E11</v>
      </c>
      <c r="B7381" s="63" t="s">
        <v>22259</v>
      </c>
      <c r="C7381" s="63" t="s">
        <v>8947</v>
      </c>
      <c r="D7381" s="62">
        <f>+77755512551</f>
        <v>77755512551</v>
      </c>
      <c r="E7381" s="63" t="s">
        <v>36</v>
      </c>
      <c r="F7381" s="63" t="s">
        <v>1868</v>
      </c>
      <c r="G7381" s="63" t="s">
        <v>12875</v>
      </c>
      <c r="H7381" s="33"/>
      <c r="I7381" s="33"/>
      <c r="J7381" s="6"/>
    </row>
    <row r="7382">
      <c r="A7382" s="28">
        <v>8.01122350426E11</v>
      </c>
      <c r="B7382" s="29" t="s">
        <v>22260</v>
      </c>
      <c r="C7382" s="29" t="s">
        <v>22261</v>
      </c>
      <c r="D7382" s="28">
        <v>8.7753639743E10</v>
      </c>
      <c r="E7382" s="29" t="s">
        <v>674</v>
      </c>
      <c r="F7382" s="29" t="s">
        <v>71</v>
      </c>
      <c r="G7382" s="29" t="s">
        <v>11876</v>
      </c>
      <c r="H7382" s="30" t="s">
        <v>19375</v>
      </c>
      <c r="I7382" s="6"/>
      <c r="J7382" s="6"/>
    </row>
    <row r="7383">
      <c r="A7383" s="62">
        <v>8.01140000012E11</v>
      </c>
      <c r="B7383" s="63" t="s">
        <v>22262</v>
      </c>
      <c r="C7383" s="63" t="s">
        <v>22263</v>
      </c>
      <c r="D7383" s="63" t="s">
        <v>22264</v>
      </c>
      <c r="E7383" s="63" t="s">
        <v>525</v>
      </c>
      <c r="F7383" s="63" t="s">
        <v>37</v>
      </c>
      <c r="G7383" s="63" t="s">
        <v>22265</v>
      </c>
      <c r="H7383" s="33"/>
      <c r="I7383" s="33"/>
      <c r="J7383" s="10"/>
    </row>
    <row r="7384">
      <c r="A7384" s="28">
        <v>8.01202301521E11</v>
      </c>
      <c r="B7384" s="29" t="s">
        <v>22266</v>
      </c>
      <c r="C7384" s="29" t="s">
        <v>22267</v>
      </c>
      <c r="D7384" s="28">
        <v>8.7027915797E10</v>
      </c>
      <c r="E7384" s="29" t="s">
        <v>621</v>
      </c>
      <c r="F7384" s="29" t="s">
        <v>22</v>
      </c>
      <c r="G7384" s="29" t="s">
        <v>16082</v>
      </c>
      <c r="H7384" s="51" t="s">
        <v>2240</v>
      </c>
      <c r="I7384" s="6"/>
      <c r="J7384" s="10"/>
    </row>
    <row r="7385">
      <c r="A7385" s="28">
        <v>8.01212400495E11</v>
      </c>
      <c r="B7385" s="29" t="s">
        <v>22268</v>
      </c>
      <c r="C7385" s="29" t="s">
        <v>22269</v>
      </c>
      <c r="D7385" s="28">
        <v>8.7474809382E10</v>
      </c>
      <c r="E7385" s="29" t="s">
        <v>36</v>
      </c>
      <c r="F7385" s="29" t="s">
        <v>31</v>
      </c>
      <c r="G7385" s="29" t="s">
        <v>20094</v>
      </c>
      <c r="H7385" s="51" t="s">
        <v>20885</v>
      </c>
      <c r="I7385" s="6"/>
      <c r="J7385" s="13"/>
    </row>
    <row r="7386">
      <c r="A7386" s="62">
        <v>8.01215302075E11</v>
      </c>
      <c r="B7386" s="63" t="s">
        <v>22270</v>
      </c>
      <c r="C7386" s="63" t="s">
        <v>22271</v>
      </c>
      <c r="D7386" s="62">
        <v>8.7052611118E10</v>
      </c>
      <c r="E7386" s="63" t="s">
        <v>213</v>
      </c>
      <c r="F7386" s="63" t="s">
        <v>16</v>
      </c>
      <c r="G7386" s="63" t="s">
        <v>22272</v>
      </c>
      <c r="H7386" s="33"/>
      <c r="I7386" s="33"/>
      <c r="J7386" s="6"/>
    </row>
    <row r="7387">
      <c r="A7387" s="3">
        <v>8.01213350311E11</v>
      </c>
      <c r="B7387" s="2" t="s">
        <v>22273</v>
      </c>
      <c r="C7387" s="2" t="s">
        <v>22274</v>
      </c>
      <c r="D7387" s="3">
        <v>8.777693166E10</v>
      </c>
      <c r="E7387" s="2" t="s">
        <v>151</v>
      </c>
      <c r="F7387" s="2" t="s">
        <v>60</v>
      </c>
      <c r="G7387" s="2" t="s">
        <v>1768</v>
      </c>
      <c r="H7387" s="4" t="s">
        <v>2994</v>
      </c>
      <c r="I7387" s="10"/>
      <c r="J7387" s="33"/>
    </row>
    <row r="7388">
      <c r="A7388" s="62">
        <v>8.01217300882E11</v>
      </c>
      <c r="B7388" s="63" t="s">
        <v>22275</v>
      </c>
      <c r="C7388" s="63" t="s">
        <v>22276</v>
      </c>
      <c r="D7388" s="62">
        <v>8.7476037668E10</v>
      </c>
      <c r="E7388" s="63" t="s">
        <v>2863</v>
      </c>
      <c r="F7388" s="63" t="s">
        <v>205</v>
      </c>
      <c r="G7388" s="63" t="s">
        <v>1634</v>
      </c>
      <c r="H7388" s="33"/>
      <c r="I7388" s="33"/>
      <c r="J7388" s="13"/>
    </row>
    <row r="7389">
      <c r="A7389" s="28">
        <v>8.10101451188E11</v>
      </c>
      <c r="B7389" s="29" t="s">
        <v>22277</v>
      </c>
      <c r="C7389" s="29" t="s">
        <v>22278</v>
      </c>
      <c r="D7389" s="28">
        <v>8.7055885051E10</v>
      </c>
      <c r="E7389" s="29" t="s">
        <v>247</v>
      </c>
      <c r="F7389" s="29" t="s">
        <v>9</v>
      </c>
      <c r="G7389" s="29" t="s">
        <v>5315</v>
      </c>
      <c r="H7389" s="30" t="s">
        <v>2826</v>
      </c>
      <c r="I7389" s="6"/>
      <c r="J7389" s="10"/>
    </row>
    <row r="7390">
      <c r="A7390" s="28">
        <v>8.01221302474E11</v>
      </c>
      <c r="B7390" s="29" t="s">
        <v>22279</v>
      </c>
      <c r="C7390" s="29" t="s">
        <v>22280</v>
      </c>
      <c r="D7390" s="28">
        <v>8.7071970122E10</v>
      </c>
      <c r="E7390" s="29" t="s">
        <v>165</v>
      </c>
      <c r="F7390" s="29" t="s">
        <v>2</v>
      </c>
      <c r="G7390" s="29" t="s">
        <v>17071</v>
      </c>
      <c r="H7390" s="51" t="s">
        <v>18796</v>
      </c>
      <c r="I7390" s="6"/>
      <c r="J7390" s="13"/>
    </row>
    <row r="7391">
      <c r="A7391" s="3">
        <v>8.10101300494E11</v>
      </c>
      <c r="B7391" s="2" t="s">
        <v>22281</v>
      </c>
      <c r="C7391" s="2" t="s">
        <v>22282</v>
      </c>
      <c r="D7391" s="69" t="s">
        <v>22283</v>
      </c>
      <c r="E7391" s="2" t="s">
        <v>200</v>
      </c>
      <c r="F7391" s="2" t="s">
        <v>31</v>
      </c>
      <c r="G7391" s="2" t="s">
        <v>2447</v>
      </c>
      <c r="H7391" s="4" t="s">
        <v>20832</v>
      </c>
      <c r="I7391" s="10"/>
      <c r="J7391" s="10"/>
    </row>
    <row r="7392">
      <c r="A7392" s="3">
        <v>8.01231401194E11</v>
      </c>
      <c r="B7392" s="2" t="s">
        <v>22284</v>
      </c>
      <c r="C7392" s="2" t="s">
        <v>22285</v>
      </c>
      <c r="D7392" s="3">
        <v>8.7785400135E10</v>
      </c>
      <c r="E7392" s="2" t="s">
        <v>117</v>
      </c>
      <c r="F7392" s="2" t="s">
        <v>2</v>
      </c>
      <c r="G7392" s="2" t="s">
        <v>16462</v>
      </c>
      <c r="H7392" s="4" t="s">
        <v>21462</v>
      </c>
      <c r="I7392" s="10"/>
      <c r="J7392" s="10"/>
    </row>
    <row r="7393">
      <c r="A7393" s="62">
        <v>8.01231401269E11</v>
      </c>
      <c r="B7393" s="63" t="s">
        <v>22286</v>
      </c>
      <c r="C7393" s="63" t="s">
        <v>22287</v>
      </c>
      <c r="D7393" s="62">
        <v>8.7072850834E10</v>
      </c>
      <c r="E7393" s="63" t="s">
        <v>225</v>
      </c>
      <c r="F7393" s="63" t="s">
        <v>205</v>
      </c>
      <c r="G7393" s="63" t="s">
        <v>1634</v>
      </c>
      <c r="H7393" s="33"/>
      <c r="I7393" s="33"/>
      <c r="J7393" s="19"/>
    </row>
    <row r="7394">
      <c r="A7394" s="3">
        <v>8.10101400659E11</v>
      </c>
      <c r="B7394" s="2" t="s">
        <v>22288</v>
      </c>
      <c r="C7394" s="2" t="s">
        <v>22289</v>
      </c>
      <c r="D7394" s="3">
        <v>8.7283630965E10</v>
      </c>
      <c r="E7394" s="2" t="s">
        <v>247</v>
      </c>
      <c r="F7394" s="2" t="s">
        <v>31</v>
      </c>
      <c r="G7394" s="2" t="s">
        <v>12361</v>
      </c>
      <c r="H7394" s="4" t="s">
        <v>20832</v>
      </c>
      <c r="I7394" s="10"/>
      <c r="J7394" s="6"/>
    </row>
    <row r="7395">
      <c r="A7395" s="28">
        <v>8.10104300024E11</v>
      </c>
      <c r="B7395" s="29" t="s">
        <v>22290</v>
      </c>
      <c r="C7395" s="29" t="s">
        <v>22291</v>
      </c>
      <c r="D7395" s="28">
        <v>8.707411391E10</v>
      </c>
      <c r="E7395" s="29" t="s">
        <v>993</v>
      </c>
      <c r="F7395" s="29" t="s">
        <v>96</v>
      </c>
      <c r="G7395" s="29" t="s">
        <v>14582</v>
      </c>
      <c r="H7395" s="51" t="s">
        <v>2373</v>
      </c>
      <c r="I7395" s="6"/>
      <c r="J7395" s="33"/>
    </row>
    <row r="7396">
      <c r="A7396" s="3">
        <v>8.1010340135E11</v>
      </c>
      <c r="B7396" s="2" t="s">
        <v>22292</v>
      </c>
      <c r="C7396" s="2" t="s">
        <v>22293</v>
      </c>
      <c r="D7396" s="3">
        <v>8.7057044832E10</v>
      </c>
      <c r="E7396" s="2" t="s">
        <v>165</v>
      </c>
      <c r="F7396" s="2" t="s">
        <v>37</v>
      </c>
      <c r="G7396" s="2" t="s">
        <v>1181</v>
      </c>
      <c r="H7396" s="4" t="s">
        <v>22294</v>
      </c>
      <c r="I7396" s="10"/>
      <c r="J7396" s="6"/>
    </row>
    <row r="7397">
      <c r="A7397" s="28">
        <v>8.1010530352E11</v>
      </c>
      <c r="B7397" s="29" t="s">
        <v>22295</v>
      </c>
      <c r="C7397" s="29" t="s">
        <v>22296</v>
      </c>
      <c r="D7397" s="39" t="s">
        <v>22297</v>
      </c>
      <c r="E7397" s="29" t="s">
        <v>674</v>
      </c>
      <c r="F7397" s="29" t="s">
        <v>2</v>
      </c>
      <c r="G7397" s="29" t="s">
        <v>14220</v>
      </c>
      <c r="H7397" s="51" t="s">
        <v>21367</v>
      </c>
      <c r="I7397" s="6"/>
      <c r="J7397" s="6"/>
    </row>
    <row r="7398">
      <c r="A7398" s="3">
        <v>8.10106301806E11</v>
      </c>
      <c r="B7398" s="2" t="s">
        <v>22298</v>
      </c>
      <c r="C7398" s="2" t="s">
        <v>22299</v>
      </c>
      <c r="D7398" s="2" t="s">
        <v>22300</v>
      </c>
      <c r="E7398" s="2" t="s">
        <v>386</v>
      </c>
      <c r="F7398" s="2" t="s">
        <v>37</v>
      </c>
      <c r="G7398" s="2" t="s">
        <v>22301</v>
      </c>
      <c r="H7398" s="4" t="s">
        <v>22124</v>
      </c>
      <c r="I7398" s="10"/>
      <c r="J7398" s="6"/>
    </row>
    <row r="7399">
      <c r="A7399" s="3">
        <v>8.10121302053E11</v>
      </c>
      <c r="B7399" s="2" t="s">
        <v>22302</v>
      </c>
      <c r="C7399" s="2" t="s">
        <v>22303</v>
      </c>
      <c r="D7399" s="69" t="s">
        <v>22304</v>
      </c>
      <c r="E7399" s="2" t="s">
        <v>1373</v>
      </c>
      <c r="F7399" s="2" t="s">
        <v>273</v>
      </c>
      <c r="G7399" s="2" t="s">
        <v>274</v>
      </c>
      <c r="H7399" s="4" t="s">
        <v>21650</v>
      </c>
      <c r="I7399" s="10"/>
      <c r="J7399" s="6"/>
    </row>
    <row r="7400">
      <c r="A7400" s="28">
        <v>8.10108403037E11</v>
      </c>
      <c r="B7400" s="29" t="s">
        <v>22305</v>
      </c>
      <c r="C7400" s="29" t="s">
        <v>22306</v>
      </c>
      <c r="D7400" s="28">
        <v>8.7758635781E10</v>
      </c>
      <c r="E7400" s="29" t="s">
        <v>1</v>
      </c>
      <c r="F7400" s="29" t="s">
        <v>37</v>
      </c>
      <c r="G7400" s="29" t="s">
        <v>6101</v>
      </c>
      <c r="H7400" s="51" t="s">
        <v>21703</v>
      </c>
      <c r="I7400" s="6"/>
      <c r="J7400" s="6"/>
    </row>
    <row r="7401">
      <c r="A7401" s="62">
        <v>8.10108303105E11</v>
      </c>
      <c r="B7401" s="63" t="s">
        <v>22307</v>
      </c>
      <c r="C7401" s="63" t="s">
        <v>22307</v>
      </c>
      <c r="D7401" s="68" t="str">
        <f>+7 (701) 468 2996 ,87014682996</f>
        <v>#ERROR!</v>
      </c>
      <c r="E7401" s="63" t="s">
        <v>247</v>
      </c>
      <c r="F7401" s="63" t="s">
        <v>1868</v>
      </c>
      <c r="G7401" s="63" t="s">
        <v>12441</v>
      </c>
      <c r="H7401" s="33"/>
      <c r="I7401" s="33"/>
      <c r="J7401" s="6"/>
    </row>
    <row r="7402">
      <c r="A7402" s="62">
        <v>8.10114302322E11</v>
      </c>
      <c r="B7402" s="63" t="s">
        <v>22308</v>
      </c>
      <c r="C7402" s="63" t="s">
        <v>22309</v>
      </c>
      <c r="D7402" s="68" t="str">
        <f>+7 707 5011170 ,87075011170</f>
        <v>#ERROR!</v>
      </c>
      <c r="E7402" s="63" t="s">
        <v>525</v>
      </c>
      <c r="F7402" s="63" t="s">
        <v>428</v>
      </c>
      <c r="G7402" s="63" t="s">
        <v>5863</v>
      </c>
      <c r="H7402" s="33"/>
      <c r="I7402" s="33"/>
      <c r="J7402" s="10"/>
    </row>
    <row r="7403">
      <c r="A7403" s="3">
        <v>8.10118301594E11</v>
      </c>
      <c r="B7403" s="2" t="s">
        <v>22310</v>
      </c>
      <c r="C7403" s="2" t="s">
        <v>22311</v>
      </c>
      <c r="D7403" s="3">
        <v>8.777871808E10</v>
      </c>
      <c r="E7403" s="2" t="s">
        <v>1335</v>
      </c>
      <c r="F7403" s="2" t="s">
        <v>452</v>
      </c>
      <c r="G7403" s="2" t="s">
        <v>22312</v>
      </c>
      <c r="H7403" s="4" t="s">
        <v>20798</v>
      </c>
      <c r="I7403" s="10"/>
      <c r="J7403" s="13"/>
    </row>
    <row r="7404">
      <c r="A7404" s="62">
        <v>8.10120303284E11</v>
      </c>
      <c r="B7404" s="63" t="s">
        <v>22313</v>
      </c>
      <c r="C7404" s="63" t="s">
        <v>22314</v>
      </c>
      <c r="D7404" s="68" t="str">
        <f>+7 (775) 645-21-11</f>
        <v>#ERROR!</v>
      </c>
      <c r="E7404" s="63" t="s">
        <v>247</v>
      </c>
      <c r="F7404" s="63" t="s">
        <v>16</v>
      </c>
      <c r="G7404" s="63" t="s">
        <v>22315</v>
      </c>
      <c r="H7404" s="33"/>
      <c r="I7404" s="33"/>
      <c r="J7404" s="10"/>
    </row>
    <row r="7405">
      <c r="A7405" s="28">
        <v>8.10125301265E11</v>
      </c>
      <c r="B7405" s="29" t="s">
        <v>22316</v>
      </c>
      <c r="C7405" s="29" t="s">
        <v>22317</v>
      </c>
      <c r="D7405" s="28">
        <v>8.705699852E10</v>
      </c>
      <c r="E7405" s="29" t="s">
        <v>213</v>
      </c>
      <c r="F7405" s="29" t="s">
        <v>37</v>
      </c>
      <c r="G7405" s="29" t="s">
        <v>5968</v>
      </c>
      <c r="H7405" s="51" t="s">
        <v>21703</v>
      </c>
      <c r="I7405" s="6"/>
      <c r="J7405" s="33"/>
    </row>
    <row r="7406">
      <c r="A7406" s="28">
        <v>8.10123402172E11</v>
      </c>
      <c r="B7406" s="29" t="s">
        <v>22318</v>
      </c>
      <c r="C7406" s="29" t="s">
        <v>22318</v>
      </c>
      <c r="D7406" s="28">
        <v>8.7770627161E10</v>
      </c>
      <c r="E7406" s="29" t="s">
        <v>213</v>
      </c>
      <c r="F7406" s="29" t="s">
        <v>141</v>
      </c>
      <c r="G7406" s="29" t="s">
        <v>22319</v>
      </c>
      <c r="H7406" s="51" t="s">
        <v>22320</v>
      </c>
      <c r="I7406" s="6"/>
      <c r="J7406" s="10"/>
    </row>
    <row r="7407">
      <c r="A7407" s="28">
        <v>8.10126402882E11</v>
      </c>
      <c r="B7407" s="29" t="s">
        <v>22321</v>
      </c>
      <c r="C7407" s="29" t="s">
        <v>22322</v>
      </c>
      <c r="D7407" s="28">
        <v>8.7054557707E10</v>
      </c>
      <c r="E7407" s="29" t="s">
        <v>674</v>
      </c>
      <c r="F7407" s="29" t="s">
        <v>31</v>
      </c>
      <c r="G7407" s="29" t="s">
        <v>13365</v>
      </c>
      <c r="H7407" s="51" t="s">
        <v>22323</v>
      </c>
      <c r="I7407" s="6"/>
      <c r="J7407" s="10"/>
    </row>
    <row r="7408">
      <c r="A7408" s="62">
        <v>8.10128401604E11</v>
      </c>
      <c r="B7408" s="63" t="s">
        <v>22324</v>
      </c>
      <c r="C7408" s="63" t="s">
        <v>22325</v>
      </c>
      <c r="D7408" s="62">
        <f>+77015400303</f>
        <v>77015400303</v>
      </c>
      <c r="E7408" s="63" t="s">
        <v>165</v>
      </c>
      <c r="F7408" s="63" t="s">
        <v>205</v>
      </c>
      <c r="G7408" s="63" t="s">
        <v>7502</v>
      </c>
      <c r="H7408" s="33"/>
      <c r="I7408" s="33"/>
      <c r="J7408" s="6"/>
    </row>
    <row r="7409">
      <c r="A7409" s="28">
        <v>8.10128350626E11</v>
      </c>
      <c r="B7409" s="29" t="s">
        <v>22326</v>
      </c>
      <c r="C7409" s="29" t="s">
        <v>22327</v>
      </c>
      <c r="D7409" s="28">
        <v>8.7081681508E10</v>
      </c>
      <c r="E7409" s="29" t="s">
        <v>225</v>
      </c>
      <c r="F7409" s="29" t="s">
        <v>71</v>
      </c>
      <c r="G7409" s="29" t="s">
        <v>2186</v>
      </c>
      <c r="H7409" s="30" t="s">
        <v>19359</v>
      </c>
      <c r="I7409" s="6"/>
      <c r="J7409" s="33"/>
    </row>
    <row r="7410">
      <c r="A7410" s="62">
        <v>8.10127400998E11</v>
      </c>
      <c r="B7410" s="63" t="s">
        <v>22328</v>
      </c>
      <c r="C7410" s="63" t="s">
        <v>22329</v>
      </c>
      <c r="D7410" s="62">
        <v>8.7756669601E10</v>
      </c>
      <c r="E7410" s="63" t="s">
        <v>213</v>
      </c>
      <c r="F7410" s="63" t="s">
        <v>205</v>
      </c>
      <c r="G7410" s="63" t="s">
        <v>1096</v>
      </c>
      <c r="H7410" s="33"/>
      <c r="I7410" s="33"/>
      <c r="J7410" s="6"/>
    </row>
    <row r="7411">
      <c r="A7411" s="28">
        <v>8.10208350135E11</v>
      </c>
      <c r="B7411" s="29" t="s">
        <v>22330</v>
      </c>
      <c r="C7411" s="29" t="s">
        <v>22331</v>
      </c>
      <c r="D7411" s="28">
        <v>8.7053113331E10</v>
      </c>
      <c r="E7411" s="29" t="s">
        <v>21</v>
      </c>
      <c r="F7411" s="29" t="s">
        <v>71</v>
      </c>
      <c r="G7411" s="29" t="s">
        <v>16858</v>
      </c>
      <c r="H7411" s="30" t="s">
        <v>2051</v>
      </c>
      <c r="I7411" s="6"/>
      <c r="J7411" s="6"/>
    </row>
    <row r="7412">
      <c r="A7412" s="62">
        <v>8.10205402026E11</v>
      </c>
      <c r="B7412" s="63" t="s">
        <v>22332</v>
      </c>
      <c r="C7412" s="63" t="s">
        <v>22333</v>
      </c>
      <c r="D7412" s="62">
        <v>8.7714745588E10</v>
      </c>
      <c r="E7412" s="63" t="s">
        <v>1</v>
      </c>
      <c r="F7412" s="63" t="s">
        <v>16</v>
      </c>
      <c r="G7412" s="63" t="s">
        <v>2447</v>
      </c>
      <c r="H7412" s="33"/>
      <c r="I7412" s="33"/>
      <c r="J7412" s="10"/>
    </row>
    <row r="7413">
      <c r="A7413" s="28">
        <v>8.1022430158E11</v>
      </c>
      <c r="B7413" s="29" t="s">
        <v>22334</v>
      </c>
      <c r="C7413" s="29" t="s">
        <v>22335</v>
      </c>
      <c r="D7413" s="28">
        <v>8.7777771898E10</v>
      </c>
      <c r="E7413" s="29" t="s">
        <v>674</v>
      </c>
      <c r="F7413" s="29" t="s">
        <v>452</v>
      </c>
      <c r="G7413" s="29" t="s">
        <v>1115</v>
      </c>
      <c r="H7413" s="51" t="s">
        <v>20891</v>
      </c>
      <c r="I7413" s="6"/>
      <c r="J7413" s="13"/>
    </row>
    <row r="7414">
      <c r="A7414" s="28">
        <v>8.10220300967E11</v>
      </c>
      <c r="B7414" s="29" t="s">
        <v>22336</v>
      </c>
      <c r="C7414" s="29" t="s">
        <v>22337</v>
      </c>
      <c r="D7414" s="28">
        <v>8.7023668866E10</v>
      </c>
      <c r="E7414" s="29" t="s">
        <v>213</v>
      </c>
      <c r="F7414" s="29" t="s">
        <v>2</v>
      </c>
      <c r="G7414" s="29" t="s">
        <v>12024</v>
      </c>
      <c r="H7414" s="51" t="s">
        <v>21367</v>
      </c>
      <c r="I7414" s="6"/>
      <c r="J7414" s="6"/>
    </row>
    <row r="7415">
      <c r="A7415" s="28">
        <v>8.10209300868E11</v>
      </c>
      <c r="B7415" s="29" t="s">
        <v>22338</v>
      </c>
      <c r="C7415" s="29" t="s">
        <v>22339</v>
      </c>
      <c r="D7415" s="28">
        <f>+77752289997</f>
        <v>77752289997</v>
      </c>
      <c r="E7415" s="29" t="s">
        <v>165</v>
      </c>
      <c r="F7415" s="29" t="s">
        <v>37</v>
      </c>
      <c r="G7415" s="29" t="s">
        <v>1181</v>
      </c>
      <c r="H7415" s="51" t="s">
        <v>21703</v>
      </c>
      <c r="I7415" s="6"/>
      <c r="J7415" s="6"/>
    </row>
    <row r="7416">
      <c r="A7416" s="3">
        <v>8.10221300269E11</v>
      </c>
      <c r="B7416" s="2" t="s">
        <v>22340</v>
      </c>
      <c r="C7416" s="2" t="s">
        <v>22341</v>
      </c>
      <c r="D7416" s="3">
        <v>8.7022220281E10</v>
      </c>
      <c r="E7416" s="2" t="s">
        <v>173</v>
      </c>
      <c r="F7416" s="2" t="s">
        <v>9</v>
      </c>
      <c r="G7416" s="2" t="s">
        <v>22342</v>
      </c>
      <c r="H7416" s="65" t="s">
        <v>2591</v>
      </c>
      <c r="I7416" s="10"/>
      <c r="J7416" s="6"/>
    </row>
    <row r="7417">
      <c r="A7417" s="3">
        <v>8.10223402133E11</v>
      </c>
      <c r="B7417" s="2" t="s">
        <v>22343</v>
      </c>
      <c r="C7417" s="2" t="s">
        <v>22344</v>
      </c>
      <c r="D7417" s="3">
        <v>7.701250729E10</v>
      </c>
      <c r="E7417" s="2" t="s">
        <v>173</v>
      </c>
      <c r="F7417" s="2" t="s">
        <v>452</v>
      </c>
      <c r="G7417" s="2" t="s">
        <v>1617</v>
      </c>
      <c r="H7417" s="4" t="s">
        <v>20798</v>
      </c>
      <c r="I7417" s="10"/>
      <c r="J7417" s="6"/>
    </row>
    <row r="7418">
      <c r="A7418" s="28">
        <v>8.10316450327E11</v>
      </c>
      <c r="B7418" s="29" t="s">
        <v>22345</v>
      </c>
      <c r="C7418" s="29" t="s">
        <v>22346</v>
      </c>
      <c r="D7418" s="28">
        <v>8.7053132669E10</v>
      </c>
      <c r="E7418" s="29" t="s">
        <v>247</v>
      </c>
      <c r="F7418" s="29" t="s">
        <v>9</v>
      </c>
      <c r="G7418" s="29" t="s">
        <v>2890</v>
      </c>
      <c r="H7418" s="30" t="s">
        <v>20425</v>
      </c>
      <c r="I7418" s="6"/>
      <c r="J7418" s="6"/>
    </row>
    <row r="7419">
      <c r="A7419" s="62">
        <v>8.1022730116E11</v>
      </c>
      <c r="B7419" s="63" t="s">
        <v>22347</v>
      </c>
      <c r="C7419" s="63" t="s">
        <v>22348</v>
      </c>
      <c r="D7419" s="68" t="str">
        <f>+77026522606 ,87026522606</f>
        <v>#ERROR!</v>
      </c>
      <c r="E7419" s="63" t="s">
        <v>674</v>
      </c>
      <c r="F7419" s="63" t="s">
        <v>16</v>
      </c>
      <c r="G7419" s="63" t="s">
        <v>22349</v>
      </c>
      <c r="H7419" s="33"/>
      <c r="I7419" s="33"/>
      <c r="J7419" s="6"/>
    </row>
    <row r="7420">
      <c r="A7420" s="3">
        <v>8.1031030046E11</v>
      </c>
      <c r="B7420" s="2" t="s">
        <v>22350</v>
      </c>
      <c r="C7420" s="2" t="s">
        <v>22351</v>
      </c>
      <c r="D7420" s="3">
        <v>8.7716502385E10</v>
      </c>
      <c r="E7420" s="2" t="s">
        <v>117</v>
      </c>
      <c r="F7420" s="2" t="s">
        <v>201</v>
      </c>
      <c r="G7420" s="2" t="s">
        <v>8567</v>
      </c>
      <c r="H7420" s="4" t="s">
        <v>1874</v>
      </c>
      <c r="I7420" s="10"/>
      <c r="J7420" s="20"/>
    </row>
    <row r="7421">
      <c r="A7421" s="28">
        <v>8.10310301914E11</v>
      </c>
      <c r="B7421" s="29" t="s">
        <v>22352</v>
      </c>
      <c r="C7421" s="29" t="s">
        <v>22353</v>
      </c>
      <c r="D7421" s="28">
        <v>8.7781991212E10</v>
      </c>
      <c r="E7421" s="29" t="s">
        <v>165</v>
      </c>
      <c r="F7421" s="29" t="s">
        <v>201</v>
      </c>
      <c r="G7421" s="29" t="s">
        <v>7169</v>
      </c>
      <c r="H7421" s="51" t="s">
        <v>2286</v>
      </c>
      <c r="I7421" s="6"/>
      <c r="J7421" s="13"/>
    </row>
    <row r="7422">
      <c r="A7422" s="3">
        <v>8.10315400632E11</v>
      </c>
      <c r="B7422" s="2" t="s">
        <v>22354</v>
      </c>
      <c r="C7422" s="2" t="s">
        <v>22355</v>
      </c>
      <c r="D7422" s="3">
        <v>8.7772386415E10</v>
      </c>
      <c r="E7422" s="2" t="s">
        <v>213</v>
      </c>
      <c r="F7422" s="2" t="s">
        <v>186</v>
      </c>
      <c r="G7422" s="2" t="s">
        <v>1196</v>
      </c>
      <c r="H7422" s="4" t="s">
        <v>2505</v>
      </c>
      <c r="I7422" s="10"/>
      <c r="J7422" s="13"/>
    </row>
    <row r="7423">
      <c r="A7423" s="3">
        <v>8.10322350115E11</v>
      </c>
      <c r="B7423" s="2" t="s">
        <v>22356</v>
      </c>
      <c r="C7423" s="2" t="s">
        <v>22357</v>
      </c>
      <c r="D7423" s="3">
        <v>8.777673792E10</v>
      </c>
      <c r="E7423" s="2" t="s">
        <v>117</v>
      </c>
      <c r="F7423" s="2" t="s">
        <v>71</v>
      </c>
      <c r="G7423" s="2" t="s">
        <v>671</v>
      </c>
      <c r="H7423" s="65" t="s">
        <v>2084</v>
      </c>
      <c r="I7423" s="10"/>
      <c r="J7423" s="6"/>
    </row>
    <row r="7424">
      <c r="A7424" s="3">
        <v>8.10318350351E11</v>
      </c>
      <c r="B7424" s="2" t="s">
        <v>22358</v>
      </c>
      <c r="C7424" s="2" t="s">
        <v>22359</v>
      </c>
      <c r="D7424" s="3">
        <v>8.7765200101E10</v>
      </c>
      <c r="E7424" s="2" t="s">
        <v>165</v>
      </c>
      <c r="F7424" s="2" t="s">
        <v>60</v>
      </c>
      <c r="G7424" s="2" t="s">
        <v>1041</v>
      </c>
      <c r="H7424" s="4" t="s">
        <v>2994</v>
      </c>
      <c r="I7424" s="10"/>
      <c r="J7424" s="6"/>
    </row>
    <row r="7425">
      <c r="A7425" s="72">
        <v>8.10329402189E11</v>
      </c>
      <c r="B7425" s="73" t="s">
        <v>22360</v>
      </c>
      <c r="C7425" s="73" t="s">
        <v>22361</v>
      </c>
      <c r="D7425" s="109" t="s">
        <v>22362</v>
      </c>
      <c r="E7425" s="73" t="s">
        <v>2239</v>
      </c>
      <c r="F7425" s="73" t="s">
        <v>141</v>
      </c>
      <c r="G7425" s="73" t="s">
        <v>1443</v>
      </c>
      <c r="H7425" s="74" t="s">
        <v>2481</v>
      </c>
      <c r="I7425" s="14"/>
      <c r="J7425" s="13"/>
    </row>
    <row r="7426">
      <c r="A7426" s="28">
        <v>8.10324301584E11</v>
      </c>
      <c r="B7426" s="29" t="s">
        <v>22363</v>
      </c>
      <c r="C7426" s="29" t="s">
        <v>22363</v>
      </c>
      <c r="D7426" s="28">
        <f>+77771851180</f>
        <v>77771851180</v>
      </c>
      <c r="E7426" s="29" t="s">
        <v>213</v>
      </c>
      <c r="F7426" s="29" t="s">
        <v>91</v>
      </c>
      <c r="G7426" s="29" t="s">
        <v>1834</v>
      </c>
      <c r="H7426" s="51" t="s">
        <v>2350</v>
      </c>
      <c r="I7426" s="6"/>
      <c r="J7426" s="33"/>
    </row>
    <row r="7427">
      <c r="A7427" s="3">
        <v>8.10331301691E11</v>
      </c>
      <c r="B7427" s="2" t="s">
        <v>22364</v>
      </c>
      <c r="C7427" s="2" t="s">
        <v>22365</v>
      </c>
      <c r="D7427" s="3">
        <v>8.7076671328E10</v>
      </c>
      <c r="E7427" s="2" t="s">
        <v>1</v>
      </c>
      <c r="F7427" s="2" t="s">
        <v>31</v>
      </c>
      <c r="G7427" s="2" t="s">
        <v>1176</v>
      </c>
      <c r="H7427" s="4" t="s">
        <v>20832</v>
      </c>
      <c r="I7427" s="10"/>
      <c r="J7427" s="6"/>
    </row>
    <row r="7428">
      <c r="A7428" s="62">
        <v>8.10330402046E11</v>
      </c>
      <c r="B7428" s="63" t="s">
        <v>22366</v>
      </c>
      <c r="C7428" s="63" t="s">
        <v>22367</v>
      </c>
      <c r="D7428" s="64"/>
      <c r="E7428" s="63" t="s">
        <v>6335</v>
      </c>
      <c r="F7428" s="63" t="s">
        <v>16</v>
      </c>
      <c r="G7428" s="63" t="s">
        <v>202</v>
      </c>
      <c r="H7428" s="33"/>
      <c r="I7428" s="33"/>
      <c r="J7428" s="6"/>
    </row>
    <row r="7429">
      <c r="A7429" s="28">
        <v>8.10330350098E11</v>
      </c>
      <c r="B7429" s="29" t="s">
        <v>22368</v>
      </c>
      <c r="C7429" s="29" t="s">
        <v>22369</v>
      </c>
      <c r="D7429" s="28">
        <v>8.7055889997E10</v>
      </c>
      <c r="E7429" s="29" t="s">
        <v>165</v>
      </c>
      <c r="F7429" s="29" t="s">
        <v>71</v>
      </c>
      <c r="G7429" s="29" t="s">
        <v>14650</v>
      </c>
      <c r="H7429" s="30" t="s">
        <v>2084</v>
      </c>
      <c r="I7429" s="6"/>
      <c r="J7429" s="13"/>
    </row>
    <row r="7430">
      <c r="A7430" s="3">
        <v>8.10330350426E11</v>
      </c>
      <c r="B7430" s="2" t="s">
        <v>22370</v>
      </c>
      <c r="C7430" s="2" t="s">
        <v>22371</v>
      </c>
      <c r="D7430" s="3">
        <v>8.7751584088E10</v>
      </c>
      <c r="E7430" s="2" t="s">
        <v>165</v>
      </c>
      <c r="F7430" s="2" t="s">
        <v>71</v>
      </c>
      <c r="G7430" s="2" t="s">
        <v>18078</v>
      </c>
      <c r="H7430" s="65" t="s">
        <v>2055</v>
      </c>
      <c r="I7430" s="10"/>
      <c r="J7430" s="10"/>
    </row>
    <row r="7431">
      <c r="A7431" s="28">
        <v>8.10408301164E11</v>
      </c>
      <c r="B7431" s="29" t="s">
        <v>22372</v>
      </c>
      <c r="C7431" s="29" t="s">
        <v>22373</v>
      </c>
      <c r="D7431" s="28">
        <v>8.7774643233E10</v>
      </c>
      <c r="E7431" s="29" t="s">
        <v>117</v>
      </c>
      <c r="F7431" s="29" t="s">
        <v>2</v>
      </c>
      <c r="G7431" s="29" t="s">
        <v>11832</v>
      </c>
      <c r="H7431" s="51" t="s">
        <v>21367</v>
      </c>
      <c r="I7431" s="6"/>
      <c r="J7431" s="33"/>
    </row>
    <row r="7432">
      <c r="A7432" s="3">
        <v>8.10403400135E11</v>
      </c>
      <c r="B7432" s="2" t="s">
        <v>22374</v>
      </c>
      <c r="C7432" s="2" t="s">
        <v>22375</v>
      </c>
      <c r="D7432" s="3">
        <f>+7783269292</f>
        <v>7783269292</v>
      </c>
      <c r="E7432" s="2" t="s">
        <v>21</v>
      </c>
      <c r="F7432" s="2" t="s">
        <v>37</v>
      </c>
      <c r="G7432" s="2" t="s">
        <v>22376</v>
      </c>
      <c r="H7432" s="4" t="s">
        <v>22124</v>
      </c>
      <c r="I7432" s="10"/>
      <c r="J7432" s="10"/>
    </row>
    <row r="7433">
      <c r="A7433" s="28">
        <v>8.10416300209E11</v>
      </c>
      <c r="B7433" s="29" t="s">
        <v>22377</v>
      </c>
      <c r="C7433" s="29" t="s">
        <v>22378</v>
      </c>
      <c r="D7433" s="28">
        <v>8.7013900262E10</v>
      </c>
      <c r="E7433" s="29" t="s">
        <v>362</v>
      </c>
      <c r="F7433" s="29" t="s">
        <v>22</v>
      </c>
      <c r="G7433" s="29" t="s">
        <v>16722</v>
      </c>
      <c r="H7433" s="51" t="s">
        <v>19847</v>
      </c>
      <c r="I7433" s="6"/>
      <c r="J7433" s="13"/>
    </row>
    <row r="7434">
      <c r="A7434" s="28">
        <v>8.10409401641E11</v>
      </c>
      <c r="B7434" s="29" t="s">
        <v>22379</v>
      </c>
      <c r="C7434" s="29" t="s">
        <v>22380</v>
      </c>
      <c r="D7434" s="28">
        <v>8.7013214776E10</v>
      </c>
      <c r="E7434" s="29" t="s">
        <v>213</v>
      </c>
      <c r="F7434" s="29" t="s">
        <v>37</v>
      </c>
      <c r="G7434" s="29" t="s">
        <v>22381</v>
      </c>
      <c r="H7434" s="51" t="s">
        <v>21703</v>
      </c>
      <c r="I7434" s="6"/>
      <c r="J7434" s="6"/>
    </row>
    <row r="7435">
      <c r="A7435" s="3">
        <v>8.10409300944E11</v>
      </c>
      <c r="B7435" s="2" t="s">
        <v>22382</v>
      </c>
      <c r="C7435" s="2" t="s">
        <v>22383</v>
      </c>
      <c r="D7435" s="3">
        <v>8.7024930296E10</v>
      </c>
      <c r="E7435" s="2" t="s">
        <v>213</v>
      </c>
      <c r="F7435" s="2" t="s">
        <v>9</v>
      </c>
      <c r="G7435" s="2" t="s">
        <v>22057</v>
      </c>
      <c r="H7435" s="65" t="s">
        <v>22037</v>
      </c>
      <c r="I7435" s="10"/>
      <c r="J7435" s="33"/>
    </row>
    <row r="7436">
      <c r="A7436" s="62">
        <v>8.10423300267E11</v>
      </c>
      <c r="B7436" s="63" t="s">
        <v>22384</v>
      </c>
      <c r="C7436" s="63" t="s">
        <v>22385</v>
      </c>
      <c r="D7436" s="68" t="str">
        <f>+7(705)7630937 ,87057630937 ,8(705)7630937</f>
        <v>#ERROR!</v>
      </c>
      <c r="E7436" s="63" t="s">
        <v>117</v>
      </c>
      <c r="F7436" s="63" t="s">
        <v>205</v>
      </c>
      <c r="G7436" s="63" t="s">
        <v>1634</v>
      </c>
      <c r="H7436" s="33"/>
      <c r="I7436" s="33"/>
      <c r="J7436" s="6"/>
    </row>
    <row r="7437">
      <c r="A7437" s="3">
        <v>8.10417400459E11</v>
      </c>
      <c r="B7437" s="2" t="s">
        <v>22386</v>
      </c>
      <c r="C7437" s="2" t="s">
        <v>22387</v>
      </c>
      <c r="D7437" s="69" t="s">
        <v>22388</v>
      </c>
      <c r="E7437" s="2" t="s">
        <v>165</v>
      </c>
      <c r="F7437" s="2" t="s">
        <v>91</v>
      </c>
      <c r="G7437" s="2" t="s">
        <v>22389</v>
      </c>
      <c r="H7437" s="4" t="s">
        <v>2339</v>
      </c>
      <c r="I7437" s="10"/>
      <c r="J7437" s="33"/>
    </row>
    <row r="7438">
      <c r="A7438" s="62">
        <v>8.10418302612E11</v>
      </c>
      <c r="B7438" s="63" t="s">
        <v>22390</v>
      </c>
      <c r="C7438" s="63" t="s">
        <v>22391</v>
      </c>
      <c r="D7438" s="63" t="s">
        <v>22392</v>
      </c>
      <c r="E7438" s="63" t="s">
        <v>9022</v>
      </c>
      <c r="F7438" s="63" t="s">
        <v>16</v>
      </c>
      <c r="G7438" s="63" t="s">
        <v>17026</v>
      </c>
      <c r="H7438" s="33"/>
      <c r="I7438" s="33"/>
      <c r="J7438" s="6"/>
    </row>
    <row r="7439">
      <c r="A7439" s="28">
        <v>8.10428301807E11</v>
      </c>
      <c r="B7439" s="29" t="s">
        <v>22393</v>
      </c>
      <c r="C7439" s="29" t="s">
        <v>22394</v>
      </c>
      <c r="D7439" s="28">
        <v>8.7015379983E10</v>
      </c>
      <c r="E7439" s="29" t="s">
        <v>36</v>
      </c>
      <c r="F7439" s="29" t="s">
        <v>2</v>
      </c>
      <c r="G7439" s="29" t="s">
        <v>6514</v>
      </c>
      <c r="H7439" s="51" t="s">
        <v>21367</v>
      </c>
      <c r="I7439" s="6"/>
      <c r="J7439" s="6"/>
    </row>
    <row r="7440">
      <c r="A7440" s="62">
        <v>8.10425300466E11</v>
      </c>
      <c r="B7440" s="63" t="s">
        <v>22395</v>
      </c>
      <c r="C7440" s="63" t="s">
        <v>22396</v>
      </c>
      <c r="D7440" s="62">
        <v>8.7472921103E10</v>
      </c>
      <c r="E7440" s="63" t="s">
        <v>117</v>
      </c>
      <c r="F7440" s="63" t="s">
        <v>1868</v>
      </c>
      <c r="G7440" s="63" t="s">
        <v>16416</v>
      </c>
      <c r="H7440" s="33"/>
      <c r="I7440" s="33"/>
      <c r="J7440" s="6"/>
    </row>
    <row r="7441">
      <c r="A7441" s="62">
        <v>8.10424401762E11</v>
      </c>
      <c r="B7441" s="63" t="s">
        <v>22397</v>
      </c>
      <c r="C7441" s="63" t="s">
        <v>22398</v>
      </c>
      <c r="D7441" s="62">
        <v>8.7018648886E10</v>
      </c>
      <c r="E7441" s="63" t="s">
        <v>213</v>
      </c>
      <c r="F7441" s="63" t="s">
        <v>205</v>
      </c>
      <c r="G7441" s="63" t="s">
        <v>13379</v>
      </c>
      <c r="H7441" s="33"/>
      <c r="I7441" s="33"/>
      <c r="J7441" s="10"/>
    </row>
    <row r="7442">
      <c r="A7442" s="28">
        <v>8.10424401811E11</v>
      </c>
      <c r="B7442" s="29" t="s">
        <v>22399</v>
      </c>
      <c r="C7442" s="29" t="s">
        <v>22400</v>
      </c>
      <c r="D7442" s="28">
        <v>8.707627368E10</v>
      </c>
      <c r="E7442" s="29" t="s">
        <v>525</v>
      </c>
      <c r="F7442" s="29" t="s">
        <v>16</v>
      </c>
      <c r="G7442" s="29" t="s">
        <v>15690</v>
      </c>
      <c r="H7442" s="51" t="s">
        <v>22401</v>
      </c>
      <c r="I7442" s="6"/>
      <c r="J7442" s="33"/>
    </row>
    <row r="7443">
      <c r="A7443" s="3">
        <v>8.10506350849E11</v>
      </c>
      <c r="B7443" s="2" t="s">
        <v>22402</v>
      </c>
      <c r="C7443" s="2" t="s">
        <v>22403</v>
      </c>
      <c r="D7443" s="69" t="s">
        <v>22404</v>
      </c>
      <c r="E7443" s="2" t="s">
        <v>21</v>
      </c>
      <c r="F7443" s="2" t="s">
        <v>22</v>
      </c>
      <c r="G7443" s="2" t="s">
        <v>4299</v>
      </c>
      <c r="H7443" s="4" t="s">
        <v>22405</v>
      </c>
      <c r="I7443" s="10"/>
      <c r="J7443" s="13"/>
    </row>
    <row r="7444">
      <c r="A7444" s="28">
        <v>8.10430350757E11</v>
      </c>
      <c r="B7444" s="29" t="s">
        <v>22406</v>
      </c>
      <c r="C7444" s="29" t="s">
        <v>22407</v>
      </c>
      <c r="D7444" s="39" t="s">
        <v>22408</v>
      </c>
      <c r="E7444" s="29" t="s">
        <v>8380</v>
      </c>
      <c r="F7444" s="29" t="s">
        <v>22</v>
      </c>
      <c r="G7444" s="29" t="s">
        <v>1352</v>
      </c>
      <c r="H7444" s="51" t="s">
        <v>2355</v>
      </c>
      <c r="I7444" s="6"/>
      <c r="J7444" s="6"/>
    </row>
    <row r="7445">
      <c r="A7445" s="3">
        <v>8.10506351014E11</v>
      </c>
      <c r="B7445" s="2" t="s">
        <v>22409</v>
      </c>
      <c r="C7445" s="2" t="s">
        <v>22410</v>
      </c>
      <c r="D7445" s="2" t="s">
        <v>22411</v>
      </c>
      <c r="E7445" s="2" t="s">
        <v>173</v>
      </c>
      <c r="F7445" s="2" t="s">
        <v>16</v>
      </c>
      <c r="G7445" s="2" t="s">
        <v>1584</v>
      </c>
      <c r="H7445" s="65" t="s">
        <v>2591</v>
      </c>
      <c r="I7445" s="10"/>
      <c r="J7445" s="6"/>
    </row>
    <row r="7446">
      <c r="A7446" s="28">
        <v>8.10512401552E11</v>
      </c>
      <c r="B7446" s="29" t="s">
        <v>22412</v>
      </c>
      <c r="C7446" s="29" t="s">
        <v>22413</v>
      </c>
      <c r="D7446" s="28">
        <v>8.7758442535E10</v>
      </c>
      <c r="E7446" s="29" t="s">
        <v>165</v>
      </c>
      <c r="F7446" s="29" t="s">
        <v>37</v>
      </c>
      <c r="G7446" s="29" t="s">
        <v>12086</v>
      </c>
      <c r="H7446" s="51" t="s">
        <v>21915</v>
      </c>
      <c r="I7446" s="6"/>
      <c r="J7446" s="33"/>
    </row>
    <row r="7447">
      <c r="A7447" s="62">
        <v>8.1051430033E11</v>
      </c>
      <c r="B7447" s="63" t="s">
        <v>22414</v>
      </c>
      <c r="C7447" s="63" t="s">
        <v>22415</v>
      </c>
      <c r="D7447" s="62">
        <v>8.7013463636E10</v>
      </c>
      <c r="E7447" s="63" t="s">
        <v>36</v>
      </c>
      <c r="F7447" s="63" t="s">
        <v>1868</v>
      </c>
      <c r="G7447" s="63" t="s">
        <v>22416</v>
      </c>
      <c r="H7447" s="33"/>
      <c r="I7447" s="33"/>
      <c r="J7447" s="6"/>
    </row>
    <row r="7448">
      <c r="A7448" s="28">
        <v>8.1051330165E11</v>
      </c>
      <c r="B7448" s="29" t="s">
        <v>6446</v>
      </c>
      <c r="C7448" s="29" t="s">
        <v>22417</v>
      </c>
      <c r="D7448" s="28">
        <v>8.7771173571E10</v>
      </c>
      <c r="E7448" s="29" t="s">
        <v>117</v>
      </c>
      <c r="F7448" s="29" t="s">
        <v>2</v>
      </c>
      <c r="G7448" s="29" t="s">
        <v>14687</v>
      </c>
      <c r="H7448" s="51" t="s">
        <v>21367</v>
      </c>
      <c r="I7448" s="6"/>
      <c r="J7448" s="6"/>
    </row>
    <row r="7449">
      <c r="A7449" s="3">
        <v>8.10601399174E11</v>
      </c>
      <c r="B7449" s="2" t="s">
        <v>22418</v>
      </c>
      <c r="C7449" s="2" t="s">
        <v>22419</v>
      </c>
      <c r="D7449" s="69" t="s">
        <v>22420</v>
      </c>
      <c r="E7449" s="2" t="s">
        <v>525</v>
      </c>
      <c r="F7449" s="2" t="s">
        <v>71</v>
      </c>
      <c r="G7449" s="2" t="s">
        <v>9165</v>
      </c>
      <c r="H7449" s="65" t="s">
        <v>2084</v>
      </c>
      <c r="I7449" s="10"/>
      <c r="J7449" s="10"/>
    </row>
    <row r="7450">
      <c r="A7450" s="28">
        <v>8.10524301561E11</v>
      </c>
      <c r="B7450" s="29" t="s">
        <v>22421</v>
      </c>
      <c r="C7450" s="29" t="s">
        <v>22422</v>
      </c>
      <c r="D7450" s="29" t="s">
        <v>22423</v>
      </c>
      <c r="E7450" s="29" t="s">
        <v>165</v>
      </c>
      <c r="F7450" s="29" t="s">
        <v>91</v>
      </c>
      <c r="G7450" s="29" t="s">
        <v>1138</v>
      </c>
      <c r="H7450" s="51" t="s">
        <v>21133</v>
      </c>
      <c r="I7450" s="6"/>
      <c r="J7450" s="20"/>
    </row>
    <row r="7451">
      <c r="A7451" s="62">
        <v>8.10525401771E11</v>
      </c>
      <c r="B7451" s="63" t="s">
        <v>22424</v>
      </c>
      <c r="C7451" s="63" t="s">
        <v>22425</v>
      </c>
      <c r="D7451" s="68" t="str">
        <f>+77775611576 ,87775611576</f>
        <v>#ERROR!</v>
      </c>
      <c r="E7451" s="63" t="s">
        <v>213</v>
      </c>
      <c r="F7451" s="63" t="s">
        <v>205</v>
      </c>
      <c r="G7451" s="63" t="s">
        <v>1634</v>
      </c>
      <c r="H7451" s="33"/>
      <c r="I7451" s="33"/>
      <c r="J7451" s="13"/>
    </row>
    <row r="7452">
      <c r="A7452" s="3">
        <v>8.10530402955E11</v>
      </c>
      <c r="B7452" s="2" t="s">
        <v>22426</v>
      </c>
      <c r="C7452" s="2" t="s">
        <v>22427</v>
      </c>
      <c r="D7452" s="3">
        <v>8.7774445245E10</v>
      </c>
      <c r="E7452" s="2" t="s">
        <v>173</v>
      </c>
      <c r="F7452" s="2" t="s">
        <v>273</v>
      </c>
      <c r="G7452" s="2" t="s">
        <v>6050</v>
      </c>
      <c r="H7452" s="4" t="s">
        <v>22428</v>
      </c>
      <c r="I7452" s="10"/>
      <c r="J7452" s="6"/>
    </row>
    <row r="7453">
      <c r="A7453" s="28">
        <v>8.10514400218E11</v>
      </c>
      <c r="B7453" s="29" t="s">
        <v>22429</v>
      </c>
      <c r="C7453" s="29" t="s">
        <v>22430</v>
      </c>
      <c r="D7453" s="28">
        <v>8.7058069433E10</v>
      </c>
      <c r="E7453" s="29" t="s">
        <v>165</v>
      </c>
      <c r="F7453" s="29" t="s">
        <v>201</v>
      </c>
      <c r="G7453" s="29" t="s">
        <v>1500</v>
      </c>
      <c r="H7453" s="51" t="s">
        <v>1874</v>
      </c>
      <c r="I7453" s="6"/>
      <c r="J7453" s="6"/>
    </row>
    <row r="7454">
      <c r="A7454" s="62">
        <v>8.10526401033E11</v>
      </c>
      <c r="B7454" s="63" t="s">
        <v>22431</v>
      </c>
      <c r="C7454" s="63" t="s">
        <v>22432</v>
      </c>
      <c r="D7454" s="62">
        <v>8.7754639611E10</v>
      </c>
      <c r="E7454" s="63" t="s">
        <v>16</v>
      </c>
      <c r="F7454" s="63" t="s">
        <v>205</v>
      </c>
      <c r="G7454" s="63" t="s">
        <v>22433</v>
      </c>
      <c r="H7454" s="33"/>
      <c r="I7454" s="33"/>
      <c r="J7454" s="6"/>
    </row>
    <row r="7455">
      <c r="A7455" s="62">
        <v>8.10529402315E11</v>
      </c>
      <c r="B7455" s="63" t="s">
        <v>22434</v>
      </c>
      <c r="C7455" s="63" t="s">
        <v>22435</v>
      </c>
      <c r="D7455" s="62">
        <v>8.7077125232E10</v>
      </c>
      <c r="E7455" s="63" t="s">
        <v>584</v>
      </c>
      <c r="F7455" s="63" t="s">
        <v>2984</v>
      </c>
      <c r="G7455" s="63" t="s">
        <v>5964</v>
      </c>
      <c r="H7455" s="33"/>
      <c r="I7455" s="33"/>
      <c r="J7455" s="10"/>
    </row>
    <row r="7456">
      <c r="A7456" s="3">
        <v>8.10531301639E11</v>
      </c>
      <c r="B7456" s="2" t="s">
        <v>22436</v>
      </c>
      <c r="C7456" s="2" t="s">
        <v>22437</v>
      </c>
      <c r="D7456" s="3">
        <v>8.7751779751E10</v>
      </c>
      <c r="E7456" s="2" t="s">
        <v>165</v>
      </c>
      <c r="F7456" s="2" t="s">
        <v>186</v>
      </c>
      <c r="G7456" s="2" t="s">
        <v>2746</v>
      </c>
      <c r="H7456" s="4" t="s">
        <v>22438</v>
      </c>
      <c r="I7456" s="10"/>
      <c r="J7456" s="6"/>
    </row>
    <row r="7457">
      <c r="A7457" s="28">
        <v>8.10601351181E11</v>
      </c>
      <c r="B7457" s="29" t="s">
        <v>22439</v>
      </c>
      <c r="C7457" s="29" t="s">
        <v>22440</v>
      </c>
      <c r="D7457" s="28">
        <v>8.7789063667E10</v>
      </c>
      <c r="E7457" s="29" t="s">
        <v>165</v>
      </c>
      <c r="F7457" s="29" t="s">
        <v>186</v>
      </c>
      <c r="G7457" s="29" t="s">
        <v>22441</v>
      </c>
      <c r="H7457" s="51" t="s">
        <v>21616</v>
      </c>
      <c r="I7457" s="6"/>
      <c r="J7457" s="10"/>
    </row>
    <row r="7458">
      <c r="A7458" s="3">
        <v>8.10602300399E11</v>
      </c>
      <c r="B7458" s="2" t="s">
        <v>22442</v>
      </c>
      <c r="C7458" s="2" t="s">
        <v>22443</v>
      </c>
      <c r="D7458" s="3">
        <v>8.7234765623E10</v>
      </c>
      <c r="E7458" s="2" t="s">
        <v>165</v>
      </c>
      <c r="F7458" s="2" t="s">
        <v>186</v>
      </c>
      <c r="G7458" s="2" t="s">
        <v>2886</v>
      </c>
      <c r="H7458" s="4" t="s">
        <v>2505</v>
      </c>
      <c r="I7458" s="10"/>
      <c r="J7458" s="33"/>
    </row>
    <row r="7459">
      <c r="A7459" s="3">
        <v>8.10605350996E11</v>
      </c>
      <c r="B7459" s="2" t="s">
        <v>22444</v>
      </c>
      <c r="C7459" s="2" t="s">
        <v>22445</v>
      </c>
      <c r="D7459" s="3">
        <v>8.775640244E10</v>
      </c>
      <c r="E7459" s="2" t="s">
        <v>16</v>
      </c>
      <c r="F7459" s="2" t="s">
        <v>71</v>
      </c>
      <c r="G7459" s="2" t="s">
        <v>1402</v>
      </c>
      <c r="H7459" s="65" t="s">
        <v>2084</v>
      </c>
      <c r="I7459" s="10"/>
      <c r="J7459" s="14"/>
    </row>
    <row r="7460">
      <c r="A7460" s="28">
        <v>8.10609300228E11</v>
      </c>
      <c r="B7460" s="29" t="s">
        <v>22446</v>
      </c>
      <c r="C7460" s="29" t="s">
        <v>5442</v>
      </c>
      <c r="D7460" s="29" t="s">
        <v>22447</v>
      </c>
      <c r="E7460" s="29" t="s">
        <v>21</v>
      </c>
      <c r="F7460" s="29" t="s">
        <v>43</v>
      </c>
      <c r="G7460" s="29" t="s">
        <v>5006</v>
      </c>
      <c r="H7460" s="51" t="s">
        <v>22448</v>
      </c>
      <c r="I7460" s="6"/>
      <c r="J7460" s="10"/>
    </row>
    <row r="7461">
      <c r="A7461" s="28">
        <v>8.10608300689E11</v>
      </c>
      <c r="B7461" s="29" t="s">
        <v>22449</v>
      </c>
      <c r="C7461" s="29" t="s">
        <v>22450</v>
      </c>
      <c r="D7461" s="28">
        <v>8.7012064971E10</v>
      </c>
      <c r="E7461" s="29" t="s">
        <v>117</v>
      </c>
      <c r="F7461" s="29" t="s">
        <v>2</v>
      </c>
      <c r="G7461" s="29" t="s">
        <v>6514</v>
      </c>
      <c r="H7461" s="51" t="s">
        <v>22451</v>
      </c>
      <c r="I7461" s="6"/>
      <c r="J7461" s="6"/>
    </row>
    <row r="7462">
      <c r="A7462" s="28">
        <v>8.10609300496E11</v>
      </c>
      <c r="B7462" s="29" t="s">
        <v>22452</v>
      </c>
      <c r="C7462" s="29" t="s">
        <v>22453</v>
      </c>
      <c r="D7462" s="28">
        <v>8.7058303702E10</v>
      </c>
      <c r="E7462" s="29" t="s">
        <v>117</v>
      </c>
      <c r="F7462" s="29" t="s">
        <v>186</v>
      </c>
      <c r="G7462" s="29" t="s">
        <v>22454</v>
      </c>
      <c r="H7462" s="51" t="s">
        <v>22455</v>
      </c>
      <c r="I7462" s="6"/>
      <c r="J7462" s="13"/>
    </row>
    <row r="7463">
      <c r="A7463" s="62">
        <v>8.10611300157E11</v>
      </c>
      <c r="B7463" s="63" t="s">
        <v>22456</v>
      </c>
      <c r="C7463" s="63" t="s">
        <v>22457</v>
      </c>
      <c r="D7463" s="62">
        <v>8.7017771081E10</v>
      </c>
      <c r="E7463" s="63" t="s">
        <v>21</v>
      </c>
      <c r="F7463" s="63" t="s">
        <v>428</v>
      </c>
      <c r="G7463" s="63" t="s">
        <v>3751</v>
      </c>
      <c r="H7463" s="33"/>
      <c r="I7463" s="33"/>
      <c r="J7463" s="33"/>
    </row>
    <row r="7464">
      <c r="A7464" s="28">
        <v>8.10609300496E11</v>
      </c>
      <c r="B7464" s="29" t="s">
        <v>22452</v>
      </c>
      <c r="C7464" s="29" t="s">
        <v>22453</v>
      </c>
      <c r="D7464" s="28">
        <v>8.7058303702E10</v>
      </c>
      <c r="E7464" s="29" t="s">
        <v>117</v>
      </c>
      <c r="F7464" s="29" t="s">
        <v>186</v>
      </c>
      <c r="G7464" s="29" t="s">
        <v>22454</v>
      </c>
      <c r="H7464" s="6"/>
      <c r="I7464" s="6"/>
      <c r="J7464" s="10"/>
    </row>
    <row r="7465">
      <c r="A7465" s="28">
        <v>8.10614350421E11</v>
      </c>
      <c r="B7465" s="29" t="s">
        <v>19786</v>
      </c>
      <c r="C7465" s="29" t="s">
        <v>22458</v>
      </c>
      <c r="D7465" s="28">
        <v>8.7073466499E10</v>
      </c>
      <c r="E7465" s="29" t="s">
        <v>225</v>
      </c>
      <c r="F7465" s="29" t="s">
        <v>60</v>
      </c>
      <c r="G7465" s="29" t="s">
        <v>4175</v>
      </c>
      <c r="H7465" s="51" t="s">
        <v>2994</v>
      </c>
      <c r="I7465" s="6"/>
      <c r="J7465" s="10"/>
    </row>
    <row r="7466">
      <c r="A7466" s="62">
        <v>8.10611350463E11</v>
      </c>
      <c r="B7466" s="63" t="s">
        <v>22459</v>
      </c>
      <c r="C7466" s="63" t="s">
        <v>22460</v>
      </c>
      <c r="D7466" s="62">
        <v>8.700099177E10</v>
      </c>
      <c r="E7466" s="63" t="s">
        <v>420</v>
      </c>
      <c r="F7466" s="63" t="s">
        <v>428</v>
      </c>
      <c r="G7466" s="63" t="s">
        <v>14908</v>
      </c>
      <c r="H7466" s="33"/>
      <c r="I7466" s="33"/>
      <c r="J7466" s="6"/>
    </row>
    <row r="7467">
      <c r="A7467" s="62">
        <v>8.10611300157E11</v>
      </c>
      <c r="B7467" s="63" t="s">
        <v>22456</v>
      </c>
      <c r="C7467" s="63" t="s">
        <v>22457</v>
      </c>
      <c r="D7467" s="62">
        <v>8.7017771081E10</v>
      </c>
      <c r="E7467" s="63" t="s">
        <v>21</v>
      </c>
      <c r="F7467" s="63" t="s">
        <v>428</v>
      </c>
      <c r="G7467" s="63" t="s">
        <v>3751</v>
      </c>
      <c r="H7467" s="33"/>
      <c r="I7467" s="33"/>
      <c r="J7467" s="6"/>
    </row>
    <row r="7468">
      <c r="A7468" s="28">
        <v>8.10616450318E11</v>
      </c>
      <c r="B7468" s="29" t="s">
        <v>22461</v>
      </c>
      <c r="C7468" s="29" t="s">
        <v>22461</v>
      </c>
      <c r="D7468" s="28">
        <f>+77784967139</f>
        <v>77784967139</v>
      </c>
      <c r="E7468" s="29" t="s">
        <v>70</v>
      </c>
      <c r="F7468" s="29" t="s">
        <v>452</v>
      </c>
      <c r="G7468" s="29" t="s">
        <v>1617</v>
      </c>
      <c r="H7468" s="51" t="s">
        <v>20923</v>
      </c>
      <c r="I7468" s="6"/>
      <c r="J7468" s="10"/>
      <c r="K7468" s="27"/>
      <c r="L7468" s="27"/>
      <c r="M7468" s="27"/>
      <c r="N7468" s="27"/>
      <c r="O7468" s="27"/>
      <c r="P7468" s="27"/>
      <c r="Q7468" s="27"/>
      <c r="R7468" s="27"/>
      <c r="S7468" s="27"/>
      <c r="T7468" s="27"/>
      <c r="U7468" s="27"/>
      <c r="V7468" s="27"/>
      <c r="W7468" s="27"/>
      <c r="X7468" s="27"/>
      <c r="Y7468" s="27"/>
      <c r="Z7468" s="27"/>
    </row>
    <row r="7469">
      <c r="A7469" s="28">
        <v>8.10623302875E11</v>
      </c>
      <c r="B7469" s="29" t="s">
        <v>22462</v>
      </c>
      <c r="C7469" s="29" t="s">
        <v>22463</v>
      </c>
      <c r="D7469" s="28">
        <v>8.7771052975E10</v>
      </c>
      <c r="E7469" s="29" t="s">
        <v>165</v>
      </c>
      <c r="F7469" s="29" t="s">
        <v>37</v>
      </c>
      <c r="G7469" s="29" t="s">
        <v>18043</v>
      </c>
      <c r="H7469" s="51" t="s">
        <v>21703</v>
      </c>
      <c r="I7469" s="6"/>
      <c r="J7469" s="10"/>
    </row>
    <row r="7470">
      <c r="A7470" s="28">
        <v>8.10619450661E11</v>
      </c>
      <c r="B7470" s="29" t="s">
        <v>22464</v>
      </c>
      <c r="C7470" s="29" t="s">
        <v>22465</v>
      </c>
      <c r="D7470" s="28">
        <v>8.7783781454E10</v>
      </c>
      <c r="E7470" s="29" t="s">
        <v>225</v>
      </c>
      <c r="F7470" s="29" t="s">
        <v>43</v>
      </c>
      <c r="G7470" s="29" t="s">
        <v>1323</v>
      </c>
      <c r="H7470" s="51" t="s">
        <v>20230</v>
      </c>
      <c r="I7470" s="6"/>
      <c r="J7470" s="33"/>
    </row>
    <row r="7471">
      <c r="A7471" s="28">
        <v>8.10622302146E11</v>
      </c>
      <c r="B7471" s="29" t="s">
        <v>22466</v>
      </c>
      <c r="C7471" s="29" t="s">
        <v>22467</v>
      </c>
      <c r="D7471" s="28">
        <v>8.7016567454E10</v>
      </c>
      <c r="E7471" s="29" t="s">
        <v>165</v>
      </c>
      <c r="F7471" s="29" t="s">
        <v>37</v>
      </c>
      <c r="G7471" s="29" t="s">
        <v>6101</v>
      </c>
      <c r="H7471" s="51" t="s">
        <v>21703</v>
      </c>
      <c r="I7471" s="6"/>
      <c r="J7471" s="6"/>
    </row>
    <row r="7472">
      <c r="A7472" s="62">
        <v>8.10626401156E11</v>
      </c>
      <c r="B7472" s="63" t="s">
        <v>22468</v>
      </c>
      <c r="C7472" s="63" t="s">
        <v>22469</v>
      </c>
      <c r="D7472" s="62">
        <v>8.7014810562E10</v>
      </c>
      <c r="E7472" s="63" t="s">
        <v>1490</v>
      </c>
      <c r="F7472" s="63" t="s">
        <v>1868</v>
      </c>
      <c r="G7472" s="63" t="s">
        <v>13868</v>
      </c>
      <c r="H7472" s="33"/>
      <c r="I7472" s="33"/>
      <c r="J7472" s="33"/>
    </row>
    <row r="7473">
      <c r="A7473" s="28">
        <v>8.10710450517E11</v>
      </c>
      <c r="B7473" s="29" t="s">
        <v>22470</v>
      </c>
      <c r="C7473" s="29" t="s">
        <v>22471</v>
      </c>
      <c r="D7473" s="39" t="s">
        <v>22472</v>
      </c>
      <c r="E7473" s="29" t="s">
        <v>117</v>
      </c>
      <c r="F7473" s="29" t="s">
        <v>16</v>
      </c>
      <c r="G7473" s="29" t="s">
        <v>4951</v>
      </c>
      <c r="H7473" s="30" t="s">
        <v>22473</v>
      </c>
      <c r="I7473" s="6"/>
      <c r="J7473" s="10"/>
    </row>
    <row r="7474">
      <c r="A7474" s="28">
        <v>8.10627350084E11</v>
      </c>
      <c r="B7474" s="29" t="s">
        <v>22474</v>
      </c>
      <c r="C7474" s="29" t="s">
        <v>22475</v>
      </c>
      <c r="D7474" s="28">
        <v>8.7770718381E10</v>
      </c>
      <c r="E7474" s="29" t="s">
        <v>11017</v>
      </c>
      <c r="F7474" s="29" t="s">
        <v>60</v>
      </c>
      <c r="G7474" s="29" t="s">
        <v>1041</v>
      </c>
      <c r="H7474" s="51" t="s">
        <v>21169</v>
      </c>
      <c r="I7474" s="6"/>
      <c r="J7474" s="10"/>
    </row>
    <row r="7475">
      <c r="A7475" s="28">
        <v>8.1071030091E11</v>
      </c>
      <c r="B7475" s="29" t="s">
        <v>22476</v>
      </c>
      <c r="C7475" s="29" t="s">
        <v>22477</v>
      </c>
      <c r="D7475" s="39" t="s">
        <v>22478</v>
      </c>
      <c r="E7475" s="29" t="s">
        <v>525</v>
      </c>
      <c r="F7475" s="29" t="s">
        <v>37</v>
      </c>
      <c r="G7475" s="29" t="s">
        <v>22479</v>
      </c>
      <c r="H7475" s="51" t="s">
        <v>21703</v>
      </c>
      <c r="I7475" s="6"/>
      <c r="J7475" s="10"/>
    </row>
    <row r="7476">
      <c r="A7476" s="58"/>
      <c r="B7476" s="58"/>
      <c r="C7476" s="58"/>
      <c r="D7476" s="58"/>
      <c r="E7476" s="58"/>
      <c r="F7476" s="58"/>
      <c r="G7476" s="58"/>
      <c r="H7476" s="6"/>
      <c r="I7476" s="6"/>
      <c r="J7476" s="6"/>
    </row>
    <row r="7477">
      <c r="A7477" s="3">
        <v>8.10719300484E11</v>
      </c>
      <c r="B7477" s="2" t="s">
        <v>22480</v>
      </c>
      <c r="C7477" s="2" t="s">
        <v>22481</v>
      </c>
      <c r="D7477" s="3">
        <v>8.7017541281E10</v>
      </c>
      <c r="E7477" s="2" t="s">
        <v>2533</v>
      </c>
      <c r="F7477" s="2" t="s">
        <v>452</v>
      </c>
      <c r="G7477" s="2" t="s">
        <v>14416</v>
      </c>
      <c r="H7477" s="4" t="s">
        <v>20798</v>
      </c>
      <c r="I7477" s="10"/>
      <c r="J7477" s="6"/>
    </row>
    <row r="7478">
      <c r="A7478" s="28">
        <v>8.10719300995E11</v>
      </c>
      <c r="B7478" s="29" t="s">
        <v>22482</v>
      </c>
      <c r="C7478" s="29" t="s">
        <v>22483</v>
      </c>
      <c r="D7478" s="28">
        <v>8.7756505981E10</v>
      </c>
      <c r="E7478" s="29" t="s">
        <v>165</v>
      </c>
      <c r="F7478" s="29" t="s">
        <v>71</v>
      </c>
      <c r="G7478" s="29" t="s">
        <v>2598</v>
      </c>
      <c r="H7478" s="30" t="s">
        <v>19375</v>
      </c>
      <c r="I7478" s="6"/>
      <c r="J7478" s="6"/>
    </row>
    <row r="7479">
      <c r="A7479" s="28">
        <v>8.10722302813E11</v>
      </c>
      <c r="B7479" s="29" t="s">
        <v>22484</v>
      </c>
      <c r="C7479" s="29" t="s">
        <v>22485</v>
      </c>
      <c r="D7479" s="28">
        <v>8.7073943707E10</v>
      </c>
      <c r="E7479" s="29" t="s">
        <v>165</v>
      </c>
      <c r="F7479" s="29" t="s">
        <v>31</v>
      </c>
      <c r="G7479" s="29" t="s">
        <v>14796</v>
      </c>
      <c r="H7479" s="6"/>
      <c r="I7479" s="6"/>
      <c r="J7479" s="13"/>
    </row>
    <row r="7480">
      <c r="A7480" s="28">
        <v>8.10725301742E11</v>
      </c>
      <c r="B7480" s="29" t="s">
        <v>22486</v>
      </c>
      <c r="C7480" s="29" t="s">
        <v>22487</v>
      </c>
      <c r="D7480" s="28">
        <v>8.775871574E10</v>
      </c>
      <c r="E7480" s="29" t="s">
        <v>36</v>
      </c>
      <c r="F7480" s="29" t="s">
        <v>2</v>
      </c>
      <c r="G7480" s="29" t="s">
        <v>15357</v>
      </c>
      <c r="H7480" s="51" t="s">
        <v>22451</v>
      </c>
      <c r="I7480" s="6"/>
      <c r="J7480" s="6"/>
    </row>
    <row r="7481">
      <c r="A7481" s="28">
        <v>8.10714499056E11</v>
      </c>
      <c r="B7481" s="29" t="s">
        <v>22488</v>
      </c>
      <c r="C7481" s="29" t="s">
        <v>22489</v>
      </c>
      <c r="D7481" s="28">
        <v>8.7024474235E10</v>
      </c>
      <c r="E7481" s="29" t="s">
        <v>165</v>
      </c>
      <c r="F7481" s="29" t="s">
        <v>37</v>
      </c>
      <c r="G7481" s="29" t="s">
        <v>13495</v>
      </c>
      <c r="H7481" s="51" t="s">
        <v>22490</v>
      </c>
      <c r="I7481" s="6"/>
      <c r="J7481" s="33"/>
    </row>
    <row r="7482">
      <c r="A7482" s="3">
        <v>8.1072130177E11</v>
      </c>
      <c r="B7482" s="2" t="s">
        <v>22491</v>
      </c>
      <c r="C7482" s="2" t="s">
        <v>22492</v>
      </c>
      <c r="D7482" s="3">
        <v>8.7027466677E10</v>
      </c>
      <c r="E7482" s="2" t="s">
        <v>213</v>
      </c>
      <c r="F7482" s="2" t="s">
        <v>96</v>
      </c>
      <c r="G7482" s="2" t="s">
        <v>14432</v>
      </c>
      <c r="H7482" s="4" t="s">
        <v>2370</v>
      </c>
      <c r="I7482" s="10"/>
      <c r="J7482" s="10"/>
    </row>
    <row r="7483">
      <c r="A7483" s="62">
        <v>8.10722301706E11</v>
      </c>
      <c r="B7483" s="63" t="s">
        <v>22493</v>
      </c>
      <c r="C7483" s="63" t="s">
        <v>22494</v>
      </c>
      <c r="D7483" s="62">
        <v>8.7777270878E10</v>
      </c>
      <c r="E7483" s="63" t="s">
        <v>117</v>
      </c>
      <c r="F7483" s="63" t="s">
        <v>16</v>
      </c>
      <c r="G7483" s="63" t="s">
        <v>5964</v>
      </c>
      <c r="H7483" s="33"/>
      <c r="I7483" s="33"/>
      <c r="J7483" s="10"/>
    </row>
    <row r="7484">
      <c r="A7484" s="28">
        <v>8.10723350521E11</v>
      </c>
      <c r="B7484" s="29" t="s">
        <v>22495</v>
      </c>
      <c r="C7484" s="29" t="s">
        <v>22496</v>
      </c>
      <c r="D7484" s="28">
        <v>8.7715592384E10</v>
      </c>
      <c r="E7484" s="29" t="s">
        <v>674</v>
      </c>
      <c r="F7484" s="29" t="s">
        <v>9</v>
      </c>
      <c r="G7484" s="29" t="s">
        <v>1536</v>
      </c>
      <c r="H7484" s="30" t="s">
        <v>22497</v>
      </c>
      <c r="I7484" s="6"/>
      <c r="J7484" s="6"/>
    </row>
    <row r="7485">
      <c r="A7485" s="28">
        <v>8.10725451091E11</v>
      </c>
      <c r="B7485" s="29" t="s">
        <v>22498</v>
      </c>
      <c r="C7485" s="29" t="s">
        <v>22499</v>
      </c>
      <c r="D7485" s="28">
        <v>8.7471514911E10</v>
      </c>
      <c r="E7485" s="29" t="s">
        <v>117</v>
      </c>
      <c r="F7485" s="29" t="s">
        <v>71</v>
      </c>
      <c r="G7485" s="29" t="s">
        <v>5809</v>
      </c>
      <c r="H7485" s="30" t="s">
        <v>22500</v>
      </c>
      <c r="I7485" s="6"/>
      <c r="J7485" s="6"/>
    </row>
    <row r="7486">
      <c r="A7486" s="3">
        <v>8.10805450286E11</v>
      </c>
      <c r="B7486" s="2" t="s">
        <v>22501</v>
      </c>
      <c r="C7486" s="2" t="s">
        <v>22502</v>
      </c>
      <c r="D7486" s="3">
        <v>8.7751210468E10</v>
      </c>
      <c r="E7486" s="2" t="s">
        <v>117</v>
      </c>
      <c r="F7486" s="2" t="s">
        <v>22</v>
      </c>
      <c r="G7486" s="2" t="s">
        <v>2394</v>
      </c>
      <c r="H7486" s="4" t="s">
        <v>2355</v>
      </c>
      <c r="I7486" s="10"/>
      <c r="J7486" s="6"/>
    </row>
    <row r="7487">
      <c r="A7487" s="3">
        <v>8.10803301121E11</v>
      </c>
      <c r="B7487" s="2" t="s">
        <v>22503</v>
      </c>
      <c r="C7487" s="2" t="s">
        <v>22504</v>
      </c>
      <c r="D7487" s="3">
        <v>8.7052425887E10</v>
      </c>
      <c r="E7487" s="2" t="s">
        <v>165</v>
      </c>
      <c r="F7487" s="2" t="s">
        <v>91</v>
      </c>
      <c r="G7487" s="2" t="s">
        <v>1834</v>
      </c>
      <c r="H7487" s="4" t="s">
        <v>2339</v>
      </c>
      <c r="I7487" s="10"/>
      <c r="J7487" s="10"/>
    </row>
    <row r="7488">
      <c r="A7488" s="3">
        <v>8.10727450597E11</v>
      </c>
      <c r="B7488" s="2" t="s">
        <v>22505</v>
      </c>
      <c r="C7488" s="2" t="s">
        <v>22506</v>
      </c>
      <c r="D7488" s="3">
        <v>8.7006880874E10</v>
      </c>
      <c r="E7488" s="2" t="s">
        <v>213</v>
      </c>
      <c r="F7488" s="2" t="s">
        <v>43</v>
      </c>
      <c r="G7488" s="2" t="s">
        <v>1323</v>
      </c>
      <c r="H7488" s="4" t="s">
        <v>2315</v>
      </c>
      <c r="I7488" s="10"/>
      <c r="J7488" s="6"/>
    </row>
    <row r="7489">
      <c r="A7489" s="62">
        <v>8.10727450748E11</v>
      </c>
      <c r="B7489" s="63" t="s">
        <v>22507</v>
      </c>
      <c r="C7489" s="63" t="s">
        <v>22508</v>
      </c>
      <c r="D7489" s="62">
        <f>+77776206678</f>
        <v>77776206678</v>
      </c>
      <c r="E7489" s="63" t="s">
        <v>225</v>
      </c>
      <c r="F7489" s="63" t="s">
        <v>428</v>
      </c>
      <c r="G7489" s="63" t="s">
        <v>5906</v>
      </c>
      <c r="H7489" s="33"/>
      <c r="I7489" s="33"/>
      <c r="J7489" s="10"/>
    </row>
    <row r="7490">
      <c r="A7490" s="28">
        <v>8.10809350053E11</v>
      </c>
      <c r="B7490" s="29" t="s">
        <v>22509</v>
      </c>
      <c r="C7490" s="29" t="s">
        <v>22510</v>
      </c>
      <c r="D7490" s="28">
        <v>8.7073457508E10</v>
      </c>
      <c r="E7490" s="29" t="s">
        <v>1514</v>
      </c>
      <c r="F7490" s="29" t="s">
        <v>71</v>
      </c>
      <c r="G7490" s="29" t="s">
        <v>3205</v>
      </c>
      <c r="H7490" s="30" t="s">
        <v>22511</v>
      </c>
      <c r="I7490" s="6"/>
      <c r="J7490" s="10"/>
    </row>
    <row r="7491">
      <c r="A7491" s="28">
        <v>8.10814300232E11</v>
      </c>
      <c r="B7491" s="29" t="s">
        <v>22512</v>
      </c>
      <c r="C7491" s="29" t="s">
        <v>22513</v>
      </c>
      <c r="D7491" s="28">
        <v>8.7779811642E10</v>
      </c>
      <c r="E7491" s="29" t="s">
        <v>22514</v>
      </c>
      <c r="F7491" s="29" t="s">
        <v>37</v>
      </c>
      <c r="G7491" s="29" t="s">
        <v>1181</v>
      </c>
      <c r="H7491" s="51" t="s">
        <v>22490</v>
      </c>
      <c r="I7491" s="6"/>
      <c r="J7491" s="10"/>
    </row>
    <row r="7492">
      <c r="A7492" s="28">
        <v>8.10809300844E11</v>
      </c>
      <c r="B7492" s="29" t="s">
        <v>22515</v>
      </c>
      <c r="C7492" s="29" t="s">
        <v>22516</v>
      </c>
      <c r="D7492" s="28">
        <v>8.7056648525E10</v>
      </c>
      <c r="E7492" s="29" t="s">
        <v>165</v>
      </c>
      <c r="F7492" s="29" t="s">
        <v>37</v>
      </c>
      <c r="G7492" s="29" t="s">
        <v>6280</v>
      </c>
      <c r="H7492" s="51" t="s">
        <v>21703</v>
      </c>
      <c r="I7492" s="6"/>
      <c r="J7492" s="6"/>
    </row>
    <row r="7493">
      <c r="A7493" s="62">
        <v>8.10813300118E11</v>
      </c>
      <c r="B7493" s="63" t="s">
        <v>22517</v>
      </c>
      <c r="C7493" s="63" t="s">
        <v>22518</v>
      </c>
      <c r="D7493" s="62">
        <f>+77715110686</f>
        <v>77715110686</v>
      </c>
      <c r="E7493" s="63" t="s">
        <v>16</v>
      </c>
      <c r="F7493" s="63" t="s">
        <v>205</v>
      </c>
      <c r="G7493" s="63" t="s">
        <v>22519</v>
      </c>
      <c r="H7493" s="33"/>
      <c r="I7493" s="33"/>
      <c r="J7493" s="6"/>
    </row>
    <row r="7494">
      <c r="A7494" s="3">
        <v>8.10816300431E11</v>
      </c>
      <c r="B7494" s="2" t="s">
        <v>22520</v>
      </c>
      <c r="C7494" s="2" t="s">
        <v>22521</v>
      </c>
      <c r="D7494" s="69" t="s">
        <v>22522</v>
      </c>
      <c r="E7494" s="2" t="s">
        <v>386</v>
      </c>
      <c r="F7494" s="2" t="s">
        <v>91</v>
      </c>
      <c r="G7494" s="2" t="s">
        <v>1834</v>
      </c>
      <c r="H7494" s="4" t="s">
        <v>2339</v>
      </c>
      <c r="I7494" s="10"/>
      <c r="J7494" s="6"/>
    </row>
    <row r="7495">
      <c r="A7495" s="62">
        <v>8.10817400295E11</v>
      </c>
      <c r="B7495" s="63" t="s">
        <v>22523</v>
      </c>
      <c r="C7495" s="63" t="s">
        <v>22524</v>
      </c>
      <c r="D7495" s="62">
        <v>8.7756427885E10</v>
      </c>
      <c r="E7495" s="63" t="s">
        <v>2136</v>
      </c>
      <c r="F7495" s="63" t="s">
        <v>205</v>
      </c>
      <c r="G7495" s="63" t="s">
        <v>1634</v>
      </c>
      <c r="H7495" s="33"/>
      <c r="I7495" s="33"/>
      <c r="J7495" s="6"/>
    </row>
    <row r="7496">
      <c r="A7496" s="3">
        <v>8.10824301007E11</v>
      </c>
      <c r="B7496" s="2" t="s">
        <v>1687</v>
      </c>
      <c r="C7496" s="2" t="s">
        <v>22525</v>
      </c>
      <c r="D7496" s="3">
        <v>8.7770311717E10</v>
      </c>
      <c r="E7496" s="2" t="s">
        <v>2239</v>
      </c>
      <c r="F7496" s="2" t="s">
        <v>91</v>
      </c>
      <c r="G7496" s="2" t="s">
        <v>1834</v>
      </c>
      <c r="H7496" s="4" t="s">
        <v>2339</v>
      </c>
      <c r="I7496" s="10"/>
      <c r="J7496" s="6"/>
    </row>
    <row r="7497">
      <c r="A7497" s="28">
        <v>8.10817402589E11</v>
      </c>
      <c r="B7497" s="29" t="s">
        <v>22526</v>
      </c>
      <c r="C7497" s="29" t="s">
        <v>22527</v>
      </c>
      <c r="D7497" s="28">
        <v>8.7752718144E10</v>
      </c>
      <c r="E7497" s="29" t="s">
        <v>165</v>
      </c>
      <c r="F7497" s="29" t="s">
        <v>186</v>
      </c>
      <c r="G7497" s="29" t="s">
        <v>12655</v>
      </c>
      <c r="H7497" s="51" t="s">
        <v>21616</v>
      </c>
      <c r="I7497" s="6"/>
      <c r="J7497" s="6"/>
    </row>
    <row r="7498">
      <c r="A7498" s="3">
        <v>8.10821301289E11</v>
      </c>
      <c r="B7498" s="2" t="s">
        <v>22528</v>
      </c>
      <c r="C7498" s="2" t="s">
        <v>22528</v>
      </c>
      <c r="D7498" s="3">
        <v>8.7475759413E10</v>
      </c>
      <c r="E7498" s="2" t="s">
        <v>36</v>
      </c>
      <c r="F7498" s="2" t="s">
        <v>186</v>
      </c>
      <c r="G7498" s="2" t="s">
        <v>22529</v>
      </c>
      <c r="H7498" s="4" t="s">
        <v>2505</v>
      </c>
      <c r="I7498" s="10"/>
      <c r="J7498" s="6"/>
    </row>
    <row r="7499">
      <c r="A7499" s="28">
        <v>8.10822301492E11</v>
      </c>
      <c r="B7499" s="29" t="s">
        <v>22530</v>
      </c>
      <c r="C7499" s="29" t="s">
        <v>22531</v>
      </c>
      <c r="D7499" s="28">
        <v>8.7759777464E10</v>
      </c>
      <c r="E7499" s="29" t="s">
        <v>117</v>
      </c>
      <c r="F7499" s="29" t="s">
        <v>2</v>
      </c>
      <c r="G7499" s="29" t="s">
        <v>6259</v>
      </c>
      <c r="H7499" s="51" t="s">
        <v>22451</v>
      </c>
      <c r="I7499" s="6"/>
      <c r="J7499" s="10"/>
    </row>
    <row r="7500">
      <c r="A7500" s="62">
        <v>8.10818300432E11</v>
      </c>
      <c r="B7500" s="63" t="s">
        <v>22532</v>
      </c>
      <c r="C7500" s="63" t="s">
        <v>22533</v>
      </c>
      <c r="D7500" s="62">
        <v>8.7243623055E10</v>
      </c>
      <c r="E7500" s="63" t="s">
        <v>22534</v>
      </c>
      <c r="F7500" s="63" t="s">
        <v>205</v>
      </c>
      <c r="G7500" s="63" t="s">
        <v>22535</v>
      </c>
      <c r="H7500" s="33"/>
      <c r="I7500" s="33"/>
      <c r="J7500" s="6"/>
    </row>
    <row r="7501">
      <c r="A7501" s="28">
        <v>8.10824301691E11</v>
      </c>
      <c r="B7501" s="29" t="s">
        <v>22536</v>
      </c>
      <c r="C7501" s="29" t="s">
        <v>22537</v>
      </c>
      <c r="D7501" s="28">
        <v>8.7760569944E10</v>
      </c>
      <c r="E7501" s="29" t="s">
        <v>117</v>
      </c>
      <c r="F7501" s="29" t="s">
        <v>16</v>
      </c>
      <c r="G7501" s="29" t="s">
        <v>17496</v>
      </c>
      <c r="H7501" s="51" t="s">
        <v>22538</v>
      </c>
      <c r="I7501" s="6"/>
      <c r="J7501" s="6"/>
    </row>
    <row r="7502">
      <c r="A7502" s="3">
        <v>8.10831302043E11</v>
      </c>
      <c r="B7502" s="2" t="s">
        <v>22539</v>
      </c>
      <c r="C7502" s="2" t="s">
        <v>22540</v>
      </c>
      <c r="D7502" s="3">
        <v>8.7056241326E10</v>
      </c>
      <c r="E7502" s="2" t="s">
        <v>165</v>
      </c>
      <c r="F7502" s="2" t="s">
        <v>141</v>
      </c>
      <c r="G7502" s="2" t="s">
        <v>22541</v>
      </c>
      <c r="H7502" s="4" t="s">
        <v>21559</v>
      </c>
      <c r="I7502" s="10"/>
      <c r="J7502" s="6"/>
    </row>
    <row r="7503">
      <c r="A7503" s="62">
        <v>8.10831300334E11</v>
      </c>
      <c r="B7503" s="63" t="s">
        <v>22542</v>
      </c>
      <c r="C7503" s="63" t="s">
        <v>22543</v>
      </c>
      <c r="D7503" s="62">
        <v>8.7472774315E10</v>
      </c>
      <c r="E7503" s="63" t="s">
        <v>165</v>
      </c>
      <c r="F7503" s="63" t="s">
        <v>205</v>
      </c>
      <c r="G7503" s="63" t="s">
        <v>6849</v>
      </c>
      <c r="H7503" s="33"/>
      <c r="I7503" s="33"/>
      <c r="J7503" s="6"/>
    </row>
    <row r="7504">
      <c r="A7504" s="28">
        <v>8.1090640271E11</v>
      </c>
      <c r="B7504" s="29" t="s">
        <v>22544</v>
      </c>
      <c r="C7504" s="29" t="s">
        <v>22545</v>
      </c>
      <c r="D7504" s="28">
        <f>+77775819651</f>
        <v>77775819651</v>
      </c>
      <c r="E7504" s="29" t="s">
        <v>36</v>
      </c>
      <c r="F7504" s="29" t="s">
        <v>96</v>
      </c>
      <c r="G7504" s="29" t="s">
        <v>2197</v>
      </c>
      <c r="H7504" s="51" t="s">
        <v>2373</v>
      </c>
      <c r="I7504" s="6"/>
      <c r="J7504" s="10"/>
    </row>
    <row r="7505">
      <c r="A7505" s="28">
        <v>8.10831301124E11</v>
      </c>
      <c r="B7505" s="29" t="s">
        <v>22546</v>
      </c>
      <c r="C7505" s="29" t="s">
        <v>22547</v>
      </c>
      <c r="D7505" s="28">
        <f>+7772786098</f>
        <v>7772786098</v>
      </c>
      <c r="E7505" s="29" t="s">
        <v>165</v>
      </c>
      <c r="F7505" s="29" t="s">
        <v>141</v>
      </c>
      <c r="G7505" s="29" t="s">
        <v>1529</v>
      </c>
      <c r="H7505" s="51" t="s">
        <v>21564</v>
      </c>
      <c r="I7505" s="6"/>
      <c r="J7505" s="13"/>
    </row>
    <row r="7506">
      <c r="A7506" s="62">
        <v>8.10902302188E11</v>
      </c>
      <c r="B7506" s="63" t="s">
        <v>22548</v>
      </c>
      <c r="C7506" s="63" t="s">
        <v>22549</v>
      </c>
      <c r="D7506" s="62">
        <v>8.70133005E9</v>
      </c>
      <c r="E7506" s="63" t="s">
        <v>2136</v>
      </c>
      <c r="F7506" s="63" t="s">
        <v>1868</v>
      </c>
      <c r="G7506" s="63" t="s">
        <v>12875</v>
      </c>
      <c r="H7506" s="33"/>
      <c r="I7506" s="33"/>
      <c r="J7506" s="6"/>
    </row>
    <row r="7507">
      <c r="A7507" s="62">
        <v>8.10905302421E11</v>
      </c>
      <c r="B7507" s="63" t="s">
        <v>22550</v>
      </c>
      <c r="C7507" s="63" t="s">
        <v>22551</v>
      </c>
      <c r="D7507" s="62">
        <v>8.7754200456E10</v>
      </c>
      <c r="E7507" s="63" t="s">
        <v>117</v>
      </c>
      <c r="F7507" s="63" t="s">
        <v>205</v>
      </c>
      <c r="G7507" s="63" t="s">
        <v>6849</v>
      </c>
      <c r="H7507" s="33"/>
      <c r="I7507" s="33"/>
      <c r="J7507" s="10"/>
    </row>
    <row r="7508">
      <c r="A7508" s="3">
        <v>8.10916301909E11</v>
      </c>
      <c r="B7508" s="2" t="s">
        <v>22552</v>
      </c>
      <c r="C7508" s="2" t="s">
        <v>22553</v>
      </c>
      <c r="D7508" s="3">
        <v>8.7772257797E10</v>
      </c>
      <c r="E7508" s="2" t="s">
        <v>416</v>
      </c>
      <c r="F7508" s="2" t="s">
        <v>141</v>
      </c>
      <c r="G7508" s="2" t="s">
        <v>22554</v>
      </c>
      <c r="H7508" s="4" t="s">
        <v>21487</v>
      </c>
      <c r="I7508" s="10"/>
      <c r="J7508" s="10"/>
    </row>
    <row r="7509">
      <c r="A7509" s="28">
        <v>8.10912302281E11</v>
      </c>
      <c r="B7509" s="29" t="s">
        <v>22555</v>
      </c>
      <c r="C7509" s="29" t="s">
        <v>22556</v>
      </c>
      <c r="D7509" s="28">
        <v>8.7763925544E10</v>
      </c>
      <c r="E7509" s="29" t="s">
        <v>302</v>
      </c>
      <c r="F7509" s="29" t="s">
        <v>37</v>
      </c>
      <c r="G7509" s="29" t="s">
        <v>18658</v>
      </c>
      <c r="H7509" s="51" t="s">
        <v>21703</v>
      </c>
      <c r="I7509" s="6"/>
      <c r="J7509" s="10"/>
    </row>
    <row r="7510">
      <c r="A7510" s="28">
        <v>8.11006351029E11</v>
      </c>
      <c r="B7510" s="29" t="s">
        <v>22557</v>
      </c>
      <c r="C7510" s="29" t="s">
        <v>22558</v>
      </c>
      <c r="D7510" s="39" t="s">
        <v>22559</v>
      </c>
      <c r="E7510" s="29" t="s">
        <v>525</v>
      </c>
      <c r="F7510" s="29" t="s">
        <v>22</v>
      </c>
      <c r="G7510" s="29" t="s">
        <v>1071</v>
      </c>
      <c r="H7510" s="51" t="s">
        <v>2030</v>
      </c>
      <c r="I7510" s="6"/>
      <c r="J7510" s="10"/>
    </row>
    <row r="7511">
      <c r="A7511" s="28">
        <v>8.10929300021E11</v>
      </c>
      <c r="B7511" s="29" t="s">
        <v>22560</v>
      </c>
      <c r="C7511" s="29" t="s">
        <v>22561</v>
      </c>
      <c r="D7511" s="39" t="s">
        <v>22562</v>
      </c>
      <c r="E7511" s="29" t="s">
        <v>362</v>
      </c>
      <c r="F7511" s="29" t="s">
        <v>43</v>
      </c>
      <c r="G7511" s="29" t="s">
        <v>1267</v>
      </c>
      <c r="H7511" s="51" t="s">
        <v>20516</v>
      </c>
      <c r="I7511" s="6"/>
      <c r="J7511" s="6"/>
    </row>
    <row r="7512">
      <c r="A7512" s="28">
        <v>8.10928301508E11</v>
      </c>
      <c r="B7512" s="29" t="s">
        <v>22563</v>
      </c>
      <c r="C7512" s="29" t="s">
        <v>22564</v>
      </c>
      <c r="D7512" s="29" t="s">
        <v>22565</v>
      </c>
      <c r="E7512" s="29" t="s">
        <v>674</v>
      </c>
      <c r="F7512" s="29" t="s">
        <v>2</v>
      </c>
      <c r="G7512" s="29" t="s">
        <v>6522</v>
      </c>
      <c r="H7512" s="51" t="s">
        <v>22451</v>
      </c>
      <c r="I7512" s="6"/>
      <c r="J7512" s="10"/>
    </row>
    <row r="7513">
      <c r="A7513" s="28">
        <v>8.11005301136E11</v>
      </c>
      <c r="B7513" s="29" t="s">
        <v>22566</v>
      </c>
      <c r="C7513" s="29" t="s">
        <v>22567</v>
      </c>
      <c r="D7513" s="28">
        <v>8.7015395995E10</v>
      </c>
      <c r="E7513" s="29" t="s">
        <v>117</v>
      </c>
      <c r="F7513" s="29" t="s">
        <v>16</v>
      </c>
      <c r="G7513" s="29" t="s">
        <v>22568</v>
      </c>
      <c r="H7513" s="51" t="s">
        <v>22451</v>
      </c>
      <c r="I7513" s="6"/>
      <c r="J7513" s="10"/>
    </row>
    <row r="7514">
      <c r="A7514" s="28">
        <v>8.11006301558E11</v>
      </c>
      <c r="B7514" s="29" t="s">
        <v>22569</v>
      </c>
      <c r="C7514" s="29" t="s">
        <v>22570</v>
      </c>
      <c r="D7514" s="28">
        <v>8.7778762696E10</v>
      </c>
      <c r="E7514" s="29" t="s">
        <v>21</v>
      </c>
      <c r="F7514" s="29" t="s">
        <v>2</v>
      </c>
      <c r="G7514" s="29" t="s">
        <v>22571</v>
      </c>
      <c r="H7514" s="51" t="s">
        <v>22572</v>
      </c>
      <c r="I7514" s="6"/>
      <c r="J7514" s="6"/>
    </row>
    <row r="7515">
      <c r="A7515" s="3">
        <v>8.11007301781E11</v>
      </c>
      <c r="B7515" s="2" t="s">
        <v>22573</v>
      </c>
      <c r="C7515" s="2" t="s">
        <v>22573</v>
      </c>
      <c r="D7515" s="2" t="s">
        <v>22574</v>
      </c>
      <c r="E7515" s="2" t="s">
        <v>15580</v>
      </c>
      <c r="F7515" s="2" t="s">
        <v>201</v>
      </c>
      <c r="G7515" s="2" t="s">
        <v>6607</v>
      </c>
      <c r="H7515" s="4" t="s">
        <v>2286</v>
      </c>
      <c r="I7515" s="10"/>
      <c r="J7515" s="10"/>
    </row>
    <row r="7516">
      <c r="A7516" s="58"/>
      <c r="B7516" s="58"/>
      <c r="C7516" s="58"/>
      <c r="D7516" s="58"/>
      <c r="E7516" s="58"/>
      <c r="F7516" s="58"/>
      <c r="G7516" s="58"/>
      <c r="H7516" s="6"/>
      <c r="I7516" s="6"/>
      <c r="J7516" s="33"/>
    </row>
    <row r="7517">
      <c r="A7517" s="28">
        <v>8.11011300236E11</v>
      </c>
      <c r="B7517" s="29" t="s">
        <v>22575</v>
      </c>
      <c r="C7517" s="29" t="s">
        <v>22576</v>
      </c>
      <c r="D7517" s="39" t="s">
        <v>22577</v>
      </c>
      <c r="E7517" s="29" t="s">
        <v>302</v>
      </c>
      <c r="F7517" s="29" t="s">
        <v>96</v>
      </c>
      <c r="G7517" s="29" t="s">
        <v>1613</v>
      </c>
      <c r="H7517" s="51" t="s">
        <v>2373</v>
      </c>
      <c r="I7517" s="6"/>
      <c r="J7517" s="10"/>
    </row>
    <row r="7518">
      <c r="A7518" s="28">
        <v>8.11016350917E11</v>
      </c>
      <c r="B7518" s="29" t="s">
        <v>22578</v>
      </c>
      <c r="C7518" s="29" t="s">
        <v>22579</v>
      </c>
      <c r="D7518" s="28">
        <v>8.7779266376E10</v>
      </c>
      <c r="E7518" s="29" t="s">
        <v>362</v>
      </c>
      <c r="F7518" s="29" t="s">
        <v>55</v>
      </c>
      <c r="G7518" s="29" t="s">
        <v>2633</v>
      </c>
      <c r="H7518" s="51" t="s">
        <v>1814</v>
      </c>
      <c r="I7518" s="6"/>
      <c r="J7518" s="13"/>
    </row>
    <row r="7519">
      <c r="A7519" s="62">
        <v>8.11025401964E11</v>
      </c>
      <c r="B7519" s="63" t="s">
        <v>22580</v>
      </c>
      <c r="C7519" s="63" t="s">
        <v>22581</v>
      </c>
      <c r="D7519" s="62">
        <v>8.777604121E10</v>
      </c>
      <c r="E7519" s="63" t="s">
        <v>213</v>
      </c>
      <c r="F7519" s="63" t="s">
        <v>205</v>
      </c>
      <c r="G7519" s="63" t="s">
        <v>1634</v>
      </c>
      <c r="H7519" s="33"/>
      <c r="I7519" s="33"/>
      <c r="J7519" s="10"/>
    </row>
    <row r="7520">
      <c r="A7520" s="28">
        <v>8.11018400501E11</v>
      </c>
      <c r="B7520" s="29" t="s">
        <v>1681</v>
      </c>
      <c r="C7520" s="29" t="s">
        <v>22582</v>
      </c>
      <c r="D7520" s="28">
        <v>7.7783580948E10</v>
      </c>
      <c r="E7520" s="29" t="s">
        <v>165</v>
      </c>
      <c r="F7520" s="29" t="s">
        <v>2</v>
      </c>
      <c r="G7520" s="29" t="s">
        <v>13108</v>
      </c>
      <c r="H7520" s="51" t="s">
        <v>22451</v>
      </c>
      <c r="I7520" s="6"/>
      <c r="J7520" s="13"/>
    </row>
    <row r="7521">
      <c r="A7521" s="28">
        <v>8.11021300462E11</v>
      </c>
      <c r="B7521" s="29" t="s">
        <v>22583</v>
      </c>
      <c r="C7521" s="29" t="s">
        <v>22584</v>
      </c>
      <c r="D7521" s="28">
        <v>8.7078385968E10</v>
      </c>
      <c r="E7521" s="29" t="s">
        <v>1</v>
      </c>
      <c r="F7521" s="29" t="s">
        <v>96</v>
      </c>
      <c r="G7521" s="29" t="s">
        <v>12377</v>
      </c>
      <c r="H7521" s="51" t="s">
        <v>2373</v>
      </c>
      <c r="I7521" s="6"/>
      <c r="J7521" s="6"/>
    </row>
    <row r="7522">
      <c r="A7522" s="28">
        <v>8.11023400437E11</v>
      </c>
      <c r="B7522" s="29" t="s">
        <v>22585</v>
      </c>
      <c r="C7522" s="29" t="s">
        <v>22586</v>
      </c>
      <c r="D7522" s="28">
        <v>8.7771021134E10</v>
      </c>
      <c r="E7522" s="29" t="s">
        <v>22587</v>
      </c>
      <c r="F7522" s="29" t="s">
        <v>2</v>
      </c>
      <c r="G7522" s="29" t="s">
        <v>6514</v>
      </c>
      <c r="H7522" s="51" t="s">
        <v>22451</v>
      </c>
      <c r="I7522" s="6"/>
      <c r="J7522" s="10"/>
    </row>
    <row r="7523">
      <c r="A7523" s="28">
        <v>8.11021302627E11</v>
      </c>
      <c r="B7523" s="29" t="s">
        <v>22016</v>
      </c>
      <c r="C7523" s="29" t="s">
        <v>22588</v>
      </c>
      <c r="D7523" s="28">
        <v>8.7021818481E10</v>
      </c>
      <c r="E7523" s="29" t="s">
        <v>117</v>
      </c>
      <c r="F7523" s="29" t="s">
        <v>2</v>
      </c>
      <c r="G7523" s="29" t="s">
        <v>22589</v>
      </c>
      <c r="H7523" s="51" t="s">
        <v>22451</v>
      </c>
      <c r="I7523" s="6"/>
      <c r="J7523" s="6"/>
    </row>
    <row r="7524">
      <c r="A7524" s="28">
        <v>8.11108402408E11</v>
      </c>
      <c r="B7524" s="29" t="s">
        <v>22590</v>
      </c>
      <c r="C7524" s="29" t="s">
        <v>22591</v>
      </c>
      <c r="D7524" s="28">
        <v>8.705681707E10</v>
      </c>
      <c r="E7524" s="29" t="s">
        <v>21</v>
      </c>
      <c r="F7524" s="29" t="s">
        <v>37</v>
      </c>
      <c r="G7524" s="29" t="s">
        <v>11527</v>
      </c>
      <c r="H7524" s="51" t="s">
        <v>21703</v>
      </c>
      <c r="I7524" s="6"/>
      <c r="J7524" s="6"/>
    </row>
    <row r="7525">
      <c r="A7525" s="28">
        <v>8.11104300027E11</v>
      </c>
      <c r="B7525" s="29" t="s">
        <v>22592</v>
      </c>
      <c r="C7525" s="29" t="s">
        <v>22593</v>
      </c>
      <c r="D7525" s="28">
        <v>8.7777461133E10</v>
      </c>
      <c r="E7525" s="29" t="s">
        <v>213</v>
      </c>
      <c r="F7525" s="29" t="s">
        <v>186</v>
      </c>
      <c r="G7525" s="29" t="s">
        <v>2220</v>
      </c>
      <c r="H7525" s="51" t="s">
        <v>21616</v>
      </c>
      <c r="I7525" s="6"/>
      <c r="J7525" s="6"/>
    </row>
    <row r="7526">
      <c r="A7526" s="62">
        <v>8.11104300205E11</v>
      </c>
      <c r="B7526" s="63" t="s">
        <v>22594</v>
      </c>
      <c r="C7526" s="63" t="s">
        <v>22595</v>
      </c>
      <c r="D7526" s="62">
        <v>8.7051161264E10</v>
      </c>
      <c r="E7526" s="63" t="s">
        <v>213</v>
      </c>
      <c r="F7526" s="63" t="s">
        <v>205</v>
      </c>
      <c r="G7526" s="63" t="s">
        <v>1634</v>
      </c>
      <c r="H7526" s="33"/>
      <c r="I7526" s="33"/>
      <c r="J7526" s="6"/>
    </row>
    <row r="7527">
      <c r="A7527" s="3">
        <v>8.11107350634E11</v>
      </c>
      <c r="B7527" s="2" t="s">
        <v>22596</v>
      </c>
      <c r="C7527" s="2" t="s">
        <v>22597</v>
      </c>
      <c r="D7527" s="3">
        <v>8.7058608464E10</v>
      </c>
      <c r="E7527" s="2" t="s">
        <v>22598</v>
      </c>
      <c r="F7527" s="2" t="s">
        <v>43</v>
      </c>
      <c r="G7527" s="2" t="s">
        <v>22599</v>
      </c>
      <c r="H7527" s="4" t="s">
        <v>2434</v>
      </c>
      <c r="I7527" s="10"/>
      <c r="J7527" s="10"/>
    </row>
    <row r="7528">
      <c r="A7528" s="62">
        <v>8.11108400937E11</v>
      </c>
      <c r="B7528" s="63" t="s">
        <v>22600</v>
      </c>
      <c r="C7528" s="63" t="s">
        <v>22601</v>
      </c>
      <c r="D7528" s="62">
        <v>8.7027306509E10</v>
      </c>
      <c r="E7528" s="63" t="s">
        <v>879</v>
      </c>
      <c r="F7528" s="63" t="s">
        <v>205</v>
      </c>
      <c r="G7528" s="63" t="s">
        <v>6849</v>
      </c>
      <c r="H7528" s="33"/>
      <c r="I7528" s="33"/>
      <c r="J7528" s="13"/>
    </row>
    <row r="7529">
      <c r="A7529" s="62">
        <v>8.11115301075E11</v>
      </c>
      <c r="B7529" s="63" t="s">
        <v>22602</v>
      </c>
      <c r="C7529" s="63" t="s">
        <v>22603</v>
      </c>
      <c r="D7529" s="62">
        <f>+77016155080</f>
        <v>77016155080</v>
      </c>
      <c r="E7529" s="63" t="s">
        <v>6979</v>
      </c>
      <c r="F7529" s="63" t="s">
        <v>2984</v>
      </c>
      <c r="G7529" s="63" t="s">
        <v>21196</v>
      </c>
      <c r="H7529" s="33"/>
      <c r="I7529" s="33"/>
      <c r="J7529" s="6"/>
    </row>
    <row r="7530">
      <c r="A7530" s="28">
        <v>8.1111030002E11</v>
      </c>
      <c r="B7530" s="29" t="s">
        <v>22604</v>
      </c>
      <c r="C7530" s="29" t="s">
        <v>22605</v>
      </c>
      <c r="D7530" s="28">
        <v>8.7014498208E10</v>
      </c>
      <c r="E7530" s="29" t="s">
        <v>225</v>
      </c>
      <c r="F7530" s="29" t="s">
        <v>43</v>
      </c>
      <c r="G7530" s="29" t="s">
        <v>22606</v>
      </c>
      <c r="H7530" s="51" t="s">
        <v>2627</v>
      </c>
      <c r="I7530" s="6"/>
      <c r="J7530" s="10"/>
    </row>
    <row r="7531">
      <c r="A7531" s="62">
        <v>8.11110301305E11</v>
      </c>
      <c r="B7531" s="63" t="s">
        <v>22607</v>
      </c>
      <c r="C7531" s="63" t="s">
        <v>22608</v>
      </c>
      <c r="D7531" s="62">
        <v>8.7785380003E10</v>
      </c>
      <c r="E7531" s="63" t="s">
        <v>117</v>
      </c>
      <c r="F7531" s="63" t="s">
        <v>16</v>
      </c>
      <c r="G7531" s="63" t="s">
        <v>6852</v>
      </c>
      <c r="H7531" s="33"/>
      <c r="I7531" s="33"/>
      <c r="J7531" s="33"/>
    </row>
    <row r="7532">
      <c r="A7532" s="3">
        <v>8.1112130186E11</v>
      </c>
      <c r="B7532" s="2" t="s">
        <v>22609</v>
      </c>
      <c r="C7532" s="2" t="s">
        <v>22610</v>
      </c>
      <c r="D7532" s="3">
        <v>8.7786230332E10</v>
      </c>
      <c r="E7532" s="2" t="s">
        <v>1335</v>
      </c>
      <c r="F7532" s="2" t="s">
        <v>16</v>
      </c>
      <c r="G7532" s="2" t="s">
        <v>1529</v>
      </c>
      <c r="H7532" s="4" t="s">
        <v>22611</v>
      </c>
      <c r="I7532" s="10"/>
      <c r="J7532" s="10"/>
    </row>
    <row r="7533">
      <c r="A7533" s="28">
        <v>8.11120400734E11</v>
      </c>
      <c r="B7533" s="29" t="s">
        <v>22612</v>
      </c>
      <c r="C7533" s="29" t="s">
        <v>22613</v>
      </c>
      <c r="D7533" s="28">
        <v>8.7074227518E10</v>
      </c>
      <c r="E7533" s="29" t="s">
        <v>165</v>
      </c>
      <c r="F7533" s="29" t="s">
        <v>186</v>
      </c>
      <c r="G7533" s="29" t="s">
        <v>14352</v>
      </c>
      <c r="H7533" s="51" t="s">
        <v>21616</v>
      </c>
      <c r="I7533" s="6"/>
      <c r="J7533" s="33"/>
    </row>
    <row r="7534">
      <c r="A7534" s="62">
        <v>8.11118402571E11</v>
      </c>
      <c r="B7534" s="63" t="s">
        <v>22614</v>
      </c>
      <c r="C7534" s="63" t="s">
        <v>22614</v>
      </c>
      <c r="D7534" s="62">
        <v>8.7014153483E10</v>
      </c>
      <c r="E7534" s="63" t="s">
        <v>165</v>
      </c>
      <c r="F7534" s="63" t="s">
        <v>1868</v>
      </c>
      <c r="G7534" s="63" t="s">
        <v>14142</v>
      </c>
      <c r="H7534" s="33"/>
      <c r="I7534" s="33"/>
      <c r="J7534" s="10"/>
    </row>
    <row r="7535">
      <c r="A7535" s="62">
        <v>8.11121400234E11</v>
      </c>
      <c r="B7535" s="63" t="s">
        <v>22615</v>
      </c>
      <c r="C7535" s="63" t="s">
        <v>22616</v>
      </c>
      <c r="D7535" s="62">
        <f>+77077202521</f>
        <v>77077202521</v>
      </c>
      <c r="E7535" s="63" t="s">
        <v>117</v>
      </c>
      <c r="F7535" s="63" t="s">
        <v>2984</v>
      </c>
      <c r="G7535" s="63" t="s">
        <v>6328</v>
      </c>
      <c r="H7535" s="33"/>
      <c r="I7535" s="33"/>
      <c r="J7535" s="6"/>
    </row>
    <row r="7536">
      <c r="A7536" s="3">
        <v>8.11121302264E11</v>
      </c>
      <c r="B7536" s="2" t="s">
        <v>22617</v>
      </c>
      <c r="C7536" s="2" t="s">
        <v>22618</v>
      </c>
      <c r="D7536" s="69" t="s">
        <v>22619</v>
      </c>
      <c r="E7536" s="2" t="s">
        <v>213</v>
      </c>
      <c r="F7536" s="2" t="s">
        <v>96</v>
      </c>
      <c r="G7536" s="2" t="s">
        <v>22620</v>
      </c>
      <c r="H7536" s="108">
        <v>45581.0</v>
      </c>
      <c r="I7536" s="10"/>
      <c r="J7536" s="10"/>
    </row>
    <row r="7537">
      <c r="A7537" s="3">
        <v>8.11126302925E11</v>
      </c>
      <c r="B7537" s="2" t="s">
        <v>22621</v>
      </c>
      <c r="C7537" s="2" t="s">
        <v>22622</v>
      </c>
      <c r="D7537" s="3">
        <v>8.7716755872E10</v>
      </c>
      <c r="E7537" s="2" t="s">
        <v>36</v>
      </c>
      <c r="F7537" s="2" t="s">
        <v>37</v>
      </c>
      <c r="G7537" s="2" t="s">
        <v>1181</v>
      </c>
      <c r="H7537" s="4" t="s">
        <v>22623</v>
      </c>
      <c r="I7537" s="10"/>
      <c r="J7537" s="10"/>
    </row>
    <row r="7538">
      <c r="A7538" s="28">
        <v>8.11125300225E11</v>
      </c>
      <c r="B7538" s="29" t="s">
        <v>22624</v>
      </c>
      <c r="C7538" s="29" t="s">
        <v>22625</v>
      </c>
      <c r="D7538" s="39" t="s">
        <v>22626</v>
      </c>
      <c r="E7538" s="29" t="s">
        <v>1335</v>
      </c>
      <c r="F7538" s="29" t="s">
        <v>2</v>
      </c>
      <c r="G7538" s="29" t="s">
        <v>12024</v>
      </c>
      <c r="H7538" s="51" t="s">
        <v>22451</v>
      </c>
      <c r="I7538" s="6"/>
      <c r="J7538" s="6"/>
    </row>
    <row r="7539">
      <c r="A7539" s="28">
        <v>8.1120235061E11</v>
      </c>
      <c r="B7539" s="29" t="s">
        <v>22627</v>
      </c>
      <c r="C7539" s="29" t="s">
        <v>22627</v>
      </c>
      <c r="D7539" s="39" t="s">
        <v>22628</v>
      </c>
      <c r="E7539" s="29" t="s">
        <v>22534</v>
      </c>
      <c r="F7539" s="29" t="s">
        <v>71</v>
      </c>
      <c r="G7539" s="29" t="s">
        <v>2201</v>
      </c>
      <c r="H7539" s="30" t="s">
        <v>2174</v>
      </c>
      <c r="I7539" s="6"/>
      <c r="J7539" s="6"/>
    </row>
    <row r="7540">
      <c r="A7540" s="3">
        <v>8.11128400183E11</v>
      </c>
      <c r="B7540" s="2" t="s">
        <v>22629</v>
      </c>
      <c r="C7540" s="2" t="s">
        <v>22630</v>
      </c>
      <c r="D7540" s="3">
        <f>+7112283443</f>
        <v>7112283443</v>
      </c>
      <c r="E7540" s="2" t="s">
        <v>117</v>
      </c>
      <c r="F7540" s="2" t="s">
        <v>91</v>
      </c>
      <c r="G7540" s="2" t="s">
        <v>18479</v>
      </c>
      <c r="H7540" s="4" t="s">
        <v>2339</v>
      </c>
      <c r="I7540" s="10"/>
      <c r="J7540" s="6"/>
    </row>
    <row r="7541">
      <c r="A7541" s="3">
        <v>8.11128400553E11</v>
      </c>
      <c r="B7541" s="2" t="s">
        <v>22631</v>
      </c>
      <c r="C7541" s="2" t="s">
        <v>22632</v>
      </c>
      <c r="D7541" s="69" t="s">
        <v>22633</v>
      </c>
      <c r="E7541" s="2" t="s">
        <v>165</v>
      </c>
      <c r="F7541" s="2" t="s">
        <v>273</v>
      </c>
      <c r="G7541" s="2" t="s">
        <v>5830</v>
      </c>
      <c r="H7541" s="4" t="s">
        <v>22428</v>
      </c>
      <c r="I7541" s="10"/>
      <c r="J7541" s="10"/>
    </row>
    <row r="7542">
      <c r="A7542" s="62">
        <v>8.11129301903E11</v>
      </c>
      <c r="B7542" s="63" t="s">
        <v>22634</v>
      </c>
      <c r="C7542" s="63" t="s">
        <v>22635</v>
      </c>
      <c r="D7542" s="63" t="s">
        <v>22636</v>
      </c>
      <c r="E7542" s="63" t="s">
        <v>16</v>
      </c>
      <c r="F7542" s="63" t="s">
        <v>205</v>
      </c>
      <c r="G7542" s="63" t="s">
        <v>22433</v>
      </c>
      <c r="H7542" s="33"/>
      <c r="I7542" s="33"/>
      <c r="J7542" s="6"/>
    </row>
    <row r="7543">
      <c r="A7543" s="3">
        <v>8.11206301387E11</v>
      </c>
      <c r="B7543" s="2" t="s">
        <v>22637</v>
      </c>
      <c r="C7543" s="2" t="s">
        <v>22637</v>
      </c>
      <c r="D7543" s="3">
        <v>8.7771328881E10</v>
      </c>
      <c r="E7543" s="2" t="s">
        <v>117</v>
      </c>
      <c r="F7543" s="2" t="s">
        <v>186</v>
      </c>
      <c r="G7543" s="2" t="s">
        <v>12297</v>
      </c>
      <c r="H7543" s="4" t="s">
        <v>2505</v>
      </c>
      <c r="I7543" s="10"/>
      <c r="J7543" s="6"/>
    </row>
    <row r="7544">
      <c r="A7544" s="28">
        <v>8.11204351095E11</v>
      </c>
      <c r="B7544" s="29" t="s">
        <v>22638</v>
      </c>
      <c r="C7544" s="29" t="s">
        <v>22639</v>
      </c>
      <c r="D7544" s="28">
        <v>8.7029873621E10</v>
      </c>
      <c r="E7544" s="29" t="s">
        <v>253</v>
      </c>
      <c r="F7544" s="29" t="s">
        <v>55</v>
      </c>
      <c r="G7544" s="29" t="s">
        <v>4905</v>
      </c>
      <c r="H7544" s="51" t="s">
        <v>1814</v>
      </c>
      <c r="I7544" s="6"/>
      <c r="J7544" s="13"/>
    </row>
    <row r="7545">
      <c r="A7545" s="28">
        <v>8.11207300463E11</v>
      </c>
      <c r="B7545" s="29" t="s">
        <v>22640</v>
      </c>
      <c r="C7545" s="29" t="s">
        <v>22641</v>
      </c>
      <c r="D7545" s="28">
        <v>8.7756081446E10</v>
      </c>
      <c r="E7545" s="29" t="s">
        <v>10424</v>
      </c>
      <c r="F7545" s="29" t="s">
        <v>96</v>
      </c>
      <c r="G7545" s="29" t="s">
        <v>22642</v>
      </c>
      <c r="H7545" s="51" t="s">
        <v>2373</v>
      </c>
      <c r="I7545" s="6"/>
      <c r="J7545" s="13"/>
    </row>
    <row r="7546">
      <c r="A7546" s="62">
        <v>8.11206402699E11</v>
      </c>
      <c r="B7546" s="63" t="s">
        <v>22643</v>
      </c>
      <c r="C7546" s="63" t="s">
        <v>22644</v>
      </c>
      <c r="D7546" s="68" t="str">
        <f>+77054211114 ,87054211114</f>
        <v>#ERROR!</v>
      </c>
      <c r="E7546" s="63" t="s">
        <v>379</v>
      </c>
      <c r="F7546" s="63" t="s">
        <v>428</v>
      </c>
      <c r="G7546" s="63" t="s">
        <v>5906</v>
      </c>
      <c r="H7546" s="33"/>
      <c r="I7546" s="33"/>
      <c r="J7546" s="6"/>
    </row>
    <row r="7547">
      <c r="A7547" s="28">
        <v>8.11223450314E11</v>
      </c>
      <c r="B7547" s="29" t="s">
        <v>22645</v>
      </c>
      <c r="C7547" s="29" t="s">
        <v>22646</v>
      </c>
      <c r="D7547" s="28">
        <v>8.775343384E10</v>
      </c>
      <c r="E7547" s="29" t="s">
        <v>117</v>
      </c>
      <c r="F7547" s="29" t="s">
        <v>71</v>
      </c>
      <c r="G7547" s="29" t="s">
        <v>3317</v>
      </c>
      <c r="H7547" s="30" t="s">
        <v>2051</v>
      </c>
      <c r="I7547" s="6"/>
      <c r="J7547" s="6"/>
    </row>
    <row r="7548">
      <c r="A7548" s="28">
        <v>8.11217451032E11</v>
      </c>
      <c r="B7548" s="29" t="s">
        <v>22647</v>
      </c>
      <c r="C7548" s="29" t="s">
        <v>22648</v>
      </c>
      <c r="D7548" s="28">
        <v>8.7776242733E10</v>
      </c>
      <c r="E7548" s="29" t="s">
        <v>6753</v>
      </c>
      <c r="F7548" s="29" t="s">
        <v>16</v>
      </c>
      <c r="G7548" s="29" t="s">
        <v>1955</v>
      </c>
      <c r="H7548" s="30" t="s">
        <v>2826</v>
      </c>
      <c r="I7548" s="6"/>
      <c r="J7548" s="33"/>
    </row>
    <row r="7549">
      <c r="A7549" s="62">
        <v>8.11212301736E11</v>
      </c>
      <c r="B7549" s="63" t="s">
        <v>22649</v>
      </c>
      <c r="C7549" s="63" t="s">
        <v>22650</v>
      </c>
      <c r="D7549" s="62">
        <v>8.7086397011E10</v>
      </c>
      <c r="E7549" s="63" t="s">
        <v>225</v>
      </c>
      <c r="F7549" s="63" t="s">
        <v>1868</v>
      </c>
      <c r="G7549" s="63" t="s">
        <v>11998</v>
      </c>
      <c r="H7549" s="33"/>
      <c r="I7549" s="33"/>
      <c r="J7549" s="6"/>
    </row>
    <row r="7550">
      <c r="A7550" s="62">
        <v>8.11214302369E11</v>
      </c>
      <c r="B7550" s="63" t="s">
        <v>22651</v>
      </c>
      <c r="C7550" s="63" t="s">
        <v>22652</v>
      </c>
      <c r="D7550" s="68" t="str">
        <f>+77059811555 ,87059811555</f>
        <v>#ERROR!</v>
      </c>
      <c r="E7550" s="63" t="s">
        <v>2239</v>
      </c>
      <c r="F7550" s="63" t="s">
        <v>16</v>
      </c>
      <c r="G7550" s="63" t="s">
        <v>3444</v>
      </c>
      <c r="H7550" s="33"/>
      <c r="I7550" s="33"/>
      <c r="J7550" s="13"/>
    </row>
    <row r="7551">
      <c r="A7551" s="28">
        <v>8.1122545085E11</v>
      </c>
      <c r="B7551" s="29" t="s">
        <v>22653</v>
      </c>
      <c r="C7551" s="29" t="s">
        <v>22654</v>
      </c>
      <c r="D7551" s="28">
        <v>8.77788914E10</v>
      </c>
      <c r="E7551" s="29" t="s">
        <v>36</v>
      </c>
      <c r="F7551" s="29" t="s">
        <v>60</v>
      </c>
      <c r="G7551" s="29" t="s">
        <v>22655</v>
      </c>
      <c r="H7551" s="51" t="s">
        <v>3101</v>
      </c>
      <c r="I7551" s="6"/>
      <c r="J7551" s="10"/>
    </row>
    <row r="7552">
      <c r="A7552" s="3">
        <v>8.11224350581E11</v>
      </c>
      <c r="B7552" s="2" t="s">
        <v>22656</v>
      </c>
      <c r="C7552" s="2" t="s">
        <v>22656</v>
      </c>
      <c r="D7552" s="69" t="s">
        <v>22657</v>
      </c>
      <c r="E7552" s="2" t="s">
        <v>674</v>
      </c>
      <c r="F7552" s="2" t="s">
        <v>16</v>
      </c>
      <c r="G7552" s="2" t="s">
        <v>22658</v>
      </c>
      <c r="H7552" s="65" t="s">
        <v>2055</v>
      </c>
      <c r="I7552" s="10"/>
      <c r="J7552" s="10"/>
    </row>
    <row r="7553">
      <c r="A7553" s="28">
        <v>8.11225350517E11</v>
      </c>
      <c r="B7553" s="29" t="s">
        <v>22659</v>
      </c>
      <c r="C7553" s="29" t="s">
        <v>22660</v>
      </c>
      <c r="D7553" s="28">
        <v>8.7785493939E10</v>
      </c>
      <c r="E7553" s="29" t="s">
        <v>22661</v>
      </c>
      <c r="F7553" s="29" t="s">
        <v>22</v>
      </c>
      <c r="G7553" s="29" t="s">
        <v>22662</v>
      </c>
      <c r="H7553" s="51" t="s">
        <v>19847</v>
      </c>
      <c r="I7553" s="6"/>
      <c r="J7553" s="6"/>
    </row>
    <row r="7554">
      <c r="A7554" s="28">
        <v>8.20103301227E11</v>
      </c>
      <c r="B7554" s="29" t="s">
        <v>22663</v>
      </c>
      <c r="C7554" s="29" t="s">
        <v>22664</v>
      </c>
      <c r="D7554" s="28">
        <v>8.7000821982E10</v>
      </c>
      <c r="E7554" s="29" t="s">
        <v>225</v>
      </c>
      <c r="F7554" s="29" t="s">
        <v>2</v>
      </c>
      <c r="G7554" s="29" t="s">
        <v>6514</v>
      </c>
      <c r="H7554" s="51" t="s">
        <v>22451</v>
      </c>
      <c r="I7554" s="6"/>
      <c r="J7554" s="33"/>
    </row>
    <row r="7555">
      <c r="A7555" s="3">
        <v>8.20101402409E11</v>
      </c>
      <c r="B7555" s="2" t="s">
        <v>22665</v>
      </c>
      <c r="C7555" s="2" t="s">
        <v>22666</v>
      </c>
      <c r="D7555" s="69" t="s">
        <v>22667</v>
      </c>
      <c r="E7555" s="2" t="s">
        <v>1</v>
      </c>
      <c r="F7555" s="2" t="s">
        <v>37</v>
      </c>
      <c r="G7555" s="2" t="s">
        <v>1181</v>
      </c>
      <c r="H7555" s="4" t="s">
        <v>22124</v>
      </c>
      <c r="I7555" s="10"/>
      <c r="J7555" s="33"/>
    </row>
    <row r="7556">
      <c r="A7556" s="62">
        <v>8.11230300062E11</v>
      </c>
      <c r="B7556" s="63" t="s">
        <v>22668</v>
      </c>
      <c r="C7556" s="63" t="s">
        <v>22669</v>
      </c>
      <c r="D7556" s="68" t="str">
        <f>+77053004687 ,87053004687</f>
        <v>#ERROR!</v>
      </c>
      <c r="E7556" s="63" t="s">
        <v>1206</v>
      </c>
      <c r="F7556" s="63" t="s">
        <v>2984</v>
      </c>
      <c r="G7556" s="63" t="s">
        <v>6054</v>
      </c>
      <c r="H7556" s="33"/>
      <c r="I7556" s="33"/>
      <c r="J7556" s="10"/>
    </row>
    <row r="7557">
      <c r="A7557" s="3">
        <v>8.20101303004E11</v>
      </c>
      <c r="B7557" s="2" t="s">
        <v>22670</v>
      </c>
      <c r="C7557" s="2" t="s">
        <v>22670</v>
      </c>
      <c r="D7557" s="3">
        <v>8.77709866E10</v>
      </c>
      <c r="E7557" s="2" t="s">
        <v>165</v>
      </c>
      <c r="F7557" s="2" t="s">
        <v>37</v>
      </c>
      <c r="G7557" s="2" t="s">
        <v>6101</v>
      </c>
      <c r="H7557" s="4" t="s">
        <v>22124</v>
      </c>
      <c r="I7557" s="10"/>
      <c r="J7557" s="33"/>
    </row>
    <row r="7558">
      <c r="A7558" s="28">
        <v>8.20105400305E11</v>
      </c>
      <c r="B7558" s="29" t="s">
        <v>22671</v>
      </c>
      <c r="C7558" s="29" t="s">
        <v>22672</v>
      </c>
      <c r="D7558" s="39" t="s">
        <v>22673</v>
      </c>
      <c r="E7558" s="29" t="s">
        <v>117</v>
      </c>
      <c r="F7558" s="29" t="s">
        <v>2</v>
      </c>
      <c r="G7558" s="29" t="s">
        <v>12462</v>
      </c>
      <c r="H7558" s="51" t="s">
        <v>22451</v>
      </c>
      <c r="I7558" s="6"/>
      <c r="J7558" s="6"/>
    </row>
    <row r="7559">
      <c r="A7559" s="28">
        <v>8.20104451215E11</v>
      </c>
      <c r="B7559" s="29" t="s">
        <v>22674</v>
      </c>
      <c r="C7559" s="29" t="s">
        <v>22675</v>
      </c>
      <c r="D7559" s="28">
        <v>8.7051415448E10</v>
      </c>
      <c r="E7559" s="29" t="s">
        <v>21</v>
      </c>
      <c r="F7559" s="29" t="s">
        <v>9</v>
      </c>
      <c r="G7559" s="29" t="s">
        <v>3342</v>
      </c>
      <c r="H7559" s="30" t="s">
        <v>2591</v>
      </c>
      <c r="I7559" s="6"/>
      <c r="J7559" s="6"/>
    </row>
    <row r="7560">
      <c r="A7560" s="28">
        <v>8.20116302197E11</v>
      </c>
      <c r="B7560" s="29" t="s">
        <v>3382</v>
      </c>
      <c r="C7560" s="29" t="s">
        <v>22676</v>
      </c>
      <c r="D7560" s="28">
        <v>8.7077010888E10</v>
      </c>
      <c r="E7560" s="29" t="s">
        <v>165</v>
      </c>
      <c r="F7560" s="29" t="s">
        <v>37</v>
      </c>
      <c r="G7560" s="29" t="s">
        <v>12650</v>
      </c>
      <c r="H7560" s="51" t="s">
        <v>21703</v>
      </c>
      <c r="I7560" s="6"/>
      <c r="J7560" s="6"/>
    </row>
    <row r="7561">
      <c r="A7561" s="3">
        <v>8.20106301927E11</v>
      </c>
      <c r="B7561" s="2" t="s">
        <v>22677</v>
      </c>
      <c r="C7561" s="2" t="s">
        <v>22678</v>
      </c>
      <c r="D7561" s="3">
        <v>8.7134125343E10</v>
      </c>
      <c r="E7561" s="2" t="s">
        <v>117</v>
      </c>
      <c r="F7561" s="2" t="s">
        <v>201</v>
      </c>
      <c r="G7561" s="2" t="s">
        <v>22679</v>
      </c>
      <c r="H7561" s="4" t="s">
        <v>1874</v>
      </c>
      <c r="I7561" s="10"/>
      <c r="J7561" s="10"/>
    </row>
    <row r="7562">
      <c r="A7562" s="28">
        <v>8.20106401824E11</v>
      </c>
      <c r="B7562" s="29" t="s">
        <v>22680</v>
      </c>
      <c r="C7562" s="29" t="s">
        <v>22681</v>
      </c>
      <c r="D7562" s="29" t="s">
        <v>22682</v>
      </c>
      <c r="E7562" s="29" t="s">
        <v>165</v>
      </c>
      <c r="F7562" s="29" t="s">
        <v>2</v>
      </c>
      <c r="G7562" s="29" t="s">
        <v>17257</v>
      </c>
      <c r="H7562" s="51" t="s">
        <v>22683</v>
      </c>
      <c r="I7562" s="6"/>
      <c r="J7562" s="33"/>
    </row>
    <row r="7563">
      <c r="A7563" s="28">
        <v>8.2011030171E11</v>
      </c>
      <c r="B7563" s="29" t="s">
        <v>22684</v>
      </c>
      <c r="C7563" s="29" t="s">
        <v>22685</v>
      </c>
      <c r="D7563" s="28">
        <v>8.702014952521E12</v>
      </c>
      <c r="E7563" s="29" t="s">
        <v>165</v>
      </c>
      <c r="F7563" s="29" t="s">
        <v>273</v>
      </c>
      <c r="G7563" s="29" t="s">
        <v>137</v>
      </c>
      <c r="H7563" s="51" t="s">
        <v>22686</v>
      </c>
      <c r="I7563" s="6"/>
      <c r="J7563" s="6"/>
    </row>
    <row r="7564">
      <c r="A7564" s="28">
        <v>8.20114302304E11</v>
      </c>
      <c r="B7564" s="29" t="s">
        <v>22687</v>
      </c>
      <c r="C7564" s="29" t="s">
        <v>22687</v>
      </c>
      <c r="D7564" s="28">
        <v>7.7766226064E10</v>
      </c>
      <c r="E7564" s="29" t="s">
        <v>117</v>
      </c>
      <c r="F7564" s="29" t="s">
        <v>2</v>
      </c>
      <c r="G7564" s="29" t="s">
        <v>2111</v>
      </c>
      <c r="H7564" s="51" t="s">
        <v>22451</v>
      </c>
      <c r="I7564" s="6"/>
      <c r="J7564" s="20"/>
    </row>
    <row r="7565">
      <c r="A7565" s="3">
        <v>8.20116300775E11</v>
      </c>
      <c r="B7565" s="2" t="s">
        <v>22688</v>
      </c>
      <c r="C7565" s="2" t="s">
        <v>22689</v>
      </c>
      <c r="D7565" s="69" t="s">
        <v>22690</v>
      </c>
      <c r="E7565" s="2" t="s">
        <v>165</v>
      </c>
      <c r="F7565" s="2" t="s">
        <v>37</v>
      </c>
      <c r="G7565" s="2" t="s">
        <v>6280</v>
      </c>
      <c r="H7565" s="4" t="s">
        <v>22124</v>
      </c>
      <c r="I7565" s="10"/>
      <c r="J7565" s="6"/>
    </row>
    <row r="7566">
      <c r="A7566" s="72">
        <v>8.20112301335E11</v>
      </c>
      <c r="B7566" s="73" t="s">
        <v>22691</v>
      </c>
      <c r="C7566" s="73" t="s">
        <v>22692</v>
      </c>
      <c r="D7566" s="72">
        <v>8.7776590671E10</v>
      </c>
      <c r="E7566" s="73" t="s">
        <v>117</v>
      </c>
      <c r="F7566" s="73" t="s">
        <v>91</v>
      </c>
      <c r="G7566" s="73" t="s">
        <v>5361</v>
      </c>
      <c r="H7566" s="74" t="s">
        <v>22693</v>
      </c>
      <c r="I7566" s="14"/>
      <c r="J7566" s="33"/>
    </row>
    <row r="7567">
      <c r="A7567" s="28">
        <v>8.20113350874E11</v>
      </c>
      <c r="B7567" s="29" t="s">
        <v>22694</v>
      </c>
      <c r="C7567" s="29" t="s">
        <v>22695</v>
      </c>
      <c r="D7567" s="28">
        <v>8.7183641056E10</v>
      </c>
      <c r="E7567" s="29" t="s">
        <v>21</v>
      </c>
      <c r="F7567" s="29" t="s">
        <v>9</v>
      </c>
      <c r="G7567" s="29" t="s">
        <v>22696</v>
      </c>
      <c r="H7567" s="30" t="s">
        <v>20425</v>
      </c>
      <c r="I7567" s="6"/>
      <c r="J7567" s="6"/>
    </row>
    <row r="7568">
      <c r="A7568" s="3">
        <v>8.2012230207E11</v>
      </c>
      <c r="B7568" s="2" t="s">
        <v>22697</v>
      </c>
      <c r="C7568" s="2" t="s">
        <v>22698</v>
      </c>
      <c r="D7568" s="69" t="s">
        <v>22699</v>
      </c>
      <c r="E7568" s="2" t="s">
        <v>674</v>
      </c>
      <c r="F7568" s="2" t="s">
        <v>37</v>
      </c>
      <c r="G7568" s="2" t="s">
        <v>3259</v>
      </c>
      <c r="H7568" s="4" t="s">
        <v>21405</v>
      </c>
      <c r="I7568" s="10"/>
      <c r="J7568" s="6"/>
    </row>
    <row r="7569">
      <c r="A7569" s="28">
        <v>8.20130350906E11</v>
      </c>
      <c r="B7569" s="29" t="s">
        <v>22700</v>
      </c>
      <c r="C7569" s="29" t="s">
        <v>22701</v>
      </c>
      <c r="D7569" s="39" t="s">
        <v>22702</v>
      </c>
      <c r="E7569" s="29" t="s">
        <v>21</v>
      </c>
      <c r="F7569" s="29" t="s">
        <v>22</v>
      </c>
      <c r="G7569" s="29" t="s">
        <v>22703</v>
      </c>
      <c r="H7569" s="51" t="s">
        <v>19847</v>
      </c>
      <c r="I7569" s="6"/>
      <c r="J7569" s="20"/>
    </row>
    <row r="7570">
      <c r="A7570" s="28">
        <v>8.20125301653E11</v>
      </c>
      <c r="B7570" s="29" t="s">
        <v>22704</v>
      </c>
      <c r="C7570" s="29" t="s">
        <v>22705</v>
      </c>
      <c r="D7570" s="28">
        <v>8.707969964E10</v>
      </c>
      <c r="E7570" s="29" t="s">
        <v>173</v>
      </c>
      <c r="F7570" s="29" t="s">
        <v>96</v>
      </c>
      <c r="G7570" s="29" t="s">
        <v>6364</v>
      </c>
      <c r="H7570" s="51" t="s">
        <v>21556</v>
      </c>
      <c r="I7570" s="6"/>
      <c r="J7570" s="6"/>
    </row>
    <row r="7571">
      <c r="A7571" s="62">
        <v>8.20129301675E11</v>
      </c>
      <c r="B7571" s="63" t="s">
        <v>22706</v>
      </c>
      <c r="C7571" s="63" t="s">
        <v>22707</v>
      </c>
      <c r="D7571" s="62">
        <v>8.7714216657E10</v>
      </c>
      <c r="E7571" s="63" t="s">
        <v>173</v>
      </c>
      <c r="F7571" s="63" t="s">
        <v>16</v>
      </c>
      <c r="G7571" s="63" t="s">
        <v>6423</v>
      </c>
      <c r="H7571" s="33"/>
      <c r="I7571" s="33"/>
      <c r="J7571" s="6"/>
    </row>
    <row r="7572">
      <c r="A7572" s="3">
        <v>8.20130400341E11</v>
      </c>
      <c r="B7572" s="2" t="s">
        <v>22708</v>
      </c>
      <c r="C7572" s="2" t="s">
        <v>22709</v>
      </c>
      <c r="D7572" s="3">
        <v>8.7767539614E10</v>
      </c>
      <c r="E7572" s="2" t="s">
        <v>117</v>
      </c>
      <c r="F7572" s="2" t="s">
        <v>201</v>
      </c>
      <c r="G7572" s="2" t="s">
        <v>8407</v>
      </c>
      <c r="H7572" s="4" t="s">
        <v>22710</v>
      </c>
      <c r="I7572" s="10"/>
      <c r="J7572" s="6"/>
    </row>
    <row r="7573">
      <c r="A7573" s="28">
        <v>8.20214401633E11</v>
      </c>
      <c r="B7573" s="29" t="s">
        <v>22711</v>
      </c>
      <c r="C7573" s="29" t="s">
        <v>22712</v>
      </c>
      <c r="D7573" s="28">
        <v>8.7713358675E10</v>
      </c>
      <c r="E7573" s="29" t="s">
        <v>117</v>
      </c>
      <c r="F7573" s="29" t="s">
        <v>2</v>
      </c>
      <c r="G7573" s="29" t="s">
        <v>11962</v>
      </c>
      <c r="H7573" s="51" t="s">
        <v>22451</v>
      </c>
      <c r="I7573" s="6"/>
      <c r="J7573" s="10"/>
    </row>
    <row r="7574">
      <c r="A7574" s="3">
        <v>8.20207302855E11</v>
      </c>
      <c r="B7574" s="2" t="s">
        <v>22713</v>
      </c>
      <c r="C7574" s="2" t="s">
        <v>22714</v>
      </c>
      <c r="D7574" s="2" t="s">
        <v>22715</v>
      </c>
      <c r="E7574" s="2" t="s">
        <v>1</v>
      </c>
      <c r="F7574" s="2" t="s">
        <v>96</v>
      </c>
      <c r="G7574" s="2" t="s">
        <v>14504</v>
      </c>
      <c r="H7574" s="4" t="s">
        <v>2370</v>
      </c>
      <c r="I7574" s="10"/>
      <c r="J7574" s="10"/>
    </row>
    <row r="7575">
      <c r="A7575" s="28">
        <v>8.2020835082E11</v>
      </c>
      <c r="B7575" s="29" t="s">
        <v>20780</v>
      </c>
      <c r="C7575" s="29" t="s">
        <v>22716</v>
      </c>
      <c r="D7575" s="28">
        <v>8.7014555439E10</v>
      </c>
      <c r="E7575" s="29" t="s">
        <v>36</v>
      </c>
      <c r="F7575" s="29" t="s">
        <v>43</v>
      </c>
      <c r="G7575" s="29" t="s">
        <v>1323</v>
      </c>
      <c r="H7575" s="51" t="s">
        <v>2627</v>
      </c>
      <c r="I7575" s="6"/>
      <c r="J7575" s="10"/>
    </row>
    <row r="7576">
      <c r="A7576" s="28">
        <v>8.2021030291E11</v>
      </c>
      <c r="B7576" s="29" t="s">
        <v>22717</v>
      </c>
      <c r="C7576" s="29" t="s">
        <v>22718</v>
      </c>
      <c r="D7576" s="28">
        <v>8.7770204377E10</v>
      </c>
      <c r="E7576" s="29" t="s">
        <v>349</v>
      </c>
      <c r="F7576" s="29" t="s">
        <v>201</v>
      </c>
      <c r="G7576" s="29" t="s">
        <v>2178</v>
      </c>
      <c r="H7576" s="51" t="s">
        <v>1874</v>
      </c>
      <c r="I7576" s="6"/>
      <c r="J7576" s="6"/>
    </row>
    <row r="7577">
      <c r="A7577" s="28">
        <v>8.2021345019E11</v>
      </c>
      <c r="B7577" s="29" t="s">
        <v>22719</v>
      </c>
      <c r="C7577" s="29" t="s">
        <v>22720</v>
      </c>
      <c r="D7577" s="39" t="s">
        <v>22721</v>
      </c>
      <c r="E7577" s="29" t="s">
        <v>2034</v>
      </c>
      <c r="F7577" s="29" t="s">
        <v>16</v>
      </c>
      <c r="G7577" s="29" t="s">
        <v>1361</v>
      </c>
      <c r="H7577" s="51" t="s">
        <v>1814</v>
      </c>
      <c r="I7577" s="6"/>
      <c r="J7577" s="6"/>
      <c r="K7577" s="16"/>
      <c r="L7577" s="16"/>
      <c r="M7577" s="16"/>
      <c r="N7577" s="16"/>
      <c r="O7577" s="16"/>
      <c r="P7577" s="16"/>
      <c r="Q7577" s="16"/>
      <c r="R7577" s="16"/>
      <c r="S7577" s="16"/>
      <c r="T7577" s="16"/>
      <c r="U7577" s="16"/>
      <c r="V7577" s="16"/>
      <c r="W7577" s="16"/>
      <c r="X7577" s="16"/>
      <c r="Y7577" s="16"/>
      <c r="Z7577" s="16"/>
    </row>
    <row r="7578">
      <c r="A7578" s="3">
        <v>8.2020730142E11</v>
      </c>
      <c r="B7578" s="2" t="s">
        <v>22722</v>
      </c>
      <c r="C7578" s="2" t="s">
        <v>22723</v>
      </c>
      <c r="D7578" s="3">
        <v>8.777095335E10</v>
      </c>
      <c r="E7578" s="2" t="s">
        <v>165</v>
      </c>
      <c r="F7578" s="2" t="s">
        <v>37</v>
      </c>
      <c r="G7578" s="2" t="s">
        <v>12520</v>
      </c>
      <c r="H7578" s="4" t="s">
        <v>22124</v>
      </c>
      <c r="I7578" s="10"/>
      <c r="J7578" s="33"/>
    </row>
    <row r="7579">
      <c r="A7579" s="28">
        <v>8.20210300092E11</v>
      </c>
      <c r="B7579" s="29" t="s">
        <v>22724</v>
      </c>
      <c r="C7579" s="29" t="s">
        <v>22725</v>
      </c>
      <c r="D7579" s="39" t="s">
        <v>22726</v>
      </c>
      <c r="E7579" s="29" t="s">
        <v>225</v>
      </c>
      <c r="F7579" s="29" t="s">
        <v>91</v>
      </c>
      <c r="G7579" s="29" t="s">
        <v>1834</v>
      </c>
      <c r="H7579" s="51" t="s">
        <v>22727</v>
      </c>
      <c r="I7579" s="6"/>
      <c r="J7579" s="10"/>
    </row>
    <row r="7580">
      <c r="A7580" s="28">
        <v>8.2021835024E11</v>
      </c>
      <c r="B7580" s="29" t="s">
        <v>22728</v>
      </c>
      <c r="C7580" s="29" t="s">
        <v>22729</v>
      </c>
      <c r="D7580" s="39" t="s">
        <v>22730</v>
      </c>
      <c r="E7580" s="29" t="s">
        <v>21</v>
      </c>
      <c r="F7580" s="29" t="s">
        <v>16</v>
      </c>
      <c r="G7580" s="29" t="s">
        <v>1152</v>
      </c>
      <c r="H7580" s="51" t="s">
        <v>2627</v>
      </c>
      <c r="I7580" s="6"/>
      <c r="J7580" s="33"/>
    </row>
    <row r="7581">
      <c r="A7581" s="28">
        <v>8.20217301108E11</v>
      </c>
      <c r="B7581" s="29" t="s">
        <v>22731</v>
      </c>
      <c r="C7581" s="29" t="s">
        <v>22732</v>
      </c>
      <c r="D7581" s="28">
        <v>8.7012444441E10</v>
      </c>
      <c r="E7581" s="29" t="s">
        <v>117</v>
      </c>
      <c r="F7581" s="29" t="s">
        <v>37</v>
      </c>
      <c r="G7581" s="29" t="s">
        <v>15541</v>
      </c>
      <c r="H7581" s="51" t="s">
        <v>21703</v>
      </c>
      <c r="I7581" s="6"/>
      <c r="J7581" s="6"/>
    </row>
    <row r="7582">
      <c r="A7582" s="3">
        <v>8.20217301247E11</v>
      </c>
      <c r="B7582" s="2" t="s">
        <v>22733</v>
      </c>
      <c r="C7582" s="2" t="s">
        <v>22734</v>
      </c>
      <c r="D7582" s="3">
        <v>8.7015778181E10</v>
      </c>
      <c r="E7582" s="2" t="s">
        <v>213</v>
      </c>
      <c r="F7582" s="2" t="s">
        <v>452</v>
      </c>
      <c r="G7582" s="2" t="s">
        <v>15838</v>
      </c>
      <c r="H7582" s="4" t="s">
        <v>20798</v>
      </c>
      <c r="I7582" s="10"/>
      <c r="J7582" s="6"/>
    </row>
    <row r="7583">
      <c r="A7583" s="62">
        <v>8.20219301288E11</v>
      </c>
      <c r="B7583" s="63" t="s">
        <v>22735</v>
      </c>
      <c r="C7583" s="63" t="s">
        <v>22736</v>
      </c>
      <c r="D7583" s="62">
        <f>+77752334554</f>
        <v>77752334554</v>
      </c>
      <c r="E7583" s="63" t="s">
        <v>225</v>
      </c>
      <c r="F7583" s="63" t="s">
        <v>205</v>
      </c>
      <c r="G7583" s="63" t="s">
        <v>1634</v>
      </c>
      <c r="H7583" s="33"/>
      <c r="I7583" s="33"/>
      <c r="J7583" s="6"/>
    </row>
    <row r="7584">
      <c r="A7584" s="3">
        <v>8.20220300502E11</v>
      </c>
      <c r="B7584" s="2" t="s">
        <v>22737</v>
      </c>
      <c r="C7584" s="2" t="s">
        <v>22738</v>
      </c>
      <c r="D7584" s="3">
        <v>8.7771559817E10</v>
      </c>
      <c r="E7584" s="2" t="s">
        <v>5989</v>
      </c>
      <c r="F7584" s="2" t="s">
        <v>141</v>
      </c>
      <c r="G7584" s="2" t="s">
        <v>22739</v>
      </c>
      <c r="H7584" s="4" t="s">
        <v>21559</v>
      </c>
      <c r="I7584" s="10"/>
      <c r="J7584" s="10"/>
    </row>
    <row r="7585">
      <c r="A7585" s="3">
        <v>8.20310451592E11</v>
      </c>
      <c r="B7585" s="2" t="s">
        <v>22740</v>
      </c>
      <c r="C7585" s="2" t="s">
        <v>22741</v>
      </c>
      <c r="D7585" s="3">
        <v>8.7784333999E10</v>
      </c>
      <c r="E7585" s="2" t="s">
        <v>2338</v>
      </c>
      <c r="F7585" s="2" t="s">
        <v>141</v>
      </c>
      <c r="G7585" s="2" t="s">
        <v>1529</v>
      </c>
      <c r="H7585" s="4" t="s">
        <v>22742</v>
      </c>
      <c r="I7585" s="10"/>
      <c r="J7585" s="6"/>
    </row>
    <row r="7586">
      <c r="A7586" s="28">
        <v>8.20226301701E11</v>
      </c>
      <c r="B7586" s="29" t="s">
        <v>22743</v>
      </c>
      <c r="C7586" s="29" t="s">
        <v>22744</v>
      </c>
      <c r="D7586" s="29" t="s">
        <v>22745</v>
      </c>
      <c r="E7586" s="29" t="s">
        <v>2749</v>
      </c>
      <c r="F7586" s="29" t="s">
        <v>91</v>
      </c>
      <c r="G7586" s="29" t="s">
        <v>1834</v>
      </c>
      <c r="H7586" s="51" t="s">
        <v>22746</v>
      </c>
      <c r="I7586" s="6"/>
      <c r="J7586" s="33"/>
    </row>
    <row r="7587">
      <c r="A7587" s="3">
        <v>8.20220350806E11</v>
      </c>
      <c r="B7587" s="2" t="s">
        <v>22747</v>
      </c>
      <c r="C7587" s="2" t="s">
        <v>22748</v>
      </c>
      <c r="D7587" s="3">
        <v>8.7051477833E10</v>
      </c>
      <c r="E7587" s="2" t="s">
        <v>674</v>
      </c>
      <c r="F7587" s="2" t="s">
        <v>16</v>
      </c>
      <c r="G7587" s="2" t="s">
        <v>4897</v>
      </c>
      <c r="H7587" s="4" t="s">
        <v>2434</v>
      </c>
      <c r="I7587" s="10"/>
      <c r="J7587" s="6"/>
    </row>
    <row r="7588">
      <c r="A7588" s="28">
        <v>8.2032740229E11</v>
      </c>
      <c r="B7588" s="29" t="s">
        <v>2011</v>
      </c>
      <c r="C7588" s="29" t="s">
        <v>22749</v>
      </c>
      <c r="D7588" s="39" t="s">
        <v>22750</v>
      </c>
      <c r="E7588" s="29" t="s">
        <v>1023</v>
      </c>
      <c r="F7588" s="29" t="s">
        <v>2</v>
      </c>
      <c r="G7588" s="29" t="s">
        <v>6514</v>
      </c>
      <c r="H7588" s="51" t="s">
        <v>22451</v>
      </c>
      <c r="I7588" s="6"/>
      <c r="J7588" s="13"/>
    </row>
    <row r="7589">
      <c r="A7589" s="28">
        <v>8.20312350053E11</v>
      </c>
      <c r="B7589" s="29" t="s">
        <v>22751</v>
      </c>
      <c r="C7589" s="29" t="s">
        <v>22752</v>
      </c>
      <c r="D7589" s="39" t="s">
        <v>22753</v>
      </c>
      <c r="E7589" s="29" t="s">
        <v>213</v>
      </c>
      <c r="F7589" s="29" t="s">
        <v>16</v>
      </c>
      <c r="G7589" s="29" t="s">
        <v>1041</v>
      </c>
      <c r="H7589" s="51" t="s">
        <v>22754</v>
      </c>
      <c r="I7589" s="6"/>
      <c r="J7589" s="20"/>
      <c r="K7589" s="25"/>
      <c r="L7589" s="25"/>
      <c r="M7589" s="25"/>
      <c r="N7589" s="25"/>
      <c r="O7589" s="25"/>
      <c r="P7589" s="25"/>
      <c r="Q7589" s="25"/>
      <c r="R7589" s="25"/>
      <c r="S7589" s="25"/>
      <c r="T7589" s="25"/>
      <c r="U7589" s="25"/>
      <c r="V7589" s="25"/>
      <c r="W7589" s="25"/>
      <c r="X7589" s="25"/>
      <c r="Y7589" s="25"/>
      <c r="Z7589" s="25"/>
    </row>
    <row r="7590">
      <c r="A7590" s="28">
        <v>8.20314350778E11</v>
      </c>
      <c r="B7590" s="29" t="s">
        <v>22755</v>
      </c>
      <c r="C7590" s="29" t="s">
        <v>22756</v>
      </c>
      <c r="D7590" s="28">
        <v>8.702773771E10</v>
      </c>
      <c r="E7590" s="29" t="s">
        <v>165</v>
      </c>
      <c r="F7590" s="29" t="s">
        <v>43</v>
      </c>
      <c r="G7590" s="29" t="s">
        <v>14959</v>
      </c>
      <c r="H7590" s="51" t="s">
        <v>20230</v>
      </c>
      <c r="I7590" s="57" t="s">
        <v>22757</v>
      </c>
      <c r="J7590" s="33"/>
    </row>
    <row r="7591">
      <c r="A7591" s="3">
        <v>8.20317350962E11</v>
      </c>
      <c r="B7591" s="2" t="s">
        <v>22758</v>
      </c>
      <c r="C7591" s="2" t="s">
        <v>22759</v>
      </c>
      <c r="D7591" s="69" t="s">
        <v>22760</v>
      </c>
      <c r="E7591" s="2" t="s">
        <v>7918</v>
      </c>
      <c r="F7591" s="2" t="s">
        <v>9</v>
      </c>
      <c r="G7591" s="2" t="s">
        <v>1121</v>
      </c>
      <c r="H7591" s="65" t="s">
        <v>2591</v>
      </c>
      <c r="I7591" s="10"/>
      <c r="J7591" s="10"/>
    </row>
    <row r="7592">
      <c r="A7592" s="62">
        <v>8.20325400827E11</v>
      </c>
      <c r="B7592" s="63" t="s">
        <v>22761</v>
      </c>
      <c r="C7592" s="63" t="s">
        <v>22762</v>
      </c>
      <c r="D7592" s="62">
        <v>8.7782258979E10</v>
      </c>
      <c r="E7592" s="63" t="s">
        <v>225</v>
      </c>
      <c r="F7592" s="63" t="s">
        <v>205</v>
      </c>
      <c r="G7592" s="63" t="s">
        <v>16620</v>
      </c>
      <c r="H7592" s="33"/>
      <c r="I7592" s="33"/>
      <c r="J7592" s="10"/>
    </row>
    <row r="7593">
      <c r="A7593" s="28">
        <v>8.20330402098E11</v>
      </c>
      <c r="B7593" s="29" t="s">
        <v>22763</v>
      </c>
      <c r="C7593" s="29" t="s">
        <v>22764</v>
      </c>
      <c r="D7593" s="28">
        <v>8.7772122078E10</v>
      </c>
      <c r="E7593" s="29" t="s">
        <v>15</v>
      </c>
      <c r="F7593" s="29" t="s">
        <v>16</v>
      </c>
      <c r="G7593" s="29" t="s">
        <v>19319</v>
      </c>
      <c r="H7593" s="51" t="s">
        <v>2373</v>
      </c>
      <c r="I7593" s="6"/>
      <c r="J7593" s="6"/>
    </row>
    <row r="7594">
      <c r="A7594" s="3">
        <v>8.20329302274E11</v>
      </c>
      <c r="B7594" s="2" t="s">
        <v>22765</v>
      </c>
      <c r="C7594" s="2" t="s">
        <v>22766</v>
      </c>
      <c r="D7594" s="3">
        <v>8.7760008282E10</v>
      </c>
      <c r="E7594" s="2" t="s">
        <v>1331</v>
      </c>
      <c r="F7594" s="2" t="s">
        <v>201</v>
      </c>
      <c r="G7594" s="2" t="s">
        <v>202</v>
      </c>
      <c r="H7594" s="4" t="s">
        <v>1874</v>
      </c>
      <c r="I7594" s="10"/>
      <c r="J7594" s="20"/>
    </row>
    <row r="7595">
      <c r="A7595" s="28">
        <v>8.203284019E11</v>
      </c>
      <c r="B7595" s="29" t="s">
        <v>22767</v>
      </c>
      <c r="C7595" s="29" t="s">
        <v>22768</v>
      </c>
      <c r="D7595" s="29" t="s">
        <v>22769</v>
      </c>
      <c r="E7595" s="29" t="s">
        <v>674</v>
      </c>
      <c r="F7595" s="29" t="s">
        <v>31</v>
      </c>
      <c r="G7595" s="29" t="s">
        <v>2447</v>
      </c>
      <c r="H7595" s="51" t="s">
        <v>21234</v>
      </c>
      <c r="I7595" s="6"/>
      <c r="J7595" s="33"/>
    </row>
    <row r="7596">
      <c r="A7596" s="3">
        <v>8.2040345048E11</v>
      </c>
      <c r="B7596" s="2" t="s">
        <v>22770</v>
      </c>
      <c r="C7596" s="2" t="s">
        <v>22771</v>
      </c>
      <c r="D7596" s="3">
        <v>8.707439043E10</v>
      </c>
      <c r="E7596" s="2" t="s">
        <v>379</v>
      </c>
      <c r="F7596" s="2" t="s">
        <v>9</v>
      </c>
      <c r="G7596" s="2" t="s">
        <v>5844</v>
      </c>
      <c r="H7596" s="65" t="s">
        <v>2591</v>
      </c>
      <c r="I7596" s="10"/>
      <c r="J7596" s="6"/>
    </row>
    <row r="7597">
      <c r="A7597" s="3">
        <v>8.20402450485E11</v>
      </c>
      <c r="B7597" s="2" t="s">
        <v>22772</v>
      </c>
      <c r="C7597" s="2" t="s">
        <v>22773</v>
      </c>
      <c r="D7597" s="3">
        <v>8.7085822942E10</v>
      </c>
      <c r="E7597" s="2" t="s">
        <v>674</v>
      </c>
      <c r="F7597" s="2" t="s">
        <v>22</v>
      </c>
      <c r="G7597" s="2" t="s">
        <v>2386</v>
      </c>
      <c r="H7597" s="4" t="s">
        <v>22774</v>
      </c>
      <c r="I7597" s="10"/>
      <c r="J7597" s="10"/>
    </row>
    <row r="7598">
      <c r="A7598" s="28">
        <v>8.20409300708E11</v>
      </c>
      <c r="B7598" s="29" t="s">
        <v>22775</v>
      </c>
      <c r="C7598" s="29" t="s">
        <v>22776</v>
      </c>
      <c r="D7598" s="28">
        <v>8.7059775456E10</v>
      </c>
      <c r="E7598" s="29" t="s">
        <v>173</v>
      </c>
      <c r="F7598" s="29" t="s">
        <v>2</v>
      </c>
      <c r="G7598" s="29" t="s">
        <v>6514</v>
      </c>
      <c r="H7598" s="51" t="s">
        <v>22451</v>
      </c>
      <c r="I7598" s="6"/>
      <c r="J7598" s="10"/>
    </row>
    <row r="7599">
      <c r="A7599" s="3">
        <v>8.2040635123E11</v>
      </c>
      <c r="B7599" s="2" t="s">
        <v>22777</v>
      </c>
      <c r="C7599" s="2" t="s">
        <v>22778</v>
      </c>
      <c r="D7599" s="3">
        <v>8.705305042E10</v>
      </c>
      <c r="E7599" s="2" t="s">
        <v>165</v>
      </c>
      <c r="F7599" s="2" t="s">
        <v>16</v>
      </c>
      <c r="G7599" s="2" t="s">
        <v>13802</v>
      </c>
      <c r="H7599" s="4" t="s">
        <v>22779</v>
      </c>
      <c r="I7599" s="10"/>
      <c r="J7599" s="6"/>
    </row>
    <row r="7600">
      <c r="A7600" s="28">
        <v>8.2040830171E11</v>
      </c>
      <c r="B7600" s="29" t="s">
        <v>22780</v>
      </c>
      <c r="C7600" s="29" t="s">
        <v>22781</v>
      </c>
      <c r="D7600" s="28">
        <v>8.7012965673E10</v>
      </c>
      <c r="E7600" s="29" t="s">
        <v>213</v>
      </c>
      <c r="F7600" s="29" t="s">
        <v>452</v>
      </c>
      <c r="G7600" s="29" t="s">
        <v>13178</v>
      </c>
      <c r="H7600" s="51" t="s">
        <v>20891</v>
      </c>
      <c r="I7600" s="6"/>
      <c r="J7600" s="20"/>
    </row>
    <row r="7601">
      <c r="A7601" s="28">
        <v>8.20429300638E11</v>
      </c>
      <c r="B7601" s="29" t="s">
        <v>22782</v>
      </c>
      <c r="C7601" s="29" t="s">
        <v>22783</v>
      </c>
      <c r="D7601" s="39" t="s">
        <v>22784</v>
      </c>
      <c r="E7601" s="29" t="s">
        <v>117</v>
      </c>
      <c r="F7601" s="29" t="s">
        <v>452</v>
      </c>
      <c r="G7601" s="29" t="s">
        <v>11973</v>
      </c>
      <c r="H7601" s="51" t="s">
        <v>20891</v>
      </c>
      <c r="I7601" s="6"/>
      <c r="J7601" s="6"/>
    </row>
    <row r="7602">
      <c r="A7602" s="28">
        <v>8.20410499035E11</v>
      </c>
      <c r="B7602" s="29" t="s">
        <v>22785</v>
      </c>
      <c r="C7602" s="29" t="s">
        <v>22786</v>
      </c>
      <c r="D7602" s="28">
        <v>8.7776641786E10</v>
      </c>
      <c r="E7602" s="29" t="s">
        <v>674</v>
      </c>
      <c r="F7602" s="29" t="s">
        <v>452</v>
      </c>
      <c r="G7602" s="29" t="s">
        <v>14416</v>
      </c>
      <c r="H7602" s="51" t="s">
        <v>20891</v>
      </c>
      <c r="I7602" s="6"/>
      <c r="J7602" s="6"/>
    </row>
    <row r="7603">
      <c r="A7603" s="28">
        <v>8.20412400037E11</v>
      </c>
      <c r="B7603" s="29" t="s">
        <v>22787</v>
      </c>
      <c r="C7603" s="29" t="s">
        <v>22788</v>
      </c>
      <c r="D7603" s="39" t="s">
        <v>22789</v>
      </c>
      <c r="E7603" s="29" t="s">
        <v>117</v>
      </c>
      <c r="F7603" s="29" t="s">
        <v>2</v>
      </c>
      <c r="G7603" s="29" t="s">
        <v>12210</v>
      </c>
      <c r="H7603" s="51" t="s">
        <v>22451</v>
      </c>
      <c r="I7603" s="6"/>
      <c r="J7603" s="6"/>
    </row>
    <row r="7604">
      <c r="A7604" s="3">
        <v>8.2041745005E11</v>
      </c>
      <c r="B7604" s="2" t="s">
        <v>22790</v>
      </c>
      <c r="C7604" s="2" t="s">
        <v>22791</v>
      </c>
      <c r="D7604" s="3">
        <v>8.7005008275E10</v>
      </c>
      <c r="E7604" s="2" t="s">
        <v>674</v>
      </c>
      <c r="F7604" s="2" t="s">
        <v>60</v>
      </c>
      <c r="G7604" s="2" t="s">
        <v>1041</v>
      </c>
      <c r="H7604" s="4" t="s">
        <v>2994</v>
      </c>
      <c r="I7604" s="10"/>
      <c r="J7604" s="13"/>
    </row>
    <row r="7605">
      <c r="A7605" s="3">
        <v>8.20427350158E11</v>
      </c>
      <c r="B7605" s="2" t="s">
        <v>22792</v>
      </c>
      <c r="C7605" s="2" t="s">
        <v>22793</v>
      </c>
      <c r="D7605" s="3">
        <v>8.7786223882E10</v>
      </c>
      <c r="E7605" s="2" t="s">
        <v>165</v>
      </c>
      <c r="F7605" s="2" t="s">
        <v>71</v>
      </c>
      <c r="G7605" s="2" t="s">
        <v>22794</v>
      </c>
      <c r="H7605" s="65" t="s">
        <v>22795</v>
      </c>
      <c r="I7605" s="10"/>
      <c r="J7605" s="10"/>
    </row>
    <row r="7606">
      <c r="A7606" s="28">
        <v>8.20412402471E11</v>
      </c>
      <c r="B7606" s="29" t="s">
        <v>22796</v>
      </c>
      <c r="C7606" s="29" t="s">
        <v>22797</v>
      </c>
      <c r="D7606" s="28">
        <v>8.7075912538E10</v>
      </c>
      <c r="E7606" s="29" t="s">
        <v>15</v>
      </c>
      <c r="F7606" s="29" t="s">
        <v>273</v>
      </c>
      <c r="G7606" s="29" t="s">
        <v>6050</v>
      </c>
      <c r="H7606" s="51" t="s">
        <v>22686</v>
      </c>
      <c r="I7606" s="6"/>
      <c r="J7606" s="33"/>
    </row>
    <row r="7607">
      <c r="A7607" s="62">
        <v>8.20422300352E11</v>
      </c>
      <c r="B7607" s="63" t="s">
        <v>22798</v>
      </c>
      <c r="C7607" s="63" t="s">
        <v>22799</v>
      </c>
      <c r="D7607" s="62">
        <v>8.7079900303E10</v>
      </c>
      <c r="E7607" s="63" t="s">
        <v>349</v>
      </c>
      <c r="F7607" s="63" t="s">
        <v>2984</v>
      </c>
      <c r="G7607" s="63" t="s">
        <v>5954</v>
      </c>
      <c r="H7607" s="33"/>
      <c r="I7607" s="33"/>
      <c r="J7607" s="10"/>
    </row>
    <row r="7608">
      <c r="A7608" s="28">
        <v>8.2050340289E11</v>
      </c>
      <c r="B7608" s="29" t="s">
        <v>22800</v>
      </c>
      <c r="C7608" s="29" t="s">
        <v>22801</v>
      </c>
      <c r="D7608" s="28">
        <v>8.7058391482E10</v>
      </c>
      <c r="E7608" s="29" t="s">
        <v>22802</v>
      </c>
      <c r="F7608" s="29" t="s">
        <v>201</v>
      </c>
      <c r="G7608" s="29" t="s">
        <v>1500</v>
      </c>
      <c r="H7608" s="51" t="s">
        <v>18796</v>
      </c>
      <c r="I7608" s="6"/>
      <c r="J7608" s="10"/>
    </row>
    <row r="7609">
      <c r="A7609" s="62">
        <v>8.20511450428E11</v>
      </c>
      <c r="B7609" s="63" t="s">
        <v>22803</v>
      </c>
      <c r="C7609" s="63" t="s">
        <v>22804</v>
      </c>
      <c r="D7609" s="62">
        <v>8.7015340877E10</v>
      </c>
      <c r="E7609" s="63" t="s">
        <v>253</v>
      </c>
      <c r="F7609" s="63" t="s">
        <v>428</v>
      </c>
      <c r="G7609" s="63" t="s">
        <v>5863</v>
      </c>
      <c r="H7609" s="33"/>
      <c r="I7609" s="33"/>
      <c r="J7609" s="10"/>
    </row>
    <row r="7610">
      <c r="A7610" s="28">
        <v>8.20505400499E11</v>
      </c>
      <c r="B7610" s="29" t="s">
        <v>22805</v>
      </c>
      <c r="C7610" s="29" t="s">
        <v>22806</v>
      </c>
      <c r="D7610" s="28">
        <v>8.7765051982E10</v>
      </c>
      <c r="E7610" s="29" t="s">
        <v>165</v>
      </c>
      <c r="F7610" s="29" t="s">
        <v>201</v>
      </c>
      <c r="G7610" s="29" t="s">
        <v>498</v>
      </c>
      <c r="H7610" s="51" t="s">
        <v>18796</v>
      </c>
      <c r="I7610" s="6"/>
      <c r="J7610" s="33"/>
    </row>
    <row r="7611">
      <c r="A7611" s="28">
        <v>8.20510301235E11</v>
      </c>
      <c r="B7611" s="29" t="s">
        <v>22807</v>
      </c>
      <c r="C7611" s="29" t="s">
        <v>22808</v>
      </c>
      <c r="D7611" s="28">
        <v>8.7714186241E10</v>
      </c>
      <c r="E7611" s="29" t="s">
        <v>117</v>
      </c>
      <c r="F7611" s="29" t="s">
        <v>2</v>
      </c>
      <c r="G7611" s="29" t="s">
        <v>6259</v>
      </c>
      <c r="H7611" s="51" t="s">
        <v>22451</v>
      </c>
      <c r="I7611" s="6"/>
      <c r="J7611" s="33"/>
    </row>
    <row r="7612">
      <c r="A7612" s="3">
        <v>8.20601303344E11</v>
      </c>
      <c r="B7612" s="2" t="s">
        <v>22809</v>
      </c>
      <c r="C7612" s="2" t="s">
        <v>22810</v>
      </c>
      <c r="D7612" s="69" t="s">
        <v>22811</v>
      </c>
      <c r="E7612" s="2" t="s">
        <v>21</v>
      </c>
      <c r="F7612" s="2" t="s">
        <v>96</v>
      </c>
      <c r="G7612" s="2" t="s">
        <v>12524</v>
      </c>
      <c r="H7612" s="4" t="s">
        <v>2370</v>
      </c>
      <c r="I7612" s="10"/>
      <c r="J7612" s="10"/>
    </row>
    <row r="7613">
      <c r="A7613" s="28">
        <v>8.20526300625E11</v>
      </c>
      <c r="B7613" s="29" t="s">
        <v>22812</v>
      </c>
      <c r="C7613" s="29" t="s">
        <v>22813</v>
      </c>
      <c r="D7613" s="28">
        <v>8.7771982889E10</v>
      </c>
      <c r="E7613" s="29" t="s">
        <v>15495</v>
      </c>
      <c r="F7613" s="29" t="s">
        <v>2</v>
      </c>
      <c r="G7613" s="29" t="s">
        <v>6514</v>
      </c>
      <c r="H7613" s="51" t="s">
        <v>22451</v>
      </c>
      <c r="I7613" s="6"/>
      <c r="J7613" s="6"/>
    </row>
    <row r="7614">
      <c r="A7614" s="28">
        <v>8.2052840248E11</v>
      </c>
      <c r="B7614" s="29" t="s">
        <v>22814</v>
      </c>
      <c r="C7614" s="29" t="s">
        <v>22815</v>
      </c>
      <c r="D7614" s="28">
        <v>8.7022929038E10</v>
      </c>
      <c r="E7614" s="29" t="s">
        <v>1335</v>
      </c>
      <c r="F7614" s="29" t="s">
        <v>2</v>
      </c>
      <c r="G7614" s="29" t="s">
        <v>12199</v>
      </c>
      <c r="H7614" s="51" t="s">
        <v>22451</v>
      </c>
      <c r="I7614" s="6"/>
      <c r="J7614" s="6"/>
    </row>
    <row r="7615">
      <c r="A7615" s="3">
        <v>8.20530450095E11</v>
      </c>
      <c r="B7615" s="2" t="s">
        <v>22816</v>
      </c>
      <c r="C7615" s="2" t="s">
        <v>22817</v>
      </c>
      <c r="D7615" s="3">
        <f>+77011111901</f>
        <v>77011111901</v>
      </c>
      <c r="E7615" s="2" t="s">
        <v>213</v>
      </c>
      <c r="F7615" s="2" t="s">
        <v>71</v>
      </c>
      <c r="G7615" s="2" t="s">
        <v>16858</v>
      </c>
      <c r="H7615" s="65" t="s">
        <v>2084</v>
      </c>
      <c r="I7615" s="10"/>
      <c r="J7615" s="10"/>
    </row>
    <row r="7616">
      <c r="A7616" s="3">
        <v>8.20522450547E11</v>
      </c>
      <c r="B7616" s="2" t="s">
        <v>22818</v>
      </c>
      <c r="C7616" s="2" t="s">
        <v>22819</v>
      </c>
      <c r="D7616" s="3">
        <v>8.7055847472E10</v>
      </c>
      <c r="E7616" s="2" t="s">
        <v>213</v>
      </c>
      <c r="F7616" s="2" t="s">
        <v>22</v>
      </c>
      <c r="G7616" s="2" t="s">
        <v>22820</v>
      </c>
      <c r="H7616" s="4" t="s">
        <v>2030</v>
      </c>
      <c r="I7616" s="10"/>
      <c r="J7616" s="10"/>
    </row>
    <row r="7617">
      <c r="A7617" s="28">
        <v>8.20525351055E11</v>
      </c>
      <c r="B7617" s="29" t="s">
        <v>22821</v>
      </c>
      <c r="C7617" s="29" t="s">
        <v>22822</v>
      </c>
      <c r="D7617" s="28">
        <v>8.7479084906E10</v>
      </c>
      <c r="E7617" s="29" t="s">
        <v>165</v>
      </c>
      <c r="F7617" s="29" t="s">
        <v>43</v>
      </c>
      <c r="G7617" s="29" t="s">
        <v>22823</v>
      </c>
      <c r="H7617" s="51" t="s">
        <v>20230</v>
      </c>
      <c r="I7617" s="6"/>
      <c r="J7617" s="33"/>
    </row>
    <row r="7618">
      <c r="A7618" s="72">
        <v>8.20603350828E11</v>
      </c>
      <c r="B7618" s="73" t="s">
        <v>22824</v>
      </c>
      <c r="C7618" s="73" t="s">
        <v>22825</v>
      </c>
      <c r="D7618" s="109" t="s">
        <v>22826</v>
      </c>
      <c r="E7618" s="73" t="s">
        <v>165</v>
      </c>
      <c r="F7618" s="73" t="s">
        <v>60</v>
      </c>
      <c r="G7618" s="73" t="s">
        <v>2330</v>
      </c>
      <c r="H7618" s="74" t="s">
        <v>2994</v>
      </c>
      <c r="I7618" s="14"/>
      <c r="J7618" s="6"/>
    </row>
    <row r="7619">
      <c r="A7619" s="28">
        <v>8.20610401399E11</v>
      </c>
      <c r="B7619" s="29" t="s">
        <v>22827</v>
      </c>
      <c r="C7619" s="29" t="s">
        <v>22828</v>
      </c>
      <c r="D7619" s="28">
        <v>8.7016407545E10</v>
      </c>
      <c r="E7619" s="29" t="s">
        <v>674</v>
      </c>
      <c r="F7619" s="29" t="s">
        <v>2</v>
      </c>
      <c r="G7619" s="29" t="s">
        <v>6522</v>
      </c>
      <c r="H7619" s="51" t="s">
        <v>22451</v>
      </c>
      <c r="I7619" s="6"/>
      <c r="J7619" s="6"/>
    </row>
    <row r="7620">
      <c r="A7620" s="62">
        <v>8.20613300608E11</v>
      </c>
      <c r="B7620" s="63" t="s">
        <v>22829</v>
      </c>
      <c r="C7620" s="63" t="s">
        <v>22830</v>
      </c>
      <c r="D7620" s="62">
        <v>8.7057607872E10</v>
      </c>
      <c r="E7620" s="63" t="s">
        <v>5235</v>
      </c>
      <c r="F7620" s="63" t="s">
        <v>2984</v>
      </c>
      <c r="G7620" s="63" t="s">
        <v>6328</v>
      </c>
      <c r="H7620" s="33"/>
      <c r="I7620" s="33"/>
      <c r="J7620" s="10"/>
    </row>
    <row r="7621">
      <c r="A7621" s="28">
        <v>8.20612400837E11</v>
      </c>
      <c r="B7621" s="29" t="s">
        <v>22831</v>
      </c>
      <c r="C7621" s="29" t="s">
        <v>22832</v>
      </c>
      <c r="D7621" s="28">
        <v>8.7474026506E10</v>
      </c>
      <c r="E7621" s="29" t="s">
        <v>117</v>
      </c>
      <c r="F7621" s="29" t="s">
        <v>2</v>
      </c>
      <c r="G7621" s="29" t="s">
        <v>12478</v>
      </c>
      <c r="H7621" s="51" t="s">
        <v>22451</v>
      </c>
      <c r="I7621" s="6"/>
      <c r="J7621" s="33"/>
    </row>
    <row r="7622">
      <c r="A7622" s="3">
        <v>8.20618451379E11</v>
      </c>
      <c r="B7622" s="2" t="s">
        <v>22833</v>
      </c>
      <c r="C7622" s="2" t="s">
        <v>22834</v>
      </c>
      <c r="D7622" s="3">
        <v>8.7023166782E10</v>
      </c>
      <c r="E7622" s="2" t="s">
        <v>225</v>
      </c>
      <c r="F7622" s="2" t="s">
        <v>43</v>
      </c>
      <c r="G7622" s="2" t="s">
        <v>1323</v>
      </c>
      <c r="H7622" s="4" t="s">
        <v>22835</v>
      </c>
      <c r="I7622" s="10"/>
      <c r="J7622" s="6"/>
    </row>
    <row r="7623">
      <c r="A7623" s="62">
        <v>8.20618300625E11</v>
      </c>
      <c r="B7623" s="63" t="s">
        <v>22836</v>
      </c>
      <c r="C7623" s="63" t="s">
        <v>22837</v>
      </c>
      <c r="D7623" s="62">
        <f>+77716020797</f>
        <v>77716020797</v>
      </c>
      <c r="E7623" s="63" t="s">
        <v>36</v>
      </c>
      <c r="F7623" s="63" t="s">
        <v>1868</v>
      </c>
      <c r="G7623" s="63" t="s">
        <v>16744</v>
      </c>
      <c r="H7623" s="33"/>
      <c r="I7623" s="33"/>
      <c r="J7623" s="6"/>
    </row>
    <row r="7624">
      <c r="A7624" s="3">
        <v>8.20616350581E11</v>
      </c>
      <c r="B7624" s="2" t="s">
        <v>22838</v>
      </c>
      <c r="C7624" s="2" t="s">
        <v>22839</v>
      </c>
      <c r="D7624" s="3">
        <v>8.7013293747E10</v>
      </c>
      <c r="E7624" s="2" t="s">
        <v>8359</v>
      </c>
      <c r="F7624" s="2" t="s">
        <v>16</v>
      </c>
      <c r="G7624" s="2" t="s">
        <v>22840</v>
      </c>
      <c r="H7624" s="65" t="s">
        <v>2084</v>
      </c>
      <c r="I7624" s="10"/>
      <c r="J7624" s="20"/>
    </row>
    <row r="7625">
      <c r="A7625" s="62">
        <v>8.20622400425E11</v>
      </c>
      <c r="B7625" s="63" t="s">
        <v>22841</v>
      </c>
      <c r="C7625" s="63" t="s">
        <v>22841</v>
      </c>
      <c r="D7625" s="63" t="s">
        <v>22842</v>
      </c>
      <c r="E7625" s="63" t="s">
        <v>525</v>
      </c>
      <c r="F7625" s="63" t="s">
        <v>1868</v>
      </c>
      <c r="G7625" s="63" t="s">
        <v>14424</v>
      </c>
      <c r="H7625" s="33"/>
      <c r="I7625" s="33"/>
      <c r="J7625" s="33"/>
    </row>
    <row r="7626">
      <c r="A7626" s="3">
        <v>8.206213024E11</v>
      </c>
      <c r="B7626" s="2" t="s">
        <v>22843</v>
      </c>
      <c r="C7626" s="2" t="s">
        <v>22844</v>
      </c>
      <c r="D7626" s="69" t="s">
        <v>22845</v>
      </c>
      <c r="E7626" s="2" t="s">
        <v>16</v>
      </c>
      <c r="F7626" s="2" t="s">
        <v>91</v>
      </c>
      <c r="G7626" s="2" t="s">
        <v>22846</v>
      </c>
      <c r="H7626" s="4" t="s">
        <v>22847</v>
      </c>
      <c r="I7626" s="10"/>
      <c r="J7626" s="33"/>
    </row>
    <row r="7627">
      <c r="A7627" s="28">
        <v>8.20619302647E11</v>
      </c>
      <c r="B7627" s="29" t="s">
        <v>22848</v>
      </c>
      <c r="C7627" s="29" t="s">
        <v>22849</v>
      </c>
      <c r="D7627" s="39" t="s">
        <v>22850</v>
      </c>
      <c r="E7627" s="29" t="s">
        <v>2533</v>
      </c>
      <c r="F7627" s="29" t="s">
        <v>96</v>
      </c>
      <c r="G7627" s="29" t="s">
        <v>22851</v>
      </c>
      <c r="H7627" s="51" t="s">
        <v>2373</v>
      </c>
      <c r="I7627" s="6"/>
      <c r="J7627" s="6"/>
    </row>
    <row r="7628">
      <c r="A7628" s="28">
        <v>8.20624301646E11</v>
      </c>
      <c r="B7628" s="29" t="s">
        <v>22852</v>
      </c>
      <c r="C7628" s="29" t="s">
        <v>22853</v>
      </c>
      <c r="D7628" s="39" t="s">
        <v>22854</v>
      </c>
      <c r="E7628" s="29" t="s">
        <v>36</v>
      </c>
      <c r="F7628" s="29" t="s">
        <v>2</v>
      </c>
      <c r="G7628" s="29" t="s">
        <v>15491</v>
      </c>
      <c r="H7628" s="51" t="s">
        <v>22451</v>
      </c>
      <c r="I7628" s="6"/>
      <c r="J7628" s="6"/>
    </row>
    <row r="7629">
      <c r="A7629" s="28">
        <v>8.20630301708E11</v>
      </c>
      <c r="B7629" s="29" t="s">
        <v>22855</v>
      </c>
      <c r="C7629" s="29" t="s">
        <v>22856</v>
      </c>
      <c r="D7629" s="28">
        <v>8.7784462144E10</v>
      </c>
      <c r="E7629" s="29" t="s">
        <v>117</v>
      </c>
      <c r="F7629" s="29" t="s">
        <v>452</v>
      </c>
      <c r="G7629" s="29" t="s">
        <v>1617</v>
      </c>
      <c r="H7629" s="51" t="s">
        <v>20891</v>
      </c>
      <c r="I7629" s="6"/>
      <c r="J7629" s="13"/>
    </row>
    <row r="7630">
      <c r="A7630" s="28">
        <v>8.20706302114E11</v>
      </c>
      <c r="B7630" s="29" t="s">
        <v>22857</v>
      </c>
      <c r="C7630" s="29" t="s">
        <v>22858</v>
      </c>
      <c r="D7630" s="39" t="s">
        <v>22859</v>
      </c>
      <c r="E7630" s="29" t="s">
        <v>165</v>
      </c>
      <c r="F7630" s="29" t="s">
        <v>91</v>
      </c>
      <c r="G7630" s="29" t="s">
        <v>2568</v>
      </c>
      <c r="H7630" s="51" t="s">
        <v>22860</v>
      </c>
      <c r="I7630" s="6"/>
      <c r="J7630" s="10"/>
    </row>
    <row r="7631">
      <c r="A7631" s="3">
        <v>8.20710300348E11</v>
      </c>
      <c r="B7631" s="2" t="s">
        <v>22861</v>
      </c>
      <c r="C7631" s="2" t="s">
        <v>22862</v>
      </c>
      <c r="D7631" s="3">
        <v>8.7071767878E10</v>
      </c>
      <c r="E7631" s="2" t="s">
        <v>3044</v>
      </c>
      <c r="F7631" s="2" t="s">
        <v>37</v>
      </c>
      <c r="G7631" s="2" t="s">
        <v>6860</v>
      </c>
      <c r="H7631" s="4" t="s">
        <v>22863</v>
      </c>
      <c r="I7631" s="10"/>
      <c r="J7631" s="10"/>
    </row>
    <row r="7632">
      <c r="A7632" s="28">
        <v>8.20708350373E11</v>
      </c>
      <c r="B7632" s="29" t="s">
        <v>1963</v>
      </c>
      <c r="C7632" s="29" t="s">
        <v>22864</v>
      </c>
      <c r="D7632" s="29" t="s">
        <v>22865</v>
      </c>
      <c r="E7632" s="29" t="s">
        <v>165</v>
      </c>
      <c r="F7632" s="29" t="s">
        <v>71</v>
      </c>
      <c r="G7632" s="29" t="s">
        <v>22866</v>
      </c>
      <c r="H7632" s="30" t="s">
        <v>2051</v>
      </c>
      <c r="I7632" s="6"/>
      <c r="J7632" s="6"/>
    </row>
    <row r="7633">
      <c r="A7633" s="28">
        <v>8.20714400029E11</v>
      </c>
      <c r="B7633" s="29" t="s">
        <v>22867</v>
      </c>
      <c r="C7633" s="29" t="s">
        <v>22868</v>
      </c>
      <c r="D7633" s="39" t="s">
        <v>22869</v>
      </c>
      <c r="E7633" s="29" t="s">
        <v>525</v>
      </c>
      <c r="F7633" s="29" t="s">
        <v>96</v>
      </c>
      <c r="G7633" s="29" t="s">
        <v>22870</v>
      </c>
      <c r="H7633" s="51" t="s">
        <v>2373</v>
      </c>
      <c r="I7633" s="6"/>
      <c r="J7633" s="6"/>
    </row>
    <row r="7634">
      <c r="A7634" s="28">
        <v>8.20710350473E11</v>
      </c>
      <c r="B7634" s="29" t="s">
        <v>22871</v>
      </c>
      <c r="C7634" s="29" t="s">
        <v>22872</v>
      </c>
      <c r="D7634" s="28">
        <v>8.776516314E10</v>
      </c>
      <c r="E7634" s="29" t="s">
        <v>21</v>
      </c>
      <c r="F7634" s="29" t="s">
        <v>43</v>
      </c>
      <c r="G7634" s="29" t="s">
        <v>13665</v>
      </c>
      <c r="H7634" s="51" t="s">
        <v>22873</v>
      </c>
      <c r="I7634" s="6"/>
      <c r="J7634" s="10"/>
    </row>
    <row r="7635">
      <c r="A7635" s="28">
        <v>8.20709402682E11</v>
      </c>
      <c r="B7635" s="29" t="s">
        <v>22874</v>
      </c>
      <c r="C7635" s="29" t="s">
        <v>22875</v>
      </c>
      <c r="D7635" s="28">
        <v>8.7475027483E10</v>
      </c>
      <c r="E7635" s="29" t="s">
        <v>213</v>
      </c>
      <c r="F7635" s="29" t="s">
        <v>201</v>
      </c>
      <c r="G7635" s="29" t="s">
        <v>22876</v>
      </c>
      <c r="H7635" s="51" t="s">
        <v>18796</v>
      </c>
      <c r="I7635" s="6"/>
      <c r="J7635" s="10"/>
    </row>
    <row r="7636">
      <c r="A7636" s="62">
        <v>8.20714301279E11</v>
      </c>
      <c r="B7636" s="63" t="s">
        <v>22877</v>
      </c>
      <c r="C7636" s="63" t="s">
        <v>22877</v>
      </c>
      <c r="D7636" s="62">
        <v>8.7782261156E10</v>
      </c>
      <c r="E7636" s="63" t="s">
        <v>1335</v>
      </c>
      <c r="F7636" s="63" t="s">
        <v>205</v>
      </c>
      <c r="G7636" s="63" t="s">
        <v>802</v>
      </c>
      <c r="H7636" s="33"/>
      <c r="I7636" s="33"/>
      <c r="J7636" s="10"/>
    </row>
    <row r="7637">
      <c r="A7637" s="28">
        <v>8.20718302269E11</v>
      </c>
      <c r="B7637" s="29" t="s">
        <v>22878</v>
      </c>
      <c r="C7637" s="29" t="s">
        <v>22879</v>
      </c>
      <c r="D7637" s="28">
        <v>8.7058189605E10</v>
      </c>
      <c r="E7637" s="29" t="s">
        <v>117</v>
      </c>
      <c r="F7637" s="29" t="s">
        <v>201</v>
      </c>
      <c r="G7637" s="29" t="s">
        <v>22880</v>
      </c>
      <c r="H7637" s="51" t="s">
        <v>18796</v>
      </c>
      <c r="I7637" s="6"/>
      <c r="J7637" s="10"/>
    </row>
    <row r="7638">
      <c r="A7638" s="28">
        <v>8.20716301755E11</v>
      </c>
      <c r="B7638" s="29" t="s">
        <v>22881</v>
      </c>
      <c r="C7638" s="29" t="s">
        <v>22882</v>
      </c>
      <c r="D7638" s="28">
        <v>8.7782148557E10</v>
      </c>
      <c r="E7638" s="29" t="s">
        <v>213</v>
      </c>
      <c r="F7638" s="29" t="s">
        <v>452</v>
      </c>
      <c r="G7638" s="29" t="s">
        <v>11973</v>
      </c>
      <c r="H7638" s="51" t="s">
        <v>20891</v>
      </c>
      <c r="I7638" s="6"/>
      <c r="J7638" s="6"/>
    </row>
    <row r="7639">
      <c r="A7639" s="28">
        <v>8.20717300346E11</v>
      </c>
      <c r="B7639" s="29" t="s">
        <v>22883</v>
      </c>
      <c r="C7639" s="29" t="s">
        <v>22884</v>
      </c>
      <c r="D7639" s="28">
        <v>8.747358778E10</v>
      </c>
      <c r="E7639" s="29" t="s">
        <v>117</v>
      </c>
      <c r="F7639" s="29" t="s">
        <v>22</v>
      </c>
      <c r="G7639" s="29" t="s">
        <v>13375</v>
      </c>
      <c r="H7639" s="51" t="s">
        <v>21466</v>
      </c>
      <c r="I7639" s="6"/>
      <c r="J7639" s="14"/>
    </row>
    <row r="7640">
      <c r="A7640" s="28">
        <v>8.2071730099E11</v>
      </c>
      <c r="B7640" s="29" t="s">
        <v>22885</v>
      </c>
      <c r="C7640" s="29" t="s">
        <v>22886</v>
      </c>
      <c r="D7640" s="39" t="s">
        <v>22887</v>
      </c>
      <c r="E7640" s="29" t="s">
        <v>674</v>
      </c>
      <c r="F7640" s="29" t="s">
        <v>2</v>
      </c>
      <c r="G7640" s="29" t="s">
        <v>5569</v>
      </c>
      <c r="H7640" s="51" t="s">
        <v>22451</v>
      </c>
      <c r="I7640" s="6"/>
      <c r="J7640" s="6"/>
    </row>
    <row r="7641">
      <c r="A7641" s="62">
        <v>8.20728301116E11</v>
      </c>
      <c r="B7641" s="63" t="s">
        <v>22888</v>
      </c>
      <c r="C7641" s="63" t="s">
        <v>22889</v>
      </c>
      <c r="D7641" s="62">
        <f>+77072593575</f>
        <v>77072593575</v>
      </c>
      <c r="E7641" s="63" t="s">
        <v>213</v>
      </c>
      <c r="F7641" s="63" t="s">
        <v>1868</v>
      </c>
      <c r="G7641" s="63" t="s">
        <v>12875</v>
      </c>
      <c r="H7641" s="33"/>
      <c r="I7641" s="33"/>
      <c r="J7641" s="10"/>
    </row>
    <row r="7642">
      <c r="A7642" s="3">
        <v>8.20721350909E11</v>
      </c>
      <c r="B7642" s="2" t="s">
        <v>22890</v>
      </c>
      <c r="C7642" s="2" t="s">
        <v>22891</v>
      </c>
      <c r="D7642" s="69" t="s">
        <v>22892</v>
      </c>
      <c r="E7642" s="2" t="s">
        <v>247</v>
      </c>
      <c r="F7642" s="2" t="s">
        <v>9</v>
      </c>
      <c r="G7642" s="2" t="s">
        <v>6186</v>
      </c>
      <c r="H7642" s="65" t="s">
        <v>2591</v>
      </c>
      <c r="I7642" s="10"/>
      <c r="J7642" s="10"/>
    </row>
    <row r="7643">
      <c r="A7643" s="28">
        <v>8.20722402881E11</v>
      </c>
      <c r="B7643" s="29" t="s">
        <v>22893</v>
      </c>
      <c r="C7643" s="29" t="s">
        <v>22894</v>
      </c>
      <c r="D7643" s="29" t="s">
        <v>22895</v>
      </c>
      <c r="E7643" s="29" t="s">
        <v>173</v>
      </c>
      <c r="F7643" s="29" t="s">
        <v>273</v>
      </c>
      <c r="G7643" s="29" t="s">
        <v>5830</v>
      </c>
      <c r="H7643" s="51" t="s">
        <v>22686</v>
      </c>
      <c r="I7643" s="6"/>
      <c r="J7643" s="20"/>
    </row>
    <row r="7644">
      <c r="A7644" s="62">
        <v>8.20725301126E11</v>
      </c>
      <c r="B7644" s="63" t="s">
        <v>22896</v>
      </c>
      <c r="C7644" s="63" t="s">
        <v>22897</v>
      </c>
      <c r="D7644" s="68" t="str">
        <f>+7 705 432 1716</f>
        <v>#ERROR!</v>
      </c>
      <c r="E7644" s="63" t="s">
        <v>173</v>
      </c>
      <c r="F7644" s="63" t="s">
        <v>205</v>
      </c>
      <c r="G7644" s="63" t="s">
        <v>1211</v>
      </c>
      <c r="H7644" s="33"/>
      <c r="I7644" s="33"/>
      <c r="J7644" s="6"/>
    </row>
    <row r="7645">
      <c r="A7645" s="28">
        <v>8.20720350547E11</v>
      </c>
      <c r="B7645" s="29" t="s">
        <v>22898</v>
      </c>
      <c r="C7645" s="29" t="s">
        <v>22899</v>
      </c>
      <c r="D7645" s="28">
        <v>8.7052657575E10</v>
      </c>
      <c r="E7645" s="29" t="s">
        <v>165</v>
      </c>
      <c r="F7645" s="29" t="s">
        <v>71</v>
      </c>
      <c r="G7645" s="29" t="s">
        <v>4848</v>
      </c>
      <c r="H7645" s="30" t="s">
        <v>2051</v>
      </c>
      <c r="I7645" s="6"/>
      <c r="J7645" s="10"/>
    </row>
    <row r="7646">
      <c r="A7646" s="28">
        <v>8.20722302161E11</v>
      </c>
      <c r="B7646" s="29" t="s">
        <v>22900</v>
      </c>
      <c r="C7646" s="29" t="s">
        <v>22900</v>
      </c>
      <c r="D7646" s="28">
        <v>8.7779999395E10</v>
      </c>
      <c r="E7646" s="29" t="s">
        <v>117</v>
      </c>
      <c r="F7646" s="29" t="s">
        <v>91</v>
      </c>
      <c r="G7646" s="29" t="s">
        <v>5361</v>
      </c>
      <c r="H7646" s="51" t="s">
        <v>2350</v>
      </c>
      <c r="I7646" s="6"/>
      <c r="J7646" s="14"/>
    </row>
    <row r="7647">
      <c r="A7647" s="28">
        <v>8.20729401504E11</v>
      </c>
      <c r="B7647" s="29" t="s">
        <v>22901</v>
      </c>
      <c r="C7647" s="29" t="s">
        <v>22902</v>
      </c>
      <c r="D7647" s="39" t="s">
        <v>22903</v>
      </c>
      <c r="E7647" s="29" t="s">
        <v>674</v>
      </c>
      <c r="F7647" s="29" t="s">
        <v>96</v>
      </c>
      <c r="G7647" s="29" t="s">
        <v>2496</v>
      </c>
      <c r="H7647" s="51" t="s">
        <v>2373</v>
      </c>
      <c r="I7647" s="6"/>
      <c r="J7647" s="6"/>
      <c r="K7647" s="16"/>
      <c r="L7647" s="16"/>
      <c r="M7647" s="16"/>
      <c r="N7647" s="16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  <c r="Y7647" s="16"/>
      <c r="Z7647" s="16"/>
    </row>
    <row r="7648">
      <c r="A7648" s="3">
        <v>8.20729300242E11</v>
      </c>
      <c r="B7648" s="2" t="s">
        <v>22904</v>
      </c>
      <c r="C7648" s="2" t="s">
        <v>22905</v>
      </c>
      <c r="D7648" s="69" t="s">
        <v>22906</v>
      </c>
      <c r="E7648" s="2" t="s">
        <v>22907</v>
      </c>
      <c r="F7648" s="2" t="s">
        <v>91</v>
      </c>
      <c r="G7648" s="2" t="s">
        <v>3280</v>
      </c>
      <c r="H7648" s="4" t="s">
        <v>2350</v>
      </c>
      <c r="I7648" s="10"/>
      <c r="J7648" s="33"/>
    </row>
    <row r="7649">
      <c r="A7649" s="3">
        <v>8.20802302364E11</v>
      </c>
      <c r="B7649" s="2" t="s">
        <v>22908</v>
      </c>
      <c r="C7649" s="2" t="s">
        <v>22909</v>
      </c>
      <c r="D7649" s="69" t="s">
        <v>22910</v>
      </c>
      <c r="E7649" s="2" t="s">
        <v>165</v>
      </c>
      <c r="F7649" s="2" t="s">
        <v>37</v>
      </c>
      <c r="G7649" s="2" t="s">
        <v>19562</v>
      </c>
      <c r="H7649" s="4" t="s">
        <v>21405</v>
      </c>
      <c r="I7649" s="10"/>
      <c r="J7649" s="6"/>
    </row>
    <row r="7650">
      <c r="A7650" s="58"/>
      <c r="B7650" s="58"/>
      <c r="C7650" s="58"/>
      <c r="D7650" s="58"/>
      <c r="E7650" s="58"/>
      <c r="F7650" s="58"/>
      <c r="G7650" s="58"/>
      <c r="H7650" s="6"/>
      <c r="I7650" s="6"/>
      <c r="J7650" s="10"/>
    </row>
    <row r="7651">
      <c r="A7651" s="3">
        <v>8.2080430015E11</v>
      </c>
      <c r="B7651" s="2" t="s">
        <v>22911</v>
      </c>
      <c r="C7651" s="2" t="s">
        <v>22912</v>
      </c>
      <c r="D7651" s="3">
        <v>8.7769133535E10</v>
      </c>
      <c r="E7651" s="2" t="s">
        <v>165</v>
      </c>
      <c r="F7651" s="2" t="s">
        <v>91</v>
      </c>
      <c r="G7651" s="2" t="s">
        <v>22913</v>
      </c>
      <c r="H7651" s="4" t="s">
        <v>21243</v>
      </c>
      <c r="I7651" s="10"/>
      <c r="J7651" s="6"/>
    </row>
    <row r="7652">
      <c r="A7652" s="62">
        <v>8.20808402096E11</v>
      </c>
      <c r="B7652" s="63" t="s">
        <v>22914</v>
      </c>
      <c r="C7652" s="63" t="s">
        <v>22915</v>
      </c>
      <c r="D7652" s="62">
        <f>+77754815799</f>
        <v>77754815799</v>
      </c>
      <c r="E7652" s="63" t="s">
        <v>165</v>
      </c>
      <c r="F7652" s="63" t="s">
        <v>205</v>
      </c>
      <c r="G7652" s="63" t="s">
        <v>22916</v>
      </c>
      <c r="H7652" s="33"/>
      <c r="I7652" s="33"/>
      <c r="J7652" s="6"/>
    </row>
    <row r="7653">
      <c r="A7653" s="3">
        <v>8.20816301134E11</v>
      </c>
      <c r="B7653" s="2" t="s">
        <v>22917</v>
      </c>
      <c r="C7653" s="2" t="s">
        <v>22918</v>
      </c>
      <c r="D7653" s="2" t="s">
        <v>22919</v>
      </c>
      <c r="E7653" s="2" t="s">
        <v>117</v>
      </c>
      <c r="F7653" s="2" t="s">
        <v>37</v>
      </c>
      <c r="G7653" s="2" t="s">
        <v>22920</v>
      </c>
      <c r="H7653" s="4" t="s">
        <v>22921</v>
      </c>
      <c r="I7653" s="10"/>
      <c r="J7653" s="6"/>
    </row>
    <row r="7654">
      <c r="A7654" s="3">
        <v>8.2090740165E11</v>
      </c>
      <c r="B7654" s="2" t="s">
        <v>21936</v>
      </c>
      <c r="C7654" s="2" t="s">
        <v>22922</v>
      </c>
      <c r="D7654" s="3">
        <f>+77774903402</f>
        <v>77774903402</v>
      </c>
      <c r="E7654" s="2" t="s">
        <v>21</v>
      </c>
      <c r="F7654" s="2" t="s">
        <v>141</v>
      </c>
      <c r="G7654" s="2" t="s">
        <v>1091</v>
      </c>
      <c r="H7654" s="4" t="s">
        <v>21559</v>
      </c>
      <c r="I7654" s="10"/>
      <c r="J7654" s="10"/>
    </row>
    <row r="7655">
      <c r="A7655" s="28">
        <v>8.20819401028E11</v>
      </c>
      <c r="B7655" s="29" t="s">
        <v>19207</v>
      </c>
      <c r="C7655" s="29" t="s">
        <v>22923</v>
      </c>
      <c r="D7655" s="28">
        <v>8.7753661851E10</v>
      </c>
      <c r="E7655" s="29" t="s">
        <v>165</v>
      </c>
      <c r="F7655" s="29" t="s">
        <v>141</v>
      </c>
      <c r="G7655" s="29" t="s">
        <v>15917</v>
      </c>
      <c r="H7655" s="51" t="s">
        <v>21564</v>
      </c>
      <c r="I7655" s="6"/>
      <c r="J7655" s="20"/>
    </row>
    <row r="7656">
      <c r="A7656" s="62">
        <v>8.20903301424E11</v>
      </c>
      <c r="B7656" s="63" t="s">
        <v>22924</v>
      </c>
      <c r="C7656" s="63" t="s">
        <v>22925</v>
      </c>
      <c r="D7656" s="68" t="str">
        <f>+77089496407 ,87089496407</f>
        <v>#ERROR!</v>
      </c>
      <c r="E7656" s="63" t="s">
        <v>213</v>
      </c>
      <c r="F7656" s="63" t="s">
        <v>205</v>
      </c>
      <c r="G7656" s="63" t="s">
        <v>22926</v>
      </c>
      <c r="H7656" s="33"/>
      <c r="I7656" s="33"/>
      <c r="J7656" s="33"/>
    </row>
    <row r="7657">
      <c r="A7657" s="3">
        <v>8.20817302059E11</v>
      </c>
      <c r="B7657" s="2" t="s">
        <v>22927</v>
      </c>
      <c r="C7657" s="2" t="s">
        <v>22928</v>
      </c>
      <c r="D7657" s="3">
        <v>8.7775984497E10</v>
      </c>
      <c r="E7657" s="2" t="s">
        <v>117</v>
      </c>
      <c r="F7657" s="2" t="s">
        <v>141</v>
      </c>
      <c r="G7657" s="2" t="s">
        <v>1752</v>
      </c>
      <c r="H7657" s="4" t="s">
        <v>21559</v>
      </c>
      <c r="I7657" s="10"/>
      <c r="J7657" s="10"/>
    </row>
    <row r="7658">
      <c r="A7658" s="3">
        <v>8.20908402035E11</v>
      </c>
      <c r="B7658" s="2" t="s">
        <v>22929</v>
      </c>
      <c r="C7658" s="2" t="s">
        <v>22930</v>
      </c>
      <c r="D7658" s="3">
        <v>8.7122364868E10</v>
      </c>
      <c r="E7658" s="2" t="s">
        <v>674</v>
      </c>
      <c r="F7658" s="2" t="s">
        <v>452</v>
      </c>
      <c r="G7658" s="2" t="s">
        <v>4499</v>
      </c>
      <c r="H7658" s="4" t="s">
        <v>20798</v>
      </c>
      <c r="I7658" s="10"/>
      <c r="J7658" s="33"/>
    </row>
    <row r="7659">
      <c r="A7659" s="62">
        <v>8.20909301497E11</v>
      </c>
      <c r="B7659" s="63" t="s">
        <v>22931</v>
      </c>
      <c r="C7659" s="63" t="s">
        <v>22932</v>
      </c>
      <c r="D7659" s="62">
        <v>8.7055723713E10</v>
      </c>
      <c r="E7659" s="63" t="s">
        <v>225</v>
      </c>
      <c r="F7659" s="63" t="s">
        <v>205</v>
      </c>
      <c r="G7659" s="63" t="s">
        <v>1211</v>
      </c>
      <c r="H7659" s="33"/>
      <c r="I7659" s="33"/>
      <c r="J7659" s="6"/>
    </row>
    <row r="7660">
      <c r="A7660" s="62">
        <v>8.20910301274E11</v>
      </c>
      <c r="B7660" s="63" t="s">
        <v>22933</v>
      </c>
      <c r="C7660" s="63" t="s">
        <v>22934</v>
      </c>
      <c r="D7660" s="62">
        <v>8.7014204671E10</v>
      </c>
      <c r="E7660" s="63" t="s">
        <v>225</v>
      </c>
      <c r="F7660" s="63" t="s">
        <v>205</v>
      </c>
      <c r="G7660" s="63" t="s">
        <v>16176</v>
      </c>
      <c r="H7660" s="33"/>
      <c r="I7660" s="33"/>
      <c r="J7660" s="33"/>
    </row>
    <row r="7661">
      <c r="A7661" s="3">
        <v>8.20910451069E11</v>
      </c>
      <c r="B7661" s="2" t="s">
        <v>22935</v>
      </c>
      <c r="C7661" s="2" t="s">
        <v>22936</v>
      </c>
      <c r="D7661" s="2" t="s">
        <v>22937</v>
      </c>
      <c r="E7661" s="2" t="s">
        <v>442</v>
      </c>
      <c r="F7661" s="2" t="s">
        <v>22</v>
      </c>
      <c r="G7661" s="2" t="s">
        <v>1427</v>
      </c>
      <c r="H7661" s="4" t="s">
        <v>2030</v>
      </c>
      <c r="I7661" s="10"/>
      <c r="J7661" s="6"/>
    </row>
    <row r="7662">
      <c r="A7662" s="28">
        <v>8.20913300649E11</v>
      </c>
      <c r="B7662" s="29" t="s">
        <v>22938</v>
      </c>
      <c r="C7662" s="29" t="s">
        <v>22939</v>
      </c>
      <c r="D7662" s="28">
        <v>8.7053314994E10</v>
      </c>
      <c r="E7662" s="29" t="s">
        <v>16</v>
      </c>
      <c r="F7662" s="29" t="s">
        <v>91</v>
      </c>
      <c r="G7662" s="29" t="s">
        <v>4550</v>
      </c>
      <c r="H7662" s="51" t="s">
        <v>21998</v>
      </c>
      <c r="I7662" s="6"/>
      <c r="J7662" s="10"/>
    </row>
    <row r="7663">
      <c r="A7663" s="28">
        <v>8.20915400646E11</v>
      </c>
      <c r="B7663" s="29" t="s">
        <v>22940</v>
      </c>
      <c r="C7663" s="29" t="s">
        <v>22941</v>
      </c>
      <c r="D7663" s="39" t="s">
        <v>22942</v>
      </c>
      <c r="E7663" s="29" t="s">
        <v>625</v>
      </c>
      <c r="F7663" s="29" t="s">
        <v>452</v>
      </c>
      <c r="G7663" s="29" t="s">
        <v>2525</v>
      </c>
      <c r="H7663" s="51" t="s">
        <v>20891</v>
      </c>
      <c r="I7663" s="6"/>
      <c r="J7663" s="6"/>
    </row>
    <row r="7664">
      <c r="A7664" s="28">
        <v>8.20917302419E11</v>
      </c>
      <c r="B7664" s="29" t="s">
        <v>22943</v>
      </c>
      <c r="C7664" s="29" t="s">
        <v>22944</v>
      </c>
      <c r="D7664" s="28">
        <f>+7714737215</f>
        <v>7714737215</v>
      </c>
      <c r="E7664" s="29" t="s">
        <v>21</v>
      </c>
      <c r="F7664" s="29" t="s">
        <v>2</v>
      </c>
      <c r="G7664" s="29" t="s">
        <v>11869</v>
      </c>
      <c r="H7664" s="6"/>
      <c r="I7664" s="6"/>
      <c r="J7664" s="33"/>
    </row>
    <row r="7665">
      <c r="A7665" s="58"/>
      <c r="B7665" s="58"/>
      <c r="C7665" s="58"/>
      <c r="D7665" s="58"/>
      <c r="E7665" s="58"/>
      <c r="F7665" s="58"/>
      <c r="G7665" s="58"/>
      <c r="H7665" s="6"/>
      <c r="I7665" s="6"/>
      <c r="J7665" s="6"/>
    </row>
    <row r="7666">
      <c r="A7666" s="3">
        <v>8.20918302177E11</v>
      </c>
      <c r="B7666" s="2" t="s">
        <v>22945</v>
      </c>
      <c r="C7666" s="2" t="s">
        <v>22946</v>
      </c>
      <c r="D7666" s="3">
        <f>+77028928122</f>
        <v>77028928122</v>
      </c>
      <c r="E7666" s="2" t="s">
        <v>674</v>
      </c>
      <c r="F7666" s="2" t="s">
        <v>16</v>
      </c>
      <c r="G7666" s="2" t="s">
        <v>1367</v>
      </c>
      <c r="H7666" s="4" t="s">
        <v>2030</v>
      </c>
      <c r="I7666" s="10"/>
      <c r="J7666" s="10"/>
    </row>
    <row r="7667">
      <c r="A7667" s="28">
        <v>8.20922350991E11</v>
      </c>
      <c r="B7667" s="29" t="s">
        <v>22947</v>
      </c>
      <c r="C7667" s="29" t="s">
        <v>22948</v>
      </c>
      <c r="D7667" s="28">
        <v>8.7774210316E10</v>
      </c>
      <c r="E7667" s="29" t="s">
        <v>165</v>
      </c>
      <c r="F7667" s="29" t="s">
        <v>22</v>
      </c>
      <c r="G7667" s="29" t="s">
        <v>1450</v>
      </c>
      <c r="H7667" s="51" t="s">
        <v>2240</v>
      </c>
      <c r="I7667" s="6"/>
      <c r="J7667" s="10"/>
    </row>
    <row r="7668">
      <c r="A7668" s="62">
        <v>8.20925301088E11</v>
      </c>
      <c r="B7668" s="63" t="s">
        <v>22949</v>
      </c>
      <c r="C7668" s="63" t="s">
        <v>22950</v>
      </c>
      <c r="D7668" s="63" t="s">
        <v>22951</v>
      </c>
      <c r="E7668" s="63" t="s">
        <v>11017</v>
      </c>
      <c r="F7668" s="63" t="s">
        <v>205</v>
      </c>
      <c r="G7668" s="63" t="s">
        <v>1263</v>
      </c>
      <c r="H7668" s="33"/>
      <c r="I7668" s="33"/>
      <c r="J7668" s="6"/>
    </row>
    <row r="7669">
      <c r="A7669" s="3">
        <v>8.21004300639E11</v>
      </c>
      <c r="B7669" s="2" t="s">
        <v>22952</v>
      </c>
      <c r="C7669" s="2" t="s">
        <v>22953</v>
      </c>
      <c r="D7669" s="3">
        <v>8.7021480869E10</v>
      </c>
      <c r="E7669" s="2" t="s">
        <v>117</v>
      </c>
      <c r="F7669" s="2" t="s">
        <v>31</v>
      </c>
      <c r="G7669" s="2" t="s">
        <v>2542</v>
      </c>
      <c r="H7669" s="4" t="s">
        <v>20832</v>
      </c>
      <c r="I7669" s="10"/>
      <c r="J7669" s="6"/>
    </row>
    <row r="7670">
      <c r="A7670" s="62">
        <v>8.21001400818E11</v>
      </c>
      <c r="B7670" s="63" t="s">
        <v>22954</v>
      </c>
      <c r="C7670" s="63" t="s">
        <v>22955</v>
      </c>
      <c r="D7670" s="62">
        <v>8.7027720535E10</v>
      </c>
      <c r="E7670" s="63" t="s">
        <v>165</v>
      </c>
      <c r="F7670" s="63" t="s">
        <v>205</v>
      </c>
      <c r="G7670" s="63" t="s">
        <v>5169</v>
      </c>
      <c r="H7670" s="33"/>
      <c r="I7670" s="33"/>
      <c r="J7670" s="20"/>
    </row>
    <row r="7671">
      <c r="A7671" s="28">
        <v>8.21005301207E11</v>
      </c>
      <c r="B7671" s="29" t="s">
        <v>22956</v>
      </c>
      <c r="C7671" s="29" t="s">
        <v>22957</v>
      </c>
      <c r="D7671" s="29" t="s">
        <v>22958</v>
      </c>
      <c r="E7671" s="29" t="s">
        <v>21</v>
      </c>
      <c r="F7671" s="29" t="s">
        <v>141</v>
      </c>
      <c r="G7671" s="29" t="s">
        <v>15235</v>
      </c>
      <c r="H7671" s="51" t="s">
        <v>10847</v>
      </c>
      <c r="I7671" s="6"/>
      <c r="J7671" s="10"/>
      <c r="K7671" s="27"/>
      <c r="L7671" s="27"/>
      <c r="M7671" s="27"/>
      <c r="N7671" s="27"/>
      <c r="O7671" s="27"/>
      <c r="P7671" s="27"/>
      <c r="Q7671" s="27"/>
      <c r="R7671" s="27"/>
      <c r="S7671" s="27"/>
      <c r="T7671" s="27"/>
      <c r="U7671" s="27"/>
      <c r="V7671" s="27"/>
      <c r="W7671" s="27"/>
      <c r="X7671" s="27"/>
      <c r="Y7671" s="27"/>
      <c r="Z7671" s="27"/>
    </row>
    <row r="7672">
      <c r="A7672" s="62">
        <v>8.21008301283E11</v>
      </c>
      <c r="B7672" s="63" t="s">
        <v>22959</v>
      </c>
      <c r="C7672" s="63" t="s">
        <v>22960</v>
      </c>
      <c r="D7672" s="62">
        <v>8.7774446382E10</v>
      </c>
      <c r="E7672" s="63" t="s">
        <v>21</v>
      </c>
      <c r="F7672" s="63" t="s">
        <v>2984</v>
      </c>
      <c r="G7672" s="63" t="s">
        <v>5964</v>
      </c>
      <c r="H7672" s="33"/>
      <c r="I7672" s="33"/>
      <c r="J7672" s="6"/>
    </row>
    <row r="7673">
      <c r="A7673" s="28">
        <v>8.21015301668E11</v>
      </c>
      <c r="B7673" s="29" t="s">
        <v>22961</v>
      </c>
      <c r="C7673" s="29" t="s">
        <v>22962</v>
      </c>
      <c r="D7673" s="28">
        <v>8.7759285831E10</v>
      </c>
      <c r="E7673" s="29" t="s">
        <v>225</v>
      </c>
      <c r="F7673" s="29" t="s">
        <v>141</v>
      </c>
      <c r="G7673" s="29" t="s">
        <v>1529</v>
      </c>
      <c r="H7673" s="51" t="s">
        <v>22963</v>
      </c>
      <c r="I7673" s="6"/>
      <c r="J7673" s="10"/>
    </row>
    <row r="7674">
      <c r="A7674" s="62">
        <v>8.21027301594E11</v>
      </c>
      <c r="B7674" s="63" t="s">
        <v>22964</v>
      </c>
      <c r="C7674" s="63" t="s">
        <v>22965</v>
      </c>
      <c r="D7674" s="62">
        <v>8.7085480686E10</v>
      </c>
      <c r="E7674" s="63" t="s">
        <v>165</v>
      </c>
      <c r="F7674" s="63" t="s">
        <v>205</v>
      </c>
      <c r="G7674" s="63" t="s">
        <v>22926</v>
      </c>
      <c r="H7674" s="33"/>
      <c r="I7674" s="33"/>
      <c r="J7674" s="33"/>
    </row>
    <row r="7675">
      <c r="A7675" s="28">
        <v>8.21017401388E11</v>
      </c>
      <c r="B7675" s="29" t="s">
        <v>22966</v>
      </c>
      <c r="C7675" s="29" t="s">
        <v>22967</v>
      </c>
      <c r="D7675" s="28">
        <f>+ 77021309972</f>
        <v>77021309972</v>
      </c>
      <c r="E7675" s="29" t="s">
        <v>165</v>
      </c>
      <c r="F7675" s="29" t="s">
        <v>186</v>
      </c>
      <c r="G7675" s="29" t="s">
        <v>13606</v>
      </c>
      <c r="H7675" s="51" t="s">
        <v>21616</v>
      </c>
      <c r="I7675" s="6"/>
      <c r="J7675" s="10"/>
    </row>
    <row r="7676">
      <c r="A7676" s="28">
        <v>8.21022301676E11</v>
      </c>
      <c r="B7676" s="29" t="s">
        <v>22968</v>
      </c>
      <c r="C7676" s="29" t="s">
        <v>22969</v>
      </c>
      <c r="D7676" s="28">
        <f>+77016171772</f>
        <v>77016171772</v>
      </c>
      <c r="E7676" s="29" t="s">
        <v>165</v>
      </c>
      <c r="F7676" s="29" t="s">
        <v>273</v>
      </c>
      <c r="G7676" s="29" t="s">
        <v>6050</v>
      </c>
      <c r="H7676" s="51" t="s">
        <v>22970</v>
      </c>
      <c r="I7676" s="6"/>
      <c r="J7676" s="13"/>
    </row>
    <row r="7677">
      <c r="A7677" s="62">
        <v>8.21026302636E11</v>
      </c>
      <c r="B7677" s="63" t="s">
        <v>14848</v>
      </c>
      <c r="C7677" s="63" t="s">
        <v>22971</v>
      </c>
      <c r="D7677" s="62">
        <v>8.7752909441E10</v>
      </c>
      <c r="E7677" s="63" t="s">
        <v>22972</v>
      </c>
      <c r="F7677" s="63" t="s">
        <v>2984</v>
      </c>
      <c r="G7677" s="63" t="s">
        <v>21196</v>
      </c>
      <c r="H7677" s="33"/>
      <c r="I7677" s="33"/>
      <c r="J7677" s="10"/>
    </row>
    <row r="7678">
      <c r="A7678" s="3">
        <v>8.21029400404E11</v>
      </c>
      <c r="B7678" s="2" t="s">
        <v>22973</v>
      </c>
      <c r="C7678" s="2" t="s">
        <v>22974</v>
      </c>
      <c r="D7678" s="3">
        <v>8.7057046677E10</v>
      </c>
      <c r="E7678" s="2" t="s">
        <v>16</v>
      </c>
      <c r="F7678" s="2" t="s">
        <v>273</v>
      </c>
      <c r="G7678" s="2" t="s">
        <v>22975</v>
      </c>
      <c r="H7678" s="4" t="s">
        <v>22428</v>
      </c>
      <c r="I7678" s="10"/>
      <c r="J7678" s="6"/>
    </row>
    <row r="7679">
      <c r="A7679" s="28">
        <v>8.21128400264E11</v>
      </c>
      <c r="B7679" s="29" t="s">
        <v>22976</v>
      </c>
      <c r="C7679" s="29" t="s">
        <v>22977</v>
      </c>
      <c r="D7679" s="28">
        <v>8.7778552117E10</v>
      </c>
      <c r="E7679" s="29" t="s">
        <v>2749</v>
      </c>
      <c r="F7679" s="29" t="s">
        <v>141</v>
      </c>
      <c r="G7679" s="29" t="s">
        <v>2066</v>
      </c>
      <c r="H7679" s="51" t="s">
        <v>21511</v>
      </c>
      <c r="I7679" s="6"/>
      <c r="J7679" s="6"/>
    </row>
    <row r="7680">
      <c r="A7680" s="28">
        <v>8.21106301206E11</v>
      </c>
      <c r="B7680" s="29" t="s">
        <v>22978</v>
      </c>
      <c r="C7680" s="29" t="s">
        <v>22979</v>
      </c>
      <c r="D7680" s="39" t="s">
        <v>22980</v>
      </c>
      <c r="E7680" s="29" t="s">
        <v>674</v>
      </c>
      <c r="F7680" s="29" t="s">
        <v>141</v>
      </c>
      <c r="G7680" s="29" t="s">
        <v>22981</v>
      </c>
      <c r="H7680" s="51" t="s">
        <v>22982</v>
      </c>
      <c r="I7680" s="6"/>
      <c r="J7680" s="13"/>
    </row>
    <row r="7681">
      <c r="A7681" s="3">
        <v>8.21108350532E11</v>
      </c>
      <c r="B7681" s="2" t="s">
        <v>22983</v>
      </c>
      <c r="C7681" s="2" t="s">
        <v>22984</v>
      </c>
      <c r="D7681" s="3">
        <v>8.7776937582E10</v>
      </c>
      <c r="E7681" s="2" t="s">
        <v>674</v>
      </c>
      <c r="F7681" s="2" t="s">
        <v>60</v>
      </c>
      <c r="G7681" s="2" t="s">
        <v>1041</v>
      </c>
      <c r="H7681" s="4" t="s">
        <v>22985</v>
      </c>
      <c r="I7681" s="10"/>
      <c r="J7681" s="10"/>
    </row>
    <row r="7682">
      <c r="A7682" s="28">
        <v>8.21110450689E11</v>
      </c>
      <c r="B7682" s="29" t="s">
        <v>22986</v>
      </c>
      <c r="C7682" s="29" t="s">
        <v>22987</v>
      </c>
      <c r="D7682" s="28">
        <v>8.7055996336E10</v>
      </c>
      <c r="E7682" s="29" t="s">
        <v>21</v>
      </c>
      <c r="F7682" s="29" t="s">
        <v>22</v>
      </c>
      <c r="G7682" s="29" t="s">
        <v>22988</v>
      </c>
      <c r="H7682" s="51" t="s">
        <v>2030</v>
      </c>
      <c r="I7682" s="6"/>
      <c r="J7682" s="10"/>
    </row>
    <row r="7683">
      <c r="A7683" s="62">
        <v>8.21116401415E11</v>
      </c>
      <c r="B7683" s="63" t="s">
        <v>22989</v>
      </c>
      <c r="C7683" s="63" t="s">
        <v>22989</v>
      </c>
      <c r="D7683" s="62">
        <v>8.7013646618E10</v>
      </c>
      <c r="E7683" s="63" t="s">
        <v>225</v>
      </c>
      <c r="F7683" s="63" t="s">
        <v>205</v>
      </c>
      <c r="G7683" s="63" t="s">
        <v>5169</v>
      </c>
      <c r="H7683" s="33"/>
      <c r="I7683" s="33"/>
      <c r="J7683" s="10"/>
    </row>
    <row r="7684">
      <c r="A7684" s="28">
        <v>8.2112430162E11</v>
      </c>
      <c r="B7684" s="29" t="s">
        <v>22990</v>
      </c>
      <c r="C7684" s="29" t="s">
        <v>22991</v>
      </c>
      <c r="D7684" s="28">
        <v>8.7774326868E10</v>
      </c>
      <c r="E7684" s="29" t="s">
        <v>117</v>
      </c>
      <c r="F7684" s="29" t="s">
        <v>2</v>
      </c>
      <c r="G7684" s="29" t="s">
        <v>3360</v>
      </c>
      <c r="H7684" s="51" t="s">
        <v>22451</v>
      </c>
      <c r="I7684" s="6"/>
      <c r="J7684" s="33"/>
    </row>
    <row r="7685">
      <c r="A7685" s="62">
        <v>8.2110830004E11</v>
      </c>
      <c r="B7685" s="63" t="s">
        <v>22992</v>
      </c>
      <c r="C7685" s="63" t="s">
        <v>22993</v>
      </c>
      <c r="D7685" s="62">
        <v>8.705188894E10</v>
      </c>
      <c r="E7685" s="63" t="s">
        <v>5995</v>
      </c>
      <c r="F7685" s="63" t="s">
        <v>2984</v>
      </c>
      <c r="G7685" s="63" t="s">
        <v>6328</v>
      </c>
      <c r="H7685" s="33"/>
      <c r="I7685" s="33"/>
      <c r="J7685" s="10"/>
    </row>
    <row r="7686">
      <c r="A7686" s="28">
        <v>8.21108301168E11</v>
      </c>
      <c r="B7686" s="29" t="s">
        <v>22994</v>
      </c>
      <c r="C7686" s="29" t="s">
        <v>22995</v>
      </c>
      <c r="D7686" s="29" t="s">
        <v>22996</v>
      </c>
      <c r="E7686" s="29" t="s">
        <v>1490</v>
      </c>
      <c r="F7686" s="29" t="s">
        <v>141</v>
      </c>
      <c r="G7686" s="29" t="s">
        <v>1752</v>
      </c>
      <c r="H7686" s="51" t="s">
        <v>21559</v>
      </c>
      <c r="I7686" s="6"/>
      <c r="J7686" s="6"/>
    </row>
    <row r="7687">
      <c r="A7687" s="62">
        <v>8.21124351012E11</v>
      </c>
      <c r="B7687" s="63" t="s">
        <v>22997</v>
      </c>
      <c r="C7687" s="63" t="s">
        <v>22998</v>
      </c>
      <c r="D7687" s="62">
        <v>8.7777017275E10</v>
      </c>
      <c r="E7687" s="63" t="s">
        <v>386</v>
      </c>
      <c r="F7687" s="63" t="s">
        <v>16</v>
      </c>
      <c r="G7687" s="63" t="s">
        <v>2484</v>
      </c>
      <c r="H7687" s="33"/>
      <c r="I7687" s="33"/>
      <c r="J7687" s="13"/>
    </row>
    <row r="7688">
      <c r="A7688" s="3">
        <v>8.21208350962E11</v>
      </c>
      <c r="B7688" s="2" t="s">
        <v>22999</v>
      </c>
      <c r="C7688" s="2" t="s">
        <v>23000</v>
      </c>
      <c r="D7688" s="2" t="s">
        <v>23001</v>
      </c>
      <c r="E7688" s="2" t="s">
        <v>165</v>
      </c>
      <c r="F7688" s="2" t="s">
        <v>43</v>
      </c>
      <c r="G7688" s="2" t="s">
        <v>13963</v>
      </c>
      <c r="H7688" s="4" t="s">
        <v>2208</v>
      </c>
      <c r="I7688" s="10"/>
      <c r="J7688" s="6"/>
    </row>
    <row r="7689">
      <c r="A7689" s="62">
        <v>8.21203301838E11</v>
      </c>
      <c r="B7689" s="63" t="s">
        <v>23002</v>
      </c>
      <c r="C7689" s="63" t="s">
        <v>23003</v>
      </c>
      <c r="D7689" s="68" t="str">
        <f>+77083781250 ,87083781250</f>
        <v>#ERROR!</v>
      </c>
      <c r="E7689" s="63" t="s">
        <v>1335</v>
      </c>
      <c r="F7689" s="63" t="s">
        <v>205</v>
      </c>
      <c r="G7689" s="63" t="s">
        <v>1634</v>
      </c>
      <c r="H7689" s="33"/>
      <c r="I7689" s="33"/>
      <c r="J7689" s="6"/>
    </row>
    <row r="7690">
      <c r="A7690" s="3">
        <v>8.21130402648E11</v>
      </c>
      <c r="B7690" s="2" t="s">
        <v>23004</v>
      </c>
      <c r="C7690" s="2" t="s">
        <v>23005</v>
      </c>
      <c r="D7690" s="3">
        <v>8.7014256365E10</v>
      </c>
      <c r="E7690" s="2" t="s">
        <v>21</v>
      </c>
      <c r="F7690" s="2" t="s">
        <v>201</v>
      </c>
      <c r="G7690" s="2" t="s">
        <v>1207</v>
      </c>
      <c r="H7690" s="4" t="s">
        <v>2286</v>
      </c>
      <c r="I7690" s="10"/>
      <c r="J7690" s="10"/>
    </row>
    <row r="7691">
      <c r="A7691" s="3">
        <v>8.21203400427E11</v>
      </c>
      <c r="B7691" s="2" t="s">
        <v>23006</v>
      </c>
      <c r="C7691" s="2" t="s">
        <v>23007</v>
      </c>
      <c r="D7691" s="69" t="s">
        <v>23008</v>
      </c>
      <c r="E7691" s="2" t="s">
        <v>21</v>
      </c>
      <c r="F7691" s="2" t="s">
        <v>186</v>
      </c>
      <c r="G7691" s="2" t="s">
        <v>2230</v>
      </c>
      <c r="H7691" s="4" t="s">
        <v>2505</v>
      </c>
      <c r="I7691" s="10"/>
      <c r="J7691" s="10"/>
    </row>
    <row r="7692">
      <c r="A7692" s="62">
        <v>8.21212300353E11</v>
      </c>
      <c r="B7692" s="63" t="s">
        <v>23009</v>
      </c>
      <c r="C7692" s="63" t="s">
        <v>23010</v>
      </c>
      <c r="D7692" s="62">
        <v>8.77516414E10</v>
      </c>
      <c r="E7692" s="63" t="s">
        <v>961</v>
      </c>
      <c r="F7692" s="63" t="s">
        <v>205</v>
      </c>
      <c r="G7692" s="63" t="s">
        <v>5169</v>
      </c>
      <c r="H7692" s="33"/>
      <c r="I7692" s="33"/>
      <c r="J7692" s="6"/>
    </row>
    <row r="7693">
      <c r="A7693" s="28">
        <v>8.21211300229E11</v>
      </c>
      <c r="B7693" s="29" t="s">
        <v>23011</v>
      </c>
      <c r="C7693" s="29" t="s">
        <v>23012</v>
      </c>
      <c r="D7693" s="28">
        <v>8.7718656235E10</v>
      </c>
      <c r="E7693" s="29" t="s">
        <v>3121</v>
      </c>
      <c r="F7693" s="29" t="s">
        <v>16</v>
      </c>
      <c r="G7693" s="29" t="s">
        <v>11895</v>
      </c>
      <c r="H7693" s="51" t="s">
        <v>23013</v>
      </c>
      <c r="I7693" s="6"/>
      <c r="J7693" s="6"/>
    </row>
    <row r="7694">
      <c r="A7694" s="28">
        <v>8.21215301487E11</v>
      </c>
      <c r="B7694" s="29" t="s">
        <v>23014</v>
      </c>
      <c r="C7694" s="29" t="s">
        <v>23015</v>
      </c>
      <c r="D7694" s="28">
        <v>8.7771210121E10</v>
      </c>
      <c r="E7694" s="29" t="s">
        <v>674</v>
      </c>
      <c r="F7694" s="29" t="s">
        <v>2</v>
      </c>
      <c r="G7694" s="29" t="s">
        <v>9606</v>
      </c>
      <c r="H7694" s="51" t="s">
        <v>22451</v>
      </c>
      <c r="I7694" s="6"/>
      <c r="J7694" s="10"/>
    </row>
    <row r="7695">
      <c r="A7695" s="62">
        <v>8.21213400048E11</v>
      </c>
      <c r="B7695" s="63" t="s">
        <v>23016</v>
      </c>
      <c r="C7695" s="63" t="s">
        <v>23017</v>
      </c>
      <c r="D7695" s="68" t="str">
        <f>+7 775 446 1480 ,87754461480</f>
        <v>#ERROR!</v>
      </c>
      <c r="E7695" s="63" t="s">
        <v>165</v>
      </c>
      <c r="F7695" s="63" t="s">
        <v>205</v>
      </c>
      <c r="G7695" s="63" t="s">
        <v>1096</v>
      </c>
      <c r="H7695" s="33"/>
      <c r="I7695" s="33"/>
      <c r="J7695" s="10"/>
    </row>
    <row r="7696">
      <c r="A7696" s="28">
        <v>8.21231300971E11</v>
      </c>
      <c r="B7696" s="29" t="s">
        <v>23018</v>
      </c>
      <c r="C7696" s="29" t="s">
        <v>23019</v>
      </c>
      <c r="D7696" s="28">
        <v>8.7079619944E10</v>
      </c>
      <c r="E7696" s="29" t="s">
        <v>442</v>
      </c>
      <c r="F7696" s="29" t="s">
        <v>37</v>
      </c>
      <c r="G7696" s="29" t="s">
        <v>23020</v>
      </c>
      <c r="H7696" s="51" t="s">
        <v>21938</v>
      </c>
      <c r="I7696" s="6"/>
      <c r="J7696" s="6"/>
    </row>
    <row r="7697">
      <c r="A7697" s="62">
        <v>8.21215402352E11</v>
      </c>
      <c r="B7697" s="63" t="s">
        <v>23021</v>
      </c>
      <c r="C7697" s="63" t="s">
        <v>23022</v>
      </c>
      <c r="D7697" s="68" t="str">
        <f>+77073135606 ,87073135606</f>
        <v>#ERROR!</v>
      </c>
      <c r="E7697" s="63" t="s">
        <v>173</v>
      </c>
      <c r="F7697" s="63" t="s">
        <v>205</v>
      </c>
      <c r="G7697" s="63" t="s">
        <v>1634</v>
      </c>
      <c r="H7697" s="33"/>
      <c r="I7697" s="33"/>
      <c r="J7697" s="13"/>
    </row>
    <row r="7698">
      <c r="A7698" s="3">
        <v>8.21219302586E11</v>
      </c>
      <c r="B7698" s="2" t="s">
        <v>23023</v>
      </c>
      <c r="C7698" s="2" t="s">
        <v>23024</v>
      </c>
      <c r="D7698" s="3">
        <v>8.707490072E10</v>
      </c>
      <c r="E7698" s="2" t="s">
        <v>173</v>
      </c>
      <c r="F7698" s="2" t="s">
        <v>37</v>
      </c>
      <c r="G7698" s="2" t="s">
        <v>23025</v>
      </c>
      <c r="H7698" s="4" t="s">
        <v>22124</v>
      </c>
      <c r="I7698" s="10"/>
      <c r="J7698" s="6"/>
    </row>
    <row r="7699">
      <c r="A7699" s="28">
        <v>8.21219300986E11</v>
      </c>
      <c r="B7699" s="29" t="s">
        <v>23026</v>
      </c>
      <c r="C7699" s="29" t="s">
        <v>23027</v>
      </c>
      <c r="D7699" s="29" t="s">
        <v>23028</v>
      </c>
      <c r="E7699" s="29" t="s">
        <v>117</v>
      </c>
      <c r="F7699" s="29" t="s">
        <v>186</v>
      </c>
      <c r="G7699" s="29" t="s">
        <v>13590</v>
      </c>
      <c r="H7699" s="51" t="s">
        <v>23029</v>
      </c>
      <c r="I7699" s="6"/>
      <c r="J7699" s="6"/>
    </row>
    <row r="7700">
      <c r="A7700" s="28">
        <v>8.21220300038E11</v>
      </c>
      <c r="B7700" s="29" t="s">
        <v>23030</v>
      </c>
      <c r="C7700" s="29" t="s">
        <v>23031</v>
      </c>
      <c r="D7700" s="28">
        <f>+77011617170</f>
        <v>77011617170</v>
      </c>
      <c r="E7700" s="29" t="s">
        <v>302</v>
      </c>
      <c r="F7700" s="29" t="s">
        <v>37</v>
      </c>
      <c r="G7700" s="29" t="s">
        <v>6852</v>
      </c>
      <c r="H7700" s="51" t="s">
        <v>21703</v>
      </c>
      <c r="I7700" s="6"/>
      <c r="J7700" s="6"/>
    </row>
    <row r="7701">
      <c r="A7701" s="62">
        <v>8.21220350204E11</v>
      </c>
      <c r="B7701" s="63" t="s">
        <v>23032</v>
      </c>
      <c r="C7701" s="63" t="s">
        <v>23033</v>
      </c>
      <c r="D7701" s="68" t="str">
        <f>+77073773999 ,87073773999</f>
        <v>#ERROR!</v>
      </c>
      <c r="E7701" s="63" t="s">
        <v>23034</v>
      </c>
      <c r="F7701" s="63" t="s">
        <v>428</v>
      </c>
      <c r="G7701" s="63" t="s">
        <v>5906</v>
      </c>
      <c r="H7701" s="33"/>
      <c r="I7701" s="33"/>
      <c r="J7701" s="10"/>
    </row>
    <row r="7702">
      <c r="A7702" s="3">
        <v>8.30101301595E11</v>
      </c>
      <c r="B7702" s="2" t="s">
        <v>23035</v>
      </c>
      <c r="C7702" s="2" t="s">
        <v>23036</v>
      </c>
      <c r="D7702" s="69" t="s">
        <v>23037</v>
      </c>
      <c r="E7702" s="2" t="s">
        <v>225</v>
      </c>
      <c r="F7702" s="2" t="s">
        <v>141</v>
      </c>
      <c r="G7702" s="2" t="s">
        <v>16882</v>
      </c>
      <c r="H7702" s="4" t="s">
        <v>21559</v>
      </c>
      <c r="I7702" s="10"/>
      <c r="J7702" s="13"/>
    </row>
    <row r="7703">
      <c r="A7703" s="28">
        <v>8.30101352024E11</v>
      </c>
      <c r="B7703" s="29" t="s">
        <v>23038</v>
      </c>
      <c r="C7703" s="29" t="s">
        <v>23039</v>
      </c>
      <c r="D7703" s="28">
        <v>8.7758256383E10</v>
      </c>
      <c r="E7703" s="29" t="s">
        <v>213</v>
      </c>
      <c r="F7703" s="29" t="s">
        <v>43</v>
      </c>
      <c r="G7703" s="29" t="s">
        <v>1795</v>
      </c>
      <c r="H7703" s="51" t="s">
        <v>20230</v>
      </c>
      <c r="I7703" s="6"/>
      <c r="J7703" s="6"/>
    </row>
    <row r="7704">
      <c r="A7704" s="28">
        <v>8.30101305181E11</v>
      </c>
      <c r="B7704" s="29" t="s">
        <v>4891</v>
      </c>
      <c r="C7704" s="29" t="s">
        <v>23040</v>
      </c>
      <c r="D7704" s="28">
        <v>8.7476046113E10</v>
      </c>
      <c r="E7704" s="29" t="s">
        <v>674</v>
      </c>
      <c r="F7704" s="29" t="s">
        <v>2</v>
      </c>
      <c r="G7704" s="29" t="s">
        <v>3007</v>
      </c>
      <c r="H7704" s="51" t="s">
        <v>22451</v>
      </c>
      <c r="I7704" s="6"/>
      <c r="J7704" s="6"/>
    </row>
    <row r="7705">
      <c r="A7705" s="3">
        <v>8.30114300578E11</v>
      </c>
      <c r="B7705" s="2" t="s">
        <v>23041</v>
      </c>
      <c r="C7705" s="2" t="s">
        <v>23042</v>
      </c>
      <c r="D7705" s="69" t="s">
        <v>23043</v>
      </c>
      <c r="E7705" s="2" t="s">
        <v>442</v>
      </c>
      <c r="F7705" s="2" t="s">
        <v>37</v>
      </c>
      <c r="G7705" s="2" t="s">
        <v>23044</v>
      </c>
      <c r="H7705" s="4" t="s">
        <v>22124</v>
      </c>
      <c r="I7705" s="10"/>
      <c r="J7705" s="6"/>
    </row>
    <row r="7706">
      <c r="A7706" s="3">
        <v>8.3010630252E11</v>
      </c>
      <c r="B7706" s="2" t="s">
        <v>23045</v>
      </c>
      <c r="C7706" s="2" t="s">
        <v>23046</v>
      </c>
      <c r="D7706" s="3">
        <v>8.7716888383E10</v>
      </c>
      <c r="E7706" s="2" t="s">
        <v>165</v>
      </c>
      <c r="F7706" s="2" t="s">
        <v>201</v>
      </c>
      <c r="G7706" s="2" t="s">
        <v>23047</v>
      </c>
      <c r="H7706" s="4" t="s">
        <v>23048</v>
      </c>
      <c r="I7706" s="10"/>
      <c r="J7706" s="33"/>
    </row>
    <row r="7707">
      <c r="A7707" s="28">
        <v>8.30103300964E11</v>
      </c>
      <c r="B7707" s="29" t="s">
        <v>23049</v>
      </c>
      <c r="C7707" s="29" t="s">
        <v>23050</v>
      </c>
      <c r="D7707" s="39" t="s">
        <v>23051</v>
      </c>
      <c r="E7707" s="29" t="s">
        <v>12819</v>
      </c>
      <c r="F7707" s="29" t="s">
        <v>37</v>
      </c>
      <c r="G7707" s="29" t="s">
        <v>1181</v>
      </c>
      <c r="H7707" s="51" t="s">
        <v>21703</v>
      </c>
      <c r="I7707" s="6"/>
      <c r="J7707" s="33"/>
    </row>
    <row r="7708">
      <c r="A7708" s="62">
        <v>8.30103301982E11</v>
      </c>
      <c r="B7708" s="63" t="s">
        <v>23052</v>
      </c>
      <c r="C7708" s="63" t="s">
        <v>23053</v>
      </c>
      <c r="D7708" s="68" t="str">
        <f>+77027093696 ,87027093696</f>
        <v>#ERROR!</v>
      </c>
      <c r="E7708" s="63" t="s">
        <v>173</v>
      </c>
      <c r="F7708" s="63" t="s">
        <v>2984</v>
      </c>
      <c r="G7708" s="63" t="s">
        <v>2985</v>
      </c>
      <c r="H7708" s="33"/>
      <c r="I7708" s="33"/>
      <c r="J7708" s="6"/>
    </row>
    <row r="7709">
      <c r="A7709" s="28">
        <v>8.30115499112E11</v>
      </c>
      <c r="B7709" s="29" t="s">
        <v>23054</v>
      </c>
      <c r="C7709" s="29" t="s">
        <v>23054</v>
      </c>
      <c r="D7709" s="28">
        <v>8.701555734E10</v>
      </c>
      <c r="E7709" s="29" t="s">
        <v>213</v>
      </c>
      <c r="F7709" s="29" t="s">
        <v>22</v>
      </c>
      <c r="G7709" s="29" t="s">
        <v>22820</v>
      </c>
      <c r="H7709" s="51" t="s">
        <v>2240</v>
      </c>
      <c r="I7709" s="6"/>
      <c r="J7709" s="10"/>
    </row>
    <row r="7710">
      <c r="A7710" s="28">
        <v>8.30119450301E11</v>
      </c>
      <c r="B7710" s="29" t="s">
        <v>23055</v>
      </c>
      <c r="C7710" s="29" t="s">
        <v>23056</v>
      </c>
      <c r="D7710" s="28">
        <v>8.7776807099E10</v>
      </c>
      <c r="E7710" s="29" t="s">
        <v>302</v>
      </c>
      <c r="F7710" s="29" t="s">
        <v>55</v>
      </c>
      <c r="G7710" s="29" t="s">
        <v>23057</v>
      </c>
      <c r="H7710" s="51" t="s">
        <v>1814</v>
      </c>
      <c r="I7710" s="6"/>
      <c r="J7710" s="10"/>
    </row>
    <row r="7711">
      <c r="A7711" s="28">
        <v>8.30117400124E11</v>
      </c>
      <c r="B7711" s="29" t="s">
        <v>23058</v>
      </c>
      <c r="C7711" s="29" t="s">
        <v>23059</v>
      </c>
      <c r="D7711" s="39" t="s">
        <v>23060</v>
      </c>
      <c r="E7711" s="29" t="s">
        <v>2768</v>
      </c>
      <c r="F7711" s="29" t="s">
        <v>91</v>
      </c>
      <c r="G7711" s="29" t="s">
        <v>3134</v>
      </c>
      <c r="H7711" s="51" t="s">
        <v>2640</v>
      </c>
      <c r="I7711" s="6"/>
      <c r="J7711" s="6"/>
    </row>
    <row r="7712">
      <c r="A7712" s="3">
        <v>8.30120302587E11</v>
      </c>
      <c r="B7712" s="2" t="s">
        <v>23061</v>
      </c>
      <c r="C7712" s="2" t="s">
        <v>23062</v>
      </c>
      <c r="D7712" s="3">
        <v>8.7778606683E10</v>
      </c>
      <c r="E7712" s="2" t="s">
        <v>165</v>
      </c>
      <c r="F7712" s="2" t="s">
        <v>91</v>
      </c>
      <c r="G7712" s="2" t="s">
        <v>1339</v>
      </c>
      <c r="H7712" s="4" t="s">
        <v>2640</v>
      </c>
      <c r="I7712" s="10"/>
      <c r="J7712" s="6"/>
    </row>
    <row r="7713">
      <c r="A7713" s="28">
        <v>8.30124350112E11</v>
      </c>
      <c r="B7713" s="29" t="s">
        <v>23063</v>
      </c>
      <c r="C7713" s="29" t="s">
        <v>23064</v>
      </c>
      <c r="D7713" s="28">
        <v>8.7715299444E10</v>
      </c>
      <c r="E7713" s="29" t="s">
        <v>117</v>
      </c>
      <c r="F7713" s="29" t="s">
        <v>71</v>
      </c>
      <c r="G7713" s="29" t="s">
        <v>19608</v>
      </c>
      <c r="H7713" s="30" t="s">
        <v>2174</v>
      </c>
      <c r="I7713" s="6"/>
      <c r="J7713" s="6"/>
    </row>
    <row r="7714">
      <c r="A7714" s="62">
        <v>8.30122401675E11</v>
      </c>
      <c r="B7714" s="63" t="s">
        <v>23065</v>
      </c>
      <c r="C7714" s="63" t="s">
        <v>23066</v>
      </c>
      <c r="D7714" s="62">
        <v>8.7083438043E10</v>
      </c>
      <c r="E7714" s="63" t="s">
        <v>173</v>
      </c>
      <c r="F7714" s="63" t="s">
        <v>205</v>
      </c>
      <c r="G7714" s="63" t="s">
        <v>1634</v>
      </c>
      <c r="H7714" s="33"/>
      <c r="I7714" s="33"/>
      <c r="J7714" s="33"/>
    </row>
    <row r="7715">
      <c r="A7715" s="28">
        <v>8.30204301842E11</v>
      </c>
      <c r="B7715" s="29" t="s">
        <v>23067</v>
      </c>
      <c r="C7715" s="29" t="s">
        <v>23068</v>
      </c>
      <c r="D7715" s="28">
        <f>+77757114002</f>
        <v>77757114002</v>
      </c>
      <c r="E7715" s="29" t="s">
        <v>2338</v>
      </c>
      <c r="F7715" s="29" t="s">
        <v>37</v>
      </c>
      <c r="G7715" s="29" t="s">
        <v>3444</v>
      </c>
      <c r="H7715" s="51" t="s">
        <v>22124</v>
      </c>
      <c r="I7715" s="6"/>
      <c r="J7715" s="33"/>
    </row>
    <row r="7716">
      <c r="A7716" s="3">
        <v>8.30126350252E11</v>
      </c>
      <c r="B7716" s="2" t="s">
        <v>23069</v>
      </c>
      <c r="C7716" s="2" t="s">
        <v>23070</v>
      </c>
      <c r="D7716" s="3">
        <f>+7776814984</f>
        <v>7776814984</v>
      </c>
      <c r="E7716" s="2" t="s">
        <v>165</v>
      </c>
      <c r="F7716" s="2" t="s">
        <v>9</v>
      </c>
      <c r="G7716" s="2" t="s">
        <v>23071</v>
      </c>
      <c r="H7716" s="65" t="s">
        <v>21148</v>
      </c>
      <c r="I7716" s="10"/>
      <c r="J7716" s="6"/>
    </row>
    <row r="7717">
      <c r="A7717" s="62">
        <v>8.30202401362E11</v>
      </c>
      <c r="B7717" s="63" t="s">
        <v>23072</v>
      </c>
      <c r="C7717" s="63" t="s">
        <v>23072</v>
      </c>
      <c r="D7717" s="62">
        <v>8.7005123141E10</v>
      </c>
      <c r="E7717" s="63" t="s">
        <v>213</v>
      </c>
      <c r="F7717" s="63" t="s">
        <v>205</v>
      </c>
      <c r="G7717" s="63" t="s">
        <v>1634</v>
      </c>
      <c r="H7717" s="33"/>
      <c r="I7717" s="33"/>
      <c r="J7717" s="6"/>
    </row>
    <row r="7718">
      <c r="A7718" s="28">
        <v>8.30204302008E11</v>
      </c>
      <c r="B7718" s="29" t="s">
        <v>23073</v>
      </c>
      <c r="C7718" s="29" t="s">
        <v>23074</v>
      </c>
      <c r="D7718" s="28">
        <v>8.7277540267E10</v>
      </c>
      <c r="E7718" s="29" t="s">
        <v>584</v>
      </c>
      <c r="F7718" s="29" t="s">
        <v>96</v>
      </c>
      <c r="G7718" s="29" t="s">
        <v>23075</v>
      </c>
      <c r="H7718" s="51" t="s">
        <v>2373</v>
      </c>
      <c r="I7718" s="6"/>
      <c r="J7718" s="13"/>
    </row>
    <row r="7719">
      <c r="A7719" s="28">
        <v>8.30206401314E11</v>
      </c>
      <c r="B7719" s="29" t="s">
        <v>23076</v>
      </c>
      <c r="C7719" s="29" t="s">
        <v>23077</v>
      </c>
      <c r="D7719" s="28">
        <v>8.7028055006E10</v>
      </c>
      <c r="E7719" s="29" t="s">
        <v>1187</v>
      </c>
      <c r="F7719" s="29" t="s">
        <v>37</v>
      </c>
      <c r="G7719" s="29" t="s">
        <v>18503</v>
      </c>
      <c r="H7719" s="51" t="s">
        <v>21703</v>
      </c>
      <c r="I7719" s="6"/>
      <c r="J7719" s="10"/>
    </row>
    <row r="7720">
      <c r="A7720" s="3">
        <v>8.30210302576E11</v>
      </c>
      <c r="B7720" s="2" t="s">
        <v>23078</v>
      </c>
      <c r="C7720" s="2" t="s">
        <v>23079</v>
      </c>
      <c r="D7720" s="3">
        <v>8.7013610131E10</v>
      </c>
      <c r="E7720" s="2" t="s">
        <v>117</v>
      </c>
      <c r="F7720" s="2" t="s">
        <v>201</v>
      </c>
      <c r="G7720" s="2" t="s">
        <v>284</v>
      </c>
      <c r="H7720" s="4" t="s">
        <v>1895</v>
      </c>
      <c r="I7720" s="10"/>
      <c r="J7720" s="13"/>
    </row>
    <row r="7721">
      <c r="A7721" s="28">
        <v>8.30208402581E11</v>
      </c>
      <c r="B7721" s="29" t="s">
        <v>17172</v>
      </c>
      <c r="C7721" s="29" t="s">
        <v>23080</v>
      </c>
      <c r="D7721" s="28">
        <v>8.7755395495E10</v>
      </c>
      <c r="E7721" s="29" t="s">
        <v>213</v>
      </c>
      <c r="F7721" s="29" t="s">
        <v>37</v>
      </c>
      <c r="G7721" s="29" t="s">
        <v>6101</v>
      </c>
      <c r="H7721" s="51" t="s">
        <v>23081</v>
      </c>
      <c r="I7721" s="6"/>
      <c r="J7721" s="10"/>
    </row>
    <row r="7722">
      <c r="A7722" s="62">
        <v>8.30210400477E11</v>
      </c>
      <c r="B7722" s="63" t="s">
        <v>23082</v>
      </c>
      <c r="C7722" s="63" t="s">
        <v>23083</v>
      </c>
      <c r="D7722" s="68" t="str">
        <f>+77089496407 ,87089496407</f>
        <v>#ERROR!</v>
      </c>
      <c r="E7722" s="63" t="s">
        <v>36</v>
      </c>
      <c r="F7722" s="63" t="s">
        <v>205</v>
      </c>
      <c r="G7722" s="63" t="s">
        <v>22926</v>
      </c>
      <c r="H7722" s="33"/>
      <c r="I7722" s="33"/>
      <c r="J7722" s="13"/>
    </row>
    <row r="7723">
      <c r="A7723" s="28">
        <v>8.3021840206E11</v>
      </c>
      <c r="B7723" s="29" t="s">
        <v>23084</v>
      </c>
      <c r="C7723" s="29" t="s">
        <v>23085</v>
      </c>
      <c r="D7723" s="28">
        <v>8.7771850505E10</v>
      </c>
      <c r="E7723" s="29" t="s">
        <v>16</v>
      </c>
      <c r="F7723" s="29" t="s">
        <v>201</v>
      </c>
      <c r="G7723" s="29" t="s">
        <v>23086</v>
      </c>
      <c r="H7723" s="51" t="s">
        <v>1874</v>
      </c>
      <c r="I7723" s="6"/>
      <c r="J7723" s="13"/>
    </row>
    <row r="7724">
      <c r="A7724" s="28">
        <v>8.30218350837E11</v>
      </c>
      <c r="B7724" s="29" t="s">
        <v>23087</v>
      </c>
      <c r="C7724" s="29" t="s">
        <v>23088</v>
      </c>
      <c r="D7724" s="28">
        <v>8.7776701183E10</v>
      </c>
      <c r="E7724" s="29" t="s">
        <v>213</v>
      </c>
      <c r="F7724" s="29" t="s">
        <v>9</v>
      </c>
      <c r="G7724" s="29" t="s">
        <v>5255</v>
      </c>
      <c r="H7724" s="30" t="s">
        <v>2826</v>
      </c>
      <c r="I7724" s="6"/>
      <c r="J7724" s="10"/>
    </row>
    <row r="7725">
      <c r="A7725" s="3">
        <v>8.30226302414E11</v>
      </c>
      <c r="B7725" s="2" t="s">
        <v>23089</v>
      </c>
      <c r="C7725" s="2" t="s">
        <v>23090</v>
      </c>
      <c r="D7725" s="69" t="s">
        <v>23091</v>
      </c>
      <c r="E7725" s="2" t="s">
        <v>117</v>
      </c>
      <c r="F7725" s="2" t="s">
        <v>452</v>
      </c>
      <c r="G7725" s="2" t="s">
        <v>16172</v>
      </c>
      <c r="H7725" s="4" t="s">
        <v>20798</v>
      </c>
      <c r="I7725" s="10"/>
      <c r="J7725" s="33"/>
    </row>
    <row r="7726">
      <c r="A7726" s="62">
        <v>8.30304300967E11</v>
      </c>
      <c r="B7726" s="63" t="s">
        <v>23092</v>
      </c>
      <c r="C7726" s="63" t="s">
        <v>23093</v>
      </c>
      <c r="D7726" s="62">
        <v>8.7242237773E10</v>
      </c>
      <c r="E7726" s="63" t="s">
        <v>16</v>
      </c>
      <c r="F7726" s="63" t="s">
        <v>205</v>
      </c>
      <c r="G7726" s="63" t="s">
        <v>23094</v>
      </c>
      <c r="H7726" s="33"/>
      <c r="I7726" s="33"/>
      <c r="J7726" s="10"/>
    </row>
    <row r="7727">
      <c r="A7727" s="62">
        <v>8.3022730086E11</v>
      </c>
      <c r="B7727" s="63" t="s">
        <v>23095</v>
      </c>
      <c r="C7727" s="63" t="s">
        <v>23096</v>
      </c>
      <c r="D7727" s="68" t="str">
        <f>+77757629909 ,87757629909</f>
        <v>#ERROR!</v>
      </c>
      <c r="E7727" s="63" t="s">
        <v>225</v>
      </c>
      <c r="F7727" s="63" t="s">
        <v>205</v>
      </c>
      <c r="G7727" s="63" t="s">
        <v>1634</v>
      </c>
      <c r="H7727" s="33"/>
      <c r="I7727" s="33"/>
      <c r="J7727" s="20"/>
    </row>
    <row r="7728">
      <c r="A7728" s="62">
        <v>8.30228300121E11</v>
      </c>
      <c r="B7728" s="63" t="s">
        <v>1805</v>
      </c>
      <c r="C7728" s="63" t="s">
        <v>23097</v>
      </c>
      <c r="D7728" s="62">
        <v>8.7783121263E10</v>
      </c>
      <c r="E7728" s="63" t="s">
        <v>213</v>
      </c>
      <c r="F7728" s="63" t="s">
        <v>2984</v>
      </c>
      <c r="G7728" s="63" t="s">
        <v>6054</v>
      </c>
      <c r="H7728" s="33"/>
      <c r="I7728" s="33"/>
      <c r="J7728" s="20"/>
    </row>
    <row r="7729">
      <c r="A7729" s="28">
        <v>8.30304303109E11</v>
      </c>
      <c r="B7729" s="29" t="s">
        <v>23098</v>
      </c>
      <c r="C7729" s="29" t="s">
        <v>23099</v>
      </c>
      <c r="D7729" s="28">
        <v>8.7750008383E10</v>
      </c>
      <c r="E7729" s="29" t="s">
        <v>674</v>
      </c>
      <c r="F7729" s="29" t="s">
        <v>2</v>
      </c>
      <c r="G7729" s="29" t="s">
        <v>1705</v>
      </c>
      <c r="H7729" s="51" t="s">
        <v>22451</v>
      </c>
      <c r="I7729" s="6"/>
      <c r="J7729" s="6"/>
    </row>
    <row r="7730">
      <c r="A7730" s="62">
        <v>8.30303401807E11</v>
      </c>
      <c r="B7730" s="63" t="s">
        <v>23100</v>
      </c>
      <c r="C7730" s="63" t="s">
        <v>23101</v>
      </c>
      <c r="D7730" s="68" t="str">
        <f>+77074504200 ,87074504200</f>
        <v>#ERROR!</v>
      </c>
      <c r="E7730" s="63" t="s">
        <v>173</v>
      </c>
      <c r="F7730" s="63" t="s">
        <v>2984</v>
      </c>
      <c r="G7730" s="63" t="s">
        <v>5964</v>
      </c>
      <c r="H7730" s="33"/>
      <c r="I7730" s="33"/>
      <c r="J7730" s="10"/>
    </row>
    <row r="7731">
      <c r="A7731" s="28">
        <v>8.30308303458E11</v>
      </c>
      <c r="B7731" s="29" t="s">
        <v>23102</v>
      </c>
      <c r="C7731" s="29" t="s">
        <v>23103</v>
      </c>
      <c r="D7731" s="28">
        <v>8.7058215393E10</v>
      </c>
      <c r="E7731" s="29" t="s">
        <v>16</v>
      </c>
      <c r="F7731" s="29" t="s">
        <v>91</v>
      </c>
      <c r="G7731" s="29" t="s">
        <v>23104</v>
      </c>
      <c r="H7731" s="51" t="s">
        <v>2640</v>
      </c>
      <c r="I7731" s="6"/>
      <c r="J7731" s="10"/>
    </row>
    <row r="7732">
      <c r="A7732" s="62">
        <v>8.30306402811E11</v>
      </c>
      <c r="B7732" s="63" t="s">
        <v>23105</v>
      </c>
      <c r="C7732" s="63" t="s">
        <v>23106</v>
      </c>
      <c r="D7732" s="62">
        <v>8.7782028583E10</v>
      </c>
      <c r="E7732" s="63" t="s">
        <v>173</v>
      </c>
      <c r="F7732" s="63" t="s">
        <v>428</v>
      </c>
      <c r="G7732" s="63" t="s">
        <v>14908</v>
      </c>
      <c r="H7732" s="33"/>
      <c r="I7732" s="33"/>
      <c r="J7732" s="33"/>
    </row>
    <row r="7733">
      <c r="A7733" s="28">
        <v>8.30310400926E11</v>
      </c>
      <c r="B7733" s="29" t="s">
        <v>23107</v>
      </c>
      <c r="C7733" s="29" t="s">
        <v>23108</v>
      </c>
      <c r="D7733" s="39" t="s">
        <v>14024</v>
      </c>
      <c r="E7733" s="29" t="s">
        <v>416</v>
      </c>
      <c r="F7733" s="29" t="s">
        <v>186</v>
      </c>
      <c r="G7733" s="29" t="s">
        <v>22454</v>
      </c>
      <c r="H7733" s="51" t="s">
        <v>23109</v>
      </c>
      <c r="I7733" s="6"/>
      <c r="J7733" s="33"/>
    </row>
    <row r="7734">
      <c r="A7734" s="28">
        <v>8.30315300626E11</v>
      </c>
      <c r="B7734" s="29" t="s">
        <v>23110</v>
      </c>
      <c r="C7734" s="29" t="s">
        <v>23111</v>
      </c>
      <c r="D7734" s="29" t="s">
        <v>23112</v>
      </c>
      <c r="E7734" s="29" t="s">
        <v>247</v>
      </c>
      <c r="F7734" s="29" t="s">
        <v>273</v>
      </c>
      <c r="G7734" s="29" t="s">
        <v>137</v>
      </c>
      <c r="H7734" s="51" t="s">
        <v>22970</v>
      </c>
      <c r="I7734" s="6"/>
      <c r="J7734" s="6"/>
    </row>
    <row r="7735">
      <c r="A7735" s="62">
        <v>8.30311301011E11</v>
      </c>
      <c r="B7735" s="63" t="s">
        <v>23113</v>
      </c>
      <c r="C7735" s="63" t="s">
        <v>23114</v>
      </c>
      <c r="D7735" s="62">
        <v>8.7011465881E10</v>
      </c>
      <c r="E7735" s="63" t="s">
        <v>993</v>
      </c>
      <c r="F7735" s="63" t="s">
        <v>2984</v>
      </c>
      <c r="G7735" s="63" t="s">
        <v>5954</v>
      </c>
      <c r="H7735" s="33"/>
      <c r="I7735" s="33"/>
      <c r="J7735" s="6"/>
    </row>
    <row r="7736">
      <c r="A7736" s="28">
        <v>8.30320302227E11</v>
      </c>
      <c r="B7736" s="29" t="s">
        <v>23115</v>
      </c>
      <c r="C7736" s="29" t="s">
        <v>23115</v>
      </c>
      <c r="D7736" s="28">
        <v>8.7782954157E10</v>
      </c>
      <c r="E7736" s="29" t="s">
        <v>674</v>
      </c>
      <c r="F7736" s="29" t="s">
        <v>201</v>
      </c>
      <c r="G7736" s="29" t="s">
        <v>12326</v>
      </c>
      <c r="H7736" s="51" t="s">
        <v>23116</v>
      </c>
      <c r="I7736" s="6"/>
      <c r="J7736" s="33"/>
    </row>
    <row r="7737">
      <c r="A7737" s="3">
        <v>8.30318301505E11</v>
      </c>
      <c r="B7737" s="2" t="s">
        <v>23117</v>
      </c>
      <c r="C7737" s="2" t="s">
        <v>23118</v>
      </c>
      <c r="D7737" s="3">
        <v>8.778328393E10</v>
      </c>
      <c r="E7737" s="2" t="s">
        <v>117</v>
      </c>
      <c r="F7737" s="2" t="s">
        <v>186</v>
      </c>
      <c r="G7737" s="2" t="s">
        <v>15117</v>
      </c>
      <c r="H7737" s="4" t="s">
        <v>2505</v>
      </c>
      <c r="I7737" s="10"/>
      <c r="J7737" s="13"/>
    </row>
    <row r="7738">
      <c r="A7738" s="3">
        <v>8.30328351269E11</v>
      </c>
      <c r="B7738" s="2" t="s">
        <v>23119</v>
      </c>
      <c r="C7738" s="2" t="s">
        <v>23120</v>
      </c>
      <c r="D7738" s="3">
        <v>8.7011097295E10</v>
      </c>
      <c r="E7738" s="2" t="s">
        <v>16</v>
      </c>
      <c r="F7738" s="2" t="s">
        <v>43</v>
      </c>
      <c r="G7738" s="2" t="s">
        <v>23121</v>
      </c>
      <c r="H7738" s="4" t="s">
        <v>20306</v>
      </c>
      <c r="I7738" s="10"/>
      <c r="J7738" s="10"/>
    </row>
    <row r="7739">
      <c r="A7739" s="3">
        <v>8.30324350114E11</v>
      </c>
      <c r="B7739" s="2" t="s">
        <v>23122</v>
      </c>
      <c r="C7739" s="2" t="s">
        <v>23123</v>
      </c>
      <c r="D7739" s="3">
        <v>8.7057430582E10</v>
      </c>
      <c r="E7739" s="2" t="s">
        <v>117</v>
      </c>
      <c r="F7739" s="2" t="s">
        <v>22</v>
      </c>
      <c r="G7739" s="2" t="s">
        <v>1791</v>
      </c>
      <c r="H7739" s="4" t="s">
        <v>2755</v>
      </c>
      <c r="I7739" s="10"/>
      <c r="J7739" s="10"/>
    </row>
    <row r="7740">
      <c r="A7740" s="3">
        <v>8.30402351558E11</v>
      </c>
      <c r="B7740" s="2" t="s">
        <v>23124</v>
      </c>
      <c r="C7740" s="2" t="s">
        <v>23125</v>
      </c>
      <c r="D7740" s="3">
        <f>+77054551333</f>
        <v>77054551333</v>
      </c>
      <c r="E7740" s="2" t="s">
        <v>165</v>
      </c>
      <c r="F7740" s="2" t="s">
        <v>71</v>
      </c>
      <c r="G7740" s="2" t="s">
        <v>2248</v>
      </c>
      <c r="H7740" s="65" t="s">
        <v>2084</v>
      </c>
      <c r="I7740" s="10"/>
      <c r="J7740" s="33"/>
    </row>
    <row r="7741">
      <c r="A7741" s="28">
        <v>8.30331350336E11</v>
      </c>
      <c r="B7741" s="29" t="s">
        <v>23126</v>
      </c>
      <c r="C7741" s="29" t="s">
        <v>23127</v>
      </c>
      <c r="D7741" s="28">
        <v>8.7781091243E10</v>
      </c>
      <c r="E7741" s="29" t="s">
        <v>213</v>
      </c>
      <c r="F7741" s="29" t="s">
        <v>22</v>
      </c>
      <c r="G7741" s="29" t="s">
        <v>23128</v>
      </c>
      <c r="H7741" s="51" t="s">
        <v>2713</v>
      </c>
      <c r="I7741" s="6"/>
      <c r="J7741" s="13"/>
    </row>
    <row r="7742">
      <c r="A7742" s="28">
        <v>8.30411301392E11</v>
      </c>
      <c r="B7742" s="29" t="s">
        <v>23129</v>
      </c>
      <c r="C7742" s="29" t="s">
        <v>23130</v>
      </c>
      <c r="D7742" s="28">
        <f>+7777007700</f>
        <v>7777007700</v>
      </c>
      <c r="E7742" s="29" t="s">
        <v>173</v>
      </c>
      <c r="F7742" s="29" t="s">
        <v>2</v>
      </c>
      <c r="G7742" s="29" t="s">
        <v>14852</v>
      </c>
      <c r="H7742" s="51" t="s">
        <v>22451</v>
      </c>
      <c r="I7742" s="6"/>
      <c r="J7742" s="6"/>
    </row>
    <row r="7743">
      <c r="A7743" s="28">
        <v>8.30404302213E11</v>
      </c>
      <c r="B7743" s="29" t="s">
        <v>23131</v>
      </c>
      <c r="C7743" s="29" t="s">
        <v>23132</v>
      </c>
      <c r="D7743" s="28">
        <v>8.7077077707E10</v>
      </c>
      <c r="E7743" s="29" t="s">
        <v>165</v>
      </c>
      <c r="F7743" s="29" t="s">
        <v>2</v>
      </c>
      <c r="G7743" s="29" t="s">
        <v>23133</v>
      </c>
      <c r="H7743" s="51" t="s">
        <v>23134</v>
      </c>
      <c r="I7743" s="6"/>
      <c r="J7743" s="6"/>
    </row>
    <row r="7744">
      <c r="A7744" s="3">
        <v>8.30403351038E11</v>
      </c>
      <c r="B7744" s="2" t="s">
        <v>23135</v>
      </c>
      <c r="C7744" s="2" t="s">
        <v>23136</v>
      </c>
      <c r="D7744" s="3">
        <v>8.7076510048E10</v>
      </c>
      <c r="E7744" s="2" t="s">
        <v>117</v>
      </c>
      <c r="F7744" s="2" t="s">
        <v>71</v>
      </c>
      <c r="G7744" s="2" t="s">
        <v>2173</v>
      </c>
      <c r="H7744" s="65" t="s">
        <v>2055</v>
      </c>
      <c r="I7744" s="10"/>
      <c r="J7744" s="33"/>
    </row>
    <row r="7745">
      <c r="A7745" s="28">
        <v>8.3040630268E11</v>
      </c>
      <c r="B7745" s="29" t="s">
        <v>23137</v>
      </c>
      <c r="C7745" s="29" t="s">
        <v>23138</v>
      </c>
      <c r="D7745" s="39" t="s">
        <v>23139</v>
      </c>
      <c r="E7745" s="29" t="s">
        <v>1</v>
      </c>
      <c r="F7745" s="29" t="s">
        <v>96</v>
      </c>
      <c r="G7745" s="29" t="s">
        <v>23140</v>
      </c>
      <c r="H7745" s="51" t="s">
        <v>23141</v>
      </c>
      <c r="I7745" s="6"/>
      <c r="J7745" s="33"/>
    </row>
    <row r="7746">
      <c r="A7746" s="62">
        <v>8.30414302307E11</v>
      </c>
      <c r="B7746" s="63" t="s">
        <v>23142</v>
      </c>
      <c r="C7746" s="63" t="s">
        <v>23143</v>
      </c>
      <c r="D7746" s="68" t="str">
        <f>+7 702 433 4017</f>
        <v>#ERROR!</v>
      </c>
      <c r="E7746" s="63" t="s">
        <v>173</v>
      </c>
      <c r="F7746" s="63" t="s">
        <v>16</v>
      </c>
      <c r="G7746" s="63" t="s">
        <v>23144</v>
      </c>
      <c r="H7746" s="33"/>
      <c r="I7746" s="33"/>
      <c r="J7746" s="10"/>
    </row>
    <row r="7747">
      <c r="A7747" s="28">
        <v>8.30412350405E11</v>
      </c>
      <c r="B7747" s="29" t="s">
        <v>23145</v>
      </c>
      <c r="C7747" s="29" t="s">
        <v>23146</v>
      </c>
      <c r="D7747" s="28">
        <v>8.702264248E10</v>
      </c>
      <c r="E7747" s="29" t="s">
        <v>16</v>
      </c>
      <c r="F7747" s="29" t="s">
        <v>43</v>
      </c>
      <c r="G7747" s="29" t="s">
        <v>17839</v>
      </c>
      <c r="H7747" s="51" t="s">
        <v>20230</v>
      </c>
      <c r="I7747" s="6"/>
      <c r="J7747" s="6"/>
    </row>
    <row r="7748">
      <c r="A7748" s="62">
        <v>8.30421300567E11</v>
      </c>
      <c r="B7748" s="63" t="s">
        <v>23147</v>
      </c>
      <c r="C7748" s="63" t="s">
        <v>23148</v>
      </c>
      <c r="D7748" s="62">
        <v>8.7754552444E10</v>
      </c>
      <c r="E7748" s="63" t="s">
        <v>16</v>
      </c>
      <c r="F7748" s="63" t="s">
        <v>2</v>
      </c>
      <c r="G7748" s="63" t="s">
        <v>23149</v>
      </c>
      <c r="H7748" s="33"/>
      <c r="I7748" s="33"/>
      <c r="J7748" s="6"/>
    </row>
    <row r="7749">
      <c r="A7749" s="28">
        <v>8.30419350816E11</v>
      </c>
      <c r="B7749" s="29" t="s">
        <v>23150</v>
      </c>
      <c r="C7749" s="29" t="s">
        <v>23151</v>
      </c>
      <c r="D7749" s="39" t="s">
        <v>23152</v>
      </c>
      <c r="E7749" s="29" t="s">
        <v>165</v>
      </c>
      <c r="F7749" s="29" t="s">
        <v>71</v>
      </c>
      <c r="G7749" s="29" t="s">
        <v>23153</v>
      </c>
      <c r="H7749" s="30" t="s">
        <v>23154</v>
      </c>
      <c r="I7749" s="6"/>
      <c r="J7749" s="33"/>
    </row>
    <row r="7750">
      <c r="A7750" s="28">
        <v>8.30503350112E11</v>
      </c>
      <c r="B7750" s="29" t="s">
        <v>23155</v>
      </c>
      <c r="C7750" s="29" t="s">
        <v>23156</v>
      </c>
      <c r="D7750" s="28">
        <v>8.7074420303E10</v>
      </c>
      <c r="E7750" s="29" t="s">
        <v>674</v>
      </c>
      <c r="F7750" s="29" t="s">
        <v>22</v>
      </c>
      <c r="G7750" s="29" t="s">
        <v>1253</v>
      </c>
      <c r="H7750" s="51" t="s">
        <v>23157</v>
      </c>
      <c r="I7750" s="6"/>
      <c r="J7750" s="33"/>
    </row>
    <row r="7751">
      <c r="A7751" s="28">
        <v>8.30422300027E11</v>
      </c>
      <c r="B7751" s="29" t="s">
        <v>23158</v>
      </c>
      <c r="C7751" s="29" t="s">
        <v>23159</v>
      </c>
      <c r="D7751" s="39" t="s">
        <v>23160</v>
      </c>
      <c r="E7751" s="29" t="s">
        <v>200</v>
      </c>
      <c r="F7751" s="29" t="s">
        <v>186</v>
      </c>
      <c r="G7751" s="29" t="s">
        <v>1278</v>
      </c>
      <c r="H7751" s="51" t="s">
        <v>23161</v>
      </c>
      <c r="I7751" s="6"/>
      <c r="J7751" s="6"/>
    </row>
    <row r="7752">
      <c r="A7752" s="28">
        <v>8.30426302431E11</v>
      </c>
      <c r="B7752" s="29" t="s">
        <v>23162</v>
      </c>
      <c r="C7752" s="29" t="s">
        <v>23163</v>
      </c>
      <c r="D7752" s="28">
        <v>8.7051954043E10</v>
      </c>
      <c r="E7752" s="29" t="s">
        <v>21</v>
      </c>
      <c r="F7752" s="29" t="s">
        <v>186</v>
      </c>
      <c r="G7752" s="29" t="s">
        <v>14799</v>
      </c>
      <c r="H7752" s="51" t="s">
        <v>23161</v>
      </c>
      <c r="I7752" s="6"/>
      <c r="J7752" s="6"/>
    </row>
    <row r="7753">
      <c r="A7753" s="28">
        <v>8.3042135085E11</v>
      </c>
      <c r="B7753" s="29" t="s">
        <v>23164</v>
      </c>
      <c r="C7753" s="29" t="s">
        <v>23165</v>
      </c>
      <c r="D7753" s="39" t="s">
        <v>23166</v>
      </c>
      <c r="E7753" s="29" t="s">
        <v>225</v>
      </c>
      <c r="F7753" s="29" t="s">
        <v>9</v>
      </c>
      <c r="G7753" s="29" t="s">
        <v>18048</v>
      </c>
      <c r="H7753" s="30" t="s">
        <v>2826</v>
      </c>
      <c r="I7753" s="6"/>
      <c r="J7753" s="6"/>
    </row>
    <row r="7754">
      <c r="A7754" s="28">
        <v>8.3050935063E11</v>
      </c>
      <c r="B7754" s="29" t="s">
        <v>23167</v>
      </c>
      <c r="C7754" s="29" t="s">
        <v>23168</v>
      </c>
      <c r="D7754" s="39" t="s">
        <v>23169</v>
      </c>
      <c r="E7754" s="29" t="s">
        <v>21</v>
      </c>
      <c r="F7754" s="29" t="s">
        <v>43</v>
      </c>
      <c r="G7754" s="29" t="s">
        <v>4376</v>
      </c>
      <c r="H7754" s="51" t="s">
        <v>23170</v>
      </c>
      <c r="I7754" s="6"/>
      <c r="J7754" s="13"/>
    </row>
    <row r="7755">
      <c r="A7755" s="28">
        <v>8.30508400734E11</v>
      </c>
      <c r="B7755" s="29" t="s">
        <v>17223</v>
      </c>
      <c r="C7755" s="29" t="s">
        <v>23171</v>
      </c>
      <c r="D7755" s="39" t="s">
        <v>23172</v>
      </c>
      <c r="E7755" s="29" t="s">
        <v>117</v>
      </c>
      <c r="F7755" s="29" t="s">
        <v>2</v>
      </c>
      <c r="G7755" s="29" t="s">
        <v>2458</v>
      </c>
      <c r="H7755" s="51" t="s">
        <v>22451</v>
      </c>
      <c r="I7755" s="6"/>
      <c r="J7755" s="6"/>
    </row>
    <row r="7756">
      <c r="A7756" s="28">
        <v>8.30508301392E11</v>
      </c>
      <c r="B7756" s="29" t="s">
        <v>23173</v>
      </c>
      <c r="C7756" s="29" t="s">
        <v>23174</v>
      </c>
      <c r="D7756" s="28">
        <v>8.705380585E10</v>
      </c>
      <c r="E7756" s="29" t="s">
        <v>165</v>
      </c>
      <c r="F7756" s="29" t="s">
        <v>201</v>
      </c>
      <c r="G7756" s="29" t="s">
        <v>23175</v>
      </c>
      <c r="H7756" s="51" t="s">
        <v>23176</v>
      </c>
      <c r="I7756" s="6"/>
      <c r="J7756" s="10"/>
    </row>
    <row r="7757">
      <c r="A7757" s="28">
        <v>8.30511302057E11</v>
      </c>
      <c r="B7757" s="29" t="s">
        <v>23177</v>
      </c>
      <c r="C7757" s="29" t="s">
        <v>23178</v>
      </c>
      <c r="D7757" s="28">
        <v>8.7780007575E10</v>
      </c>
      <c r="E7757" s="29" t="s">
        <v>165</v>
      </c>
      <c r="F7757" s="29" t="s">
        <v>37</v>
      </c>
      <c r="G7757" s="29" t="s">
        <v>23179</v>
      </c>
      <c r="H7757" s="51" t="s">
        <v>21703</v>
      </c>
      <c r="I7757" s="6"/>
      <c r="J7757" s="10"/>
    </row>
    <row r="7758">
      <c r="A7758" s="3">
        <v>8.30525400231E11</v>
      </c>
      <c r="B7758" s="2" t="s">
        <v>23180</v>
      </c>
      <c r="C7758" s="2" t="s">
        <v>23181</v>
      </c>
      <c r="D7758" s="69" t="s">
        <v>23182</v>
      </c>
      <c r="E7758" s="2" t="s">
        <v>213</v>
      </c>
      <c r="F7758" s="2" t="s">
        <v>273</v>
      </c>
      <c r="G7758" s="2" t="s">
        <v>274</v>
      </c>
      <c r="H7758" s="4" t="s">
        <v>22428</v>
      </c>
      <c r="I7758" s="10"/>
      <c r="J7758" s="6"/>
    </row>
    <row r="7759">
      <c r="A7759" s="3">
        <v>8.30511402033E11</v>
      </c>
      <c r="B7759" s="2" t="s">
        <v>23183</v>
      </c>
      <c r="C7759" s="2" t="s">
        <v>23184</v>
      </c>
      <c r="D7759" s="3">
        <v>8.7057243481E10</v>
      </c>
      <c r="E7759" s="2" t="s">
        <v>525</v>
      </c>
      <c r="F7759" s="2" t="s">
        <v>141</v>
      </c>
      <c r="G7759" s="2" t="s">
        <v>2538</v>
      </c>
      <c r="H7759" s="4" t="s">
        <v>21559</v>
      </c>
      <c r="I7759" s="10"/>
      <c r="J7759" s="20"/>
    </row>
    <row r="7760">
      <c r="A7760" s="28">
        <v>8.3052130131E11</v>
      </c>
      <c r="B7760" s="29" t="s">
        <v>23185</v>
      </c>
      <c r="C7760" s="29" t="s">
        <v>23185</v>
      </c>
      <c r="D7760" s="39" t="s">
        <v>23186</v>
      </c>
      <c r="E7760" s="29" t="s">
        <v>117</v>
      </c>
      <c r="F7760" s="29" t="s">
        <v>2</v>
      </c>
      <c r="G7760" s="29" t="s">
        <v>1779</v>
      </c>
      <c r="H7760" s="51" t="s">
        <v>22451</v>
      </c>
      <c r="I7760" s="6"/>
      <c r="J7760" s="20"/>
    </row>
    <row r="7761">
      <c r="A7761" s="3">
        <v>8.30522300893E11</v>
      </c>
      <c r="B7761" s="2" t="s">
        <v>23187</v>
      </c>
      <c r="C7761" s="2" t="s">
        <v>23188</v>
      </c>
      <c r="D7761" s="69" t="s">
        <v>23189</v>
      </c>
      <c r="E7761" s="2" t="s">
        <v>165</v>
      </c>
      <c r="F7761" s="2" t="s">
        <v>91</v>
      </c>
      <c r="G7761" s="2" t="s">
        <v>13983</v>
      </c>
      <c r="H7761" s="4" t="s">
        <v>2569</v>
      </c>
      <c r="I7761" s="10"/>
      <c r="J7761" s="6"/>
    </row>
    <row r="7762">
      <c r="A7762" s="28">
        <v>8.30512301193E11</v>
      </c>
      <c r="B7762" s="29" t="s">
        <v>23190</v>
      </c>
      <c r="C7762" s="29" t="s">
        <v>23191</v>
      </c>
      <c r="D7762" s="28">
        <v>8.7053733383E10</v>
      </c>
      <c r="E7762" s="29" t="s">
        <v>173</v>
      </c>
      <c r="F7762" s="29" t="s">
        <v>37</v>
      </c>
      <c r="G7762" s="29" t="s">
        <v>6761</v>
      </c>
      <c r="H7762" s="51" t="s">
        <v>23081</v>
      </c>
      <c r="I7762" s="6"/>
      <c r="J7762" s="33"/>
    </row>
    <row r="7763">
      <c r="A7763" s="28">
        <v>8.30517350218E11</v>
      </c>
      <c r="B7763" s="29" t="s">
        <v>23192</v>
      </c>
      <c r="C7763" s="29" t="s">
        <v>23193</v>
      </c>
      <c r="D7763" s="28">
        <v>8.7710605556E10</v>
      </c>
      <c r="E7763" s="29" t="s">
        <v>165</v>
      </c>
      <c r="F7763" s="29" t="s">
        <v>55</v>
      </c>
      <c r="G7763" s="29" t="s">
        <v>1961</v>
      </c>
      <c r="H7763" s="51" t="s">
        <v>1814</v>
      </c>
      <c r="I7763" s="6"/>
      <c r="J7763" s="33"/>
    </row>
    <row r="7764">
      <c r="A7764" s="28">
        <v>8.30519451342E11</v>
      </c>
      <c r="B7764" s="29" t="s">
        <v>23194</v>
      </c>
      <c r="C7764" s="29" t="s">
        <v>23195</v>
      </c>
      <c r="D7764" s="28">
        <v>8.7103024771E10</v>
      </c>
      <c r="E7764" s="29" t="s">
        <v>1206</v>
      </c>
      <c r="F7764" s="29" t="s">
        <v>60</v>
      </c>
      <c r="G7764" s="29" t="s">
        <v>23196</v>
      </c>
      <c r="H7764" s="51" t="s">
        <v>23197</v>
      </c>
      <c r="I7764" s="6"/>
      <c r="J7764" s="10"/>
    </row>
    <row r="7765">
      <c r="A7765" s="28">
        <v>8.30525301799E11</v>
      </c>
      <c r="B7765" s="29" t="s">
        <v>23198</v>
      </c>
      <c r="C7765" s="29" t="s">
        <v>23199</v>
      </c>
      <c r="D7765" s="28">
        <v>8.77859847E10</v>
      </c>
      <c r="E7765" s="29" t="s">
        <v>15495</v>
      </c>
      <c r="F7765" s="29" t="s">
        <v>201</v>
      </c>
      <c r="G7765" s="29" t="s">
        <v>3152</v>
      </c>
      <c r="H7765" s="107">
        <v>45713.0</v>
      </c>
      <c r="I7765" s="6"/>
      <c r="J7765" s="10"/>
    </row>
    <row r="7766">
      <c r="A7766" s="62">
        <v>8.30602301422E11</v>
      </c>
      <c r="B7766" s="63" t="s">
        <v>23200</v>
      </c>
      <c r="C7766" s="63" t="s">
        <v>23201</v>
      </c>
      <c r="D7766" s="62">
        <v>8.7015551655E10</v>
      </c>
      <c r="E7766" s="63" t="s">
        <v>117</v>
      </c>
      <c r="F7766" s="63" t="s">
        <v>16</v>
      </c>
      <c r="G7766" s="63" t="s">
        <v>2447</v>
      </c>
      <c r="H7766" s="33"/>
      <c r="I7766" s="33"/>
      <c r="J7766" s="10"/>
    </row>
    <row r="7767">
      <c r="A7767" s="62">
        <v>8.30530301368E11</v>
      </c>
      <c r="B7767" s="63" t="s">
        <v>23202</v>
      </c>
      <c r="C7767" s="63" t="s">
        <v>23203</v>
      </c>
      <c r="D7767" s="62">
        <f>+77007001471</f>
        <v>77007001471</v>
      </c>
      <c r="E7767" s="63" t="s">
        <v>386</v>
      </c>
      <c r="F7767" s="63" t="s">
        <v>16</v>
      </c>
      <c r="G7767" s="63" t="s">
        <v>1634</v>
      </c>
      <c r="H7767" s="33"/>
      <c r="I7767" s="33"/>
      <c r="J7767" s="33"/>
    </row>
    <row r="7768">
      <c r="A7768" s="28">
        <v>8.30602300888E11</v>
      </c>
      <c r="B7768" s="29" t="s">
        <v>23204</v>
      </c>
      <c r="C7768" s="29" t="s">
        <v>23205</v>
      </c>
      <c r="D7768" s="28">
        <v>8.7757058044E10</v>
      </c>
      <c r="E7768" s="29" t="s">
        <v>36</v>
      </c>
      <c r="F7768" s="29" t="s">
        <v>37</v>
      </c>
      <c r="G7768" s="29" t="s">
        <v>6101</v>
      </c>
      <c r="H7768" s="51" t="s">
        <v>21703</v>
      </c>
      <c r="I7768" s="6"/>
      <c r="J7768" s="10"/>
    </row>
    <row r="7769">
      <c r="A7769" s="3">
        <v>8.30602450365E11</v>
      </c>
      <c r="B7769" s="2" t="s">
        <v>23206</v>
      </c>
      <c r="C7769" s="2" t="s">
        <v>23207</v>
      </c>
      <c r="D7769" s="3">
        <f>+77072505175</f>
        <v>77072505175</v>
      </c>
      <c r="E7769" s="2" t="s">
        <v>213</v>
      </c>
      <c r="F7769" s="2" t="s">
        <v>9</v>
      </c>
      <c r="G7769" s="2" t="s">
        <v>5255</v>
      </c>
      <c r="H7769" s="65" t="s">
        <v>2591</v>
      </c>
      <c r="I7769" s="10"/>
      <c r="J7769" s="13"/>
    </row>
    <row r="7770">
      <c r="A7770" s="28">
        <v>8.30604300492E11</v>
      </c>
      <c r="B7770" s="29" t="s">
        <v>23208</v>
      </c>
      <c r="C7770" s="29" t="s">
        <v>23209</v>
      </c>
      <c r="D7770" s="28">
        <v>8.7716613231E10</v>
      </c>
      <c r="E7770" s="29" t="s">
        <v>165</v>
      </c>
      <c r="F7770" s="29" t="s">
        <v>37</v>
      </c>
      <c r="G7770" s="29" t="s">
        <v>6089</v>
      </c>
      <c r="H7770" s="51" t="s">
        <v>2606</v>
      </c>
      <c r="I7770" s="6"/>
      <c r="J7770" s="6"/>
    </row>
    <row r="7771">
      <c r="A7771" s="28">
        <v>8.30613401822E11</v>
      </c>
      <c r="B7771" s="29" t="s">
        <v>23210</v>
      </c>
      <c r="C7771" s="29" t="s">
        <v>23211</v>
      </c>
      <c r="D7771" s="28">
        <v>8.7471918261E10</v>
      </c>
      <c r="E7771" s="29" t="s">
        <v>879</v>
      </c>
      <c r="F7771" s="29" t="s">
        <v>2</v>
      </c>
      <c r="G7771" s="29" t="s">
        <v>6514</v>
      </c>
      <c r="H7771" s="51" t="s">
        <v>22451</v>
      </c>
      <c r="I7771" s="6"/>
      <c r="J7771" s="13"/>
    </row>
    <row r="7772">
      <c r="A7772" s="62">
        <v>8.30606401844E11</v>
      </c>
      <c r="B7772" s="63" t="s">
        <v>23212</v>
      </c>
      <c r="C7772" s="63" t="s">
        <v>23213</v>
      </c>
      <c r="D7772" s="62">
        <v>8.7758878783E10</v>
      </c>
      <c r="E7772" s="63" t="s">
        <v>117</v>
      </c>
      <c r="F7772" s="63" t="s">
        <v>16</v>
      </c>
      <c r="G7772" s="63" t="s">
        <v>12349</v>
      </c>
      <c r="H7772" s="33"/>
      <c r="I7772" s="33"/>
      <c r="J7772" s="33"/>
    </row>
    <row r="7773">
      <c r="A7773" s="3">
        <v>8.30608401657E11</v>
      </c>
      <c r="B7773" s="2" t="s">
        <v>23214</v>
      </c>
      <c r="C7773" s="2" t="s">
        <v>23215</v>
      </c>
      <c r="D7773" s="69" t="s">
        <v>23216</v>
      </c>
      <c r="E7773" s="2" t="s">
        <v>36</v>
      </c>
      <c r="F7773" s="2" t="s">
        <v>96</v>
      </c>
      <c r="G7773" s="2" t="s">
        <v>2197</v>
      </c>
      <c r="H7773" s="4" t="s">
        <v>2370</v>
      </c>
      <c r="I7773" s="10"/>
      <c r="J7773" s="6"/>
    </row>
    <row r="7774">
      <c r="A7774" s="28">
        <v>8.30608301135E11</v>
      </c>
      <c r="B7774" s="29" t="s">
        <v>23217</v>
      </c>
      <c r="C7774" s="29" t="s">
        <v>23218</v>
      </c>
      <c r="D7774" s="28">
        <v>8.7776665544E10</v>
      </c>
      <c r="E7774" s="29" t="s">
        <v>165</v>
      </c>
      <c r="F7774" s="29" t="s">
        <v>37</v>
      </c>
      <c r="G7774" s="29" t="s">
        <v>6892</v>
      </c>
      <c r="H7774" s="51" t="s">
        <v>21703</v>
      </c>
      <c r="I7774" s="6"/>
      <c r="J7774" s="10"/>
    </row>
    <row r="7775">
      <c r="A7775" s="28">
        <v>8.30608301705E11</v>
      </c>
      <c r="B7775" s="29" t="s">
        <v>23219</v>
      </c>
      <c r="C7775" s="29" t="s">
        <v>23220</v>
      </c>
      <c r="D7775" s="28">
        <v>8.7071657574E10</v>
      </c>
      <c r="E7775" s="29" t="s">
        <v>2533</v>
      </c>
      <c r="F7775" s="29" t="s">
        <v>96</v>
      </c>
      <c r="G7775" s="29" t="s">
        <v>1613</v>
      </c>
      <c r="H7775" s="51" t="s">
        <v>22401</v>
      </c>
      <c r="I7775" s="6"/>
      <c r="J7775" s="6"/>
    </row>
    <row r="7776">
      <c r="A7776" s="28">
        <v>8.30617300949E11</v>
      </c>
      <c r="B7776" s="29" t="s">
        <v>23221</v>
      </c>
      <c r="C7776" s="29" t="s">
        <v>23222</v>
      </c>
      <c r="D7776" s="28">
        <v>8.7753841774E10</v>
      </c>
      <c r="E7776" s="29" t="s">
        <v>165</v>
      </c>
      <c r="F7776" s="29" t="s">
        <v>37</v>
      </c>
      <c r="G7776" s="29" t="s">
        <v>6857</v>
      </c>
      <c r="H7776" s="51" t="s">
        <v>21703</v>
      </c>
      <c r="I7776" s="6"/>
      <c r="J7776" s="6"/>
    </row>
    <row r="7777">
      <c r="A7777" s="3">
        <v>8.30614401684E11</v>
      </c>
      <c r="B7777" s="2" t="s">
        <v>23223</v>
      </c>
      <c r="C7777" s="2" t="s">
        <v>23224</v>
      </c>
      <c r="D7777" s="3">
        <v>8.7475380769E10</v>
      </c>
      <c r="E7777" s="2" t="s">
        <v>117</v>
      </c>
      <c r="F7777" s="2" t="s">
        <v>37</v>
      </c>
      <c r="G7777" s="2" t="s">
        <v>23225</v>
      </c>
      <c r="H7777" s="4" t="s">
        <v>22124</v>
      </c>
      <c r="I7777" s="10"/>
      <c r="J7777" s="10"/>
    </row>
    <row r="7778">
      <c r="A7778" s="28">
        <v>8.30621300445E11</v>
      </c>
      <c r="B7778" s="29" t="s">
        <v>23226</v>
      </c>
      <c r="C7778" s="29" t="s">
        <v>23227</v>
      </c>
      <c r="D7778" s="28">
        <v>8.7717890381E10</v>
      </c>
      <c r="E7778" s="29" t="s">
        <v>1514</v>
      </c>
      <c r="F7778" s="29" t="s">
        <v>16</v>
      </c>
      <c r="G7778" s="29" t="s">
        <v>23228</v>
      </c>
      <c r="H7778" s="51" t="s">
        <v>21703</v>
      </c>
      <c r="I7778" s="6"/>
      <c r="J7778" s="10"/>
    </row>
    <row r="7779">
      <c r="A7779" s="28">
        <v>8.30618300627E11</v>
      </c>
      <c r="B7779" s="29" t="s">
        <v>23229</v>
      </c>
      <c r="C7779" s="29" t="s">
        <v>23230</v>
      </c>
      <c r="D7779" s="39" t="s">
        <v>23231</v>
      </c>
      <c r="E7779" s="29" t="s">
        <v>117</v>
      </c>
      <c r="F7779" s="29" t="s">
        <v>31</v>
      </c>
      <c r="G7779" s="29" t="s">
        <v>23232</v>
      </c>
      <c r="H7779" s="51" t="s">
        <v>20885</v>
      </c>
      <c r="I7779" s="6"/>
      <c r="J7779" s="6"/>
    </row>
    <row r="7780">
      <c r="A7780" s="28">
        <v>8.30620300698E11</v>
      </c>
      <c r="B7780" s="29" t="s">
        <v>23233</v>
      </c>
      <c r="C7780" s="29" t="s">
        <v>23233</v>
      </c>
      <c r="D7780" s="39" t="s">
        <v>23234</v>
      </c>
      <c r="E7780" s="29" t="s">
        <v>1351</v>
      </c>
      <c r="F7780" s="29" t="s">
        <v>37</v>
      </c>
      <c r="G7780" s="29" t="s">
        <v>6852</v>
      </c>
      <c r="H7780" s="51" t="s">
        <v>21703</v>
      </c>
      <c r="I7780" s="6"/>
      <c r="J7780" s="10"/>
    </row>
    <row r="7781">
      <c r="A7781" s="3">
        <v>8.3062330183E11</v>
      </c>
      <c r="B7781" s="2" t="s">
        <v>23235</v>
      </c>
      <c r="C7781" s="2" t="s">
        <v>23236</v>
      </c>
      <c r="D7781" s="3">
        <v>8.7776721777E10</v>
      </c>
      <c r="E7781" s="2" t="s">
        <v>200</v>
      </c>
      <c r="F7781" s="2" t="s">
        <v>186</v>
      </c>
      <c r="G7781" s="2" t="s">
        <v>13450</v>
      </c>
      <c r="H7781" s="4" t="s">
        <v>2505</v>
      </c>
      <c r="I7781" s="10"/>
      <c r="J7781" s="10"/>
    </row>
    <row r="7782">
      <c r="A7782" s="156">
        <v>8.30701400773E11</v>
      </c>
      <c r="B7782" s="157" t="s">
        <v>23237</v>
      </c>
      <c r="C7782" s="157" t="s">
        <v>23238</v>
      </c>
      <c r="D7782" s="158" t="s">
        <v>23239</v>
      </c>
      <c r="E7782" s="157" t="s">
        <v>165</v>
      </c>
      <c r="F7782" s="157" t="s">
        <v>201</v>
      </c>
      <c r="G7782" s="157" t="s">
        <v>9382</v>
      </c>
      <c r="H7782" s="4" t="s">
        <v>2845</v>
      </c>
      <c r="I7782" s="10"/>
      <c r="J7782" s="33"/>
    </row>
    <row r="7783">
      <c r="A7783" s="3">
        <v>8.30623400383E11</v>
      </c>
      <c r="B7783" s="2" t="s">
        <v>23240</v>
      </c>
      <c r="C7783" s="2" t="s">
        <v>23241</v>
      </c>
      <c r="D7783" s="69" t="s">
        <v>23242</v>
      </c>
      <c r="E7783" s="2" t="s">
        <v>117</v>
      </c>
      <c r="F7783" s="2" t="s">
        <v>96</v>
      </c>
      <c r="G7783" s="2" t="s">
        <v>11825</v>
      </c>
      <c r="H7783" s="4" t="s">
        <v>2370</v>
      </c>
      <c r="I7783" s="10"/>
      <c r="J7783" s="10"/>
    </row>
    <row r="7784">
      <c r="A7784" s="28">
        <v>8.30702402285E11</v>
      </c>
      <c r="B7784" s="29" t="s">
        <v>23243</v>
      </c>
      <c r="C7784" s="29" t="s">
        <v>23244</v>
      </c>
      <c r="D7784" s="28">
        <f>+77755535550</f>
        <v>77755535550</v>
      </c>
      <c r="E7784" s="29" t="s">
        <v>165</v>
      </c>
      <c r="F7784" s="29" t="s">
        <v>16</v>
      </c>
      <c r="G7784" s="29" t="s">
        <v>14304</v>
      </c>
      <c r="H7784" s="51" t="s">
        <v>21556</v>
      </c>
      <c r="I7784" s="6"/>
      <c r="J7784" s="6"/>
    </row>
    <row r="7785">
      <c r="A7785" s="3">
        <v>8.30706401709E11</v>
      </c>
      <c r="B7785" s="2" t="s">
        <v>23245</v>
      </c>
      <c r="C7785" s="2" t="s">
        <v>23246</v>
      </c>
      <c r="D7785" s="3">
        <f>+77779764000</f>
        <v>77779764000</v>
      </c>
      <c r="E7785" s="2" t="s">
        <v>10928</v>
      </c>
      <c r="F7785" s="2" t="s">
        <v>186</v>
      </c>
      <c r="G7785" s="2" t="s">
        <v>1196</v>
      </c>
      <c r="H7785" s="4" t="s">
        <v>2505</v>
      </c>
      <c r="I7785" s="10"/>
      <c r="J7785" s="6"/>
    </row>
    <row r="7786">
      <c r="A7786" s="28">
        <v>8.3071140043E11</v>
      </c>
      <c r="B7786" s="29" t="s">
        <v>23247</v>
      </c>
      <c r="C7786" s="29" t="s">
        <v>23248</v>
      </c>
      <c r="D7786" s="28">
        <v>8.70235688E10</v>
      </c>
      <c r="E7786" s="29" t="s">
        <v>23249</v>
      </c>
      <c r="F7786" s="29" t="s">
        <v>452</v>
      </c>
      <c r="G7786" s="29" t="s">
        <v>1617</v>
      </c>
      <c r="H7786" s="51" t="s">
        <v>20891</v>
      </c>
      <c r="I7786" s="6"/>
      <c r="J7786" s="6"/>
    </row>
    <row r="7787">
      <c r="A7787" s="3">
        <v>8.30710300637E11</v>
      </c>
      <c r="B7787" s="2" t="s">
        <v>23250</v>
      </c>
      <c r="C7787" s="2" t="s">
        <v>23251</v>
      </c>
      <c r="D7787" s="3">
        <v>8.7017171438E10</v>
      </c>
      <c r="E7787" s="2" t="s">
        <v>6675</v>
      </c>
      <c r="F7787" s="2" t="s">
        <v>452</v>
      </c>
      <c r="G7787" s="2" t="s">
        <v>11973</v>
      </c>
      <c r="H7787" s="4" t="s">
        <v>20798</v>
      </c>
      <c r="I7787" s="10"/>
      <c r="J7787" s="6"/>
    </row>
    <row r="7788">
      <c r="A7788" s="28">
        <v>8.30711400867E11</v>
      </c>
      <c r="B7788" s="29" t="s">
        <v>23252</v>
      </c>
      <c r="C7788" s="29" t="s">
        <v>23253</v>
      </c>
      <c r="D7788" s="29" t="s">
        <v>23254</v>
      </c>
      <c r="E7788" s="29" t="s">
        <v>16</v>
      </c>
      <c r="F7788" s="29" t="s">
        <v>452</v>
      </c>
      <c r="G7788" s="29" t="s">
        <v>2046</v>
      </c>
      <c r="H7788" s="51" t="s">
        <v>23255</v>
      </c>
      <c r="I7788" s="6"/>
      <c r="J7788" s="6"/>
    </row>
    <row r="7789">
      <c r="A7789" s="28">
        <v>8.30712300905E11</v>
      </c>
      <c r="B7789" s="29" t="s">
        <v>23256</v>
      </c>
      <c r="C7789" s="29" t="s">
        <v>23257</v>
      </c>
      <c r="D7789" s="28">
        <v>8.7059515777E10</v>
      </c>
      <c r="E7789" s="29" t="s">
        <v>165</v>
      </c>
      <c r="F7789" s="29" t="s">
        <v>96</v>
      </c>
      <c r="G7789" s="29" t="s">
        <v>21496</v>
      </c>
      <c r="H7789" s="51" t="s">
        <v>2373</v>
      </c>
      <c r="I7789" s="6"/>
      <c r="J7789" s="6"/>
    </row>
    <row r="7790">
      <c r="A7790" s="28">
        <v>8.30717300556E11</v>
      </c>
      <c r="B7790" s="29" t="s">
        <v>23258</v>
      </c>
      <c r="C7790" s="29" t="s">
        <v>23259</v>
      </c>
      <c r="D7790" s="28">
        <v>8.7471487646E10</v>
      </c>
      <c r="E7790" s="29" t="s">
        <v>117</v>
      </c>
      <c r="F7790" s="29" t="s">
        <v>186</v>
      </c>
      <c r="G7790" s="29" t="s">
        <v>1196</v>
      </c>
      <c r="H7790" s="51" t="s">
        <v>23109</v>
      </c>
      <c r="I7790" s="6"/>
      <c r="J7790" s="10"/>
    </row>
    <row r="7791">
      <c r="A7791" s="3">
        <v>8.30715401282E11</v>
      </c>
      <c r="B7791" s="2" t="s">
        <v>23260</v>
      </c>
      <c r="C7791" s="2" t="s">
        <v>23261</v>
      </c>
      <c r="D7791" s="3">
        <v>8.7766063065E10</v>
      </c>
      <c r="E7791" s="2" t="s">
        <v>674</v>
      </c>
      <c r="F7791" s="2" t="s">
        <v>2</v>
      </c>
      <c r="G7791" s="2" t="s">
        <v>2300</v>
      </c>
      <c r="H7791" s="4" t="s">
        <v>23262</v>
      </c>
      <c r="I7791" s="10"/>
      <c r="J7791" s="6"/>
    </row>
    <row r="7792">
      <c r="A7792" s="3">
        <v>8.30722301482E11</v>
      </c>
      <c r="B7792" s="2" t="s">
        <v>23263</v>
      </c>
      <c r="C7792" s="2" t="s">
        <v>23264</v>
      </c>
      <c r="D7792" s="2" t="s">
        <v>23265</v>
      </c>
      <c r="E7792" s="2" t="s">
        <v>165</v>
      </c>
      <c r="F7792" s="2" t="s">
        <v>186</v>
      </c>
      <c r="G7792" s="2" t="s">
        <v>1196</v>
      </c>
      <c r="H7792" s="4" t="s">
        <v>2505</v>
      </c>
      <c r="I7792" s="10"/>
      <c r="J7792" s="6"/>
    </row>
    <row r="7793">
      <c r="A7793" s="62">
        <v>8.30717301019E11</v>
      </c>
      <c r="B7793" s="63" t="s">
        <v>17172</v>
      </c>
      <c r="C7793" s="63" t="s">
        <v>23266</v>
      </c>
      <c r="D7793" s="62">
        <v>8.7019860883E10</v>
      </c>
      <c r="E7793" s="63" t="s">
        <v>173</v>
      </c>
      <c r="F7793" s="63" t="s">
        <v>16</v>
      </c>
      <c r="G7793" s="63" t="s">
        <v>5954</v>
      </c>
      <c r="H7793" s="33"/>
      <c r="I7793" s="33"/>
      <c r="J7793" s="6"/>
    </row>
    <row r="7794">
      <c r="A7794" s="28">
        <v>8.30720301352E11</v>
      </c>
      <c r="B7794" s="29" t="s">
        <v>23267</v>
      </c>
      <c r="C7794" s="29" t="s">
        <v>23268</v>
      </c>
      <c r="D7794" s="28">
        <v>8.7470433817E10</v>
      </c>
      <c r="E7794" s="29" t="s">
        <v>16</v>
      </c>
      <c r="F7794" s="29" t="s">
        <v>37</v>
      </c>
      <c r="G7794" s="29" t="s">
        <v>3259</v>
      </c>
      <c r="H7794" s="51" t="s">
        <v>21703</v>
      </c>
      <c r="I7794" s="6"/>
      <c r="J7794" s="10"/>
    </row>
    <row r="7795">
      <c r="A7795" s="62">
        <v>8.30721301229E11</v>
      </c>
      <c r="B7795" s="63" t="s">
        <v>23269</v>
      </c>
      <c r="C7795" s="63" t="s">
        <v>23270</v>
      </c>
      <c r="D7795" s="62">
        <v>8.707495809E10</v>
      </c>
      <c r="E7795" s="63" t="s">
        <v>14195</v>
      </c>
      <c r="F7795" s="63" t="s">
        <v>205</v>
      </c>
      <c r="G7795" s="63" t="s">
        <v>802</v>
      </c>
      <c r="H7795" s="33"/>
      <c r="I7795" s="33"/>
      <c r="J7795" s="6"/>
    </row>
    <row r="7796">
      <c r="A7796" s="62">
        <v>8.3072530047E11</v>
      </c>
      <c r="B7796" s="63" t="s">
        <v>23271</v>
      </c>
      <c r="C7796" s="63" t="s">
        <v>23271</v>
      </c>
      <c r="D7796" s="62">
        <f>+77781131583</f>
        <v>77781131583</v>
      </c>
      <c r="E7796" s="63" t="s">
        <v>36</v>
      </c>
      <c r="F7796" s="63" t="s">
        <v>1868</v>
      </c>
      <c r="G7796" s="63" t="s">
        <v>16744</v>
      </c>
      <c r="H7796" s="33"/>
      <c r="I7796" s="33"/>
      <c r="J7796" s="6"/>
    </row>
    <row r="7797">
      <c r="A7797" s="28">
        <v>8.3072730052E11</v>
      </c>
      <c r="B7797" s="29" t="s">
        <v>23272</v>
      </c>
      <c r="C7797" s="29" t="s">
        <v>23273</v>
      </c>
      <c r="D7797" s="28">
        <v>8.7775680066E10</v>
      </c>
      <c r="E7797" s="29" t="s">
        <v>674</v>
      </c>
      <c r="F7797" s="29" t="s">
        <v>91</v>
      </c>
      <c r="G7797" s="29" t="s">
        <v>3280</v>
      </c>
      <c r="H7797" s="51" t="s">
        <v>2640</v>
      </c>
      <c r="I7797" s="6"/>
      <c r="J7797" s="10"/>
    </row>
    <row r="7798">
      <c r="A7798" s="3">
        <v>8.30729400151E11</v>
      </c>
      <c r="B7798" s="2" t="s">
        <v>23274</v>
      </c>
      <c r="C7798" s="2" t="s">
        <v>23275</v>
      </c>
      <c r="D7798" s="69" t="s">
        <v>23276</v>
      </c>
      <c r="E7798" s="2" t="s">
        <v>117</v>
      </c>
      <c r="F7798" s="2" t="s">
        <v>31</v>
      </c>
      <c r="G7798" s="2" t="s">
        <v>13855</v>
      </c>
      <c r="H7798" s="4" t="s">
        <v>20976</v>
      </c>
      <c r="I7798" s="10"/>
      <c r="J7798" s="6"/>
    </row>
    <row r="7799">
      <c r="A7799" s="28">
        <v>8.30728300893E11</v>
      </c>
      <c r="B7799" s="29" t="s">
        <v>23277</v>
      </c>
      <c r="C7799" s="29" t="s">
        <v>23278</v>
      </c>
      <c r="D7799" s="39" t="s">
        <v>23279</v>
      </c>
      <c r="E7799" s="29" t="s">
        <v>117</v>
      </c>
      <c r="F7799" s="29" t="s">
        <v>91</v>
      </c>
      <c r="G7799" s="29" t="s">
        <v>16196</v>
      </c>
      <c r="H7799" s="51" t="s">
        <v>2640</v>
      </c>
      <c r="I7799" s="6"/>
      <c r="J7799" s="6"/>
    </row>
    <row r="7800">
      <c r="A7800" s="28">
        <v>8.30802301107E11</v>
      </c>
      <c r="B7800" s="29" t="s">
        <v>23280</v>
      </c>
      <c r="C7800" s="29" t="s">
        <v>23281</v>
      </c>
      <c r="D7800" s="28">
        <v>8.7478080807E10</v>
      </c>
      <c r="E7800" s="29" t="s">
        <v>173</v>
      </c>
      <c r="F7800" s="29" t="s">
        <v>2</v>
      </c>
      <c r="G7800" s="29" t="s">
        <v>18352</v>
      </c>
      <c r="H7800" s="51" t="s">
        <v>22451</v>
      </c>
      <c r="I7800" s="6"/>
      <c r="J7800" s="10"/>
    </row>
    <row r="7801">
      <c r="A7801" s="3">
        <v>8.30729450237E11</v>
      </c>
      <c r="B7801" s="2" t="s">
        <v>23282</v>
      </c>
      <c r="C7801" s="2" t="s">
        <v>23283</v>
      </c>
      <c r="D7801" s="69" t="s">
        <v>23284</v>
      </c>
      <c r="E7801" s="2" t="s">
        <v>420</v>
      </c>
      <c r="F7801" s="2" t="s">
        <v>22</v>
      </c>
      <c r="G7801" s="2" t="s">
        <v>1427</v>
      </c>
      <c r="H7801" s="4" t="s">
        <v>2709</v>
      </c>
      <c r="I7801" s="10"/>
      <c r="J7801" s="6"/>
    </row>
    <row r="7802">
      <c r="A7802" s="28">
        <v>8.30801300592E11</v>
      </c>
      <c r="B7802" s="29" t="s">
        <v>23285</v>
      </c>
      <c r="C7802" s="29" t="s">
        <v>23286</v>
      </c>
      <c r="D7802" s="39" t="s">
        <v>23287</v>
      </c>
      <c r="E7802" s="29" t="s">
        <v>225</v>
      </c>
      <c r="F7802" s="29" t="s">
        <v>91</v>
      </c>
      <c r="G7802" s="29" t="s">
        <v>5260</v>
      </c>
      <c r="H7802" s="51" t="s">
        <v>2640</v>
      </c>
      <c r="I7802" s="6"/>
      <c r="J7802" s="6"/>
    </row>
    <row r="7803">
      <c r="A7803" s="62">
        <v>8.30730300498E11</v>
      </c>
      <c r="B7803" s="63" t="s">
        <v>23288</v>
      </c>
      <c r="C7803" s="63" t="s">
        <v>23289</v>
      </c>
      <c r="D7803" s="62">
        <v>8.7021202775E10</v>
      </c>
      <c r="E7803" s="63" t="s">
        <v>173</v>
      </c>
      <c r="F7803" s="63" t="s">
        <v>1868</v>
      </c>
      <c r="G7803" s="63" t="s">
        <v>12294</v>
      </c>
      <c r="H7803" s="33"/>
      <c r="I7803" s="33"/>
      <c r="J7803" s="6"/>
    </row>
    <row r="7804">
      <c r="A7804" s="62">
        <v>8.30804400159E11</v>
      </c>
      <c r="B7804" s="63" t="s">
        <v>23290</v>
      </c>
      <c r="C7804" s="63" t="s">
        <v>23291</v>
      </c>
      <c r="D7804" s="62">
        <f>+77772396030</f>
        <v>77772396030</v>
      </c>
      <c r="E7804" s="63" t="s">
        <v>879</v>
      </c>
      <c r="F7804" s="63" t="s">
        <v>428</v>
      </c>
      <c r="G7804" s="63" t="s">
        <v>5906</v>
      </c>
      <c r="H7804" s="33"/>
      <c r="I7804" s="33"/>
      <c r="J7804" s="13"/>
    </row>
    <row r="7805">
      <c r="A7805" s="62">
        <v>8.30803300692E11</v>
      </c>
      <c r="B7805" s="63" t="s">
        <v>20718</v>
      </c>
      <c r="C7805" s="63" t="s">
        <v>23292</v>
      </c>
      <c r="D7805" s="62">
        <v>8.7772061678E10</v>
      </c>
      <c r="E7805" s="63" t="s">
        <v>4020</v>
      </c>
      <c r="F7805" s="63" t="s">
        <v>205</v>
      </c>
      <c r="G7805" s="63" t="s">
        <v>6423</v>
      </c>
      <c r="H7805" s="33"/>
      <c r="I7805" s="33"/>
      <c r="J7805" s="13"/>
      <c r="K7805" s="82"/>
      <c r="L7805" s="82"/>
      <c r="M7805" s="82"/>
      <c r="N7805" s="82"/>
      <c r="O7805" s="82"/>
      <c r="P7805" s="82"/>
      <c r="Q7805" s="82"/>
      <c r="R7805" s="82"/>
      <c r="S7805" s="82"/>
      <c r="T7805" s="82"/>
      <c r="U7805" s="82"/>
      <c r="V7805" s="82"/>
      <c r="W7805" s="82"/>
      <c r="X7805" s="82"/>
      <c r="Y7805" s="82"/>
      <c r="Z7805" s="82"/>
    </row>
    <row r="7806">
      <c r="A7806" s="62">
        <v>8.308133011E11</v>
      </c>
      <c r="B7806" s="63" t="s">
        <v>23293</v>
      </c>
      <c r="C7806" s="63" t="s">
        <v>23294</v>
      </c>
      <c r="D7806" s="62">
        <v>8.7243325724E10</v>
      </c>
      <c r="E7806" s="63" t="s">
        <v>1490</v>
      </c>
      <c r="F7806" s="63" t="s">
        <v>205</v>
      </c>
      <c r="G7806" s="63" t="s">
        <v>5169</v>
      </c>
      <c r="H7806" s="33"/>
      <c r="I7806" s="33"/>
      <c r="J7806" s="33"/>
    </row>
    <row r="7807">
      <c r="A7807" s="28">
        <v>8.30807350591E11</v>
      </c>
      <c r="B7807" s="29" t="s">
        <v>23295</v>
      </c>
      <c r="C7807" s="29" t="s">
        <v>23296</v>
      </c>
      <c r="D7807" s="28">
        <v>8.7773356732E10</v>
      </c>
      <c r="E7807" s="29" t="s">
        <v>674</v>
      </c>
      <c r="F7807" s="29" t="s">
        <v>55</v>
      </c>
      <c r="G7807" s="29" t="s">
        <v>23297</v>
      </c>
      <c r="H7807" s="51" t="s">
        <v>1814</v>
      </c>
      <c r="I7807" s="6"/>
      <c r="J7807" s="6"/>
    </row>
    <row r="7808">
      <c r="A7808" s="28">
        <v>8.30816301245E11</v>
      </c>
      <c r="B7808" s="29" t="s">
        <v>23298</v>
      </c>
      <c r="C7808" s="29" t="s">
        <v>23299</v>
      </c>
      <c r="D7808" s="28">
        <v>8.7017176637E10</v>
      </c>
      <c r="E7808" s="29" t="s">
        <v>117</v>
      </c>
      <c r="F7808" s="29" t="s">
        <v>96</v>
      </c>
      <c r="G7808" s="29" t="s">
        <v>13932</v>
      </c>
      <c r="H7808" s="51" t="s">
        <v>2373</v>
      </c>
      <c r="I7808" s="6"/>
      <c r="J7808" s="6"/>
    </row>
    <row r="7809">
      <c r="A7809" s="3">
        <v>8.30814301889E11</v>
      </c>
      <c r="B7809" s="2" t="s">
        <v>23300</v>
      </c>
      <c r="C7809" s="2" t="s">
        <v>23301</v>
      </c>
      <c r="D7809" s="69" t="s">
        <v>23302</v>
      </c>
      <c r="E7809" s="2" t="s">
        <v>225</v>
      </c>
      <c r="F7809" s="2" t="s">
        <v>186</v>
      </c>
      <c r="G7809" s="2" t="s">
        <v>17958</v>
      </c>
      <c r="H7809" s="4" t="s">
        <v>21616</v>
      </c>
      <c r="I7809" s="10"/>
      <c r="J7809" s="20"/>
    </row>
    <row r="7810">
      <c r="A7810" s="3">
        <v>8.30820301148E11</v>
      </c>
      <c r="B7810" s="2" t="s">
        <v>23303</v>
      </c>
      <c r="C7810" s="2" t="s">
        <v>23304</v>
      </c>
      <c r="D7810" s="3">
        <v>8.7053385152E10</v>
      </c>
      <c r="E7810" s="2" t="s">
        <v>213</v>
      </c>
      <c r="F7810" s="2" t="s">
        <v>31</v>
      </c>
      <c r="G7810" s="2" t="s">
        <v>14263</v>
      </c>
      <c r="H7810" s="4" t="s">
        <v>20976</v>
      </c>
      <c r="I7810" s="10"/>
      <c r="J7810" s="13"/>
    </row>
    <row r="7811">
      <c r="A7811" s="28">
        <v>8.30829300852E11</v>
      </c>
      <c r="B7811" s="29" t="s">
        <v>23305</v>
      </c>
      <c r="C7811" s="29" t="s">
        <v>23306</v>
      </c>
      <c r="D7811" s="28">
        <v>8.7771626267E10</v>
      </c>
      <c r="E7811" s="29" t="s">
        <v>302</v>
      </c>
      <c r="F7811" s="29" t="s">
        <v>2</v>
      </c>
      <c r="G7811" s="29" t="s">
        <v>12199</v>
      </c>
      <c r="H7811" s="51" t="s">
        <v>22451</v>
      </c>
      <c r="I7811" s="6"/>
      <c r="J7811" s="33"/>
    </row>
    <row r="7812">
      <c r="A7812" s="62">
        <v>8.30830400369E11</v>
      </c>
      <c r="B7812" s="63" t="s">
        <v>23307</v>
      </c>
      <c r="C7812" s="63" t="s">
        <v>23308</v>
      </c>
      <c r="D7812" s="62">
        <v>8.7052699527E10</v>
      </c>
      <c r="E7812" s="63" t="s">
        <v>247</v>
      </c>
      <c r="F7812" s="63" t="s">
        <v>205</v>
      </c>
      <c r="G7812" s="63" t="s">
        <v>1634</v>
      </c>
      <c r="H7812" s="33"/>
      <c r="I7812" s="33"/>
      <c r="J7812" s="6"/>
      <c r="K7812" s="16"/>
      <c r="L7812" s="16"/>
      <c r="M7812" s="16"/>
      <c r="N7812" s="16"/>
      <c r="O7812" s="16"/>
      <c r="P7812" s="16"/>
      <c r="Q7812" s="16"/>
      <c r="R7812" s="16"/>
      <c r="S7812" s="16"/>
      <c r="T7812" s="16"/>
      <c r="U7812" s="16"/>
      <c r="V7812" s="16"/>
      <c r="W7812" s="16"/>
      <c r="X7812" s="16"/>
      <c r="Y7812" s="16"/>
      <c r="Z7812" s="16"/>
    </row>
    <row r="7813">
      <c r="A7813" s="3">
        <v>8.3091240156E11</v>
      </c>
      <c r="B7813" s="2" t="s">
        <v>23309</v>
      </c>
      <c r="C7813" s="2" t="s">
        <v>23310</v>
      </c>
      <c r="D7813" s="3">
        <v>8.7787987828E10</v>
      </c>
      <c r="E7813" s="2" t="s">
        <v>879</v>
      </c>
      <c r="F7813" s="2" t="s">
        <v>273</v>
      </c>
      <c r="G7813" s="2" t="s">
        <v>274</v>
      </c>
      <c r="H7813" s="4" t="s">
        <v>23311</v>
      </c>
      <c r="I7813" s="10"/>
      <c r="J7813" s="6"/>
    </row>
    <row r="7814">
      <c r="A7814" s="3">
        <v>8.3090840059E11</v>
      </c>
      <c r="B7814" s="2" t="s">
        <v>23312</v>
      </c>
      <c r="C7814" s="2" t="s">
        <v>23313</v>
      </c>
      <c r="D7814" s="3">
        <v>8.70239017E10</v>
      </c>
      <c r="E7814" s="2" t="s">
        <v>225</v>
      </c>
      <c r="F7814" s="2" t="s">
        <v>273</v>
      </c>
      <c r="G7814" s="2" t="s">
        <v>137</v>
      </c>
      <c r="H7814" s="4" t="s">
        <v>21650</v>
      </c>
      <c r="I7814" s="10"/>
      <c r="J7814" s="20"/>
    </row>
    <row r="7815">
      <c r="A7815" s="3">
        <v>8.30919301892E11</v>
      </c>
      <c r="B7815" s="2" t="s">
        <v>23314</v>
      </c>
      <c r="C7815" s="2" t="s">
        <v>23315</v>
      </c>
      <c r="D7815" s="3">
        <v>8.7015706719E10</v>
      </c>
      <c r="E7815" s="2" t="s">
        <v>674</v>
      </c>
      <c r="F7815" s="2" t="s">
        <v>96</v>
      </c>
      <c r="G7815" s="2" t="s">
        <v>1898</v>
      </c>
      <c r="H7815" s="4" t="s">
        <v>2370</v>
      </c>
      <c r="I7815" s="10"/>
      <c r="J7815" s="6"/>
    </row>
    <row r="7816">
      <c r="A7816" s="90">
        <v>8.30913301946E11</v>
      </c>
      <c r="B7816" s="91" t="s">
        <v>23316</v>
      </c>
      <c r="C7816" s="91" t="s">
        <v>23317</v>
      </c>
      <c r="D7816" s="90">
        <v>8.7776081919E10</v>
      </c>
      <c r="E7816" s="91" t="s">
        <v>117</v>
      </c>
      <c r="F7816" s="91" t="s">
        <v>55</v>
      </c>
      <c r="G7816" s="91" t="s">
        <v>12835</v>
      </c>
      <c r="H7816" s="93" t="s">
        <v>23318</v>
      </c>
      <c r="I7816" s="19"/>
      <c r="J7816" s="6"/>
    </row>
    <row r="7817">
      <c r="A7817" s="28">
        <v>8.30919350672E11</v>
      </c>
      <c r="B7817" s="29" t="s">
        <v>23319</v>
      </c>
      <c r="C7817" s="29" t="s">
        <v>23320</v>
      </c>
      <c r="D7817" s="28">
        <f>+7014847295</f>
        <v>7014847295</v>
      </c>
      <c r="E7817" s="29" t="s">
        <v>165</v>
      </c>
      <c r="F7817" s="29" t="s">
        <v>55</v>
      </c>
      <c r="G7817" s="29" t="s">
        <v>23321</v>
      </c>
      <c r="H7817" s="51" t="s">
        <v>1814</v>
      </c>
      <c r="I7817" s="6"/>
      <c r="J7817" s="10"/>
    </row>
    <row r="7818">
      <c r="A7818" s="62">
        <v>8.30921401292E11</v>
      </c>
      <c r="B7818" s="63" t="s">
        <v>23322</v>
      </c>
      <c r="C7818" s="63" t="s">
        <v>23323</v>
      </c>
      <c r="D7818" s="62">
        <v>8.7752669302E10</v>
      </c>
      <c r="E7818" s="63" t="s">
        <v>7936</v>
      </c>
      <c r="F7818" s="63" t="s">
        <v>2984</v>
      </c>
      <c r="G7818" s="63" t="s">
        <v>2985</v>
      </c>
      <c r="H7818" s="33"/>
      <c r="I7818" s="33"/>
      <c r="J7818" s="6"/>
    </row>
    <row r="7819">
      <c r="A7819" s="28">
        <v>8.30925301043E11</v>
      </c>
      <c r="B7819" s="29" t="s">
        <v>23324</v>
      </c>
      <c r="C7819" s="29" t="s">
        <v>23325</v>
      </c>
      <c r="D7819" s="39" t="s">
        <v>23326</v>
      </c>
      <c r="E7819" s="29" t="s">
        <v>173</v>
      </c>
      <c r="F7819" s="29" t="s">
        <v>2</v>
      </c>
      <c r="G7819" s="29" t="s">
        <v>12703</v>
      </c>
      <c r="H7819" s="51" t="s">
        <v>22451</v>
      </c>
      <c r="I7819" s="6"/>
      <c r="J7819" s="6"/>
    </row>
    <row r="7820">
      <c r="A7820" s="28">
        <v>8.30921351103E11</v>
      </c>
      <c r="B7820" s="29" t="s">
        <v>23327</v>
      </c>
      <c r="C7820" s="29" t="s">
        <v>23328</v>
      </c>
      <c r="D7820" s="28">
        <v>8.7759067737E10</v>
      </c>
      <c r="E7820" s="29" t="s">
        <v>1335</v>
      </c>
      <c r="F7820" s="29" t="s">
        <v>43</v>
      </c>
      <c r="G7820" s="29" t="s">
        <v>23329</v>
      </c>
      <c r="H7820" s="51" t="s">
        <v>2434</v>
      </c>
      <c r="I7820" s="6"/>
      <c r="J7820" s="33"/>
    </row>
    <row r="7821">
      <c r="A7821" s="28">
        <v>8.30925301822E11</v>
      </c>
      <c r="B7821" s="29" t="s">
        <v>23330</v>
      </c>
      <c r="C7821" s="29" t="s">
        <v>23331</v>
      </c>
      <c r="D7821" s="28">
        <v>8.7055151991E10</v>
      </c>
      <c r="E7821" s="29" t="s">
        <v>165</v>
      </c>
      <c r="F7821" s="29" t="s">
        <v>91</v>
      </c>
      <c r="G7821" s="29" t="s">
        <v>4666</v>
      </c>
      <c r="H7821" s="51" t="s">
        <v>2569</v>
      </c>
      <c r="I7821" s="6"/>
      <c r="J7821" s="10"/>
    </row>
    <row r="7822">
      <c r="A7822" s="28">
        <v>8.30929402383E11</v>
      </c>
      <c r="B7822" s="29" t="s">
        <v>23332</v>
      </c>
      <c r="C7822" s="29" t="s">
        <v>23333</v>
      </c>
      <c r="D7822" s="28">
        <f>+77784175783</f>
        <v>77784175783</v>
      </c>
      <c r="E7822" s="29" t="s">
        <v>173</v>
      </c>
      <c r="F7822" s="29" t="s">
        <v>37</v>
      </c>
      <c r="G7822" s="29" t="s">
        <v>5938</v>
      </c>
      <c r="H7822" s="51" t="s">
        <v>21703</v>
      </c>
      <c r="I7822" s="6"/>
      <c r="J7822" s="6"/>
    </row>
    <row r="7823">
      <c r="A7823" s="28">
        <v>8.30929302005E11</v>
      </c>
      <c r="B7823" s="29" t="s">
        <v>23334</v>
      </c>
      <c r="C7823" s="29" t="s">
        <v>23335</v>
      </c>
      <c r="D7823" s="28">
        <v>8.7473794989E10</v>
      </c>
      <c r="E7823" s="29" t="s">
        <v>165</v>
      </c>
      <c r="F7823" s="29" t="s">
        <v>31</v>
      </c>
      <c r="G7823" s="29" t="s">
        <v>14787</v>
      </c>
      <c r="H7823" s="51" t="s">
        <v>21322</v>
      </c>
      <c r="I7823" s="6"/>
      <c r="J7823" s="13"/>
    </row>
    <row r="7824">
      <c r="A7824" s="28">
        <v>8.3101330066E11</v>
      </c>
      <c r="B7824" s="29" t="s">
        <v>23336</v>
      </c>
      <c r="C7824" s="29" t="s">
        <v>23337</v>
      </c>
      <c r="D7824" s="28">
        <v>8.7780009916E10</v>
      </c>
      <c r="E7824" s="29" t="s">
        <v>15495</v>
      </c>
      <c r="F7824" s="29" t="s">
        <v>201</v>
      </c>
      <c r="G7824" s="29" t="s">
        <v>23338</v>
      </c>
      <c r="H7824" s="51" t="s">
        <v>23339</v>
      </c>
      <c r="I7824" s="6"/>
      <c r="J7824" s="6"/>
    </row>
    <row r="7825">
      <c r="A7825" s="3">
        <v>8.31006301343E11</v>
      </c>
      <c r="B7825" s="2" t="s">
        <v>23340</v>
      </c>
      <c r="C7825" s="2" t="s">
        <v>23341</v>
      </c>
      <c r="D7825" s="69" t="s">
        <v>23342</v>
      </c>
      <c r="E7825" s="2" t="s">
        <v>23343</v>
      </c>
      <c r="F7825" s="2" t="s">
        <v>452</v>
      </c>
      <c r="G7825" s="2" t="s">
        <v>15273</v>
      </c>
      <c r="H7825" s="4" t="s">
        <v>22077</v>
      </c>
      <c r="I7825" s="10"/>
      <c r="J7825" s="6"/>
    </row>
    <row r="7826">
      <c r="A7826" s="3">
        <v>8.3100245098E11</v>
      </c>
      <c r="B7826" s="2" t="s">
        <v>23344</v>
      </c>
      <c r="C7826" s="2" t="s">
        <v>23345</v>
      </c>
      <c r="D7826" s="3">
        <v>8.7055400504E10</v>
      </c>
      <c r="E7826" s="2" t="s">
        <v>253</v>
      </c>
      <c r="F7826" s="2" t="s">
        <v>43</v>
      </c>
      <c r="G7826" s="2" t="s">
        <v>1267</v>
      </c>
      <c r="H7826" s="4" t="s">
        <v>23346</v>
      </c>
      <c r="I7826" s="10"/>
      <c r="J7826" s="33"/>
    </row>
    <row r="7827">
      <c r="A7827" s="62">
        <v>8.31014300091E11</v>
      </c>
      <c r="B7827" s="63" t="s">
        <v>23347</v>
      </c>
      <c r="C7827" s="63" t="s">
        <v>23348</v>
      </c>
      <c r="D7827" s="62">
        <v>8.7029530707E10</v>
      </c>
      <c r="E7827" s="63" t="s">
        <v>379</v>
      </c>
      <c r="F7827" s="63" t="s">
        <v>205</v>
      </c>
      <c r="G7827" s="63" t="s">
        <v>1096</v>
      </c>
      <c r="H7827" s="33"/>
      <c r="I7827" s="33"/>
      <c r="J7827" s="6"/>
    </row>
    <row r="7828">
      <c r="A7828" s="3">
        <v>8.31015302599E11</v>
      </c>
      <c r="B7828" s="2" t="s">
        <v>23349</v>
      </c>
      <c r="C7828" s="2" t="s">
        <v>23350</v>
      </c>
      <c r="D7828" s="3">
        <v>8.7076095474E10</v>
      </c>
      <c r="E7828" s="2" t="s">
        <v>36</v>
      </c>
      <c r="F7828" s="2" t="s">
        <v>186</v>
      </c>
      <c r="G7828" s="2" t="s">
        <v>1196</v>
      </c>
      <c r="H7828" s="10"/>
      <c r="I7828" s="10"/>
      <c r="J7828" s="6"/>
    </row>
    <row r="7829">
      <c r="A7829" s="3">
        <v>8.31018300995E11</v>
      </c>
      <c r="B7829" s="2" t="s">
        <v>23351</v>
      </c>
      <c r="C7829" s="2" t="s">
        <v>23352</v>
      </c>
      <c r="D7829" s="3">
        <v>8.7017381E10</v>
      </c>
      <c r="E7829" s="2" t="s">
        <v>117</v>
      </c>
      <c r="F7829" s="2" t="s">
        <v>452</v>
      </c>
      <c r="G7829" s="2" t="s">
        <v>14618</v>
      </c>
      <c r="H7829" s="4" t="s">
        <v>20798</v>
      </c>
      <c r="I7829" s="10"/>
      <c r="J7829" s="6"/>
    </row>
    <row r="7830">
      <c r="A7830" s="28">
        <v>8.31015401498E11</v>
      </c>
      <c r="B7830" s="29" t="s">
        <v>23353</v>
      </c>
      <c r="C7830" s="29" t="s">
        <v>23354</v>
      </c>
      <c r="D7830" s="28">
        <v>8.7022632317E10</v>
      </c>
      <c r="E7830" s="29" t="s">
        <v>165</v>
      </c>
      <c r="F7830" s="29" t="s">
        <v>37</v>
      </c>
      <c r="G7830" s="29" t="s">
        <v>23355</v>
      </c>
      <c r="H7830" s="51" t="s">
        <v>21703</v>
      </c>
      <c r="I7830" s="6"/>
      <c r="J7830" s="6"/>
    </row>
    <row r="7831">
      <c r="A7831" s="62">
        <v>8.31025300943E11</v>
      </c>
      <c r="B7831" s="63" t="s">
        <v>2747</v>
      </c>
      <c r="C7831" s="63" t="s">
        <v>23356</v>
      </c>
      <c r="D7831" s="62">
        <f>+77762329892</f>
        <v>77762329892</v>
      </c>
      <c r="E7831" s="63" t="s">
        <v>6097</v>
      </c>
      <c r="F7831" s="63" t="s">
        <v>2984</v>
      </c>
      <c r="G7831" s="63" t="s">
        <v>5964</v>
      </c>
      <c r="H7831" s="33"/>
      <c r="I7831" s="33"/>
      <c r="J7831" s="6"/>
    </row>
    <row r="7832">
      <c r="A7832" s="28">
        <v>8.31020402502E11</v>
      </c>
      <c r="B7832" s="29" t="s">
        <v>23357</v>
      </c>
      <c r="C7832" s="29" t="s">
        <v>23358</v>
      </c>
      <c r="D7832" s="28">
        <v>8.7755680372E10</v>
      </c>
      <c r="E7832" s="29" t="s">
        <v>165</v>
      </c>
      <c r="F7832" s="29" t="s">
        <v>2</v>
      </c>
      <c r="G7832" s="29" t="s">
        <v>12199</v>
      </c>
      <c r="H7832" s="51" t="s">
        <v>22451</v>
      </c>
      <c r="I7832" s="6"/>
      <c r="J7832" s="13"/>
    </row>
    <row r="7833">
      <c r="A7833" s="28">
        <v>8.3102335079E11</v>
      </c>
      <c r="B7833" s="29" t="s">
        <v>23359</v>
      </c>
      <c r="C7833" s="29" t="s">
        <v>23360</v>
      </c>
      <c r="D7833" s="28">
        <v>8.7052171326E10</v>
      </c>
      <c r="E7833" s="29" t="s">
        <v>349</v>
      </c>
      <c r="F7833" s="29" t="s">
        <v>22</v>
      </c>
      <c r="G7833" s="29" t="s">
        <v>16722</v>
      </c>
      <c r="H7833" s="51" t="s">
        <v>23361</v>
      </c>
      <c r="I7833" s="6"/>
      <c r="J7833" s="10"/>
    </row>
    <row r="7834">
      <c r="A7834" s="3">
        <v>8.31025402183E11</v>
      </c>
      <c r="B7834" s="2" t="s">
        <v>23362</v>
      </c>
      <c r="C7834" s="2" t="s">
        <v>23363</v>
      </c>
      <c r="D7834" s="3">
        <f>+77055300513</f>
        <v>77055300513</v>
      </c>
      <c r="E7834" s="2" t="s">
        <v>2949</v>
      </c>
      <c r="F7834" s="2" t="s">
        <v>141</v>
      </c>
      <c r="G7834" s="2" t="s">
        <v>1828</v>
      </c>
      <c r="H7834" s="4" t="s">
        <v>21559</v>
      </c>
      <c r="I7834" s="10"/>
      <c r="J7834" s="13"/>
    </row>
    <row r="7835">
      <c r="A7835" s="28">
        <v>8.31101302645E11</v>
      </c>
      <c r="B7835" s="29" t="s">
        <v>23364</v>
      </c>
      <c r="C7835" s="29" t="s">
        <v>23365</v>
      </c>
      <c r="D7835" s="28">
        <v>8.7028811221E10</v>
      </c>
      <c r="E7835" s="29" t="s">
        <v>20215</v>
      </c>
      <c r="F7835" s="29" t="s">
        <v>91</v>
      </c>
      <c r="G7835" s="29" t="s">
        <v>3280</v>
      </c>
      <c r="H7835" s="51" t="s">
        <v>23366</v>
      </c>
      <c r="I7835" s="6"/>
      <c r="J7835" s="6"/>
    </row>
    <row r="7836">
      <c r="A7836" s="28">
        <v>8.3102740176E11</v>
      </c>
      <c r="B7836" s="29" t="s">
        <v>7111</v>
      </c>
      <c r="C7836" s="29" t="s">
        <v>23367</v>
      </c>
      <c r="D7836" s="28">
        <v>8.7056393097E10</v>
      </c>
      <c r="E7836" s="29" t="s">
        <v>165</v>
      </c>
      <c r="F7836" s="29" t="s">
        <v>186</v>
      </c>
      <c r="G7836" s="29" t="s">
        <v>18889</v>
      </c>
      <c r="H7836" s="51" t="s">
        <v>21616</v>
      </c>
      <c r="I7836" s="6"/>
      <c r="J7836" s="10"/>
    </row>
    <row r="7837">
      <c r="A7837" s="28">
        <v>8.31027302762E11</v>
      </c>
      <c r="B7837" s="29" t="s">
        <v>23368</v>
      </c>
      <c r="C7837" s="29" t="s">
        <v>23369</v>
      </c>
      <c r="D7837" s="28">
        <f>+77779627521</f>
        <v>77779627521</v>
      </c>
      <c r="E7837" s="29" t="s">
        <v>1335</v>
      </c>
      <c r="F7837" s="29" t="s">
        <v>31</v>
      </c>
      <c r="G7837" s="29" t="s">
        <v>3561</v>
      </c>
      <c r="H7837" s="51" t="s">
        <v>21234</v>
      </c>
      <c r="I7837" s="6"/>
      <c r="J7837" s="6"/>
    </row>
    <row r="7838">
      <c r="A7838" s="29" t="s">
        <v>23370</v>
      </c>
      <c r="B7838" s="29" t="s">
        <v>14044</v>
      </c>
      <c r="C7838" s="29" t="s">
        <v>23371</v>
      </c>
      <c r="D7838" s="39" t="s">
        <v>23372</v>
      </c>
      <c r="E7838" s="29" t="s">
        <v>225</v>
      </c>
      <c r="F7838" s="29" t="s">
        <v>22</v>
      </c>
      <c r="G7838" s="29" t="s">
        <v>23373</v>
      </c>
      <c r="H7838" s="51" t="s">
        <v>2713</v>
      </c>
      <c r="I7838" s="6"/>
      <c r="J7838" s="6"/>
    </row>
    <row r="7839">
      <c r="A7839" s="28">
        <v>8.31101303584E11</v>
      </c>
      <c r="B7839" s="29" t="s">
        <v>23374</v>
      </c>
      <c r="C7839" s="29" t="s">
        <v>23375</v>
      </c>
      <c r="D7839" s="28">
        <v>8.7014301468E10</v>
      </c>
      <c r="E7839" s="29" t="s">
        <v>386</v>
      </c>
      <c r="F7839" s="29" t="s">
        <v>201</v>
      </c>
      <c r="G7839" s="29" t="s">
        <v>202</v>
      </c>
      <c r="H7839" s="51" t="s">
        <v>2637</v>
      </c>
      <c r="I7839" s="6"/>
      <c r="J7839" s="33"/>
    </row>
    <row r="7840">
      <c r="A7840" s="58"/>
      <c r="B7840" s="58"/>
      <c r="C7840" s="58"/>
      <c r="D7840" s="58"/>
      <c r="E7840" s="58"/>
      <c r="F7840" s="58"/>
      <c r="G7840" s="58"/>
      <c r="H7840" s="6"/>
      <c r="I7840" s="6"/>
      <c r="J7840" s="6"/>
    </row>
    <row r="7841">
      <c r="A7841" s="28">
        <v>8.31109351052E11</v>
      </c>
      <c r="B7841" s="29" t="s">
        <v>23376</v>
      </c>
      <c r="C7841" s="29" t="s">
        <v>23377</v>
      </c>
      <c r="D7841" s="28">
        <v>8.7073662683E10</v>
      </c>
      <c r="E7841" s="29" t="s">
        <v>165</v>
      </c>
      <c r="F7841" s="29" t="s">
        <v>9</v>
      </c>
      <c r="G7841" s="29" t="s">
        <v>5844</v>
      </c>
      <c r="H7841" s="30" t="s">
        <v>21148</v>
      </c>
      <c r="I7841" s="6"/>
      <c r="J7841" s="6"/>
    </row>
    <row r="7842">
      <c r="A7842" s="28">
        <v>8.31106450113E11</v>
      </c>
      <c r="B7842" s="29" t="s">
        <v>23378</v>
      </c>
      <c r="C7842" s="29" t="s">
        <v>23379</v>
      </c>
      <c r="D7842" s="28">
        <v>8.7770291494E10</v>
      </c>
      <c r="E7842" s="29" t="s">
        <v>36</v>
      </c>
      <c r="F7842" s="29" t="s">
        <v>2</v>
      </c>
      <c r="G7842" s="29" t="s">
        <v>16462</v>
      </c>
      <c r="H7842" s="51" t="s">
        <v>22451</v>
      </c>
      <c r="I7842" s="6"/>
      <c r="J7842" s="6"/>
    </row>
    <row r="7843">
      <c r="A7843" s="62">
        <v>8.31108301784E11</v>
      </c>
      <c r="B7843" s="63" t="s">
        <v>23380</v>
      </c>
      <c r="C7843" s="63" t="s">
        <v>23381</v>
      </c>
      <c r="D7843" s="62">
        <v>8.7005257009E10</v>
      </c>
      <c r="E7843" s="63" t="s">
        <v>15495</v>
      </c>
      <c r="F7843" s="63" t="s">
        <v>428</v>
      </c>
      <c r="G7843" s="63" t="s">
        <v>3751</v>
      </c>
      <c r="H7843" s="33"/>
      <c r="I7843" s="33"/>
      <c r="J7843" s="10"/>
    </row>
    <row r="7844">
      <c r="A7844" s="28">
        <v>8.31110402145E11</v>
      </c>
      <c r="B7844" s="29" t="s">
        <v>23382</v>
      </c>
      <c r="C7844" s="29" t="s">
        <v>23383</v>
      </c>
      <c r="D7844" s="28">
        <v>8.31110402145E11</v>
      </c>
      <c r="E7844" s="29" t="s">
        <v>173</v>
      </c>
      <c r="F7844" s="29" t="s">
        <v>452</v>
      </c>
      <c r="G7844" s="29" t="s">
        <v>3334</v>
      </c>
      <c r="H7844" s="51" t="s">
        <v>8148</v>
      </c>
      <c r="I7844" s="6"/>
      <c r="J7844" s="33"/>
    </row>
    <row r="7845">
      <c r="A7845" s="28">
        <v>8.31110300281E11</v>
      </c>
      <c r="B7845" s="29" t="s">
        <v>12988</v>
      </c>
      <c r="C7845" s="29" t="s">
        <v>23384</v>
      </c>
      <c r="D7845" s="39" t="s">
        <v>23385</v>
      </c>
      <c r="E7845" s="29" t="s">
        <v>213</v>
      </c>
      <c r="F7845" s="29" t="s">
        <v>96</v>
      </c>
      <c r="G7845" s="29" t="s">
        <v>12011</v>
      </c>
      <c r="H7845" s="51" t="s">
        <v>22401</v>
      </c>
      <c r="I7845" s="6"/>
      <c r="J7845" s="33"/>
    </row>
    <row r="7846">
      <c r="A7846" s="3">
        <v>8.31118301858E11</v>
      </c>
      <c r="B7846" s="2" t="s">
        <v>23386</v>
      </c>
      <c r="C7846" s="2" t="s">
        <v>23387</v>
      </c>
      <c r="D7846" s="3">
        <v>8.707791E10</v>
      </c>
      <c r="E7846" s="2" t="s">
        <v>21</v>
      </c>
      <c r="F7846" s="2" t="s">
        <v>31</v>
      </c>
      <c r="G7846" s="2" t="s">
        <v>15292</v>
      </c>
      <c r="H7846" s="4" t="s">
        <v>20832</v>
      </c>
      <c r="I7846" s="10"/>
      <c r="J7846" s="20"/>
    </row>
    <row r="7847">
      <c r="A7847" s="62">
        <v>8.31117450014E11</v>
      </c>
      <c r="B7847" s="63" t="s">
        <v>23388</v>
      </c>
      <c r="C7847" s="63" t="s">
        <v>23389</v>
      </c>
      <c r="D7847" s="68" t="str">
        <f>+7-707-535-15-50 ,87075351550</f>
        <v>#ERROR!</v>
      </c>
      <c r="E7847" s="63" t="s">
        <v>173</v>
      </c>
      <c r="F7847" s="63" t="s">
        <v>428</v>
      </c>
      <c r="G7847" s="63" t="s">
        <v>3751</v>
      </c>
      <c r="H7847" s="33"/>
      <c r="I7847" s="33"/>
      <c r="J7847" s="14"/>
    </row>
    <row r="7848">
      <c r="A7848" s="3">
        <v>8.31120350193E11</v>
      </c>
      <c r="B7848" s="2" t="s">
        <v>23390</v>
      </c>
      <c r="C7848" s="2" t="s">
        <v>23391</v>
      </c>
      <c r="D7848" s="69" t="s">
        <v>23392</v>
      </c>
      <c r="E7848" s="2" t="s">
        <v>117</v>
      </c>
      <c r="F7848" s="2" t="s">
        <v>71</v>
      </c>
      <c r="G7848" s="2" t="s">
        <v>2173</v>
      </c>
      <c r="H7848" s="65" t="s">
        <v>2055</v>
      </c>
      <c r="I7848" s="10"/>
      <c r="J7848" s="6"/>
    </row>
    <row r="7849">
      <c r="A7849" s="28">
        <v>8.31120302004E11</v>
      </c>
      <c r="B7849" s="29" t="s">
        <v>23393</v>
      </c>
      <c r="C7849" s="29" t="s">
        <v>23394</v>
      </c>
      <c r="D7849" s="39" t="s">
        <v>14336</v>
      </c>
      <c r="E7849" s="29" t="s">
        <v>165</v>
      </c>
      <c r="F7849" s="29" t="s">
        <v>186</v>
      </c>
      <c r="G7849" s="29" t="s">
        <v>1278</v>
      </c>
      <c r="H7849" s="51" t="s">
        <v>21616</v>
      </c>
      <c r="I7849" s="6"/>
      <c r="J7849" s="6"/>
    </row>
    <row r="7850">
      <c r="A7850" s="62">
        <v>8.31124400383E11</v>
      </c>
      <c r="B7850" s="63" t="s">
        <v>23395</v>
      </c>
      <c r="C7850" s="63" t="s">
        <v>23396</v>
      </c>
      <c r="D7850" s="62">
        <v>8.705787199E10</v>
      </c>
      <c r="E7850" s="63" t="s">
        <v>15</v>
      </c>
      <c r="F7850" s="63" t="s">
        <v>16</v>
      </c>
      <c r="G7850" s="63" t="s">
        <v>1634</v>
      </c>
      <c r="H7850" s="33"/>
      <c r="I7850" s="33"/>
      <c r="J7850" s="33"/>
    </row>
    <row r="7851">
      <c r="A7851" s="28">
        <v>8.31125301905E11</v>
      </c>
      <c r="B7851" s="29" t="s">
        <v>23397</v>
      </c>
      <c r="C7851" s="29" t="s">
        <v>23398</v>
      </c>
      <c r="D7851" s="28">
        <v>8.705818155E10</v>
      </c>
      <c r="E7851" s="29" t="s">
        <v>117</v>
      </c>
      <c r="F7851" s="29" t="s">
        <v>201</v>
      </c>
      <c r="G7851" s="29" t="s">
        <v>8567</v>
      </c>
      <c r="H7851" s="51" t="s">
        <v>23399</v>
      </c>
      <c r="I7851" s="6"/>
      <c r="J7851" s="6"/>
      <c r="K7851" s="16"/>
      <c r="L7851" s="16"/>
      <c r="M7851" s="16"/>
      <c r="N7851" s="16"/>
      <c r="O7851" s="16"/>
      <c r="P7851" s="16"/>
      <c r="Q7851" s="16"/>
      <c r="R7851" s="16"/>
      <c r="S7851" s="16"/>
      <c r="T7851" s="16"/>
      <c r="U7851" s="16"/>
      <c r="V7851" s="16"/>
      <c r="W7851" s="16"/>
      <c r="X7851" s="16"/>
      <c r="Y7851" s="16"/>
      <c r="Z7851" s="16"/>
    </row>
    <row r="7852">
      <c r="A7852" s="62">
        <v>8.31124400704E11</v>
      </c>
      <c r="B7852" s="63" t="s">
        <v>23400</v>
      </c>
      <c r="C7852" s="63" t="s">
        <v>23401</v>
      </c>
      <c r="D7852" s="62">
        <v>8.7785423588E10</v>
      </c>
      <c r="E7852" s="63" t="s">
        <v>173</v>
      </c>
      <c r="F7852" s="63" t="s">
        <v>428</v>
      </c>
      <c r="G7852" s="63" t="s">
        <v>5906</v>
      </c>
      <c r="H7852" s="33"/>
      <c r="I7852" s="33"/>
      <c r="J7852" s="6"/>
    </row>
    <row r="7853">
      <c r="A7853" s="28">
        <v>8.31124450469E11</v>
      </c>
      <c r="B7853" s="29" t="s">
        <v>23402</v>
      </c>
      <c r="C7853" s="29" t="s">
        <v>23403</v>
      </c>
      <c r="D7853" s="28">
        <v>8.7055930177E10</v>
      </c>
      <c r="E7853" s="29" t="s">
        <v>200</v>
      </c>
      <c r="F7853" s="29" t="s">
        <v>9</v>
      </c>
      <c r="G7853" s="29" t="s">
        <v>19877</v>
      </c>
      <c r="H7853" s="30" t="s">
        <v>2826</v>
      </c>
      <c r="I7853" s="6"/>
      <c r="J7853" s="6"/>
    </row>
    <row r="7854">
      <c r="A7854" s="28">
        <v>8.31126451001E11</v>
      </c>
      <c r="B7854" s="29" t="s">
        <v>14137</v>
      </c>
      <c r="C7854" s="29" t="s">
        <v>23404</v>
      </c>
      <c r="D7854" s="28">
        <v>8.708542872E10</v>
      </c>
      <c r="E7854" s="29" t="s">
        <v>225</v>
      </c>
      <c r="F7854" s="29" t="s">
        <v>60</v>
      </c>
      <c r="G7854" s="29" t="s">
        <v>3100</v>
      </c>
      <c r="H7854" s="51" t="s">
        <v>23405</v>
      </c>
      <c r="I7854" s="6"/>
      <c r="J7854" s="10"/>
    </row>
    <row r="7855">
      <c r="A7855" s="28">
        <v>8.31126350285E11</v>
      </c>
      <c r="B7855" s="29" t="s">
        <v>23406</v>
      </c>
      <c r="C7855" s="29" t="s">
        <v>23407</v>
      </c>
      <c r="D7855" s="28">
        <v>8.7774982444E10</v>
      </c>
      <c r="E7855" s="29" t="s">
        <v>225</v>
      </c>
      <c r="F7855" s="29" t="s">
        <v>16</v>
      </c>
      <c r="G7855" s="29" t="s">
        <v>4902</v>
      </c>
      <c r="H7855" s="30" t="s">
        <v>2591</v>
      </c>
      <c r="I7855" s="6"/>
      <c r="J7855" s="6"/>
    </row>
    <row r="7856">
      <c r="A7856" s="3">
        <v>8.31127400141E11</v>
      </c>
      <c r="B7856" s="2" t="s">
        <v>23408</v>
      </c>
      <c r="C7856" s="2" t="s">
        <v>23408</v>
      </c>
      <c r="D7856" s="3">
        <v>8.7757458607E10</v>
      </c>
      <c r="E7856" s="2" t="s">
        <v>674</v>
      </c>
      <c r="F7856" s="2" t="s">
        <v>452</v>
      </c>
      <c r="G7856" s="2" t="s">
        <v>23409</v>
      </c>
      <c r="H7856" s="4" t="s">
        <v>20923</v>
      </c>
      <c r="I7856" s="10"/>
      <c r="J7856" s="6"/>
    </row>
    <row r="7857">
      <c r="A7857" s="62">
        <v>8.31127300204E11</v>
      </c>
      <c r="B7857" s="63" t="s">
        <v>19349</v>
      </c>
      <c r="C7857" s="63" t="s">
        <v>23410</v>
      </c>
      <c r="D7857" s="62">
        <v>8.77702028E10</v>
      </c>
      <c r="E7857" s="63" t="s">
        <v>386</v>
      </c>
      <c r="F7857" s="63" t="s">
        <v>16</v>
      </c>
      <c r="G7857" s="63" t="s">
        <v>5964</v>
      </c>
      <c r="H7857" s="33"/>
      <c r="I7857" s="33"/>
      <c r="J7857" s="33"/>
    </row>
    <row r="7858">
      <c r="A7858" s="28">
        <v>8.31203301532E11</v>
      </c>
      <c r="B7858" s="29" t="s">
        <v>23411</v>
      </c>
      <c r="C7858" s="29" t="s">
        <v>23412</v>
      </c>
      <c r="D7858" s="39" t="s">
        <v>23413</v>
      </c>
      <c r="E7858" s="29" t="s">
        <v>879</v>
      </c>
      <c r="F7858" s="29" t="s">
        <v>16</v>
      </c>
      <c r="G7858" s="29" t="s">
        <v>6721</v>
      </c>
      <c r="H7858" s="51" t="s">
        <v>21915</v>
      </c>
      <c r="I7858" s="6"/>
      <c r="J7858" s="6"/>
    </row>
    <row r="7859">
      <c r="A7859" s="28">
        <v>8.31203350312E11</v>
      </c>
      <c r="B7859" s="29" t="s">
        <v>23414</v>
      </c>
      <c r="C7859" s="29" t="s">
        <v>23415</v>
      </c>
      <c r="D7859" s="29" t="s">
        <v>23416</v>
      </c>
      <c r="E7859" s="29" t="s">
        <v>1549</v>
      </c>
      <c r="F7859" s="29" t="s">
        <v>55</v>
      </c>
      <c r="G7859" s="29" t="s">
        <v>23417</v>
      </c>
      <c r="H7859" s="51" t="s">
        <v>15299</v>
      </c>
      <c r="I7859" s="6"/>
      <c r="J7859" s="33"/>
    </row>
    <row r="7860">
      <c r="A7860" s="62">
        <v>8.31204301974E11</v>
      </c>
      <c r="B7860" s="63" t="s">
        <v>23418</v>
      </c>
      <c r="C7860" s="63" t="s">
        <v>23419</v>
      </c>
      <c r="D7860" s="62">
        <v>8.7753553383E10</v>
      </c>
      <c r="E7860" s="63" t="s">
        <v>2136</v>
      </c>
      <c r="F7860" s="63" t="s">
        <v>16</v>
      </c>
      <c r="G7860" s="63" t="s">
        <v>14142</v>
      </c>
      <c r="H7860" s="33"/>
      <c r="I7860" s="33"/>
      <c r="J7860" s="33"/>
    </row>
    <row r="7861">
      <c r="A7861" s="28">
        <v>8.31210000197E11</v>
      </c>
      <c r="B7861" s="29" t="s">
        <v>23420</v>
      </c>
      <c r="C7861" s="29" t="s">
        <v>23421</v>
      </c>
      <c r="D7861" s="28">
        <v>8.7027065288E10</v>
      </c>
      <c r="E7861" s="29" t="s">
        <v>213</v>
      </c>
      <c r="F7861" s="29" t="s">
        <v>9</v>
      </c>
      <c r="G7861" s="29" t="s">
        <v>23422</v>
      </c>
      <c r="H7861" s="30" t="s">
        <v>20425</v>
      </c>
      <c r="I7861" s="6"/>
      <c r="J7861" s="13"/>
    </row>
    <row r="7862">
      <c r="A7862" s="28">
        <v>8.31206300663E11</v>
      </c>
      <c r="B7862" s="29" t="s">
        <v>23423</v>
      </c>
      <c r="C7862" s="29" t="s">
        <v>23424</v>
      </c>
      <c r="D7862" s="28">
        <v>8.7773997032E10</v>
      </c>
      <c r="E7862" s="29" t="s">
        <v>117</v>
      </c>
      <c r="F7862" s="29" t="s">
        <v>2</v>
      </c>
      <c r="G7862" s="29" t="s">
        <v>2300</v>
      </c>
      <c r="H7862" s="51" t="s">
        <v>22451</v>
      </c>
      <c r="I7862" s="6"/>
      <c r="J7862" s="10"/>
    </row>
    <row r="7863">
      <c r="A7863" s="3">
        <v>8.31214401579E11</v>
      </c>
      <c r="B7863" s="2" t="s">
        <v>23425</v>
      </c>
      <c r="C7863" s="2" t="s">
        <v>23426</v>
      </c>
      <c r="D7863" s="3">
        <v>8.702767976E10</v>
      </c>
      <c r="E7863" s="2" t="s">
        <v>23427</v>
      </c>
      <c r="F7863" s="2" t="s">
        <v>37</v>
      </c>
      <c r="G7863" s="2" t="s">
        <v>2605</v>
      </c>
      <c r="H7863" s="4" t="s">
        <v>22124</v>
      </c>
      <c r="I7863" s="10"/>
      <c r="J7863" s="10"/>
    </row>
    <row r="7864">
      <c r="A7864" s="28">
        <v>8.31211300151E11</v>
      </c>
      <c r="B7864" s="29" t="s">
        <v>23428</v>
      </c>
      <c r="C7864" s="29" t="s">
        <v>23429</v>
      </c>
      <c r="D7864" s="28">
        <v>8.7081555783E10</v>
      </c>
      <c r="E7864" s="29" t="s">
        <v>21</v>
      </c>
      <c r="F7864" s="29" t="s">
        <v>2</v>
      </c>
      <c r="G7864" s="29" t="s">
        <v>12024</v>
      </c>
      <c r="H7864" s="51" t="s">
        <v>22451</v>
      </c>
      <c r="I7864" s="6"/>
      <c r="J7864" s="6"/>
    </row>
    <row r="7865">
      <c r="A7865" s="28">
        <v>8.31218400364E11</v>
      </c>
      <c r="B7865" s="29" t="s">
        <v>23430</v>
      </c>
      <c r="C7865" s="29" t="s">
        <v>23431</v>
      </c>
      <c r="D7865" s="28">
        <v>8.775154304E10</v>
      </c>
      <c r="E7865" s="29" t="s">
        <v>117</v>
      </c>
      <c r="F7865" s="29" t="s">
        <v>31</v>
      </c>
      <c r="G7865" s="29" t="s">
        <v>2723</v>
      </c>
      <c r="H7865" s="51" t="s">
        <v>21234</v>
      </c>
      <c r="I7865" s="6"/>
      <c r="J7865" s="6"/>
    </row>
    <row r="7866">
      <c r="A7866" s="28">
        <v>8.31217400973E11</v>
      </c>
      <c r="B7866" s="29" t="s">
        <v>23432</v>
      </c>
      <c r="C7866" s="29" t="s">
        <v>23433</v>
      </c>
      <c r="D7866" s="28">
        <v>8.7766207091E10</v>
      </c>
      <c r="E7866" s="29" t="s">
        <v>1</v>
      </c>
      <c r="F7866" s="29" t="s">
        <v>2</v>
      </c>
      <c r="G7866" s="29" t="s">
        <v>16513</v>
      </c>
      <c r="H7866" s="51" t="s">
        <v>22451</v>
      </c>
      <c r="I7866" s="6"/>
      <c r="J7866" s="10"/>
    </row>
    <row r="7867">
      <c r="A7867" s="3">
        <v>8.31218301475E11</v>
      </c>
      <c r="B7867" s="2" t="s">
        <v>23434</v>
      </c>
      <c r="C7867" s="2" t="s">
        <v>23435</v>
      </c>
      <c r="D7867" s="3">
        <v>8.7773483313E10</v>
      </c>
      <c r="E7867" s="2" t="s">
        <v>117</v>
      </c>
      <c r="F7867" s="2" t="s">
        <v>91</v>
      </c>
      <c r="G7867" s="2" t="s">
        <v>15288</v>
      </c>
      <c r="H7867" s="4" t="s">
        <v>2569</v>
      </c>
      <c r="I7867" s="10"/>
      <c r="J7867" s="10"/>
      <c r="K7867" s="27"/>
      <c r="L7867" s="27"/>
      <c r="M7867" s="27"/>
      <c r="N7867" s="27"/>
      <c r="O7867" s="27"/>
      <c r="P7867" s="27"/>
      <c r="Q7867" s="27"/>
      <c r="R7867" s="27"/>
      <c r="S7867" s="27"/>
      <c r="T7867" s="27"/>
      <c r="U7867" s="27"/>
      <c r="V7867" s="27"/>
      <c r="W7867" s="27"/>
      <c r="X7867" s="27"/>
      <c r="Y7867" s="27"/>
      <c r="Z7867" s="27"/>
    </row>
    <row r="7868">
      <c r="A7868" s="28">
        <v>8.31221351224E11</v>
      </c>
      <c r="B7868" s="29" t="s">
        <v>23436</v>
      </c>
      <c r="C7868" s="29" t="s">
        <v>23437</v>
      </c>
      <c r="D7868" s="28">
        <v>8.7053209109E10</v>
      </c>
      <c r="E7868" s="29" t="s">
        <v>165</v>
      </c>
      <c r="F7868" s="29" t="s">
        <v>55</v>
      </c>
      <c r="G7868" s="29" t="s">
        <v>23438</v>
      </c>
      <c r="H7868" s="51" t="s">
        <v>1962</v>
      </c>
      <c r="I7868" s="6"/>
      <c r="J7868" s="33"/>
    </row>
    <row r="7869">
      <c r="A7869" s="3">
        <v>8.31224302258E11</v>
      </c>
      <c r="B7869" s="2" t="s">
        <v>23439</v>
      </c>
      <c r="C7869" s="2" t="s">
        <v>23440</v>
      </c>
      <c r="D7869" s="3">
        <v>8.776030103E10</v>
      </c>
      <c r="E7869" s="2" t="s">
        <v>165</v>
      </c>
      <c r="F7869" s="2" t="s">
        <v>91</v>
      </c>
      <c r="G7869" s="2" t="s">
        <v>23441</v>
      </c>
      <c r="H7869" s="4" t="s">
        <v>2569</v>
      </c>
      <c r="I7869" s="10"/>
      <c r="J7869" s="13"/>
    </row>
    <row r="7870">
      <c r="A7870" s="62">
        <v>8.31224302357E11</v>
      </c>
      <c r="B7870" s="63" t="s">
        <v>23442</v>
      </c>
      <c r="C7870" s="63" t="s">
        <v>23443</v>
      </c>
      <c r="D7870" s="62">
        <v>8.7074800707E10</v>
      </c>
      <c r="E7870" s="63" t="s">
        <v>247</v>
      </c>
      <c r="F7870" s="63" t="s">
        <v>205</v>
      </c>
      <c r="G7870" s="63" t="s">
        <v>802</v>
      </c>
      <c r="H7870" s="33"/>
      <c r="I7870" s="33"/>
      <c r="J7870" s="6"/>
    </row>
    <row r="7871">
      <c r="A7871" s="72">
        <v>8.31228302379E11</v>
      </c>
      <c r="B7871" s="73" t="s">
        <v>23444</v>
      </c>
      <c r="C7871" s="73" t="s">
        <v>23445</v>
      </c>
      <c r="D7871" s="72">
        <v>8.7767700304E10</v>
      </c>
      <c r="E7871" s="73" t="s">
        <v>117</v>
      </c>
      <c r="F7871" s="73" t="s">
        <v>201</v>
      </c>
      <c r="G7871" s="73" t="s">
        <v>284</v>
      </c>
      <c r="H7871" s="74" t="s">
        <v>2845</v>
      </c>
      <c r="I7871" s="14"/>
      <c r="J7871" s="33"/>
    </row>
    <row r="7872">
      <c r="A7872" s="3">
        <v>8.31227301404E11</v>
      </c>
      <c r="B7872" s="2" t="s">
        <v>23446</v>
      </c>
      <c r="C7872" s="2" t="s">
        <v>23447</v>
      </c>
      <c r="D7872" s="3">
        <v>8.7052828383E10</v>
      </c>
      <c r="E7872" s="2" t="s">
        <v>200</v>
      </c>
      <c r="F7872" s="2" t="s">
        <v>141</v>
      </c>
      <c r="G7872" s="2" t="s">
        <v>23448</v>
      </c>
      <c r="H7872" s="4" t="s">
        <v>21487</v>
      </c>
      <c r="I7872" s="10"/>
      <c r="J7872" s="33"/>
    </row>
    <row r="7873">
      <c r="A7873" s="28">
        <v>8.31227350214E11</v>
      </c>
      <c r="B7873" s="29" t="s">
        <v>23449</v>
      </c>
      <c r="C7873" s="29" t="s">
        <v>23450</v>
      </c>
      <c r="D7873" s="39" t="s">
        <v>23451</v>
      </c>
      <c r="E7873" s="29" t="s">
        <v>349</v>
      </c>
      <c r="F7873" s="29" t="s">
        <v>9</v>
      </c>
      <c r="G7873" s="29" t="s">
        <v>1584</v>
      </c>
      <c r="H7873" s="30" t="s">
        <v>2826</v>
      </c>
      <c r="I7873" s="6"/>
      <c r="J7873" s="33"/>
    </row>
    <row r="7874">
      <c r="A7874" s="62">
        <v>8.40110403251E11</v>
      </c>
      <c r="B7874" s="63" t="s">
        <v>23452</v>
      </c>
      <c r="C7874" s="63" t="s">
        <v>23453</v>
      </c>
      <c r="D7874" s="68" t="str">
        <f>+77024506081 ,87024506081</f>
        <v>#ERROR!</v>
      </c>
      <c r="E7874" s="63" t="s">
        <v>13762</v>
      </c>
      <c r="F7874" s="63" t="s">
        <v>16</v>
      </c>
      <c r="G7874" s="63" t="s">
        <v>7877</v>
      </c>
      <c r="H7874" s="33"/>
      <c r="I7874" s="33"/>
      <c r="J7874" s="6"/>
    </row>
    <row r="7875">
      <c r="A7875" s="3">
        <v>8.40101406237E11</v>
      </c>
      <c r="B7875" s="2" t="s">
        <v>23454</v>
      </c>
      <c r="C7875" s="2" t="s">
        <v>23455</v>
      </c>
      <c r="D7875" s="3">
        <v>8.7752832107E10</v>
      </c>
      <c r="E7875" s="2" t="s">
        <v>165</v>
      </c>
      <c r="F7875" s="2" t="s">
        <v>201</v>
      </c>
      <c r="G7875" s="2" t="s">
        <v>3404</v>
      </c>
      <c r="H7875" s="4" t="s">
        <v>23456</v>
      </c>
      <c r="I7875" s="10"/>
      <c r="J7875" s="10"/>
    </row>
    <row r="7876">
      <c r="A7876" s="3">
        <v>8.40104402845E11</v>
      </c>
      <c r="B7876" s="2" t="s">
        <v>23457</v>
      </c>
      <c r="C7876" s="2" t="s">
        <v>23458</v>
      </c>
      <c r="D7876" s="3">
        <v>8.7086217706E10</v>
      </c>
      <c r="E7876" s="2" t="s">
        <v>762</v>
      </c>
      <c r="F7876" s="2" t="s">
        <v>141</v>
      </c>
      <c r="G7876" s="2" t="s">
        <v>3032</v>
      </c>
      <c r="H7876" s="4" t="s">
        <v>21559</v>
      </c>
      <c r="I7876" s="10"/>
      <c r="J7876" s="33"/>
    </row>
    <row r="7877">
      <c r="A7877" s="28">
        <v>8.40104351024E11</v>
      </c>
      <c r="B7877" s="29" t="s">
        <v>23459</v>
      </c>
      <c r="C7877" s="29" t="s">
        <v>23460</v>
      </c>
      <c r="D7877" s="28">
        <v>8.7024143496E10</v>
      </c>
      <c r="E7877" s="29" t="s">
        <v>21</v>
      </c>
      <c r="F7877" s="29" t="s">
        <v>16</v>
      </c>
      <c r="G7877" s="29" t="s">
        <v>1929</v>
      </c>
      <c r="H7877" s="51" t="s">
        <v>23461</v>
      </c>
      <c r="I7877" s="6"/>
      <c r="J7877" s="6"/>
    </row>
    <row r="7878">
      <c r="A7878" s="28">
        <v>8.40110301338E11</v>
      </c>
      <c r="B7878" s="29" t="s">
        <v>23462</v>
      </c>
      <c r="C7878" s="29" t="s">
        <v>23463</v>
      </c>
      <c r="D7878" s="39" t="s">
        <v>23464</v>
      </c>
      <c r="E7878" s="29" t="s">
        <v>543</v>
      </c>
      <c r="F7878" s="29" t="s">
        <v>91</v>
      </c>
      <c r="G7878" s="29" t="s">
        <v>1834</v>
      </c>
      <c r="H7878" s="51" t="s">
        <v>2640</v>
      </c>
      <c r="I7878" s="6"/>
      <c r="J7878" s="13"/>
    </row>
    <row r="7879">
      <c r="A7879" s="3">
        <v>8.40110450075E11</v>
      </c>
      <c r="B7879" s="2" t="s">
        <v>23465</v>
      </c>
      <c r="C7879" s="2" t="s">
        <v>23466</v>
      </c>
      <c r="D7879" s="69" t="s">
        <v>23467</v>
      </c>
      <c r="E7879" s="2" t="s">
        <v>272</v>
      </c>
      <c r="F7879" s="2" t="s">
        <v>16</v>
      </c>
      <c r="G7879" s="2" t="s">
        <v>1584</v>
      </c>
      <c r="H7879" s="65" t="s">
        <v>2591</v>
      </c>
      <c r="I7879" s="10"/>
      <c r="J7879" s="6"/>
    </row>
    <row r="7880">
      <c r="A7880" s="3">
        <v>8.40111300946E11</v>
      </c>
      <c r="B7880" s="2" t="s">
        <v>23468</v>
      </c>
      <c r="C7880" s="2" t="s">
        <v>23469</v>
      </c>
      <c r="D7880" s="3">
        <v>8.7771052975E10</v>
      </c>
      <c r="E7880" s="2" t="s">
        <v>165</v>
      </c>
      <c r="F7880" s="2" t="s">
        <v>37</v>
      </c>
      <c r="G7880" s="2" t="s">
        <v>23470</v>
      </c>
      <c r="H7880" s="4" t="s">
        <v>22124</v>
      </c>
      <c r="I7880" s="10"/>
      <c r="J7880" s="20"/>
      <c r="K7880" s="25"/>
      <c r="L7880" s="25"/>
      <c r="M7880" s="25"/>
      <c r="N7880" s="25"/>
      <c r="O7880" s="25"/>
      <c r="P7880" s="25"/>
      <c r="Q7880" s="25"/>
      <c r="R7880" s="25"/>
      <c r="S7880" s="25"/>
      <c r="T7880" s="25"/>
      <c r="U7880" s="25"/>
      <c r="V7880" s="25"/>
      <c r="W7880" s="25"/>
      <c r="X7880" s="25"/>
      <c r="Y7880" s="25"/>
      <c r="Z7880" s="25"/>
    </row>
    <row r="7881">
      <c r="A7881" s="62">
        <v>8.40206301796E11</v>
      </c>
      <c r="B7881" s="63" t="s">
        <v>23471</v>
      </c>
      <c r="C7881" s="63" t="s">
        <v>23472</v>
      </c>
      <c r="D7881" s="68" t="str">
        <f>+77755732798 ,87755732798</f>
        <v>#ERROR!</v>
      </c>
      <c r="E7881" s="63" t="s">
        <v>674</v>
      </c>
      <c r="F7881" s="63" t="s">
        <v>16</v>
      </c>
      <c r="G7881" s="63" t="s">
        <v>5838</v>
      </c>
      <c r="H7881" s="33"/>
      <c r="I7881" s="33"/>
      <c r="J7881" s="6"/>
    </row>
    <row r="7882">
      <c r="A7882" s="28">
        <v>8.4011240186E11</v>
      </c>
      <c r="B7882" s="29" t="s">
        <v>23473</v>
      </c>
      <c r="C7882" s="29" t="s">
        <v>23474</v>
      </c>
      <c r="D7882" s="28">
        <v>8.7052922385E10</v>
      </c>
      <c r="E7882" s="29" t="s">
        <v>1</v>
      </c>
      <c r="F7882" s="29" t="s">
        <v>273</v>
      </c>
      <c r="G7882" s="29" t="s">
        <v>5830</v>
      </c>
      <c r="H7882" s="51" t="s">
        <v>23475</v>
      </c>
      <c r="I7882" s="6"/>
      <c r="J7882" s="10"/>
    </row>
    <row r="7883">
      <c r="A7883" s="62">
        <v>8.40128400592E11</v>
      </c>
      <c r="B7883" s="63" t="s">
        <v>23476</v>
      </c>
      <c r="C7883" s="63" t="s">
        <v>23477</v>
      </c>
      <c r="D7883" s="62">
        <v>8.7785916733E10</v>
      </c>
      <c r="E7883" s="63" t="s">
        <v>173</v>
      </c>
      <c r="F7883" s="63" t="s">
        <v>1868</v>
      </c>
      <c r="G7883" s="63" t="s">
        <v>21400</v>
      </c>
      <c r="H7883" s="33"/>
      <c r="I7883" s="33"/>
      <c r="J7883" s="33"/>
    </row>
    <row r="7884">
      <c r="A7884" s="3">
        <v>8.40201302836E11</v>
      </c>
      <c r="B7884" s="2" t="s">
        <v>23478</v>
      </c>
      <c r="C7884" s="2" t="s">
        <v>23479</v>
      </c>
      <c r="D7884" s="3">
        <v>8.7784479009E10</v>
      </c>
      <c r="E7884" s="2" t="s">
        <v>173</v>
      </c>
      <c r="F7884" s="2" t="s">
        <v>452</v>
      </c>
      <c r="G7884" s="2" t="s">
        <v>12869</v>
      </c>
      <c r="H7884" s="4" t="s">
        <v>22077</v>
      </c>
      <c r="I7884" s="10"/>
      <c r="J7884" s="6"/>
    </row>
    <row r="7885">
      <c r="A7885" s="3">
        <v>8.40201303478E11</v>
      </c>
      <c r="B7885" s="2" t="s">
        <v>23480</v>
      </c>
      <c r="C7885" s="2" t="s">
        <v>23480</v>
      </c>
      <c r="D7885" s="69" t="s">
        <v>23481</v>
      </c>
      <c r="E7885" s="2" t="s">
        <v>22587</v>
      </c>
      <c r="F7885" s="2" t="s">
        <v>273</v>
      </c>
      <c r="G7885" s="2" t="s">
        <v>137</v>
      </c>
      <c r="H7885" s="4" t="s">
        <v>21650</v>
      </c>
      <c r="I7885" s="10"/>
      <c r="J7885" s="6"/>
    </row>
    <row r="7886">
      <c r="A7886" s="3">
        <v>8.40204451024E11</v>
      </c>
      <c r="B7886" s="2" t="s">
        <v>23482</v>
      </c>
      <c r="C7886" s="2" t="s">
        <v>23483</v>
      </c>
      <c r="D7886" s="3">
        <v>8.778120097E10</v>
      </c>
      <c r="E7886" s="2" t="s">
        <v>165</v>
      </c>
      <c r="F7886" s="2" t="s">
        <v>71</v>
      </c>
      <c r="G7886" s="2" t="s">
        <v>1712</v>
      </c>
      <c r="H7886" s="65" t="s">
        <v>2055</v>
      </c>
      <c r="I7886" s="10"/>
      <c r="J7886" s="6"/>
    </row>
    <row r="7887">
      <c r="A7887" s="28">
        <v>8.40206300639E11</v>
      </c>
      <c r="B7887" s="29" t="s">
        <v>23484</v>
      </c>
      <c r="C7887" s="29" t="s">
        <v>23485</v>
      </c>
      <c r="D7887" s="39" t="s">
        <v>23486</v>
      </c>
      <c r="E7887" s="29" t="s">
        <v>272</v>
      </c>
      <c r="F7887" s="29" t="s">
        <v>9</v>
      </c>
      <c r="G7887" s="29" t="s">
        <v>5844</v>
      </c>
      <c r="H7887" s="30" t="s">
        <v>2826</v>
      </c>
      <c r="I7887" s="6"/>
      <c r="J7887" s="6"/>
    </row>
    <row r="7888">
      <c r="A7888" s="28">
        <v>8.40111400371E11</v>
      </c>
      <c r="B7888" s="29" t="s">
        <v>23487</v>
      </c>
      <c r="C7888" s="29" t="s">
        <v>23488</v>
      </c>
      <c r="D7888" s="39" t="s">
        <v>23489</v>
      </c>
      <c r="E7888" s="29" t="s">
        <v>10850</v>
      </c>
      <c r="F7888" s="29" t="s">
        <v>37</v>
      </c>
      <c r="G7888" s="29" t="s">
        <v>13022</v>
      </c>
      <c r="H7888" s="51" t="s">
        <v>21915</v>
      </c>
      <c r="I7888" s="6"/>
      <c r="J7888" s="33"/>
    </row>
    <row r="7889">
      <c r="A7889" s="28">
        <v>8.4011330172E11</v>
      </c>
      <c r="B7889" s="29" t="s">
        <v>23490</v>
      </c>
      <c r="C7889" s="29" t="s">
        <v>23491</v>
      </c>
      <c r="D7889" s="28">
        <v>8.7082032625E10</v>
      </c>
      <c r="E7889" s="29" t="s">
        <v>165</v>
      </c>
      <c r="F7889" s="29" t="s">
        <v>141</v>
      </c>
      <c r="G7889" s="29" t="s">
        <v>1529</v>
      </c>
      <c r="H7889" s="51" t="s">
        <v>21559</v>
      </c>
      <c r="I7889" s="6"/>
      <c r="J7889" s="33"/>
    </row>
    <row r="7890">
      <c r="A7890" s="28">
        <v>8.40125350784E11</v>
      </c>
      <c r="B7890" s="29" t="s">
        <v>23492</v>
      </c>
      <c r="C7890" s="29" t="s">
        <v>23493</v>
      </c>
      <c r="D7890" s="28">
        <f>+77015207430</f>
        <v>77015207430</v>
      </c>
      <c r="E7890" s="29" t="s">
        <v>165</v>
      </c>
      <c r="F7890" s="29" t="s">
        <v>71</v>
      </c>
      <c r="G7890" s="29" t="s">
        <v>3177</v>
      </c>
      <c r="H7890" s="30" t="s">
        <v>19375</v>
      </c>
      <c r="I7890" s="6"/>
      <c r="J7890" s="10"/>
    </row>
    <row r="7891">
      <c r="A7891" s="62">
        <v>8.40129301084E11</v>
      </c>
      <c r="B7891" s="63" t="s">
        <v>23494</v>
      </c>
      <c r="C7891" s="63" t="s">
        <v>23495</v>
      </c>
      <c r="D7891" s="62">
        <v>8.7712784883E10</v>
      </c>
      <c r="E7891" s="63" t="s">
        <v>36</v>
      </c>
      <c r="F7891" s="63" t="s">
        <v>205</v>
      </c>
      <c r="G7891" s="63" t="s">
        <v>1634</v>
      </c>
      <c r="H7891" s="33"/>
      <c r="I7891" s="33"/>
      <c r="J7891" s="6"/>
    </row>
    <row r="7892">
      <c r="A7892" s="3">
        <v>8.40207350705E11</v>
      </c>
      <c r="B7892" s="2" t="s">
        <v>23496</v>
      </c>
      <c r="C7892" s="2" t="s">
        <v>23497</v>
      </c>
      <c r="D7892" s="3">
        <v>8.7753022222E10</v>
      </c>
      <c r="E7892" s="2" t="s">
        <v>173</v>
      </c>
      <c r="F7892" s="2" t="s">
        <v>43</v>
      </c>
      <c r="G7892" s="2" t="s">
        <v>1795</v>
      </c>
      <c r="H7892" s="4" t="s">
        <v>20306</v>
      </c>
      <c r="I7892" s="10"/>
      <c r="J7892" s="10"/>
    </row>
    <row r="7893">
      <c r="A7893" s="3">
        <v>8.40215350061E11</v>
      </c>
      <c r="B7893" s="2" t="s">
        <v>12274</v>
      </c>
      <c r="C7893" s="2" t="s">
        <v>23498</v>
      </c>
      <c r="D7893" s="3">
        <v>8.7012803958E10</v>
      </c>
      <c r="E7893" s="2" t="s">
        <v>165</v>
      </c>
      <c r="F7893" s="2" t="s">
        <v>43</v>
      </c>
      <c r="G7893" s="2" t="s">
        <v>2915</v>
      </c>
      <c r="H7893" s="4" t="s">
        <v>2208</v>
      </c>
      <c r="I7893" s="10"/>
      <c r="J7893" s="6"/>
    </row>
    <row r="7894">
      <c r="A7894" s="28">
        <v>8.4022140024E11</v>
      </c>
      <c r="B7894" s="29" t="s">
        <v>23499</v>
      </c>
      <c r="C7894" s="29" t="s">
        <v>23500</v>
      </c>
      <c r="D7894" s="28">
        <v>8.7017357788E10</v>
      </c>
      <c r="E7894" s="29" t="s">
        <v>173</v>
      </c>
      <c r="F7894" s="29" t="s">
        <v>37</v>
      </c>
      <c r="G7894" s="29" t="s">
        <v>3444</v>
      </c>
      <c r="H7894" s="51" t="s">
        <v>21915</v>
      </c>
      <c r="I7894" s="6"/>
      <c r="J7894" s="6"/>
    </row>
    <row r="7895">
      <c r="A7895" s="28">
        <v>8.40218401361E11</v>
      </c>
      <c r="B7895" s="29" t="s">
        <v>2596</v>
      </c>
      <c r="C7895" s="29" t="s">
        <v>23501</v>
      </c>
      <c r="D7895" s="28">
        <v>8.7113521368E10</v>
      </c>
      <c r="E7895" s="29" t="s">
        <v>117</v>
      </c>
      <c r="F7895" s="29" t="s">
        <v>91</v>
      </c>
      <c r="G7895" s="29" t="s">
        <v>17439</v>
      </c>
      <c r="H7895" s="51" t="s">
        <v>23366</v>
      </c>
      <c r="I7895" s="6"/>
      <c r="J7895" s="13"/>
    </row>
    <row r="7896">
      <c r="A7896" s="28">
        <v>8.40223304258E11</v>
      </c>
      <c r="B7896" s="29" t="s">
        <v>23502</v>
      </c>
      <c r="C7896" s="29" t="s">
        <v>23503</v>
      </c>
      <c r="D7896" s="39" t="s">
        <v>23504</v>
      </c>
      <c r="E7896" s="29" t="s">
        <v>386</v>
      </c>
      <c r="F7896" s="29" t="s">
        <v>2</v>
      </c>
      <c r="G7896" s="29" t="s">
        <v>5569</v>
      </c>
      <c r="H7896" s="51" t="s">
        <v>22451</v>
      </c>
      <c r="I7896" s="6"/>
      <c r="J7896" s="6"/>
    </row>
    <row r="7897">
      <c r="A7897" s="3">
        <v>8.40222400375E11</v>
      </c>
      <c r="B7897" s="2" t="s">
        <v>23505</v>
      </c>
      <c r="C7897" s="2" t="s">
        <v>23506</v>
      </c>
      <c r="D7897" s="69" t="s">
        <v>23507</v>
      </c>
      <c r="E7897" s="2" t="s">
        <v>165</v>
      </c>
      <c r="F7897" s="2" t="s">
        <v>37</v>
      </c>
      <c r="G7897" s="2" t="s">
        <v>22479</v>
      </c>
      <c r="H7897" s="4" t="s">
        <v>22124</v>
      </c>
      <c r="I7897" s="10"/>
      <c r="J7897" s="13"/>
    </row>
    <row r="7898">
      <c r="A7898" s="28">
        <v>8.40224300776E11</v>
      </c>
      <c r="B7898" s="29" t="s">
        <v>23508</v>
      </c>
      <c r="C7898" s="29" t="s">
        <v>23509</v>
      </c>
      <c r="D7898" s="28">
        <v>8.7016212002E10</v>
      </c>
      <c r="E7898" s="29" t="s">
        <v>117</v>
      </c>
      <c r="F7898" s="29" t="s">
        <v>201</v>
      </c>
      <c r="G7898" s="29" t="s">
        <v>23510</v>
      </c>
      <c r="H7898" s="51" t="s">
        <v>2637</v>
      </c>
      <c r="I7898" s="6"/>
      <c r="J7898" s="6"/>
    </row>
    <row r="7899">
      <c r="A7899" s="3">
        <v>8.40223302826E11</v>
      </c>
      <c r="B7899" s="2" t="s">
        <v>23511</v>
      </c>
      <c r="C7899" s="2" t="s">
        <v>23512</v>
      </c>
      <c r="D7899" s="3">
        <v>8.7053809757E10</v>
      </c>
      <c r="E7899" s="2" t="s">
        <v>165</v>
      </c>
      <c r="F7899" s="2" t="s">
        <v>201</v>
      </c>
      <c r="G7899" s="2" t="s">
        <v>23513</v>
      </c>
      <c r="H7899" s="4" t="s">
        <v>23456</v>
      </c>
      <c r="I7899" s="10"/>
      <c r="J7899" s="33"/>
    </row>
    <row r="7900">
      <c r="A7900" s="3">
        <v>8.40223402842E11</v>
      </c>
      <c r="B7900" s="2" t="s">
        <v>23514</v>
      </c>
      <c r="C7900" s="2" t="s">
        <v>23515</v>
      </c>
      <c r="D7900" s="69" t="s">
        <v>23516</v>
      </c>
      <c r="E7900" s="2" t="s">
        <v>165</v>
      </c>
      <c r="F7900" s="2" t="s">
        <v>31</v>
      </c>
      <c r="G7900" s="2" t="s">
        <v>2723</v>
      </c>
      <c r="H7900" s="4" t="s">
        <v>20976</v>
      </c>
      <c r="I7900" s="10"/>
      <c r="J7900" s="33"/>
    </row>
    <row r="7901">
      <c r="A7901" s="3">
        <v>8.40225301432E11</v>
      </c>
      <c r="B7901" s="2" t="s">
        <v>23517</v>
      </c>
      <c r="C7901" s="2" t="s">
        <v>23518</v>
      </c>
      <c r="D7901" s="3">
        <v>8.7713665169E10</v>
      </c>
      <c r="E7901" s="2" t="s">
        <v>165</v>
      </c>
      <c r="F7901" s="2" t="s">
        <v>37</v>
      </c>
      <c r="G7901" s="2" t="s">
        <v>22920</v>
      </c>
      <c r="H7901" s="4" t="s">
        <v>22124</v>
      </c>
      <c r="I7901" s="10"/>
      <c r="J7901" s="6"/>
    </row>
    <row r="7902">
      <c r="A7902" s="28">
        <v>8.40303402103E11</v>
      </c>
      <c r="B7902" s="29" t="s">
        <v>23519</v>
      </c>
      <c r="C7902" s="29" t="s">
        <v>23520</v>
      </c>
      <c r="D7902" s="29" t="s">
        <v>23521</v>
      </c>
      <c r="E7902" s="29" t="s">
        <v>117</v>
      </c>
      <c r="F7902" s="29" t="s">
        <v>37</v>
      </c>
      <c r="G7902" s="29" t="s">
        <v>16404</v>
      </c>
      <c r="H7902" s="51" t="s">
        <v>21703</v>
      </c>
      <c r="I7902" s="6"/>
      <c r="J7902" s="10"/>
    </row>
    <row r="7903">
      <c r="A7903" s="28">
        <v>8.40226350347E11</v>
      </c>
      <c r="B7903" s="29" t="s">
        <v>23522</v>
      </c>
      <c r="C7903" s="29" t="s">
        <v>23523</v>
      </c>
      <c r="D7903" s="29" t="s">
        <v>23524</v>
      </c>
      <c r="E7903" s="29" t="s">
        <v>36</v>
      </c>
      <c r="F7903" s="29" t="s">
        <v>9</v>
      </c>
      <c r="G7903" s="29" t="s">
        <v>1584</v>
      </c>
      <c r="H7903" s="30" t="s">
        <v>2826</v>
      </c>
      <c r="I7903" s="6"/>
      <c r="J7903" s="33"/>
    </row>
    <row r="7904">
      <c r="A7904" s="28">
        <v>8.40226350684E11</v>
      </c>
      <c r="B7904" s="29" t="s">
        <v>23525</v>
      </c>
      <c r="C7904" s="29" t="s">
        <v>23526</v>
      </c>
      <c r="D7904" s="28">
        <v>8.7775124122E10</v>
      </c>
      <c r="E7904" s="29" t="s">
        <v>225</v>
      </c>
      <c r="F7904" s="29" t="s">
        <v>55</v>
      </c>
      <c r="G7904" s="29" t="s">
        <v>23527</v>
      </c>
      <c r="H7904" s="51" t="s">
        <v>1962</v>
      </c>
      <c r="I7904" s="6"/>
      <c r="J7904" s="10"/>
    </row>
    <row r="7905">
      <c r="A7905" s="28">
        <v>8.402274501E11</v>
      </c>
      <c r="B7905" s="29" t="s">
        <v>23528</v>
      </c>
      <c r="C7905" s="29" t="s">
        <v>23529</v>
      </c>
      <c r="D7905" s="28">
        <v>8.7183769909E10</v>
      </c>
      <c r="E7905" s="29" t="s">
        <v>379</v>
      </c>
      <c r="F7905" s="29" t="s">
        <v>9</v>
      </c>
      <c r="G7905" s="29" t="s">
        <v>5844</v>
      </c>
      <c r="H7905" s="30" t="s">
        <v>20425</v>
      </c>
      <c r="I7905" s="6"/>
      <c r="J7905" s="6"/>
    </row>
    <row r="7906">
      <c r="A7906" s="28">
        <v>8.40228302308E11</v>
      </c>
      <c r="B7906" s="29" t="s">
        <v>23530</v>
      </c>
      <c r="C7906" s="29" t="s">
        <v>23531</v>
      </c>
      <c r="D7906" s="28">
        <v>8.7004799008E10</v>
      </c>
      <c r="E7906" s="29" t="s">
        <v>36</v>
      </c>
      <c r="F7906" s="29" t="s">
        <v>2</v>
      </c>
      <c r="G7906" s="29" t="s">
        <v>23532</v>
      </c>
      <c r="H7906" s="51" t="s">
        <v>23533</v>
      </c>
      <c r="I7906" s="6"/>
      <c r="J7906" s="6"/>
    </row>
    <row r="7907">
      <c r="A7907" s="28">
        <v>8.40301300328E11</v>
      </c>
      <c r="B7907" s="29" t="s">
        <v>23534</v>
      </c>
      <c r="C7907" s="29" t="s">
        <v>23535</v>
      </c>
      <c r="D7907" s="39" t="s">
        <v>23536</v>
      </c>
      <c r="E7907" s="29" t="s">
        <v>11069</v>
      </c>
      <c r="F7907" s="29" t="s">
        <v>452</v>
      </c>
      <c r="G7907" s="29" t="s">
        <v>1617</v>
      </c>
      <c r="H7907" s="51" t="s">
        <v>23537</v>
      </c>
      <c r="I7907" s="6"/>
      <c r="J7907" s="13"/>
    </row>
    <row r="7908">
      <c r="A7908" s="28">
        <v>8.40301300754E11</v>
      </c>
      <c r="B7908" s="29" t="s">
        <v>23538</v>
      </c>
      <c r="C7908" s="29" t="s">
        <v>23539</v>
      </c>
      <c r="D7908" s="28">
        <v>8.7015879944E10</v>
      </c>
      <c r="E7908" s="29" t="s">
        <v>19586</v>
      </c>
      <c r="F7908" s="29" t="s">
        <v>16</v>
      </c>
      <c r="G7908" s="29" t="s">
        <v>5938</v>
      </c>
      <c r="H7908" s="51" t="s">
        <v>22124</v>
      </c>
      <c r="I7908" s="6"/>
      <c r="J7908" s="13"/>
    </row>
    <row r="7909">
      <c r="A7909" s="3">
        <v>8.40225401904E11</v>
      </c>
      <c r="B7909" s="2" t="s">
        <v>16521</v>
      </c>
      <c r="C7909" s="2" t="s">
        <v>23540</v>
      </c>
      <c r="D7909" s="3">
        <v>8.7711287979E10</v>
      </c>
      <c r="E7909" s="2" t="s">
        <v>165</v>
      </c>
      <c r="F7909" s="2" t="s">
        <v>186</v>
      </c>
      <c r="G7909" s="2" t="s">
        <v>16982</v>
      </c>
      <c r="H7909" s="4" t="s">
        <v>2505</v>
      </c>
      <c r="I7909" s="10"/>
      <c r="J7909" s="6"/>
    </row>
    <row r="7910">
      <c r="A7910" s="28">
        <v>8.40302301847E11</v>
      </c>
      <c r="B7910" s="29" t="s">
        <v>23541</v>
      </c>
      <c r="C7910" s="29" t="s">
        <v>23542</v>
      </c>
      <c r="D7910" s="28">
        <v>8.7779791641E10</v>
      </c>
      <c r="E7910" s="29" t="s">
        <v>165</v>
      </c>
      <c r="F7910" s="29" t="s">
        <v>91</v>
      </c>
      <c r="G7910" s="29" t="s">
        <v>23543</v>
      </c>
      <c r="H7910" s="51" t="s">
        <v>2640</v>
      </c>
      <c r="I7910" s="6"/>
      <c r="J7910" s="10"/>
    </row>
    <row r="7911">
      <c r="A7911" s="28">
        <v>8.40303402619E11</v>
      </c>
      <c r="B7911" s="29" t="s">
        <v>23544</v>
      </c>
      <c r="C7911" s="29" t="s">
        <v>23545</v>
      </c>
      <c r="D7911" s="39" t="s">
        <v>23546</v>
      </c>
      <c r="E7911" s="29" t="s">
        <v>674</v>
      </c>
      <c r="F7911" s="29" t="s">
        <v>452</v>
      </c>
      <c r="G7911" s="29" t="s">
        <v>18378</v>
      </c>
      <c r="H7911" s="51" t="s">
        <v>20798</v>
      </c>
      <c r="I7911" s="6"/>
      <c r="J7911" s="6"/>
    </row>
    <row r="7912">
      <c r="A7912" s="28">
        <v>8.40313350657E11</v>
      </c>
      <c r="B7912" s="29" t="s">
        <v>23547</v>
      </c>
      <c r="C7912" s="29" t="s">
        <v>23548</v>
      </c>
      <c r="D7912" s="28">
        <v>8.7713126162E10</v>
      </c>
      <c r="E7912" s="29" t="s">
        <v>621</v>
      </c>
      <c r="F7912" s="29" t="s">
        <v>71</v>
      </c>
      <c r="G7912" s="29" t="s">
        <v>2083</v>
      </c>
      <c r="H7912" s="30" t="s">
        <v>23549</v>
      </c>
      <c r="I7912" s="6"/>
      <c r="J7912" s="6"/>
      <c r="K7912" s="16"/>
      <c r="L7912" s="16"/>
      <c r="M7912" s="16"/>
      <c r="N7912" s="16"/>
      <c r="O7912" s="16"/>
      <c r="P7912" s="16"/>
      <c r="Q7912" s="16"/>
      <c r="R7912" s="16"/>
      <c r="S7912" s="16"/>
      <c r="T7912" s="16"/>
      <c r="U7912" s="16"/>
      <c r="V7912" s="16"/>
      <c r="W7912" s="16"/>
      <c r="X7912" s="16"/>
      <c r="Y7912" s="16"/>
      <c r="Z7912" s="16"/>
    </row>
    <row r="7913">
      <c r="A7913" s="28">
        <v>8.40307400288E11</v>
      </c>
      <c r="B7913" s="29" t="s">
        <v>23550</v>
      </c>
      <c r="C7913" s="29" t="s">
        <v>23551</v>
      </c>
      <c r="D7913" s="28">
        <v>8.7775438484E10</v>
      </c>
      <c r="E7913" s="29" t="s">
        <v>117</v>
      </c>
      <c r="F7913" s="29" t="s">
        <v>16</v>
      </c>
      <c r="G7913" s="29" t="s">
        <v>1707</v>
      </c>
      <c r="H7913" s="107">
        <v>45428.0</v>
      </c>
      <c r="I7913" s="6"/>
      <c r="J7913" s="13"/>
    </row>
    <row r="7914">
      <c r="A7914" s="3">
        <v>8.40309351287E11</v>
      </c>
      <c r="B7914" s="2" t="s">
        <v>23552</v>
      </c>
      <c r="C7914" s="2" t="s">
        <v>23553</v>
      </c>
      <c r="D7914" s="3">
        <v>8.7059888017E10</v>
      </c>
      <c r="E7914" s="2" t="s">
        <v>386</v>
      </c>
      <c r="F7914" s="2" t="s">
        <v>43</v>
      </c>
      <c r="G7914" s="2" t="s">
        <v>3369</v>
      </c>
      <c r="H7914" s="4" t="s">
        <v>2208</v>
      </c>
      <c r="I7914" s="10"/>
      <c r="J7914" s="6"/>
    </row>
    <row r="7915">
      <c r="A7915" s="28">
        <v>8.40314301555E11</v>
      </c>
      <c r="B7915" s="29" t="s">
        <v>6894</v>
      </c>
      <c r="C7915" s="29" t="s">
        <v>23554</v>
      </c>
      <c r="D7915" s="39" t="s">
        <v>23555</v>
      </c>
      <c r="E7915" s="29" t="s">
        <v>165</v>
      </c>
      <c r="F7915" s="29" t="s">
        <v>91</v>
      </c>
      <c r="G7915" s="29" t="s">
        <v>13078</v>
      </c>
      <c r="H7915" s="51" t="s">
        <v>2640</v>
      </c>
      <c r="I7915" s="6"/>
      <c r="J7915" s="6"/>
    </row>
    <row r="7916">
      <c r="A7916" s="3">
        <v>8.4031530233E11</v>
      </c>
      <c r="B7916" s="2" t="s">
        <v>23556</v>
      </c>
      <c r="C7916" s="2" t="s">
        <v>23557</v>
      </c>
      <c r="D7916" s="3">
        <f>+77765508484</f>
        <v>77765508484</v>
      </c>
      <c r="E7916" s="2" t="s">
        <v>2393</v>
      </c>
      <c r="F7916" s="2" t="s">
        <v>96</v>
      </c>
      <c r="G7916" s="2" t="s">
        <v>6065</v>
      </c>
      <c r="H7916" s="4" t="s">
        <v>2373</v>
      </c>
      <c r="I7916" s="10"/>
      <c r="J7916" s="20"/>
    </row>
    <row r="7917">
      <c r="A7917" s="3">
        <v>8.40314301793E11</v>
      </c>
      <c r="B7917" s="2" t="s">
        <v>23558</v>
      </c>
      <c r="C7917" s="2" t="s">
        <v>23559</v>
      </c>
      <c r="D7917" s="3">
        <f>+77071907170</f>
        <v>77071907170</v>
      </c>
      <c r="E7917" s="2" t="s">
        <v>173</v>
      </c>
      <c r="F7917" s="2" t="s">
        <v>452</v>
      </c>
      <c r="G7917" s="2" t="s">
        <v>13833</v>
      </c>
      <c r="H7917" s="4" t="s">
        <v>23560</v>
      </c>
      <c r="I7917" s="10"/>
      <c r="J7917" s="6"/>
    </row>
    <row r="7918">
      <c r="A7918" s="3">
        <v>8.40327450273E11</v>
      </c>
      <c r="B7918" s="2" t="s">
        <v>23561</v>
      </c>
      <c r="C7918" s="2" t="s">
        <v>23562</v>
      </c>
      <c r="D7918" s="3">
        <v>8.7755146738E10</v>
      </c>
      <c r="E7918" s="2" t="s">
        <v>117</v>
      </c>
      <c r="F7918" s="2" t="s">
        <v>71</v>
      </c>
      <c r="G7918" s="2" t="s">
        <v>2083</v>
      </c>
      <c r="H7918" s="65" t="s">
        <v>2084</v>
      </c>
      <c r="I7918" s="10"/>
      <c r="J7918" s="20"/>
    </row>
    <row r="7919">
      <c r="A7919" s="3">
        <v>8.40319351023E11</v>
      </c>
      <c r="B7919" s="2" t="s">
        <v>23563</v>
      </c>
      <c r="C7919" s="2" t="s">
        <v>23564</v>
      </c>
      <c r="D7919" s="3">
        <v>8.7051407408E10</v>
      </c>
      <c r="E7919" s="2" t="s">
        <v>225</v>
      </c>
      <c r="F7919" s="2" t="s">
        <v>22</v>
      </c>
      <c r="G7919" s="2" t="s">
        <v>14493</v>
      </c>
      <c r="H7919" s="4" t="s">
        <v>2556</v>
      </c>
      <c r="I7919" s="10"/>
      <c r="J7919" s="6"/>
    </row>
    <row r="7920">
      <c r="A7920" s="28">
        <v>8.4032045074E11</v>
      </c>
      <c r="B7920" s="29" t="s">
        <v>23565</v>
      </c>
      <c r="C7920" s="29" t="s">
        <v>23566</v>
      </c>
      <c r="D7920" s="28">
        <v>8.7183921649E10</v>
      </c>
      <c r="E7920" s="29" t="s">
        <v>213</v>
      </c>
      <c r="F7920" s="29" t="s">
        <v>9</v>
      </c>
      <c r="G7920" s="29" t="s">
        <v>14988</v>
      </c>
      <c r="H7920" s="30" t="s">
        <v>23567</v>
      </c>
      <c r="I7920" s="6"/>
      <c r="J7920" s="6"/>
    </row>
    <row r="7921">
      <c r="A7921" s="3">
        <v>8.40322451185E11</v>
      </c>
      <c r="B7921" s="2" t="s">
        <v>23568</v>
      </c>
      <c r="C7921" s="2" t="s">
        <v>23569</v>
      </c>
      <c r="D7921" s="3">
        <v>8.7714319429E10</v>
      </c>
      <c r="E7921" s="2" t="s">
        <v>21</v>
      </c>
      <c r="F7921" s="2" t="s">
        <v>43</v>
      </c>
      <c r="G7921" s="2" t="s">
        <v>4897</v>
      </c>
      <c r="H7921" s="4" t="s">
        <v>2208</v>
      </c>
      <c r="I7921" s="10"/>
      <c r="J7921" s="6"/>
    </row>
    <row r="7922">
      <c r="A7922" s="3">
        <v>8.40324350766E11</v>
      </c>
      <c r="B7922" s="2" t="s">
        <v>23570</v>
      </c>
      <c r="C7922" s="2" t="s">
        <v>23571</v>
      </c>
      <c r="D7922" s="3">
        <v>8.777442329E10</v>
      </c>
      <c r="E7922" s="2" t="s">
        <v>362</v>
      </c>
      <c r="F7922" s="2" t="s">
        <v>43</v>
      </c>
      <c r="G7922" s="2" t="s">
        <v>5060</v>
      </c>
      <c r="H7922" s="4" t="s">
        <v>2208</v>
      </c>
      <c r="I7922" s="10"/>
      <c r="J7922" s="13"/>
    </row>
    <row r="7923">
      <c r="A7923" s="28">
        <v>8.40401351069E11</v>
      </c>
      <c r="B7923" s="29" t="s">
        <v>23572</v>
      </c>
      <c r="C7923" s="29" t="s">
        <v>23573</v>
      </c>
      <c r="D7923" s="28">
        <v>8.7471789535E10</v>
      </c>
      <c r="E7923" s="29" t="s">
        <v>674</v>
      </c>
      <c r="F7923" s="29" t="s">
        <v>96</v>
      </c>
      <c r="G7923" s="29" t="s">
        <v>23574</v>
      </c>
      <c r="H7923" s="51" t="s">
        <v>21556</v>
      </c>
      <c r="I7923" s="6"/>
      <c r="J7923" s="33"/>
    </row>
    <row r="7924">
      <c r="A7924" s="3">
        <v>8.40328401131E11</v>
      </c>
      <c r="B7924" s="2" t="s">
        <v>23575</v>
      </c>
      <c r="C7924" s="2" t="s">
        <v>23576</v>
      </c>
      <c r="D7924" s="3">
        <v>8.7054048484E10</v>
      </c>
      <c r="E7924" s="2" t="s">
        <v>225</v>
      </c>
      <c r="F7924" s="2" t="s">
        <v>2</v>
      </c>
      <c r="G7924" s="2" t="s">
        <v>13231</v>
      </c>
      <c r="H7924" s="4" t="s">
        <v>23262</v>
      </c>
      <c r="I7924" s="10"/>
      <c r="J7924" s="6"/>
    </row>
    <row r="7925">
      <c r="A7925" s="62">
        <v>8.40405300383E11</v>
      </c>
      <c r="B7925" s="63" t="s">
        <v>16727</v>
      </c>
      <c r="C7925" s="63" t="s">
        <v>23577</v>
      </c>
      <c r="D7925" s="68" t="str">
        <f>+77471091515 ,87471091515</f>
        <v>#ERROR!</v>
      </c>
      <c r="E7925" s="63" t="s">
        <v>16</v>
      </c>
      <c r="F7925" s="63" t="s">
        <v>37</v>
      </c>
      <c r="G7925" s="63" t="s">
        <v>23578</v>
      </c>
      <c r="H7925" s="33"/>
      <c r="I7925" s="33"/>
      <c r="J7925" s="10"/>
    </row>
    <row r="7926">
      <c r="A7926" s="3">
        <v>8.40405401427E11</v>
      </c>
      <c r="B7926" s="2" t="s">
        <v>23579</v>
      </c>
      <c r="C7926" s="2" t="s">
        <v>23580</v>
      </c>
      <c r="D7926" s="69" t="s">
        <v>23581</v>
      </c>
      <c r="E7926" s="2" t="s">
        <v>213</v>
      </c>
      <c r="F7926" s="2" t="s">
        <v>2</v>
      </c>
      <c r="G7926" s="2" t="s">
        <v>23582</v>
      </c>
      <c r="H7926" s="4" t="s">
        <v>23262</v>
      </c>
      <c r="I7926" s="10"/>
      <c r="J7926" s="6"/>
    </row>
    <row r="7927">
      <c r="A7927" s="3">
        <v>8.40418302241E11</v>
      </c>
      <c r="B7927" s="2" t="s">
        <v>23583</v>
      </c>
      <c r="C7927" s="2" t="s">
        <v>23584</v>
      </c>
      <c r="D7927" s="69" t="s">
        <v>23585</v>
      </c>
      <c r="E7927" s="2" t="s">
        <v>386</v>
      </c>
      <c r="F7927" s="2" t="s">
        <v>201</v>
      </c>
      <c r="G7927" s="2" t="s">
        <v>202</v>
      </c>
      <c r="H7927" s="4" t="s">
        <v>23586</v>
      </c>
      <c r="I7927" s="10"/>
      <c r="J7927" s="6"/>
    </row>
    <row r="7928">
      <c r="A7928" s="28">
        <v>8.40417350771E11</v>
      </c>
      <c r="B7928" s="29" t="s">
        <v>23587</v>
      </c>
      <c r="C7928" s="29" t="s">
        <v>23588</v>
      </c>
      <c r="D7928" s="28">
        <v>8.775225651E10</v>
      </c>
      <c r="E7928" s="29" t="s">
        <v>1335</v>
      </c>
      <c r="F7928" s="29" t="s">
        <v>71</v>
      </c>
      <c r="G7928" s="29" t="s">
        <v>2732</v>
      </c>
      <c r="H7928" s="30" t="s">
        <v>2051</v>
      </c>
      <c r="I7928" s="6"/>
      <c r="J7928" s="33"/>
    </row>
    <row r="7929">
      <c r="A7929" s="3">
        <v>8.40411402091E11</v>
      </c>
      <c r="B7929" s="2" t="s">
        <v>23589</v>
      </c>
      <c r="C7929" s="2" t="s">
        <v>23590</v>
      </c>
      <c r="D7929" s="2" t="s">
        <v>23591</v>
      </c>
      <c r="E7929" s="2" t="s">
        <v>1</v>
      </c>
      <c r="F7929" s="2" t="s">
        <v>2</v>
      </c>
      <c r="G7929" s="2" t="s">
        <v>12199</v>
      </c>
      <c r="H7929" s="4" t="s">
        <v>23592</v>
      </c>
      <c r="I7929" s="10"/>
      <c r="J7929" s="6"/>
    </row>
    <row r="7930">
      <c r="A7930" s="28">
        <v>8.40414301414E11</v>
      </c>
      <c r="B7930" s="29" t="s">
        <v>23593</v>
      </c>
      <c r="C7930" s="29" t="s">
        <v>23593</v>
      </c>
      <c r="D7930" s="39" t="s">
        <v>23594</v>
      </c>
      <c r="E7930" s="29" t="s">
        <v>2533</v>
      </c>
      <c r="F7930" s="29" t="s">
        <v>273</v>
      </c>
      <c r="G7930" s="29" t="s">
        <v>6050</v>
      </c>
      <c r="H7930" s="51" t="s">
        <v>22970</v>
      </c>
      <c r="I7930" s="6"/>
      <c r="J7930" s="6"/>
    </row>
    <row r="7931">
      <c r="A7931" s="28">
        <v>8.40414302061E11</v>
      </c>
      <c r="B7931" s="29" t="s">
        <v>23595</v>
      </c>
      <c r="C7931" s="29" t="s">
        <v>23596</v>
      </c>
      <c r="D7931" s="28">
        <v>8.7051663026E10</v>
      </c>
      <c r="E7931" s="29" t="s">
        <v>165</v>
      </c>
      <c r="F7931" s="29" t="s">
        <v>91</v>
      </c>
      <c r="G7931" s="29" t="s">
        <v>3134</v>
      </c>
      <c r="H7931" s="51" t="s">
        <v>2640</v>
      </c>
      <c r="I7931" s="6"/>
      <c r="J7931" s="6"/>
    </row>
    <row r="7932">
      <c r="A7932" s="28">
        <v>8.40415401322E11</v>
      </c>
      <c r="B7932" s="29" t="s">
        <v>23597</v>
      </c>
      <c r="C7932" s="29" t="s">
        <v>23598</v>
      </c>
      <c r="D7932" s="28">
        <v>8.7023523004E10</v>
      </c>
      <c r="E7932" s="29" t="s">
        <v>674</v>
      </c>
      <c r="F7932" s="29" t="s">
        <v>452</v>
      </c>
      <c r="G7932" s="29" t="s">
        <v>14416</v>
      </c>
      <c r="H7932" s="51" t="s">
        <v>23599</v>
      </c>
      <c r="I7932" s="6"/>
      <c r="J7932" s="10"/>
    </row>
    <row r="7933">
      <c r="A7933" s="28">
        <v>8.40422350779E11</v>
      </c>
      <c r="B7933" s="29" t="s">
        <v>23600</v>
      </c>
      <c r="C7933" s="29" t="s">
        <v>23601</v>
      </c>
      <c r="D7933" s="28">
        <v>8.7027672751E10</v>
      </c>
      <c r="E7933" s="29" t="s">
        <v>225</v>
      </c>
      <c r="F7933" s="29" t="s">
        <v>43</v>
      </c>
      <c r="G7933" s="29" t="s">
        <v>1795</v>
      </c>
      <c r="H7933" s="51" t="s">
        <v>20516</v>
      </c>
      <c r="I7933" s="6"/>
      <c r="J7933" s="6"/>
    </row>
    <row r="7934">
      <c r="A7934" s="3">
        <v>8.40507450985E11</v>
      </c>
      <c r="B7934" s="2" t="s">
        <v>23602</v>
      </c>
      <c r="C7934" s="2" t="s">
        <v>23603</v>
      </c>
      <c r="D7934" s="3">
        <v>8.702395441E10</v>
      </c>
      <c r="E7934" s="2" t="s">
        <v>165</v>
      </c>
      <c r="F7934" s="2" t="s">
        <v>71</v>
      </c>
      <c r="G7934" s="2" t="s">
        <v>3205</v>
      </c>
      <c r="H7934" s="65" t="s">
        <v>2055</v>
      </c>
      <c r="I7934" s="10"/>
      <c r="J7934" s="6"/>
    </row>
    <row r="7935">
      <c r="A7935" s="28">
        <v>8.40504301449E11</v>
      </c>
      <c r="B7935" s="29" t="s">
        <v>23604</v>
      </c>
      <c r="C7935" s="29" t="s">
        <v>23605</v>
      </c>
      <c r="D7935" s="28">
        <f>+77788730025</f>
        <v>77788730025</v>
      </c>
      <c r="E7935" s="29" t="s">
        <v>225</v>
      </c>
      <c r="F7935" s="29" t="s">
        <v>452</v>
      </c>
      <c r="G7935" s="29" t="s">
        <v>16172</v>
      </c>
      <c r="H7935" s="51" t="s">
        <v>23599</v>
      </c>
      <c r="I7935" s="6"/>
      <c r="J7935" s="33"/>
    </row>
    <row r="7936">
      <c r="A7936" s="3">
        <v>8.40513302436E11</v>
      </c>
      <c r="B7936" s="2" t="s">
        <v>23606</v>
      </c>
      <c r="C7936" s="2" t="s">
        <v>23607</v>
      </c>
      <c r="D7936" s="3">
        <v>8.7713972191E10</v>
      </c>
      <c r="E7936" s="2" t="s">
        <v>117</v>
      </c>
      <c r="F7936" s="2" t="s">
        <v>2</v>
      </c>
      <c r="G7936" s="2" t="s">
        <v>23608</v>
      </c>
      <c r="H7936" s="4" t="s">
        <v>23262</v>
      </c>
      <c r="I7936" s="10"/>
      <c r="J7936" s="6"/>
    </row>
    <row r="7937">
      <c r="A7937" s="62">
        <v>8.40519301074E11</v>
      </c>
      <c r="B7937" s="63" t="s">
        <v>23609</v>
      </c>
      <c r="C7937" s="63" t="s">
        <v>23610</v>
      </c>
      <c r="D7937" s="62">
        <f>+77055970537</f>
        <v>77055970537</v>
      </c>
      <c r="E7937" s="63" t="s">
        <v>36</v>
      </c>
      <c r="F7937" s="63" t="s">
        <v>428</v>
      </c>
      <c r="G7937" s="63" t="s">
        <v>14908</v>
      </c>
      <c r="H7937" s="33"/>
      <c r="I7937" s="33"/>
      <c r="J7937" s="33"/>
    </row>
    <row r="7938">
      <c r="A7938" s="3">
        <v>8.40514300415E11</v>
      </c>
      <c r="B7938" s="2" t="s">
        <v>23611</v>
      </c>
      <c r="C7938" s="2" t="s">
        <v>23612</v>
      </c>
      <c r="D7938" s="69" t="s">
        <v>23613</v>
      </c>
      <c r="E7938" s="2" t="s">
        <v>302</v>
      </c>
      <c r="F7938" s="2" t="s">
        <v>37</v>
      </c>
      <c r="G7938" s="2" t="s">
        <v>13127</v>
      </c>
      <c r="H7938" s="4" t="s">
        <v>22124</v>
      </c>
      <c r="I7938" s="10"/>
      <c r="J7938" s="6"/>
    </row>
    <row r="7939">
      <c r="A7939" s="62">
        <v>8.40514300653E11</v>
      </c>
      <c r="B7939" s="63" t="s">
        <v>23614</v>
      </c>
      <c r="C7939" s="63" t="s">
        <v>23615</v>
      </c>
      <c r="D7939" s="62">
        <v>8.7750841111E10</v>
      </c>
      <c r="E7939" s="63" t="s">
        <v>1351</v>
      </c>
      <c r="F7939" s="63" t="s">
        <v>205</v>
      </c>
      <c r="G7939" s="63" t="s">
        <v>1096</v>
      </c>
      <c r="H7939" s="33"/>
      <c r="I7939" s="33"/>
      <c r="J7939" s="6"/>
    </row>
    <row r="7940">
      <c r="A7940" s="3">
        <v>8.40518302334E11</v>
      </c>
      <c r="B7940" s="2" t="s">
        <v>23616</v>
      </c>
      <c r="C7940" s="2" t="s">
        <v>23617</v>
      </c>
      <c r="D7940" s="69" t="s">
        <v>23618</v>
      </c>
      <c r="E7940" s="2" t="s">
        <v>1351</v>
      </c>
      <c r="F7940" s="2" t="s">
        <v>186</v>
      </c>
      <c r="G7940" s="2" t="s">
        <v>1196</v>
      </c>
      <c r="H7940" s="4" t="s">
        <v>2505</v>
      </c>
      <c r="I7940" s="10"/>
      <c r="J7940" s="10"/>
    </row>
    <row r="7941">
      <c r="A7941" s="28">
        <v>8.40520351036E11</v>
      </c>
      <c r="B7941" s="29" t="s">
        <v>23619</v>
      </c>
      <c r="C7941" s="29" t="s">
        <v>23620</v>
      </c>
      <c r="D7941" s="39" t="s">
        <v>23621</v>
      </c>
      <c r="E7941" s="29" t="s">
        <v>165</v>
      </c>
      <c r="F7941" s="29" t="s">
        <v>22</v>
      </c>
      <c r="G7941" s="29" t="s">
        <v>2383</v>
      </c>
      <c r="H7941" s="51" t="s">
        <v>2713</v>
      </c>
      <c r="I7941" s="6"/>
      <c r="J7941" s="6"/>
    </row>
    <row r="7942">
      <c r="A7942" s="3">
        <v>8.40526301568E11</v>
      </c>
      <c r="B7942" s="2" t="s">
        <v>23622</v>
      </c>
      <c r="C7942" s="2" t="s">
        <v>23623</v>
      </c>
      <c r="D7942" s="3">
        <v>8.7014148029E10</v>
      </c>
      <c r="E7942" s="2" t="s">
        <v>11017</v>
      </c>
      <c r="F7942" s="2" t="s">
        <v>452</v>
      </c>
      <c r="G7942" s="2" t="s">
        <v>3334</v>
      </c>
      <c r="H7942" s="4" t="s">
        <v>23624</v>
      </c>
      <c r="I7942" s="10"/>
      <c r="J7942" s="6"/>
    </row>
    <row r="7943">
      <c r="A7943" s="3">
        <v>8.40528302041E11</v>
      </c>
      <c r="B7943" s="2" t="s">
        <v>23625</v>
      </c>
      <c r="C7943" s="2" t="s">
        <v>23626</v>
      </c>
      <c r="D7943" s="3">
        <v>8.7057222333E10</v>
      </c>
      <c r="E7943" s="2" t="s">
        <v>117</v>
      </c>
      <c r="F7943" s="2" t="s">
        <v>91</v>
      </c>
      <c r="G7943" s="2" t="s">
        <v>1339</v>
      </c>
      <c r="H7943" s="4" t="s">
        <v>2569</v>
      </c>
      <c r="I7943" s="10"/>
      <c r="J7943" s="10"/>
    </row>
    <row r="7944">
      <c r="A7944" s="28">
        <v>8.40527401153E11</v>
      </c>
      <c r="B7944" s="29" t="s">
        <v>23627</v>
      </c>
      <c r="C7944" s="29" t="s">
        <v>23628</v>
      </c>
      <c r="D7944" s="39" t="s">
        <v>23629</v>
      </c>
      <c r="E7944" s="29" t="s">
        <v>1335</v>
      </c>
      <c r="F7944" s="29" t="s">
        <v>2</v>
      </c>
      <c r="G7944" s="29" t="s">
        <v>21469</v>
      </c>
      <c r="H7944" s="51" t="s">
        <v>23134</v>
      </c>
      <c r="I7944" s="6"/>
      <c r="J7944" s="6"/>
    </row>
    <row r="7945">
      <c r="A7945" s="28">
        <v>8.40601302355E11</v>
      </c>
      <c r="B7945" s="29" t="s">
        <v>23630</v>
      </c>
      <c r="C7945" s="29" t="s">
        <v>23631</v>
      </c>
      <c r="D7945" s="28">
        <v>8.7770658483E10</v>
      </c>
      <c r="E7945" s="29" t="s">
        <v>1187</v>
      </c>
      <c r="F7945" s="29" t="s">
        <v>141</v>
      </c>
      <c r="G7945" s="29" t="s">
        <v>1091</v>
      </c>
      <c r="H7945" s="51" t="s">
        <v>21511</v>
      </c>
      <c r="I7945" s="6"/>
      <c r="J7945" s="6"/>
    </row>
    <row r="7946">
      <c r="A7946" s="28">
        <v>8.40528302923E11</v>
      </c>
      <c r="B7946" s="29" t="s">
        <v>23632</v>
      </c>
      <c r="C7946" s="29" t="s">
        <v>23633</v>
      </c>
      <c r="D7946" s="28">
        <v>8.7002677533E10</v>
      </c>
      <c r="E7946" s="29" t="s">
        <v>117</v>
      </c>
      <c r="F7946" s="29" t="s">
        <v>31</v>
      </c>
      <c r="G7946" s="29" t="s">
        <v>1057</v>
      </c>
      <c r="H7946" s="6"/>
      <c r="I7946" s="6"/>
      <c r="J7946" s="33"/>
    </row>
    <row r="7947">
      <c r="A7947" s="3">
        <v>8.40610400989E11</v>
      </c>
      <c r="B7947" s="2" t="s">
        <v>23634</v>
      </c>
      <c r="C7947" s="2" t="s">
        <v>23635</v>
      </c>
      <c r="D7947" s="2" t="s">
        <v>23636</v>
      </c>
      <c r="E7947" s="2" t="s">
        <v>525</v>
      </c>
      <c r="F7947" s="2" t="s">
        <v>201</v>
      </c>
      <c r="G7947" s="2" t="s">
        <v>214</v>
      </c>
      <c r="H7947" s="4" t="s">
        <v>23456</v>
      </c>
      <c r="I7947" s="10"/>
      <c r="J7947" s="10"/>
    </row>
    <row r="7948">
      <c r="A7948" s="28">
        <v>8.40601401779E11</v>
      </c>
      <c r="B7948" s="29" t="s">
        <v>23637</v>
      </c>
      <c r="C7948" s="29" t="s">
        <v>23638</v>
      </c>
      <c r="D7948" s="28">
        <v>8.778612439E10</v>
      </c>
      <c r="E7948" s="29" t="s">
        <v>36</v>
      </c>
      <c r="F7948" s="29" t="s">
        <v>2</v>
      </c>
      <c r="G7948" s="29" t="s">
        <v>7430</v>
      </c>
      <c r="H7948" s="51" t="s">
        <v>22451</v>
      </c>
      <c r="I7948" s="6"/>
      <c r="J7948" s="6"/>
    </row>
    <row r="7949">
      <c r="A7949" s="28">
        <v>8.40601402619E11</v>
      </c>
      <c r="B7949" s="29" t="s">
        <v>23639</v>
      </c>
      <c r="C7949" s="29" t="s">
        <v>23640</v>
      </c>
      <c r="D7949" s="28">
        <v>8.7052683596E10</v>
      </c>
      <c r="E7949" s="29" t="s">
        <v>117</v>
      </c>
      <c r="F7949" s="29" t="s">
        <v>201</v>
      </c>
      <c r="G7949" s="29" t="s">
        <v>14125</v>
      </c>
      <c r="H7949" s="51" t="s">
        <v>23116</v>
      </c>
      <c r="I7949" s="6"/>
      <c r="J7949" s="10"/>
    </row>
    <row r="7950">
      <c r="A7950" s="28">
        <v>8.40611300839E11</v>
      </c>
      <c r="B7950" s="29" t="s">
        <v>23641</v>
      </c>
      <c r="C7950" s="29" t="s">
        <v>23642</v>
      </c>
      <c r="D7950" s="28">
        <v>8.7770870203E10</v>
      </c>
      <c r="E7950" s="29" t="s">
        <v>584</v>
      </c>
      <c r="F7950" s="29" t="s">
        <v>96</v>
      </c>
      <c r="G7950" s="29" t="s">
        <v>6239</v>
      </c>
      <c r="H7950" s="51" t="s">
        <v>21556</v>
      </c>
      <c r="I7950" s="6"/>
      <c r="J7950" s="6"/>
    </row>
    <row r="7951">
      <c r="A7951" s="28">
        <v>8.4060730048E11</v>
      </c>
      <c r="B7951" s="29" t="s">
        <v>23643</v>
      </c>
      <c r="C7951" s="29" t="s">
        <v>23644</v>
      </c>
      <c r="D7951" s="28">
        <v>8.7074804665E10</v>
      </c>
      <c r="E7951" s="29" t="s">
        <v>36</v>
      </c>
      <c r="F7951" s="29" t="s">
        <v>96</v>
      </c>
      <c r="G7951" s="29" t="s">
        <v>4478</v>
      </c>
      <c r="H7951" s="51" t="s">
        <v>2373</v>
      </c>
      <c r="I7951" s="6"/>
      <c r="J7951" s="6"/>
    </row>
    <row r="7952">
      <c r="A7952" s="62">
        <v>8.40610303203E11</v>
      </c>
      <c r="B7952" s="63" t="s">
        <v>12313</v>
      </c>
      <c r="C7952" s="63" t="s">
        <v>23645</v>
      </c>
      <c r="D7952" s="62">
        <v>8.707354516E10</v>
      </c>
      <c r="E7952" s="63" t="s">
        <v>302</v>
      </c>
      <c r="F7952" s="63" t="s">
        <v>141</v>
      </c>
      <c r="G7952" s="63" t="s">
        <v>1091</v>
      </c>
      <c r="H7952" s="89" t="s">
        <v>22611</v>
      </c>
      <c r="I7952" s="33"/>
      <c r="J7952" s="10"/>
    </row>
    <row r="7953">
      <c r="A7953" s="28">
        <v>8.40614351097E11</v>
      </c>
      <c r="B7953" s="29" t="s">
        <v>23646</v>
      </c>
      <c r="C7953" s="29" t="s">
        <v>23647</v>
      </c>
      <c r="D7953" s="28">
        <v>8.775266399E9</v>
      </c>
      <c r="E7953" s="29" t="s">
        <v>674</v>
      </c>
      <c r="F7953" s="29" t="s">
        <v>43</v>
      </c>
      <c r="G7953" s="29" t="s">
        <v>3369</v>
      </c>
      <c r="H7953" s="51" t="s">
        <v>20230</v>
      </c>
      <c r="I7953" s="6"/>
      <c r="J7953" s="10"/>
    </row>
    <row r="7954">
      <c r="A7954" s="3">
        <v>8.40614301536E11</v>
      </c>
      <c r="B7954" s="2" t="s">
        <v>23648</v>
      </c>
      <c r="C7954" s="2" t="s">
        <v>23649</v>
      </c>
      <c r="D7954" s="3">
        <v>8.7023853092E10</v>
      </c>
      <c r="E7954" s="2" t="s">
        <v>1000</v>
      </c>
      <c r="F7954" s="2" t="s">
        <v>31</v>
      </c>
      <c r="G7954" s="2" t="s">
        <v>14597</v>
      </c>
      <c r="H7954" s="4" t="s">
        <v>20976</v>
      </c>
      <c r="I7954" s="10"/>
      <c r="J7954" s="13"/>
    </row>
    <row r="7955">
      <c r="A7955" s="3">
        <v>8.40623300517E11</v>
      </c>
      <c r="B7955" s="2" t="s">
        <v>23650</v>
      </c>
      <c r="C7955" s="2" t="s">
        <v>23651</v>
      </c>
      <c r="D7955" s="69" t="s">
        <v>23652</v>
      </c>
      <c r="E7955" s="2" t="s">
        <v>173</v>
      </c>
      <c r="F7955" s="2" t="s">
        <v>201</v>
      </c>
      <c r="G7955" s="2" t="s">
        <v>13621</v>
      </c>
      <c r="H7955" s="4" t="s">
        <v>2845</v>
      </c>
      <c r="I7955" s="10"/>
      <c r="J7955" s="33"/>
    </row>
    <row r="7956">
      <c r="A7956" s="28">
        <v>8.40616302387E11</v>
      </c>
      <c r="B7956" s="29" t="s">
        <v>5429</v>
      </c>
      <c r="C7956" s="29" t="s">
        <v>23653</v>
      </c>
      <c r="D7956" s="28">
        <v>8.7053621795E10</v>
      </c>
      <c r="E7956" s="29" t="s">
        <v>36</v>
      </c>
      <c r="F7956" s="29" t="s">
        <v>37</v>
      </c>
      <c r="G7956" s="29" t="s">
        <v>16404</v>
      </c>
      <c r="H7956" s="51" t="s">
        <v>21703</v>
      </c>
      <c r="I7956" s="6"/>
      <c r="J7956" s="6"/>
    </row>
    <row r="7957">
      <c r="A7957" s="62">
        <v>8.40623303323E11</v>
      </c>
      <c r="B7957" s="63" t="s">
        <v>23654</v>
      </c>
      <c r="C7957" s="63" t="s">
        <v>23655</v>
      </c>
      <c r="D7957" s="62">
        <v>8.7051789899E10</v>
      </c>
      <c r="E7957" s="63" t="s">
        <v>23656</v>
      </c>
      <c r="F7957" s="63" t="s">
        <v>1868</v>
      </c>
      <c r="G7957" s="63" t="s">
        <v>13868</v>
      </c>
      <c r="H7957" s="33"/>
      <c r="I7957" s="33"/>
      <c r="J7957" s="20"/>
    </row>
    <row r="7958">
      <c r="A7958" s="62">
        <v>8.40627400604E11</v>
      </c>
      <c r="B7958" s="63" t="s">
        <v>23657</v>
      </c>
      <c r="C7958" s="63" t="s">
        <v>23658</v>
      </c>
      <c r="D7958" s="62">
        <v>8.7782774483E10</v>
      </c>
      <c r="E7958" s="63" t="s">
        <v>213</v>
      </c>
      <c r="F7958" s="63" t="s">
        <v>205</v>
      </c>
      <c r="G7958" s="63" t="s">
        <v>802</v>
      </c>
      <c r="H7958" s="33"/>
      <c r="I7958" s="33"/>
      <c r="J7958" s="13"/>
    </row>
    <row r="7959">
      <c r="A7959" s="3">
        <v>8.40624301095E11</v>
      </c>
      <c r="B7959" s="2" t="s">
        <v>23659</v>
      </c>
      <c r="C7959" s="2" t="s">
        <v>23660</v>
      </c>
      <c r="D7959" s="3">
        <v>8.7014747403E10</v>
      </c>
      <c r="E7959" s="2" t="s">
        <v>165</v>
      </c>
      <c r="F7959" s="2" t="s">
        <v>91</v>
      </c>
      <c r="G7959" s="2" t="s">
        <v>14380</v>
      </c>
      <c r="H7959" s="4" t="s">
        <v>2640</v>
      </c>
      <c r="I7959" s="10"/>
      <c r="J7959" s="6"/>
    </row>
    <row r="7960">
      <c r="A7960" s="62">
        <v>8.40625401433E11</v>
      </c>
      <c r="B7960" s="63" t="s">
        <v>23661</v>
      </c>
      <c r="C7960" s="63" t="s">
        <v>23662</v>
      </c>
      <c r="D7960" s="62">
        <f>+77056668484</f>
        <v>77056668484</v>
      </c>
      <c r="E7960" s="63" t="s">
        <v>16</v>
      </c>
      <c r="F7960" s="63" t="s">
        <v>1868</v>
      </c>
      <c r="G7960" s="63" t="s">
        <v>23663</v>
      </c>
      <c r="H7960" s="33"/>
      <c r="I7960" s="33"/>
      <c r="J7960" s="10"/>
    </row>
    <row r="7961">
      <c r="A7961" s="28">
        <v>8.40707451138E11</v>
      </c>
      <c r="B7961" s="29" t="s">
        <v>23664</v>
      </c>
      <c r="C7961" s="29" t="s">
        <v>23665</v>
      </c>
      <c r="D7961" s="29" t="s">
        <v>23666</v>
      </c>
      <c r="E7961" s="29" t="s">
        <v>165</v>
      </c>
      <c r="F7961" s="29" t="s">
        <v>43</v>
      </c>
      <c r="G7961" s="29" t="s">
        <v>20903</v>
      </c>
      <c r="H7961" s="51" t="s">
        <v>23667</v>
      </c>
      <c r="I7961" s="6"/>
      <c r="J7961" s="13"/>
    </row>
    <row r="7962">
      <c r="A7962" s="28">
        <v>8.40701301033E11</v>
      </c>
      <c r="B7962" s="29" t="s">
        <v>23668</v>
      </c>
      <c r="C7962" s="29" t="s">
        <v>23669</v>
      </c>
      <c r="D7962" s="39" t="s">
        <v>23670</v>
      </c>
      <c r="E7962" s="29" t="s">
        <v>36</v>
      </c>
      <c r="F7962" s="29" t="s">
        <v>37</v>
      </c>
      <c r="G7962" s="29" t="s">
        <v>23228</v>
      </c>
      <c r="H7962" s="51" t="s">
        <v>23671</v>
      </c>
      <c r="I7962" s="6"/>
      <c r="J7962" s="6"/>
    </row>
    <row r="7963">
      <c r="A7963" s="28">
        <v>8.40703350042E11</v>
      </c>
      <c r="B7963" s="29" t="s">
        <v>23672</v>
      </c>
      <c r="C7963" s="29" t="s">
        <v>23673</v>
      </c>
      <c r="D7963" s="28">
        <v>8.7781784863E10</v>
      </c>
      <c r="E7963" s="29" t="s">
        <v>931</v>
      </c>
      <c r="F7963" s="29" t="s">
        <v>16</v>
      </c>
      <c r="G7963" s="29" t="s">
        <v>16082</v>
      </c>
      <c r="H7963" s="51" t="s">
        <v>2755</v>
      </c>
      <c r="I7963" s="6"/>
      <c r="J7963" s="10"/>
    </row>
    <row r="7964">
      <c r="A7964" s="3">
        <v>8.4070640092E11</v>
      </c>
      <c r="B7964" s="2" t="s">
        <v>23674</v>
      </c>
      <c r="C7964" s="2" t="s">
        <v>23675</v>
      </c>
      <c r="D7964" s="3">
        <v>8.7714330083E10</v>
      </c>
      <c r="E7964" s="2" t="s">
        <v>165</v>
      </c>
      <c r="F7964" s="2" t="s">
        <v>91</v>
      </c>
      <c r="G7964" s="2" t="s">
        <v>23676</v>
      </c>
      <c r="H7964" s="4" t="s">
        <v>23677</v>
      </c>
      <c r="I7964" s="10"/>
      <c r="J7964" s="13"/>
    </row>
    <row r="7965">
      <c r="A7965" s="62">
        <v>8.40702301099E11</v>
      </c>
      <c r="B7965" s="63" t="s">
        <v>23678</v>
      </c>
      <c r="C7965" s="63" t="s">
        <v>23679</v>
      </c>
      <c r="D7965" s="68" t="str">
        <f>+77772844102 ,87772844102</f>
        <v>#ERROR!</v>
      </c>
      <c r="E7965" s="63" t="s">
        <v>173</v>
      </c>
      <c r="F7965" s="63" t="s">
        <v>205</v>
      </c>
      <c r="G7965" s="63" t="s">
        <v>1634</v>
      </c>
      <c r="H7965" s="33"/>
      <c r="I7965" s="33"/>
      <c r="J7965" s="10"/>
      <c r="K7965" s="27"/>
      <c r="L7965" s="27"/>
      <c r="M7965" s="27"/>
      <c r="N7965" s="27"/>
      <c r="O7965" s="27"/>
      <c r="P7965" s="27"/>
      <c r="Q7965" s="27"/>
      <c r="R7965" s="27"/>
      <c r="S7965" s="27"/>
      <c r="T7965" s="27"/>
      <c r="U7965" s="27"/>
      <c r="V7965" s="27"/>
      <c r="W7965" s="27"/>
      <c r="X7965" s="27"/>
      <c r="Y7965" s="27"/>
      <c r="Z7965" s="27"/>
    </row>
    <row r="7966">
      <c r="A7966" s="28">
        <v>8.40715300408E11</v>
      </c>
      <c r="B7966" s="29" t="s">
        <v>23680</v>
      </c>
      <c r="C7966" s="29" t="s">
        <v>23681</v>
      </c>
      <c r="D7966" s="28">
        <v>7.7056909577E10</v>
      </c>
      <c r="E7966" s="29" t="s">
        <v>165</v>
      </c>
      <c r="F7966" s="29" t="s">
        <v>37</v>
      </c>
      <c r="G7966" s="29" t="s">
        <v>23682</v>
      </c>
      <c r="H7966" s="51" t="s">
        <v>23683</v>
      </c>
      <c r="I7966" s="6"/>
      <c r="J7966" s="33"/>
    </row>
    <row r="7967">
      <c r="A7967" s="28">
        <v>8.40722301905E11</v>
      </c>
      <c r="B7967" s="29" t="s">
        <v>23684</v>
      </c>
      <c r="C7967" s="29" t="s">
        <v>23685</v>
      </c>
      <c r="D7967" s="39" t="s">
        <v>23686</v>
      </c>
      <c r="E7967" s="29" t="s">
        <v>173</v>
      </c>
      <c r="F7967" s="29" t="s">
        <v>201</v>
      </c>
      <c r="G7967" s="29" t="s">
        <v>3152</v>
      </c>
      <c r="H7967" s="51" t="s">
        <v>2637</v>
      </c>
      <c r="I7967" s="6"/>
      <c r="J7967" s="33"/>
    </row>
    <row r="7968">
      <c r="A7968" s="62">
        <v>8.40717300111E11</v>
      </c>
      <c r="B7968" s="63" t="s">
        <v>23687</v>
      </c>
      <c r="C7968" s="63" t="s">
        <v>23688</v>
      </c>
      <c r="D7968" s="62">
        <v>8.707495809E10</v>
      </c>
      <c r="E7968" s="63" t="s">
        <v>213</v>
      </c>
      <c r="F7968" s="63" t="s">
        <v>205</v>
      </c>
      <c r="G7968" s="63" t="s">
        <v>802</v>
      </c>
      <c r="H7968" s="33"/>
      <c r="I7968" s="33"/>
      <c r="J7968" s="33"/>
    </row>
    <row r="7969">
      <c r="A7969" s="28">
        <v>8.40720401453E11</v>
      </c>
      <c r="B7969" s="29" t="s">
        <v>23689</v>
      </c>
      <c r="C7969" s="29" t="s">
        <v>23690</v>
      </c>
      <c r="D7969" s="39" t="s">
        <v>23691</v>
      </c>
      <c r="E7969" s="29" t="s">
        <v>2998</v>
      </c>
      <c r="F7969" s="29" t="s">
        <v>9</v>
      </c>
      <c r="G7969" s="29" t="s">
        <v>833</v>
      </c>
      <c r="H7969" s="30" t="s">
        <v>2826</v>
      </c>
      <c r="I7969" s="6"/>
      <c r="J7969" s="10"/>
    </row>
    <row r="7970">
      <c r="A7970" s="28">
        <v>8.40731301116E11</v>
      </c>
      <c r="B7970" s="29" t="s">
        <v>23692</v>
      </c>
      <c r="C7970" s="29" t="s">
        <v>23693</v>
      </c>
      <c r="D7970" s="28">
        <v>8.7765800006E10</v>
      </c>
      <c r="E7970" s="29" t="s">
        <v>36</v>
      </c>
      <c r="F7970" s="29" t="s">
        <v>2</v>
      </c>
      <c r="G7970" s="29" t="s">
        <v>2300</v>
      </c>
      <c r="H7970" s="51" t="s">
        <v>22451</v>
      </c>
      <c r="I7970" s="6"/>
      <c r="J7970" s="10"/>
    </row>
    <row r="7971">
      <c r="A7971" s="28">
        <v>8.40729301294E11</v>
      </c>
      <c r="B7971" s="29" t="s">
        <v>23694</v>
      </c>
      <c r="C7971" s="29" t="s">
        <v>23695</v>
      </c>
      <c r="D7971" s="28">
        <v>8.7012244755E10</v>
      </c>
      <c r="E7971" s="29" t="s">
        <v>674</v>
      </c>
      <c r="F7971" s="29" t="s">
        <v>2</v>
      </c>
      <c r="G7971" s="29" t="s">
        <v>13231</v>
      </c>
      <c r="H7971" s="51" t="s">
        <v>22451</v>
      </c>
      <c r="I7971" s="6"/>
      <c r="J7971" s="10"/>
    </row>
    <row r="7972">
      <c r="A7972" s="28">
        <v>8.40801301522E11</v>
      </c>
      <c r="B7972" s="29" t="s">
        <v>23696</v>
      </c>
      <c r="C7972" s="29" t="s">
        <v>23697</v>
      </c>
      <c r="D7972" s="39" t="s">
        <v>23698</v>
      </c>
      <c r="E7972" s="29" t="s">
        <v>621</v>
      </c>
      <c r="F7972" s="29" t="s">
        <v>201</v>
      </c>
      <c r="G7972" s="29" t="s">
        <v>498</v>
      </c>
      <c r="H7972" s="51" t="s">
        <v>23116</v>
      </c>
      <c r="I7972" s="6"/>
      <c r="J7972" s="33"/>
    </row>
    <row r="7973">
      <c r="A7973" s="28">
        <v>8.40731401211E11</v>
      </c>
      <c r="B7973" s="29" t="s">
        <v>23699</v>
      </c>
      <c r="C7973" s="29" t="s">
        <v>23700</v>
      </c>
      <c r="D7973" s="39" t="s">
        <v>23701</v>
      </c>
      <c r="E7973" s="29" t="s">
        <v>674</v>
      </c>
      <c r="F7973" s="29" t="s">
        <v>2</v>
      </c>
      <c r="G7973" s="29" t="s">
        <v>6522</v>
      </c>
      <c r="H7973" s="144">
        <v>45615.0</v>
      </c>
      <c r="I7973" s="6"/>
      <c r="J7973" s="33"/>
    </row>
    <row r="7974">
      <c r="A7974" s="3">
        <v>8.40803401976E11</v>
      </c>
      <c r="B7974" s="2" t="s">
        <v>23702</v>
      </c>
      <c r="C7974" s="2" t="s">
        <v>23703</v>
      </c>
      <c r="D7974" s="3">
        <v>8.7716062311E10</v>
      </c>
      <c r="E7974" s="2" t="s">
        <v>165</v>
      </c>
      <c r="F7974" s="2" t="s">
        <v>141</v>
      </c>
      <c r="G7974" s="2" t="s">
        <v>15672</v>
      </c>
      <c r="H7974" s="4" t="s">
        <v>21487</v>
      </c>
      <c r="I7974" s="10"/>
      <c r="J7974" s="6"/>
    </row>
    <row r="7975">
      <c r="A7975" s="3">
        <v>8.40815300372E11</v>
      </c>
      <c r="B7975" s="2" t="s">
        <v>23704</v>
      </c>
      <c r="C7975" s="2" t="s">
        <v>23705</v>
      </c>
      <c r="D7975" s="69" t="s">
        <v>23706</v>
      </c>
      <c r="E7975" s="2" t="s">
        <v>674</v>
      </c>
      <c r="F7975" s="2" t="s">
        <v>141</v>
      </c>
      <c r="G7975" s="2" t="s">
        <v>2066</v>
      </c>
      <c r="H7975" s="4" t="s">
        <v>21559</v>
      </c>
      <c r="I7975" s="10"/>
      <c r="J7975" s="6"/>
    </row>
    <row r="7976">
      <c r="A7976" s="3">
        <v>8.40813351267E11</v>
      </c>
      <c r="B7976" s="2" t="s">
        <v>23707</v>
      </c>
      <c r="C7976" s="2" t="s">
        <v>23708</v>
      </c>
      <c r="D7976" s="69" t="s">
        <v>23709</v>
      </c>
      <c r="E7976" s="2" t="s">
        <v>23710</v>
      </c>
      <c r="F7976" s="2" t="s">
        <v>96</v>
      </c>
      <c r="G7976" s="2" t="s">
        <v>18840</v>
      </c>
      <c r="H7976" s="4" t="s">
        <v>2370</v>
      </c>
      <c r="I7976" s="10"/>
      <c r="J7976" s="33"/>
    </row>
    <row r="7977">
      <c r="A7977" s="28">
        <v>8.40815302725E11</v>
      </c>
      <c r="B7977" s="29" t="s">
        <v>23711</v>
      </c>
      <c r="C7977" s="29" t="s">
        <v>23712</v>
      </c>
      <c r="D7977" s="28">
        <v>8.7710865235E10</v>
      </c>
      <c r="E7977" s="29" t="s">
        <v>36</v>
      </c>
      <c r="F7977" s="29" t="s">
        <v>16</v>
      </c>
      <c r="G7977" s="29" t="s">
        <v>2511</v>
      </c>
      <c r="H7977" s="51" t="s">
        <v>23713</v>
      </c>
      <c r="I7977" s="6"/>
      <c r="J7977" s="6"/>
    </row>
    <row r="7978">
      <c r="A7978" s="28">
        <v>8.4082535066E11</v>
      </c>
      <c r="B7978" s="29" t="s">
        <v>23714</v>
      </c>
      <c r="C7978" s="29" t="s">
        <v>23715</v>
      </c>
      <c r="D7978" s="28">
        <v>8.7015388571E10</v>
      </c>
      <c r="E7978" s="29" t="s">
        <v>165</v>
      </c>
      <c r="F7978" s="29" t="s">
        <v>9</v>
      </c>
      <c r="G7978" s="29" t="s">
        <v>23716</v>
      </c>
      <c r="H7978" s="30" t="s">
        <v>20425</v>
      </c>
      <c r="I7978" s="6"/>
      <c r="J7978" s="6"/>
    </row>
    <row r="7979">
      <c r="A7979" s="62">
        <v>8.40823301047E11</v>
      </c>
      <c r="B7979" s="63" t="s">
        <v>23717</v>
      </c>
      <c r="C7979" s="63" t="s">
        <v>23718</v>
      </c>
      <c r="D7979" s="62">
        <v>8.7757178371E10</v>
      </c>
      <c r="E7979" s="63" t="s">
        <v>36</v>
      </c>
      <c r="F7979" s="63" t="s">
        <v>205</v>
      </c>
      <c r="G7979" s="63" t="s">
        <v>1634</v>
      </c>
      <c r="H7979" s="33"/>
      <c r="I7979" s="33"/>
      <c r="J7979" s="20"/>
    </row>
    <row r="7980">
      <c r="A7980" s="3">
        <v>8.40818303155E11</v>
      </c>
      <c r="B7980" s="2" t="s">
        <v>23719</v>
      </c>
      <c r="C7980" s="2" t="s">
        <v>23720</v>
      </c>
      <c r="D7980" s="69" t="s">
        <v>23721</v>
      </c>
      <c r="E7980" s="2" t="s">
        <v>165</v>
      </c>
      <c r="F7980" s="2" t="s">
        <v>186</v>
      </c>
      <c r="G7980" s="2" t="s">
        <v>1196</v>
      </c>
      <c r="H7980" s="4" t="s">
        <v>2505</v>
      </c>
      <c r="I7980" s="10"/>
      <c r="J7980" s="13"/>
    </row>
    <row r="7981">
      <c r="A7981" s="62">
        <v>8.40821300167E11</v>
      </c>
      <c r="B7981" s="63" t="s">
        <v>23722</v>
      </c>
      <c r="C7981" s="63" t="s">
        <v>23723</v>
      </c>
      <c r="D7981" s="62">
        <v>8.7002161616E10</v>
      </c>
      <c r="E7981" s="63" t="s">
        <v>1335</v>
      </c>
      <c r="F7981" s="63" t="s">
        <v>205</v>
      </c>
      <c r="G7981" s="63" t="s">
        <v>1634</v>
      </c>
      <c r="H7981" s="33"/>
      <c r="I7981" s="33"/>
      <c r="J7981" s="6"/>
    </row>
    <row r="7982">
      <c r="A7982" s="28">
        <v>8.40822402809E11</v>
      </c>
      <c r="B7982" s="29" t="s">
        <v>23724</v>
      </c>
      <c r="C7982" s="29" t="s">
        <v>23725</v>
      </c>
      <c r="D7982" s="28">
        <v>8.7771708595E10</v>
      </c>
      <c r="E7982" s="29" t="s">
        <v>117</v>
      </c>
      <c r="F7982" s="29" t="s">
        <v>2</v>
      </c>
      <c r="G7982" s="29" t="s">
        <v>12257</v>
      </c>
      <c r="H7982" s="51" t="s">
        <v>22451</v>
      </c>
      <c r="I7982" s="6"/>
      <c r="J7982" s="10"/>
      <c r="K7982" s="27"/>
      <c r="L7982" s="27"/>
      <c r="M7982" s="27"/>
      <c r="N7982" s="27"/>
      <c r="O7982" s="27"/>
      <c r="P7982" s="27"/>
      <c r="Q7982" s="27"/>
      <c r="R7982" s="27"/>
      <c r="S7982" s="27"/>
      <c r="T7982" s="27"/>
      <c r="U7982" s="27"/>
      <c r="V7982" s="27"/>
      <c r="W7982" s="27"/>
      <c r="X7982" s="27"/>
      <c r="Y7982" s="27"/>
      <c r="Z7982" s="27"/>
    </row>
    <row r="7983">
      <c r="A7983" s="28">
        <v>8.40830300919E11</v>
      </c>
      <c r="B7983" s="29" t="s">
        <v>23726</v>
      </c>
      <c r="C7983" s="29" t="s">
        <v>23727</v>
      </c>
      <c r="D7983" s="28">
        <v>8.7053115453E10</v>
      </c>
      <c r="E7983" s="29" t="s">
        <v>117</v>
      </c>
      <c r="F7983" s="29" t="s">
        <v>37</v>
      </c>
      <c r="G7983" s="29" t="s">
        <v>14092</v>
      </c>
      <c r="H7983" s="51" t="s">
        <v>23671</v>
      </c>
      <c r="I7983" s="6"/>
      <c r="J7983" s="33"/>
    </row>
    <row r="7984">
      <c r="A7984" s="28">
        <v>8.40827302047E11</v>
      </c>
      <c r="B7984" s="29" t="s">
        <v>23728</v>
      </c>
      <c r="C7984" s="29" t="s">
        <v>23729</v>
      </c>
      <c r="D7984" s="28">
        <f>+7475072943</f>
        <v>7475072943</v>
      </c>
      <c r="E7984" s="29" t="s">
        <v>674</v>
      </c>
      <c r="F7984" s="29" t="s">
        <v>2</v>
      </c>
      <c r="G7984" s="29" t="s">
        <v>16152</v>
      </c>
      <c r="H7984" s="51" t="s">
        <v>22451</v>
      </c>
      <c r="I7984" s="6"/>
      <c r="J7984" s="20"/>
    </row>
    <row r="7985">
      <c r="A7985" s="3">
        <v>8.4082730288E11</v>
      </c>
      <c r="B7985" s="2" t="s">
        <v>23730</v>
      </c>
      <c r="C7985" s="2" t="s">
        <v>23731</v>
      </c>
      <c r="D7985" s="3">
        <v>8.7052523844E10</v>
      </c>
      <c r="E7985" s="2" t="s">
        <v>213</v>
      </c>
      <c r="F7985" s="2" t="s">
        <v>60</v>
      </c>
      <c r="G7985" s="2" t="s">
        <v>23732</v>
      </c>
      <c r="H7985" s="4" t="s">
        <v>2994</v>
      </c>
      <c r="I7985" s="10"/>
      <c r="J7985" s="13"/>
    </row>
    <row r="7986">
      <c r="A7986" s="28">
        <v>8.40829300636E11</v>
      </c>
      <c r="B7986" s="29" t="s">
        <v>23733</v>
      </c>
      <c r="C7986" s="29" t="s">
        <v>23734</v>
      </c>
      <c r="D7986" s="28">
        <v>8.7068442984E10</v>
      </c>
      <c r="E7986" s="29" t="s">
        <v>225</v>
      </c>
      <c r="F7986" s="29" t="s">
        <v>91</v>
      </c>
      <c r="G7986" s="29" t="s">
        <v>1339</v>
      </c>
      <c r="H7986" s="51" t="s">
        <v>2640</v>
      </c>
      <c r="I7986" s="6"/>
      <c r="J7986" s="33"/>
    </row>
    <row r="7987">
      <c r="A7987" s="62">
        <v>8.40901402085E11</v>
      </c>
      <c r="B7987" s="63" t="s">
        <v>23735</v>
      </c>
      <c r="C7987" s="63" t="s">
        <v>23736</v>
      </c>
      <c r="D7987" s="68" t="str">
        <f>+77086720985 ,87086720985</f>
        <v>#ERROR!</v>
      </c>
      <c r="E7987" s="63" t="s">
        <v>117</v>
      </c>
      <c r="F7987" s="63" t="s">
        <v>2984</v>
      </c>
      <c r="G7987" s="63" t="s">
        <v>6071</v>
      </c>
      <c r="H7987" s="33"/>
      <c r="I7987" s="33"/>
      <c r="J7987" s="6"/>
    </row>
    <row r="7988">
      <c r="A7988" s="28">
        <v>8.40831300885E11</v>
      </c>
      <c r="B7988" s="29" t="s">
        <v>23737</v>
      </c>
      <c r="C7988" s="29" t="s">
        <v>23738</v>
      </c>
      <c r="D7988" s="39" t="s">
        <v>23739</v>
      </c>
      <c r="E7988" s="29" t="s">
        <v>302</v>
      </c>
      <c r="F7988" s="29" t="s">
        <v>96</v>
      </c>
      <c r="G7988" s="29" t="s">
        <v>19319</v>
      </c>
      <c r="H7988" s="51" t="s">
        <v>2373</v>
      </c>
      <c r="I7988" s="6"/>
      <c r="J7988" s="6"/>
    </row>
    <row r="7989">
      <c r="A7989" s="62">
        <v>8.40905401871E11</v>
      </c>
      <c r="B7989" s="63" t="s">
        <v>23740</v>
      </c>
      <c r="C7989" s="63" t="s">
        <v>23741</v>
      </c>
      <c r="D7989" s="62">
        <v>8.7781697032E10</v>
      </c>
      <c r="E7989" s="63" t="s">
        <v>173</v>
      </c>
      <c r="F7989" s="63" t="s">
        <v>205</v>
      </c>
      <c r="G7989" s="63" t="s">
        <v>1634</v>
      </c>
      <c r="H7989" s="33"/>
      <c r="I7989" s="33"/>
      <c r="J7989" s="10"/>
    </row>
    <row r="7990">
      <c r="A7990" s="3">
        <v>8.4091640198E11</v>
      </c>
      <c r="B7990" s="2" t="s">
        <v>23742</v>
      </c>
      <c r="C7990" s="2" t="s">
        <v>23743</v>
      </c>
      <c r="D7990" s="3">
        <v>8.7715957997E10</v>
      </c>
      <c r="E7990" s="2" t="s">
        <v>213</v>
      </c>
      <c r="F7990" s="2" t="s">
        <v>91</v>
      </c>
      <c r="G7990" s="2" t="s">
        <v>3134</v>
      </c>
      <c r="H7990" s="4" t="s">
        <v>2569</v>
      </c>
      <c r="I7990" s="10"/>
      <c r="J7990" s="33"/>
    </row>
    <row r="7991">
      <c r="A7991" s="3">
        <v>8.40908401848E11</v>
      </c>
      <c r="B7991" s="2" t="s">
        <v>23744</v>
      </c>
      <c r="C7991" s="2" t="s">
        <v>23745</v>
      </c>
      <c r="D7991" s="69" t="s">
        <v>23746</v>
      </c>
      <c r="E7991" s="2" t="s">
        <v>117</v>
      </c>
      <c r="F7991" s="2" t="s">
        <v>452</v>
      </c>
      <c r="G7991" s="2" t="s">
        <v>18123</v>
      </c>
      <c r="H7991" s="106">
        <v>45450.0</v>
      </c>
      <c r="I7991" s="10"/>
      <c r="J7991" s="13"/>
    </row>
    <row r="7992">
      <c r="A7992" s="28">
        <v>8.40911300275E11</v>
      </c>
      <c r="B7992" s="29" t="s">
        <v>23747</v>
      </c>
      <c r="C7992" s="29" t="s">
        <v>23748</v>
      </c>
      <c r="D7992" s="39" t="s">
        <v>23749</v>
      </c>
      <c r="E7992" s="29" t="s">
        <v>165</v>
      </c>
      <c r="F7992" s="29" t="s">
        <v>96</v>
      </c>
      <c r="G7992" s="29" t="s">
        <v>1050</v>
      </c>
      <c r="H7992" s="51" t="s">
        <v>2373</v>
      </c>
      <c r="I7992" s="6"/>
      <c r="J7992" s="6"/>
    </row>
    <row r="7993">
      <c r="A7993" s="62">
        <v>8.40914401672E11</v>
      </c>
      <c r="B7993" s="63" t="s">
        <v>23750</v>
      </c>
      <c r="C7993" s="63" t="s">
        <v>23751</v>
      </c>
      <c r="D7993" s="68" t="str">
        <f>+77757046494 ,87757046494</f>
        <v>#ERROR!</v>
      </c>
      <c r="E7993" s="63" t="s">
        <v>117</v>
      </c>
      <c r="F7993" s="63" t="s">
        <v>16</v>
      </c>
      <c r="G7993" s="63" t="s">
        <v>13394</v>
      </c>
      <c r="H7993" s="33"/>
      <c r="I7993" s="33"/>
      <c r="J7993" s="33"/>
    </row>
    <row r="7994">
      <c r="A7994" s="28">
        <v>8.40915400352E11</v>
      </c>
      <c r="B7994" s="29" t="s">
        <v>17223</v>
      </c>
      <c r="C7994" s="29" t="s">
        <v>23752</v>
      </c>
      <c r="D7994" s="39" t="s">
        <v>23753</v>
      </c>
      <c r="E7994" s="29" t="s">
        <v>117</v>
      </c>
      <c r="F7994" s="29" t="s">
        <v>2</v>
      </c>
      <c r="G7994" s="29" t="s">
        <v>6514</v>
      </c>
      <c r="H7994" s="51" t="s">
        <v>22451</v>
      </c>
      <c r="I7994" s="6"/>
      <c r="J7994" s="6"/>
    </row>
    <row r="7995">
      <c r="A7995" s="3">
        <v>8.40916351198E11</v>
      </c>
      <c r="B7995" s="2" t="s">
        <v>23432</v>
      </c>
      <c r="C7995" s="2" t="s">
        <v>23754</v>
      </c>
      <c r="D7995" s="3">
        <v>7.011380038E9</v>
      </c>
      <c r="E7995" s="2" t="s">
        <v>674</v>
      </c>
      <c r="F7995" s="2" t="s">
        <v>22</v>
      </c>
      <c r="G7995" s="2" t="s">
        <v>23755</v>
      </c>
      <c r="H7995" s="4" t="s">
        <v>2755</v>
      </c>
      <c r="I7995" s="10"/>
      <c r="J7995" s="6"/>
    </row>
    <row r="7996">
      <c r="A7996" s="3">
        <v>8.40922300265E11</v>
      </c>
      <c r="B7996" s="2" t="s">
        <v>23756</v>
      </c>
      <c r="C7996" s="2" t="s">
        <v>23757</v>
      </c>
      <c r="D7996" s="3">
        <v>8.7052828662E10</v>
      </c>
      <c r="E7996" s="2" t="s">
        <v>674</v>
      </c>
      <c r="F7996" s="2" t="s">
        <v>186</v>
      </c>
      <c r="G7996" s="2" t="s">
        <v>23758</v>
      </c>
      <c r="H7996" s="4" t="s">
        <v>2505</v>
      </c>
      <c r="I7996" s="10"/>
      <c r="J7996" s="13"/>
    </row>
    <row r="7997">
      <c r="A7997" s="28">
        <v>8.40925302426E11</v>
      </c>
      <c r="B7997" s="29" t="s">
        <v>23759</v>
      </c>
      <c r="C7997" s="29" t="s">
        <v>23760</v>
      </c>
      <c r="D7997" s="39" t="s">
        <v>23761</v>
      </c>
      <c r="E7997" s="29" t="s">
        <v>525</v>
      </c>
      <c r="F7997" s="29" t="s">
        <v>37</v>
      </c>
      <c r="G7997" s="29" t="s">
        <v>23762</v>
      </c>
      <c r="H7997" s="51" t="s">
        <v>23671</v>
      </c>
      <c r="I7997" s="6"/>
      <c r="J7997" s="6"/>
    </row>
    <row r="7998">
      <c r="A7998" s="28">
        <v>8.40925301319E11</v>
      </c>
      <c r="B7998" s="29" t="s">
        <v>23763</v>
      </c>
      <c r="C7998" s="29" t="s">
        <v>23764</v>
      </c>
      <c r="D7998" s="28">
        <f>+77075737643</f>
        <v>77075737643</v>
      </c>
      <c r="E7998" s="29" t="s">
        <v>117</v>
      </c>
      <c r="F7998" s="29" t="s">
        <v>91</v>
      </c>
      <c r="G7998" s="29" t="s">
        <v>17564</v>
      </c>
      <c r="H7998" s="51" t="s">
        <v>23765</v>
      </c>
      <c r="I7998" s="6"/>
      <c r="J7998" s="10"/>
    </row>
    <row r="7999">
      <c r="A7999" s="28">
        <v>8.40929451204E11</v>
      </c>
      <c r="B7999" s="29" t="s">
        <v>23766</v>
      </c>
      <c r="C7999" s="29" t="s">
        <v>23767</v>
      </c>
      <c r="D7999" s="29" t="s">
        <v>23768</v>
      </c>
      <c r="E7999" s="29" t="s">
        <v>1335</v>
      </c>
      <c r="F7999" s="29" t="s">
        <v>43</v>
      </c>
      <c r="G7999" s="29" t="s">
        <v>5006</v>
      </c>
      <c r="H7999" s="51" t="s">
        <v>20230</v>
      </c>
      <c r="I7999" s="6"/>
      <c r="J7999" s="6"/>
    </row>
    <row r="8000">
      <c r="A8000" s="28">
        <v>8.40926300574E11</v>
      </c>
      <c r="B8000" s="29" t="s">
        <v>23769</v>
      </c>
      <c r="C8000" s="29" t="s">
        <v>23770</v>
      </c>
      <c r="D8000" s="39" t="s">
        <v>23771</v>
      </c>
      <c r="E8000" s="29" t="s">
        <v>173</v>
      </c>
      <c r="F8000" s="29" t="s">
        <v>452</v>
      </c>
      <c r="G8000" s="29" t="s">
        <v>1617</v>
      </c>
      <c r="H8000" s="51" t="s">
        <v>23599</v>
      </c>
      <c r="I8000" s="6"/>
      <c r="J8000" s="6"/>
    </row>
    <row r="8001">
      <c r="A8001" s="3">
        <v>8.4100845113E11</v>
      </c>
      <c r="B8001" s="2" t="s">
        <v>23772</v>
      </c>
      <c r="C8001" s="2" t="s">
        <v>23773</v>
      </c>
      <c r="D8001" s="3">
        <v>8.7474390487E10</v>
      </c>
      <c r="E8001" s="2" t="s">
        <v>213</v>
      </c>
      <c r="F8001" s="2" t="s">
        <v>9</v>
      </c>
      <c r="G8001" s="2" t="s">
        <v>23774</v>
      </c>
      <c r="H8001" s="65" t="s">
        <v>2826</v>
      </c>
      <c r="I8001" s="10"/>
      <c r="J8001" s="10"/>
    </row>
    <row r="8002">
      <c r="A8002" s="62">
        <v>8.41001402322E11</v>
      </c>
      <c r="B8002" s="63" t="s">
        <v>23775</v>
      </c>
      <c r="C8002" s="63" t="s">
        <v>23776</v>
      </c>
      <c r="D8002" s="62">
        <v>8.7076869926E10</v>
      </c>
      <c r="E8002" s="63" t="s">
        <v>36</v>
      </c>
      <c r="F8002" s="63" t="s">
        <v>205</v>
      </c>
      <c r="G8002" s="63" t="s">
        <v>593</v>
      </c>
      <c r="H8002" s="33"/>
      <c r="I8002" s="33"/>
      <c r="J8002" s="6"/>
    </row>
    <row r="8003">
      <c r="A8003" s="3">
        <v>8.41003303117E11</v>
      </c>
      <c r="B8003" s="2" t="s">
        <v>23777</v>
      </c>
      <c r="C8003" s="2" t="s">
        <v>23778</v>
      </c>
      <c r="D8003" s="3">
        <f>+77012376389</f>
        <v>77012376389</v>
      </c>
      <c r="E8003" s="2" t="s">
        <v>3026</v>
      </c>
      <c r="F8003" s="2" t="s">
        <v>452</v>
      </c>
      <c r="G8003" s="2" t="s">
        <v>4499</v>
      </c>
      <c r="H8003" s="4" t="s">
        <v>23560</v>
      </c>
      <c r="I8003" s="10"/>
      <c r="J8003" s="6"/>
    </row>
    <row r="8004">
      <c r="A8004" s="3">
        <v>8.41004302015E11</v>
      </c>
      <c r="B8004" s="2" t="s">
        <v>23779</v>
      </c>
      <c r="C8004" s="2" t="s">
        <v>23779</v>
      </c>
      <c r="D8004" s="69" t="s">
        <v>23780</v>
      </c>
      <c r="E8004" s="2" t="s">
        <v>165</v>
      </c>
      <c r="F8004" s="2" t="s">
        <v>186</v>
      </c>
      <c r="G8004" s="2" t="s">
        <v>1196</v>
      </c>
      <c r="H8004" s="4" t="s">
        <v>2505</v>
      </c>
      <c r="I8004" s="10"/>
      <c r="J8004" s="10"/>
    </row>
    <row r="8005">
      <c r="A8005" s="3">
        <v>8.41006302046E11</v>
      </c>
      <c r="B8005" s="2" t="s">
        <v>23781</v>
      </c>
      <c r="C8005" s="2" t="s">
        <v>23781</v>
      </c>
      <c r="D8005" s="3">
        <f>+7234621509</f>
        <v>7234621509</v>
      </c>
      <c r="E8005" s="2" t="s">
        <v>6578</v>
      </c>
      <c r="F8005" s="2" t="s">
        <v>186</v>
      </c>
      <c r="G8005" s="2" t="s">
        <v>2746</v>
      </c>
      <c r="H8005" s="4" t="s">
        <v>2505</v>
      </c>
      <c r="I8005" s="10"/>
      <c r="J8005" s="13"/>
    </row>
    <row r="8006">
      <c r="A8006" s="62">
        <v>8.41007450028E11</v>
      </c>
      <c r="B8006" s="63" t="s">
        <v>23782</v>
      </c>
      <c r="C8006" s="63" t="s">
        <v>23783</v>
      </c>
      <c r="D8006" s="63" t="s">
        <v>23784</v>
      </c>
      <c r="E8006" s="63" t="s">
        <v>1</v>
      </c>
      <c r="F8006" s="63" t="s">
        <v>16</v>
      </c>
      <c r="G8006" s="63" t="s">
        <v>5863</v>
      </c>
      <c r="H8006" s="33"/>
      <c r="I8006" s="33"/>
      <c r="J8006" s="6"/>
    </row>
    <row r="8007">
      <c r="A8007" s="62">
        <v>8.40940000046E11</v>
      </c>
      <c r="B8007" s="63" t="s">
        <v>23785</v>
      </c>
      <c r="C8007" s="63" t="s">
        <v>23786</v>
      </c>
      <c r="D8007" s="62">
        <v>8.7183121109E10</v>
      </c>
      <c r="E8007" s="63" t="s">
        <v>5527</v>
      </c>
      <c r="F8007" s="63" t="s">
        <v>9</v>
      </c>
      <c r="G8007" s="63" t="s">
        <v>23787</v>
      </c>
      <c r="H8007" s="33"/>
      <c r="I8007" s="33"/>
      <c r="J8007" s="10"/>
    </row>
    <row r="8008">
      <c r="A8008" s="3">
        <v>8.41003350624E11</v>
      </c>
      <c r="B8008" s="2" t="s">
        <v>23788</v>
      </c>
      <c r="C8008" s="2" t="s">
        <v>23789</v>
      </c>
      <c r="D8008" s="3">
        <v>8.7142731052E10</v>
      </c>
      <c r="E8008" s="2" t="s">
        <v>213</v>
      </c>
      <c r="F8008" s="2" t="s">
        <v>43</v>
      </c>
      <c r="G8008" s="2" t="s">
        <v>1631</v>
      </c>
      <c r="H8008" s="4" t="s">
        <v>2434</v>
      </c>
      <c r="I8008" s="10"/>
      <c r="J8008" s="6"/>
    </row>
    <row r="8009">
      <c r="A8009" s="28">
        <v>8.41020302052E11</v>
      </c>
      <c r="B8009" s="29" t="s">
        <v>23790</v>
      </c>
      <c r="C8009" s="29" t="s">
        <v>23791</v>
      </c>
      <c r="D8009" s="39" t="s">
        <v>23792</v>
      </c>
      <c r="E8009" s="29" t="s">
        <v>674</v>
      </c>
      <c r="F8009" s="29" t="s">
        <v>37</v>
      </c>
      <c r="G8009" s="29" t="s">
        <v>16404</v>
      </c>
      <c r="H8009" s="51" t="s">
        <v>23793</v>
      </c>
      <c r="I8009" s="6"/>
      <c r="J8009" s="33"/>
    </row>
    <row r="8010">
      <c r="A8010" s="28">
        <v>8.41011350559E11</v>
      </c>
      <c r="B8010" s="29" t="s">
        <v>23794</v>
      </c>
      <c r="C8010" s="29" t="s">
        <v>23795</v>
      </c>
      <c r="D8010" s="28">
        <v>8.7055869684E10</v>
      </c>
      <c r="E8010" s="29" t="s">
        <v>117</v>
      </c>
      <c r="F8010" s="29" t="s">
        <v>71</v>
      </c>
      <c r="G8010" s="29" t="s">
        <v>2083</v>
      </c>
      <c r="H8010" s="30" t="s">
        <v>2051</v>
      </c>
      <c r="I8010" s="6"/>
      <c r="J8010" s="6"/>
      <c r="K8010" s="16"/>
      <c r="L8010" s="16"/>
      <c r="M8010" s="16"/>
      <c r="N8010" s="16"/>
      <c r="O8010" s="16"/>
      <c r="P8010" s="16"/>
      <c r="Q8010" s="16"/>
      <c r="R8010" s="16"/>
      <c r="S8010" s="16"/>
      <c r="T8010" s="16"/>
      <c r="U8010" s="16"/>
      <c r="V8010" s="16"/>
      <c r="W8010" s="16"/>
      <c r="X8010" s="16"/>
      <c r="Y8010" s="16"/>
      <c r="Z8010" s="16"/>
    </row>
    <row r="8011">
      <c r="A8011" s="3">
        <v>8.41014301854E11</v>
      </c>
      <c r="B8011" s="2" t="s">
        <v>23796</v>
      </c>
      <c r="C8011" s="2" t="s">
        <v>23796</v>
      </c>
      <c r="D8011" s="3">
        <v>8.7011228877E10</v>
      </c>
      <c r="E8011" s="2" t="s">
        <v>1373</v>
      </c>
      <c r="F8011" s="2" t="s">
        <v>31</v>
      </c>
      <c r="G8011" s="2" t="s">
        <v>2447</v>
      </c>
      <c r="H8011" s="4" t="s">
        <v>20832</v>
      </c>
      <c r="I8011" s="10"/>
      <c r="J8011" s="10"/>
    </row>
    <row r="8012">
      <c r="A8012" s="3">
        <v>8.4102435128E11</v>
      </c>
      <c r="B8012" s="2" t="s">
        <v>23797</v>
      </c>
      <c r="C8012" s="2" t="s">
        <v>23798</v>
      </c>
      <c r="D8012" s="3">
        <v>8.7770524E10</v>
      </c>
      <c r="E8012" s="2" t="s">
        <v>225</v>
      </c>
      <c r="F8012" s="2" t="s">
        <v>71</v>
      </c>
      <c r="G8012" s="2" t="s">
        <v>23799</v>
      </c>
      <c r="H8012" s="65" t="s">
        <v>2055</v>
      </c>
      <c r="I8012" s="10"/>
      <c r="J8012" s="13"/>
    </row>
    <row r="8013">
      <c r="A8013" s="62">
        <v>8.4102440126E11</v>
      </c>
      <c r="B8013" s="63" t="s">
        <v>23800</v>
      </c>
      <c r="C8013" s="63" t="s">
        <v>23801</v>
      </c>
      <c r="D8013" s="62">
        <f>+77028562417</f>
        <v>77028562417</v>
      </c>
      <c r="E8013" s="63" t="s">
        <v>15059</v>
      </c>
      <c r="F8013" s="63" t="s">
        <v>16</v>
      </c>
      <c r="G8013" s="63" t="s">
        <v>6514</v>
      </c>
      <c r="H8013" s="33"/>
      <c r="I8013" s="33"/>
      <c r="J8013" s="13"/>
    </row>
    <row r="8014">
      <c r="A8014" s="28">
        <v>8.4102435046E11</v>
      </c>
      <c r="B8014" s="29" t="s">
        <v>23802</v>
      </c>
      <c r="C8014" s="29" t="s">
        <v>23803</v>
      </c>
      <c r="D8014" s="28">
        <v>8.7711343717E10</v>
      </c>
      <c r="E8014" s="29" t="s">
        <v>165</v>
      </c>
      <c r="F8014" s="29" t="s">
        <v>9</v>
      </c>
      <c r="G8014" s="29" t="s">
        <v>1640</v>
      </c>
      <c r="H8014" s="30" t="s">
        <v>20425</v>
      </c>
      <c r="I8014" s="6"/>
      <c r="J8014" s="6"/>
    </row>
    <row r="8015">
      <c r="A8015" s="28">
        <v>8.41030302929E11</v>
      </c>
      <c r="B8015" s="29" t="s">
        <v>23804</v>
      </c>
      <c r="C8015" s="29" t="s">
        <v>23805</v>
      </c>
      <c r="D8015" s="39" t="s">
        <v>23806</v>
      </c>
      <c r="E8015" s="29" t="s">
        <v>165</v>
      </c>
      <c r="F8015" s="29" t="s">
        <v>37</v>
      </c>
      <c r="G8015" s="29" t="s">
        <v>12650</v>
      </c>
      <c r="H8015" s="51" t="s">
        <v>23671</v>
      </c>
      <c r="I8015" s="6"/>
      <c r="J8015" s="10"/>
    </row>
    <row r="8016">
      <c r="A8016" s="3">
        <v>8.41028301917E11</v>
      </c>
      <c r="B8016" s="2" t="s">
        <v>13521</v>
      </c>
      <c r="C8016" s="2" t="s">
        <v>23807</v>
      </c>
      <c r="D8016" s="69" t="s">
        <v>23808</v>
      </c>
      <c r="E8016" s="2" t="s">
        <v>165</v>
      </c>
      <c r="F8016" s="2" t="s">
        <v>91</v>
      </c>
      <c r="G8016" s="2" t="s">
        <v>12341</v>
      </c>
      <c r="H8016" s="4" t="s">
        <v>2640</v>
      </c>
      <c r="I8016" s="10"/>
      <c r="J8016" s="33"/>
    </row>
    <row r="8017">
      <c r="A8017" s="62">
        <v>8.41024401449E11</v>
      </c>
      <c r="B8017" s="63" t="s">
        <v>23809</v>
      </c>
      <c r="C8017" s="63" t="s">
        <v>23810</v>
      </c>
      <c r="D8017" s="63" t="s">
        <v>23811</v>
      </c>
      <c r="E8017" s="63" t="s">
        <v>1206</v>
      </c>
      <c r="F8017" s="63" t="s">
        <v>205</v>
      </c>
      <c r="G8017" s="63" t="s">
        <v>1634</v>
      </c>
      <c r="H8017" s="33"/>
      <c r="I8017" s="33"/>
      <c r="J8017" s="6"/>
    </row>
    <row r="8018">
      <c r="A8018" s="28">
        <v>8.41024401994E11</v>
      </c>
      <c r="B8018" s="29" t="s">
        <v>23812</v>
      </c>
      <c r="C8018" s="29" t="s">
        <v>23813</v>
      </c>
      <c r="D8018" s="28">
        <v>8.7470625545E10</v>
      </c>
      <c r="E8018" s="29" t="s">
        <v>36</v>
      </c>
      <c r="F8018" s="29" t="s">
        <v>37</v>
      </c>
      <c r="G8018" s="29" t="s">
        <v>6761</v>
      </c>
      <c r="H8018" s="51" t="s">
        <v>23814</v>
      </c>
      <c r="I8018" s="6"/>
      <c r="J8018" s="10"/>
    </row>
    <row r="8019">
      <c r="A8019" s="28">
        <v>8.41027302308E11</v>
      </c>
      <c r="B8019" s="29" t="s">
        <v>23815</v>
      </c>
      <c r="C8019" s="29" t="s">
        <v>23816</v>
      </c>
      <c r="D8019" s="39" t="s">
        <v>23817</v>
      </c>
      <c r="E8019" s="29" t="s">
        <v>386</v>
      </c>
      <c r="F8019" s="29" t="s">
        <v>37</v>
      </c>
      <c r="G8019" s="29" t="s">
        <v>6101</v>
      </c>
      <c r="H8019" s="51" t="s">
        <v>23671</v>
      </c>
      <c r="I8019" s="6"/>
      <c r="J8019" s="10"/>
    </row>
    <row r="8020">
      <c r="A8020" s="62">
        <v>8.41101302489E11</v>
      </c>
      <c r="B8020" s="63" t="s">
        <v>23818</v>
      </c>
      <c r="C8020" s="63" t="s">
        <v>23819</v>
      </c>
      <c r="D8020" s="68" t="str">
        <f>+77755151061 ,87755151061</f>
        <v>#ERROR!</v>
      </c>
      <c r="E8020" s="63" t="s">
        <v>165</v>
      </c>
      <c r="F8020" s="63" t="s">
        <v>205</v>
      </c>
      <c r="G8020" s="63" t="s">
        <v>5169</v>
      </c>
      <c r="H8020" s="33"/>
      <c r="I8020" s="33"/>
      <c r="J8020" s="6"/>
    </row>
    <row r="8021">
      <c r="A8021" s="62">
        <v>8.41104350702E11</v>
      </c>
      <c r="B8021" s="63" t="s">
        <v>23820</v>
      </c>
      <c r="C8021" s="63" t="s">
        <v>23821</v>
      </c>
      <c r="D8021" s="62">
        <v>8.7055833514E10</v>
      </c>
      <c r="E8021" s="63" t="s">
        <v>12263</v>
      </c>
      <c r="F8021" s="63" t="s">
        <v>428</v>
      </c>
      <c r="G8021" s="63" t="s">
        <v>5863</v>
      </c>
      <c r="H8021" s="33"/>
      <c r="I8021" s="33"/>
      <c r="J8021" s="33"/>
    </row>
    <row r="8022">
      <c r="A8022" s="28">
        <v>8.41103401418E11</v>
      </c>
      <c r="B8022" s="29" t="s">
        <v>23822</v>
      </c>
      <c r="C8022" s="29" t="s">
        <v>23823</v>
      </c>
      <c r="D8022" s="28">
        <v>8.7058727863E10</v>
      </c>
      <c r="E8022" s="29" t="s">
        <v>1023</v>
      </c>
      <c r="F8022" s="29" t="s">
        <v>91</v>
      </c>
      <c r="G8022" s="29" t="s">
        <v>1834</v>
      </c>
      <c r="H8022" s="51" t="s">
        <v>23824</v>
      </c>
      <c r="I8022" s="6"/>
      <c r="J8022" s="20"/>
    </row>
    <row r="8023">
      <c r="A8023" s="28">
        <v>8.41108350259E11</v>
      </c>
      <c r="B8023" s="29" t="s">
        <v>23825</v>
      </c>
      <c r="C8023" s="29" t="s">
        <v>23826</v>
      </c>
      <c r="D8023" s="28">
        <v>8.777272268E10</v>
      </c>
      <c r="E8023" s="29" t="s">
        <v>15</v>
      </c>
      <c r="F8023" s="29" t="s">
        <v>16</v>
      </c>
      <c r="G8023" s="29" t="s">
        <v>1267</v>
      </c>
      <c r="H8023" s="51" t="s">
        <v>2627</v>
      </c>
      <c r="I8023" s="6"/>
      <c r="J8023" s="6"/>
    </row>
    <row r="8024">
      <c r="A8024" s="3">
        <v>8.41119301588E11</v>
      </c>
      <c r="B8024" s="2" t="s">
        <v>23827</v>
      </c>
      <c r="C8024" s="2" t="s">
        <v>23828</v>
      </c>
      <c r="D8024" s="3">
        <v>8.7114121222E10</v>
      </c>
      <c r="E8024" s="2" t="s">
        <v>16</v>
      </c>
      <c r="F8024" s="2" t="s">
        <v>91</v>
      </c>
      <c r="G8024" s="2" t="s">
        <v>18617</v>
      </c>
      <c r="H8024" s="4" t="s">
        <v>2569</v>
      </c>
      <c r="I8024" s="10"/>
      <c r="J8024" s="33"/>
    </row>
    <row r="8025">
      <c r="A8025" s="3">
        <v>8.41118350253E11</v>
      </c>
      <c r="B8025" s="2" t="s">
        <v>23829</v>
      </c>
      <c r="C8025" s="2" t="s">
        <v>23830</v>
      </c>
      <c r="D8025" s="3">
        <v>8.7021913939E10</v>
      </c>
      <c r="E8025" s="2" t="s">
        <v>165</v>
      </c>
      <c r="F8025" s="2" t="s">
        <v>71</v>
      </c>
      <c r="G8025" s="2" t="s">
        <v>3205</v>
      </c>
      <c r="H8025" s="65" t="s">
        <v>23831</v>
      </c>
      <c r="I8025" s="10"/>
      <c r="J8025" s="10"/>
    </row>
    <row r="8026">
      <c r="A8026" s="28">
        <v>8.41121300194E11</v>
      </c>
      <c r="B8026" s="29" t="s">
        <v>23832</v>
      </c>
      <c r="C8026" s="29" t="s">
        <v>23833</v>
      </c>
      <c r="D8026" s="28">
        <f>+77753232455</f>
        <v>77753232455</v>
      </c>
      <c r="E8026" s="29" t="s">
        <v>2578</v>
      </c>
      <c r="F8026" s="29" t="s">
        <v>37</v>
      </c>
      <c r="G8026" s="29" t="s">
        <v>22479</v>
      </c>
      <c r="H8026" s="51" t="s">
        <v>23683</v>
      </c>
      <c r="I8026" s="6"/>
      <c r="J8026" s="6"/>
    </row>
    <row r="8027">
      <c r="A8027" s="28">
        <v>8.41120402914E11</v>
      </c>
      <c r="B8027" s="29" t="s">
        <v>3102</v>
      </c>
      <c r="C8027" s="29" t="s">
        <v>23834</v>
      </c>
      <c r="D8027" s="28">
        <v>8.7013536099E10</v>
      </c>
      <c r="E8027" s="29" t="s">
        <v>173</v>
      </c>
      <c r="F8027" s="29" t="s">
        <v>16</v>
      </c>
      <c r="G8027" s="29" t="s">
        <v>13369</v>
      </c>
      <c r="H8027" s="51" t="s">
        <v>23835</v>
      </c>
      <c r="I8027" s="6"/>
      <c r="J8027" s="6"/>
    </row>
    <row r="8028">
      <c r="A8028" s="3">
        <v>8.41127300345E11</v>
      </c>
      <c r="B8028" s="2" t="s">
        <v>23836</v>
      </c>
      <c r="C8028" s="2" t="s">
        <v>23837</v>
      </c>
      <c r="D8028" s="3">
        <v>8.7782835931E10</v>
      </c>
      <c r="E8028" s="2" t="s">
        <v>213</v>
      </c>
      <c r="F8028" s="2" t="s">
        <v>37</v>
      </c>
      <c r="G8028" s="2" t="s">
        <v>5877</v>
      </c>
      <c r="H8028" s="4" t="s">
        <v>23838</v>
      </c>
      <c r="I8028" s="10"/>
      <c r="J8028" s="6"/>
    </row>
    <row r="8029">
      <c r="A8029" s="3">
        <v>8.41128400406E11</v>
      </c>
      <c r="B8029" s="2" t="s">
        <v>23839</v>
      </c>
      <c r="C8029" s="2" t="s">
        <v>23840</v>
      </c>
      <c r="D8029" s="69" t="s">
        <v>23841</v>
      </c>
      <c r="E8029" s="2" t="s">
        <v>21</v>
      </c>
      <c r="F8029" s="2" t="s">
        <v>31</v>
      </c>
      <c r="G8029" s="2" t="s">
        <v>20094</v>
      </c>
      <c r="H8029" s="4" t="s">
        <v>20976</v>
      </c>
      <c r="I8029" s="10"/>
      <c r="J8029" s="6"/>
    </row>
    <row r="8030">
      <c r="A8030" s="3">
        <v>8.41130300916E11</v>
      </c>
      <c r="B8030" s="2" t="s">
        <v>23842</v>
      </c>
      <c r="C8030" s="2" t="s">
        <v>23843</v>
      </c>
      <c r="D8030" s="69" t="s">
        <v>23844</v>
      </c>
      <c r="E8030" s="2" t="s">
        <v>70</v>
      </c>
      <c r="F8030" s="2" t="s">
        <v>452</v>
      </c>
      <c r="G8030" s="2" t="s">
        <v>1617</v>
      </c>
      <c r="H8030" s="4" t="s">
        <v>23845</v>
      </c>
      <c r="I8030" s="10"/>
      <c r="J8030" s="6"/>
    </row>
    <row r="8031">
      <c r="A8031" s="3">
        <v>8.4121130042E11</v>
      </c>
      <c r="B8031" s="2" t="s">
        <v>23846</v>
      </c>
      <c r="C8031" s="2" t="s">
        <v>23847</v>
      </c>
      <c r="D8031" s="69" t="s">
        <v>23848</v>
      </c>
      <c r="E8031" s="2" t="s">
        <v>213</v>
      </c>
      <c r="F8031" s="2" t="s">
        <v>452</v>
      </c>
      <c r="G8031" s="2" t="s">
        <v>13178</v>
      </c>
      <c r="H8031" s="4" t="s">
        <v>23560</v>
      </c>
      <c r="I8031" s="10"/>
      <c r="J8031" s="10"/>
    </row>
    <row r="8032">
      <c r="A8032" s="28">
        <v>8.41129451426E11</v>
      </c>
      <c r="B8032" s="29" t="s">
        <v>20954</v>
      </c>
      <c r="C8032" s="29" t="s">
        <v>23849</v>
      </c>
      <c r="D8032" s="28">
        <v>8.7058409233E10</v>
      </c>
      <c r="E8032" s="29" t="s">
        <v>117</v>
      </c>
      <c r="F8032" s="29" t="s">
        <v>71</v>
      </c>
      <c r="G8032" s="29" t="s">
        <v>13809</v>
      </c>
      <c r="H8032" s="30" t="s">
        <v>2051</v>
      </c>
      <c r="I8032" s="6"/>
      <c r="J8032" s="20"/>
    </row>
    <row r="8033">
      <c r="A8033" s="72">
        <v>8.41205400632E11</v>
      </c>
      <c r="B8033" s="73" t="s">
        <v>21776</v>
      </c>
      <c r="C8033" s="73" t="s">
        <v>23850</v>
      </c>
      <c r="D8033" s="72">
        <v>8.7754086484E10</v>
      </c>
      <c r="E8033" s="73" t="s">
        <v>165</v>
      </c>
      <c r="F8033" s="73" t="s">
        <v>91</v>
      </c>
      <c r="G8033" s="73" t="s">
        <v>3065</v>
      </c>
      <c r="H8033" s="74" t="s">
        <v>23851</v>
      </c>
      <c r="I8033" s="14"/>
      <c r="J8033" s="33"/>
    </row>
    <row r="8034">
      <c r="A8034" s="28">
        <v>8.41210401093E11</v>
      </c>
      <c r="B8034" s="29" t="s">
        <v>23852</v>
      </c>
      <c r="C8034" s="29" t="s">
        <v>23853</v>
      </c>
      <c r="D8034" s="28">
        <v>8.7088580671E10</v>
      </c>
      <c r="E8034" s="29" t="s">
        <v>2533</v>
      </c>
      <c r="F8034" s="29" t="s">
        <v>452</v>
      </c>
      <c r="G8034" s="29" t="s">
        <v>1617</v>
      </c>
      <c r="H8034" s="51" t="s">
        <v>23854</v>
      </c>
      <c r="I8034" s="6"/>
      <c r="J8034" s="33"/>
    </row>
    <row r="8035">
      <c r="A8035" s="3">
        <v>8.41211300916E11</v>
      </c>
      <c r="B8035" s="2" t="s">
        <v>23855</v>
      </c>
      <c r="C8035" s="2" t="s">
        <v>23855</v>
      </c>
      <c r="D8035" s="3">
        <v>8.7027548038E10</v>
      </c>
      <c r="E8035" s="2" t="s">
        <v>36</v>
      </c>
      <c r="F8035" s="2" t="s">
        <v>186</v>
      </c>
      <c r="G8035" s="2" t="s">
        <v>23856</v>
      </c>
      <c r="H8035" s="4" t="s">
        <v>2505</v>
      </c>
      <c r="I8035" s="10"/>
      <c r="J8035" s="10"/>
    </row>
    <row r="8036">
      <c r="A8036" s="3">
        <v>8.41213350785E11</v>
      </c>
      <c r="B8036" s="2" t="s">
        <v>23857</v>
      </c>
      <c r="C8036" s="2" t="s">
        <v>23858</v>
      </c>
      <c r="D8036" s="3">
        <v>8.7789146724E10</v>
      </c>
      <c r="E8036" s="2" t="s">
        <v>225</v>
      </c>
      <c r="F8036" s="2" t="s">
        <v>43</v>
      </c>
      <c r="G8036" s="2" t="s">
        <v>1795</v>
      </c>
      <c r="H8036" s="4" t="s">
        <v>2208</v>
      </c>
      <c r="I8036" s="10"/>
      <c r="J8036" s="10"/>
    </row>
    <row r="8037">
      <c r="A8037" s="28">
        <v>8.41214302522E11</v>
      </c>
      <c r="B8037" s="29" t="s">
        <v>23859</v>
      </c>
      <c r="C8037" s="29" t="s">
        <v>23860</v>
      </c>
      <c r="D8037" s="28">
        <v>8.7777022057E10</v>
      </c>
      <c r="E8037" s="29" t="s">
        <v>21</v>
      </c>
      <c r="F8037" s="29" t="s">
        <v>186</v>
      </c>
      <c r="G8037" s="29" t="s">
        <v>16098</v>
      </c>
      <c r="H8037" s="51" t="s">
        <v>21616</v>
      </c>
      <c r="I8037" s="6"/>
      <c r="J8037" s="6"/>
    </row>
    <row r="8038">
      <c r="A8038" s="3">
        <v>8.41221301532E11</v>
      </c>
      <c r="B8038" s="2" t="s">
        <v>23861</v>
      </c>
      <c r="C8038" s="2" t="s">
        <v>23862</v>
      </c>
      <c r="D8038" s="3">
        <v>8.7017112721E10</v>
      </c>
      <c r="E8038" s="2" t="s">
        <v>1335</v>
      </c>
      <c r="F8038" s="2" t="s">
        <v>16</v>
      </c>
      <c r="G8038" s="2" t="s">
        <v>1834</v>
      </c>
      <c r="H8038" s="4" t="s">
        <v>2569</v>
      </c>
      <c r="I8038" s="10"/>
      <c r="J8038" s="13"/>
    </row>
    <row r="8039">
      <c r="A8039" s="72">
        <v>8.41222301697E11</v>
      </c>
      <c r="B8039" s="73" t="s">
        <v>23863</v>
      </c>
      <c r="C8039" s="73" t="s">
        <v>23864</v>
      </c>
      <c r="D8039" s="72">
        <v>8.7054792804E10</v>
      </c>
      <c r="E8039" s="73" t="s">
        <v>117</v>
      </c>
      <c r="F8039" s="73" t="s">
        <v>91</v>
      </c>
      <c r="G8039" s="73" t="s">
        <v>2547</v>
      </c>
      <c r="H8039" s="74" t="s">
        <v>2640</v>
      </c>
      <c r="I8039" s="14"/>
      <c r="J8039" s="10"/>
    </row>
    <row r="8040">
      <c r="A8040" s="28">
        <v>8.41222302299E11</v>
      </c>
      <c r="B8040" s="29" t="s">
        <v>23865</v>
      </c>
      <c r="C8040" s="29" t="s">
        <v>23866</v>
      </c>
      <c r="D8040" s="28">
        <f>+77053420500</f>
        <v>77053420500</v>
      </c>
      <c r="E8040" s="29" t="s">
        <v>213</v>
      </c>
      <c r="F8040" s="29" t="s">
        <v>9</v>
      </c>
      <c r="G8040" s="29" t="s">
        <v>1620</v>
      </c>
      <c r="H8040" s="30" t="s">
        <v>2826</v>
      </c>
      <c r="I8040" s="6"/>
      <c r="J8040" s="6"/>
    </row>
    <row r="8041">
      <c r="A8041" s="62">
        <v>8.41217400162E11</v>
      </c>
      <c r="B8041" s="63" t="s">
        <v>23867</v>
      </c>
      <c r="C8041" s="63" t="s">
        <v>23868</v>
      </c>
      <c r="D8041" s="62">
        <v>8.7074925238E10</v>
      </c>
      <c r="E8041" s="63" t="s">
        <v>621</v>
      </c>
      <c r="F8041" s="63" t="s">
        <v>2984</v>
      </c>
      <c r="G8041" s="63" t="s">
        <v>17026</v>
      </c>
      <c r="H8041" s="33"/>
      <c r="I8041" s="33"/>
      <c r="J8041" s="10"/>
    </row>
    <row r="8042">
      <c r="A8042" s="28">
        <v>8.41228450129E11</v>
      </c>
      <c r="B8042" s="29" t="s">
        <v>9005</v>
      </c>
      <c r="C8042" s="29" t="s">
        <v>23869</v>
      </c>
      <c r="D8042" s="28">
        <v>8.7766566777E10</v>
      </c>
      <c r="E8042" s="29" t="s">
        <v>165</v>
      </c>
      <c r="F8042" s="29" t="s">
        <v>71</v>
      </c>
      <c r="G8042" s="29" t="s">
        <v>2083</v>
      </c>
      <c r="H8042" s="51" t="s">
        <v>23870</v>
      </c>
      <c r="I8042" s="6"/>
      <c r="J8042" s="33"/>
    </row>
    <row r="8043">
      <c r="A8043" s="3">
        <v>8.5010230199E11</v>
      </c>
      <c r="B8043" s="2" t="s">
        <v>23871</v>
      </c>
      <c r="C8043" s="2" t="s">
        <v>23872</v>
      </c>
      <c r="D8043" s="3">
        <v>8.7784656485E10</v>
      </c>
      <c r="E8043" s="2" t="s">
        <v>302</v>
      </c>
      <c r="F8043" s="2" t="s">
        <v>273</v>
      </c>
      <c r="G8043" s="2" t="s">
        <v>6050</v>
      </c>
      <c r="H8043" s="4" t="s">
        <v>21650</v>
      </c>
      <c r="I8043" s="10"/>
      <c r="J8043" s="13"/>
    </row>
    <row r="8044">
      <c r="A8044" s="28">
        <v>8.41230300533E11</v>
      </c>
      <c r="B8044" s="29" t="s">
        <v>23873</v>
      </c>
      <c r="C8044" s="29" t="s">
        <v>23874</v>
      </c>
      <c r="D8044" s="39" t="s">
        <v>23875</v>
      </c>
      <c r="E8044" s="29" t="s">
        <v>117</v>
      </c>
      <c r="F8044" s="29" t="s">
        <v>96</v>
      </c>
      <c r="G8044" s="29" t="s">
        <v>6065</v>
      </c>
      <c r="H8044" s="51" t="s">
        <v>2373</v>
      </c>
      <c r="I8044" s="6"/>
      <c r="J8044" s="10"/>
    </row>
    <row r="8045">
      <c r="A8045" s="28">
        <v>8.50102300675E11</v>
      </c>
      <c r="B8045" s="29" t="s">
        <v>23876</v>
      </c>
      <c r="C8045" s="29" t="s">
        <v>23877</v>
      </c>
      <c r="D8045" s="39" t="s">
        <v>23878</v>
      </c>
      <c r="E8045" s="29" t="s">
        <v>349</v>
      </c>
      <c r="F8045" s="29" t="s">
        <v>273</v>
      </c>
      <c r="G8045" s="29" t="s">
        <v>15999</v>
      </c>
      <c r="H8045" s="51" t="s">
        <v>22686</v>
      </c>
      <c r="I8045" s="6"/>
      <c r="J8045" s="10"/>
    </row>
    <row r="8046">
      <c r="A8046" s="28">
        <v>8.50102302423E11</v>
      </c>
      <c r="B8046" s="29" t="s">
        <v>23879</v>
      </c>
      <c r="C8046" s="29" t="s">
        <v>23880</v>
      </c>
      <c r="D8046" s="28">
        <v>8.7472269104E10</v>
      </c>
      <c r="E8046" s="29" t="s">
        <v>225</v>
      </c>
      <c r="F8046" s="29" t="s">
        <v>37</v>
      </c>
      <c r="G8046" s="29" t="s">
        <v>19092</v>
      </c>
      <c r="H8046" s="51" t="s">
        <v>23671</v>
      </c>
      <c r="I8046" s="6"/>
      <c r="J8046" s="6"/>
    </row>
    <row r="8047">
      <c r="A8047" s="3">
        <v>8.50103302489E11</v>
      </c>
      <c r="B8047" s="2" t="s">
        <v>23881</v>
      </c>
      <c r="C8047" s="2" t="s">
        <v>23882</v>
      </c>
      <c r="D8047" s="3">
        <v>8.7029742188E10</v>
      </c>
      <c r="E8047" s="2" t="s">
        <v>1373</v>
      </c>
      <c r="F8047" s="2" t="s">
        <v>2</v>
      </c>
      <c r="G8047" s="2" t="s">
        <v>13231</v>
      </c>
      <c r="H8047" s="4" t="s">
        <v>22451</v>
      </c>
      <c r="I8047" s="10"/>
      <c r="J8047" s="6"/>
    </row>
    <row r="8048">
      <c r="A8048" s="62">
        <v>8.50104400711E11</v>
      </c>
      <c r="B8048" s="63" t="s">
        <v>23883</v>
      </c>
      <c r="C8048" s="63" t="s">
        <v>23884</v>
      </c>
      <c r="D8048" s="62">
        <v>8.707907472E10</v>
      </c>
      <c r="E8048" s="63" t="s">
        <v>1</v>
      </c>
      <c r="F8048" s="63" t="s">
        <v>428</v>
      </c>
      <c r="G8048" s="63" t="s">
        <v>3751</v>
      </c>
      <c r="H8048" s="33"/>
      <c r="I8048" s="33"/>
      <c r="J8048" s="6"/>
    </row>
    <row r="8049">
      <c r="A8049" s="3">
        <v>8.50105450614E11</v>
      </c>
      <c r="B8049" s="2" t="s">
        <v>23885</v>
      </c>
      <c r="C8049" s="2" t="s">
        <v>23886</v>
      </c>
      <c r="D8049" s="3">
        <v>8.7755748131E10</v>
      </c>
      <c r="E8049" s="2" t="s">
        <v>213</v>
      </c>
      <c r="F8049" s="2" t="s">
        <v>22</v>
      </c>
      <c r="G8049" s="2" t="s">
        <v>4537</v>
      </c>
      <c r="H8049" s="4" t="s">
        <v>2755</v>
      </c>
      <c r="I8049" s="10"/>
      <c r="J8049" s="6"/>
    </row>
    <row r="8050">
      <c r="A8050" s="62">
        <v>8.501083012E11</v>
      </c>
      <c r="B8050" s="63" t="s">
        <v>23887</v>
      </c>
      <c r="C8050" s="63" t="s">
        <v>23888</v>
      </c>
      <c r="D8050" s="68" t="str">
        <f>+7 (778) 517 54 22</f>
        <v>#ERROR!</v>
      </c>
      <c r="E8050" s="63" t="s">
        <v>12358</v>
      </c>
      <c r="F8050" s="63" t="s">
        <v>16</v>
      </c>
      <c r="G8050" s="63" t="s">
        <v>5543</v>
      </c>
      <c r="H8050" s="33"/>
      <c r="I8050" s="33"/>
      <c r="J8050" s="6"/>
    </row>
    <row r="8051">
      <c r="A8051" s="28">
        <v>8.50106303285E11</v>
      </c>
      <c r="B8051" s="29" t="s">
        <v>23889</v>
      </c>
      <c r="C8051" s="29" t="s">
        <v>23890</v>
      </c>
      <c r="D8051" s="28">
        <v>8.7053281825E10</v>
      </c>
      <c r="E8051" s="29" t="s">
        <v>165</v>
      </c>
      <c r="F8051" s="29" t="s">
        <v>91</v>
      </c>
      <c r="G8051" s="29" t="s">
        <v>23891</v>
      </c>
      <c r="H8051" s="51" t="s">
        <v>2640</v>
      </c>
      <c r="I8051" s="6"/>
      <c r="J8051" s="6"/>
    </row>
    <row r="8052">
      <c r="A8052" s="62">
        <v>8.50110301815E11</v>
      </c>
      <c r="B8052" s="63" t="s">
        <v>23892</v>
      </c>
      <c r="C8052" s="63" t="s">
        <v>23893</v>
      </c>
      <c r="D8052" s="62">
        <v>8.7781940797E10</v>
      </c>
      <c r="E8052" s="63" t="s">
        <v>366</v>
      </c>
      <c r="F8052" s="63" t="s">
        <v>1868</v>
      </c>
      <c r="G8052" s="63" t="s">
        <v>21400</v>
      </c>
      <c r="H8052" s="33"/>
      <c r="I8052" s="33"/>
      <c r="J8052" s="33"/>
    </row>
    <row r="8053">
      <c r="A8053" s="28">
        <v>8.50112350913E11</v>
      </c>
      <c r="B8053" s="29" t="s">
        <v>23894</v>
      </c>
      <c r="C8053" s="29" t="s">
        <v>23895</v>
      </c>
      <c r="D8053" s="28">
        <v>8.7055443874E10</v>
      </c>
      <c r="E8053" s="29" t="s">
        <v>225</v>
      </c>
      <c r="F8053" s="29" t="s">
        <v>9</v>
      </c>
      <c r="G8053" s="29" t="s">
        <v>1620</v>
      </c>
      <c r="H8053" s="30" t="s">
        <v>2826</v>
      </c>
      <c r="I8053" s="6"/>
      <c r="J8053" s="6"/>
    </row>
    <row r="8054">
      <c r="A8054" s="3">
        <v>8.50119400218E11</v>
      </c>
      <c r="B8054" s="2" t="s">
        <v>23896</v>
      </c>
      <c r="C8054" s="2" t="s">
        <v>23897</v>
      </c>
      <c r="D8054" s="3">
        <v>8.7022679466E10</v>
      </c>
      <c r="E8054" s="2" t="s">
        <v>15495</v>
      </c>
      <c r="F8054" s="2" t="s">
        <v>201</v>
      </c>
      <c r="G8054" s="2" t="s">
        <v>4609</v>
      </c>
      <c r="H8054" s="4" t="s">
        <v>23456</v>
      </c>
      <c r="I8054" s="10"/>
      <c r="J8054" s="6"/>
    </row>
    <row r="8055">
      <c r="A8055" s="58"/>
      <c r="B8055" s="58"/>
      <c r="C8055" s="58"/>
      <c r="D8055" s="58"/>
      <c r="E8055" s="58"/>
      <c r="F8055" s="58"/>
      <c r="G8055" s="58"/>
      <c r="H8055" s="6"/>
      <c r="I8055" s="6"/>
      <c r="J8055" s="13"/>
    </row>
    <row r="8056">
      <c r="A8056" s="62">
        <v>8.50116302589E11</v>
      </c>
      <c r="B8056" s="63" t="s">
        <v>13234</v>
      </c>
      <c r="C8056" s="63" t="s">
        <v>23898</v>
      </c>
      <c r="D8056" s="63" t="s">
        <v>23899</v>
      </c>
      <c r="E8056" s="63" t="s">
        <v>16</v>
      </c>
      <c r="F8056" s="63" t="s">
        <v>2</v>
      </c>
      <c r="G8056" s="63" t="s">
        <v>23900</v>
      </c>
      <c r="H8056" s="33"/>
      <c r="I8056" s="33"/>
      <c r="J8056" s="10"/>
    </row>
    <row r="8057">
      <c r="A8057" s="28">
        <v>8.50123401911E11</v>
      </c>
      <c r="B8057" s="29" t="s">
        <v>23901</v>
      </c>
      <c r="C8057" s="29" t="s">
        <v>23902</v>
      </c>
      <c r="D8057" s="28">
        <v>8.702444497E10</v>
      </c>
      <c r="E8057" s="29" t="s">
        <v>165</v>
      </c>
      <c r="F8057" s="29" t="s">
        <v>96</v>
      </c>
      <c r="G8057" s="29" t="s">
        <v>1613</v>
      </c>
      <c r="H8057" s="51" t="s">
        <v>23903</v>
      </c>
      <c r="I8057" s="6"/>
      <c r="J8057" s="33"/>
    </row>
    <row r="8058">
      <c r="A8058" s="3">
        <v>8.50121350556E11</v>
      </c>
      <c r="B8058" s="2" t="s">
        <v>23904</v>
      </c>
      <c r="C8058" s="2" t="s">
        <v>23905</v>
      </c>
      <c r="D8058" s="3">
        <v>8.7015357704E10</v>
      </c>
      <c r="E8058" s="2" t="s">
        <v>165</v>
      </c>
      <c r="F8058" s="2" t="s">
        <v>22</v>
      </c>
      <c r="G8058" s="2" t="s">
        <v>4688</v>
      </c>
      <c r="H8058" s="4" t="s">
        <v>2709</v>
      </c>
      <c r="I8058" s="10"/>
      <c r="J8058" s="33"/>
    </row>
    <row r="8059">
      <c r="A8059" s="3">
        <v>8.50123300392E11</v>
      </c>
      <c r="B8059" s="2" t="s">
        <v>23906</v>
      </c>
      <c r="C8059" s="2" t="s">
        <v>23907</v>
      </c>
      <c r="D8059" s="3">
        <f>+77071446737</f>
        <v>77071446737</v>
      </c>
      <c r="E8059" s="2" t="s">
        <v>674</v>
      </c>
      <c r="F8059" s="2" t="s">
        <v>31</v>
      </c>
      <c r="G8059" s="2" t="s">
        <v>2447</v>
      </c>
      <c r="H8059" s="4" t="s">
        <v>20832</v>
      </c>
      <c r="I8059" s="10"/>
      <c r="J8059" s="6"/>
    </row>
    <row r="8060">
      <c r="A8060" s="28">
        <v>8.50119301228E11</v>
      </c>
      <c r="B8060" s="29" t="s">
        <v>23908</v>
      </c>
      <c r="C8060" s="29" t="s">
        <v>23908</v>
      </c>
      <c r="D8060" s="39" t="s">
        <v>23909</v>
      </c>
      <c r="E8060" s="29" t="s">
        <v>213</v>
      </c>
      <c r="F8060" s="29" t="s">
        <v>37</v>
      </c>
      <c r="G8060" s="29" t="s">
        <v>11527</v>
      </c>
      <c r="H8060" s="51" t="s">
        <v>23671</v>
      </c>
      <c r="I8060" s="6"/>
      <c r="J8060" s="6"/>
    </row>
    <row r="8061">
      <c r="A8061" s="28">
        <v>8.50204350369E11</v>
      </c>
      <c r="B8061" s="29" t="s">
        <v>23910</v>
      </c>
      <c r="C8061" s="29" t="s">
        <v>23911</v>
      </c>
      <c r="D8061" s="28">
        <v>8.7015259726E10</v>
      </c>
      <c r="E8061" s="29" t="s">
        <v>165</v>
      </c>
      <c r="F8061" s="29" t="s">
        <v>71</v>
      </c>
      <c r="G8061" s="29" t="s">
        <v>23912</v>
      </c>
      <c r="H8061" s="30" t="s">
        <v>2084</v>
      </c>
      <c r="I8061" s="6"/>
      <c r="J8061" s="6"/>
    </row>
    <row r="8062">
      <c r="A8062" s="3">
        <v>8.5020235002E11</v>
      </c>
      <c r="B8062" s="2" t="s">
        <v>23913</v>
      </c>
      <c r="C8062" s="2" t="s">
        <v>23914</v>
      </c>
      <c r="D8062" s="3">
        <v>8.7015380104E10</v>
      </c>
      <c r="E8062" s="2" t="s">
        <v>420</v>
      </c>
      <c r="F8062" s="2" t="s">
        <v>9</v>
      </c>
      <c r="G8062" s="2" t="s">
        <v>23915</v>
      </c>
      <c r="H8062" s="65" t="s">
        <v>2591</v>
      </c>
      <c r="I8062" s="10"/>
      <c r="J8062" s="10"/>
    </row>
    <row r="8063">
      <c r="A8063" s="28">
        <v>8.50203300971E11</v>
      </c>
      <c r="B8063" s="29" t="s">
        <v>23916</v>
      </c>
      <c r="C8063" s="29" t="s">
        <v>23917</v>
      </c>
      <c r="D8063" s="39" t="s">
        <v>23918</v>
      </c>
      <c r="E8063" s="29" t="s">
        <v>674</v>
      </c>
      <c r="F8063" s="29" t="s">
        <v>16</v>
      </c>
      <c r="G8063" s="29" t="s">
        <v>6050</v>
      </c>
      <c r="H8063" s="51" t="s">
        <v>22970</v>
      </c>
      <c r="I8063" s="6"/>
      <c r="J8063" s="10"/>
    </row>
    <row r="8064">
      <c r="A8064" s="3">
        <v>8.50125301778E11</v>
      </c>
      <c r="B8064" s="2" t="s">
        <v>23919</v>
      </c>
      <c r="C8064" s="2" t="s">
        <v>23920</v>
      </c>
      <c r="D8064" s="3">
        <v>8.7012254939E10</v>
      </c>
      <c r="E8064" s="2" t="s">
        <v>21</v>
      </c>
      <c r="F8064" s="2" t="s">
        <v>2</v>
      </c>
      <c r="G8064" s="2" t="s">
        <v>6522</v>
      </c>
      <c r="H8064" s="4" t="s">
        <v>23262</v>
      </c>
      <c r="I8064" s="10"/>
      <c r="J8064" s="6"/>
    </row>
    <row r="8065">
      <c r="A8065" s="62">
        <v>8.50129402744E11</v>
      </c>
      <c r="B8065" s="63" t="s">
        <v>23921</v>
      </c>
      <c r="C8065" s="63" t="s">
        <v>23922</v>
      </c>
      <c r="D8065" s="62">
        <v>8.7005154848E10</v>
      </c>
      <c r="E8065" s="63" t="s">
        <v>6698</v>
      </c>
      <c r="F8065" s="63" t="s">
        <v>16</v>
      </c>
      <c r="G8065" s="63" t="s">
        <v>2985</v>
      </c>
      <c r="H8065" s="33"/>
      <c r="I8065" s="33"/>
      <c r="J8065" s="6"/>
    </row>
    <row r="8066">
      <c r="A8066" s="3">
        <v>8.50206400598E11</v>
      </c>
      <c r="B8066" s="2" t="s">
        <v>23923</v>
      </c>
      <c r="C8066" s="2" t="s">
        <v>23924</v>
      </c>
      <c r="D8066" s="3">
        <v>8.7783527995E10</v>
      </c>
      <c r="E8066" s="2" t="s">
        <v>23925</v>
      </c>
      <c r="F8066" s="2" t="s">
        <v>31</v>
      </c>
      <c r="G8066" s="2" t="s">
        <v>2723</v>
      </c>
      <c r="H8066" s="4" t="s">
        <v>23926</v>
      </c>
      <c r="I8066" s="10"/>
      <c r="J8066" s="13"/>
    </row>
    <row r="8067">
      <c r="A8067" s="3">
        <v>8.5021030171E11</v>
      </c>
      <c r="B8067" s="2" t="s">
        <v>23927</v>
      </c>
      <c r="C8067" s="2" t="s">
        <v>23928</v>
      </c>
      <c r="D8067" s="69" t="s">
        <v>23929</v>
      </c>
      <c r="E8067" s="2" t="s">
        <v>625</v>
      </c>
      <c r="F8067" s="2" t="s">
        <v>201</v>
      </c>
      <c r="G8067" s="2" t="s">
        <v>4210</v>
      </c>
      <c r="H8067" s="4" t="s">
        <v>23456</v>
      </c>
      <c r="I8067" s="10"/>
      <c r="J8067" s="10"/>
    </row>
    <row r="8068">
      <c r="A8068" s="28">
        <v>8.50218350682E11</v>
      </c>
      <c r="B8068" s="29" t="s">
        <v>23930</v>
      </c>
      <c r="C8068" s="29" t="s">
        <v>23931</v>
      </c>
      <c r="D8068" s="28">
        <v>8.7010398585E10</v>
      </c>
      <c r="E8068" s="29" t="s">
        <v>674</v>
      </c>
      <c r="F8068" s="29" t="s">
        <v>43</v>
      </c>
      <c r="G8068" s="29" t="s">
        <v>1795</v>
      </c>
      <c r="H8068" s="51" t="s">
        <v>2627</v>
      </c>
      <c r="I8068" s="6"/>
      <c r="J8068" s="33"/>
    </row>
    <row r="8069">
      <c r="A8069" s="28">
        <v>8.50212450369E11</v>
      </c>
      <c r="B8069" s="29" t="s">
        <v>23932</v>
      </c>
      <c r="C8069" s="29" t="s">
        <v>23933</v>
      </c>
      <c r="D8069" s="28">
        <f>+77787789932</f>
        <v>77787789932</v>
      </c>
      <c r="E8069" s="29" t="s">
        <v>1335</v>
      </c>
      <c r="F8069" s="29" t="s">
        <v>22</v>
      </c>
      <c r="G8069" s="29" t="s">
        <v>16082</v>
      </c>
      <c r="H8069" s="51" t="s">
        <v>23934</v>
      </c>
      <c r="I8069" s="6"/>
      <c r="J8069" s="6"/>
    </row>
    <row r="8070">
      <c r="A8070" s="3">
        <v>8.50221351032E11</v>
      </c>
      <c r="B8070" s="2" t="s">
        <v>23935</v>
      </c>
      <c r="C8070" s="2" t="s">
        <v>23936</v>
      </c>
      <c r="D8070" s="3">
        <v>8.7767154242E10</v>
      </c>
      <c r="E8070" s="2" t="s">
        <v>213</v>
      </c>
      <c r="F8070" s="2" t="s">
        <v>43</v>
      </c>
      <c r="G8070" s="2" t="s">
        <v>23937</v>
      </c>
      <c r="H8070" s="4" t="s">
        <v>2434</v>
      </c>
      <c r="I8070" s="10"/>
      <c r="J8070" s="6"/>
    </row>
    <row r="8071">
      <c r="A8071" s="3">
        <v>8.50224301072E11</v>
      </c>
      <c r="B8071" s="2" t="s">
        <v>23938</v>
      </c>
      <c r="C8071" s="2" t="s">
        <v>23939</v>
      </c>
      <c r="D8071" s="3">
        <v>8.708945591E10</v>
      </c>
      <c r="E8071" s="2" t="s">
        <v>117</v>
      </c>
      <c r="F8071" s="2" t="s">
        <v>31</v>
      </c>
      <c r="G8071" s="2" t="s">
        <v>1176</v>
      </c>
      <c r="H8071" s="4" t="s">
        <v>20832</v>
      </c>
      <c r="I8071" s="10"/>
      <c r="J8071" s="6"/>
    </row>
    <row r="8072">
      <c r="A8072" s="3">
        <v>8.50224402512E11</v>
      </c>
      <c r="B8072" s="2" t="s">
        <v>23940</v>
      </c>
      <c r="C8072" s="2" t="s">
        <v>23941</v>
      </c>
      <c r="D8072" s="3">
        <v>8.7057768501E10</v>
      </c>
      <c r="E8072" s="2" t="s">
        <v>213</v>
      </c>
      <c r="F8072" s="2" t="s">
        <v>96</v>
      </c>
      <c r="G8072" s="2" t="s">
        <v>4310</v>
      </c>
      <c r="H8072" s="4" t="s">
        <v>2370</v>
      </c>
      <c r="I8072" s="10"/>
      <c r="J8072" s="6"/>
    </row>
    <row r="8073">
      <c r="A8073" s="62">
        <v>8.50226350943E11</v>
      </c>
      <c r="B8073" s="63" t="s">
        <v>23942</v>
      </c>
      <c r="C8073" s="63" t="s">
        <v>23943</v>
      </c>
      <c r="D8073" s="62">
        <v>8.7012145317E10</v>
      </c>
      <c r="E8073" s="63" t="s">
        <v>21</v>
      </c>
      <c r="F8073" s="63" t="s">
        <v>428</v>
      </c>
      <c r="G8073" s="63" t="s">
        <v>3751</v>
      </c>
      <c r="H8073" s="33"/>
      <c r="I8073" s="33"/>
      <c r="J8073" s="6"/>
    </row>
    <row r="8074">
      <c r="A8074" s="3">
        <v>8.50226300075E11</v>
      </c>
      <c r="B8074" s="2" t="s">
        <v>23944</v>
      </c>
      <c r="C8074" s="2" t="s">
        <v>23945</v>
      </c>
      <c r="D8074" s="3">
        <v>8.7113693531E10</v>
      </c>
      <c r="E8074" s="2" t="s">
        <v>165</v>
      </c>
      <c r="F8074" s="2" t="s">
        <v>91</v>
      </c>
      <c r="G8074" s="2" t="s">
        <v>2005</v>
      </c>
      <c r="H8074" s="4" t="s">
        <v>2569</v>
      </c>
      <c r="I8074" s="10"/>
      <c r="J8074" s="6"/>
    </row>
    <row r="8075">
      <c r="A8075" s="28">
        <v>8.50305301449E11</v>
      </c>
      <c r="B8075" s="29" t="s">
        <v>23946</v>
      </c>
      <c r="C8075" s="29" t="s">
        <v>23947</v>
      </c>
      <c r="D8075" s="39" t="s">
        <v>23948</v>
      </c>
      <c r="E8075" s="29" t="s">
        <v>1</v>
      </c>
      <c r="F8075" s="29" t="s">
        <v>37</v>
      </c>
      <c r="G8075" s="29" t="s">
        <v>6280</v>
      </c>
      <c r="H8075" s="51" t="s">
        <v>23671</v>
      </c>
      <c r="I8075" s="6"/>
      <c r="J8075" s="6"/>
    </row>
    <row r="8076">
      <c r="A8076" s="28">
        <v>8.50307400616E11</v>
      </c>
      <c r="B8076" s="29" t="s">
        <v>23949</v>
      </c>
      <c r="C8076" s="29" t="s">
        <v>23950</v>
      </c>
      <c r="D8076" s="28">
        <v>8.7775795787E10</v>
      </c>
      <c r="E8076" s="29" t="s">
        <v>1351</v>
      </c>
      <c r="F8076" s="29" t="s">
        <v>186</v>
      </c>
      <c r="G8076" s="29" t="s">
        <v>1196</v>
      </c>
      <c r="H8076" s="51" t="s">
        <v>23109</v>
      </c>
      <c r="I8076" s="6"/>
      <c r="J8076" s="10"/>
    </row>
    <row r="8077">
      <c r="A8077" s="28">
        <v>8.50307401357E11</v>
      </c>
      <c r="B8077" s="29" t="s">
        <v>23951</v>
      </c>
      <c r="C8077" s="29" t="s">
        <v>23952</v>
      </c>
      <c r="D8077" s="28">
        <f>+77051755011</f>
        <v>77051755011</v>
      </c>
      <c r="E8077" s="29" t="s">
        <v>879</v>
      </c>
      <c r="F8077" s="29" t="s">
        <v>141</v>
      </c>
      <c r="G8077" s="29" t="s">
        <v>2480</v>
      </c>
      <c r="H8077" s="51" t="s">
        <v>23953</v>
      </c>
      <c r="I8077" s="6"/>
      <c r="J8077" s="6"/>
    </row>
    <row r="8078">
      <c r="A8078" s="3">
        <v>8.50319300605E11</v>
      </c>
      <c r="B8078" s="2" t="s">
        <v>23954</v>
      </c>
      <c r="C8078" s="2" t="s">
        <v>23955</v>
      </c>
      <c r="D8078" s="69" t="s">
        <v>23956</v>
      </c>
      <c r="E8078" s="2" t="s">
        <v>165</v>
      </c>
      <c r="F8078" s="2" t="s">
        <v>91</v>
      </c>
      <c r="G8078" s="2" t="s">
        <v>3134</v>
      </c>
      <c r="H8078" s="4" t="s">
        <v>2569</v>
      </c>
      <c r="I8078" s="10"/>
      <c r="J8078" s="6"/>
    </row>
    <row r="8079">
      <c r="A8079" s="3">
        <v>8.50309401437E11</v>
      </c>
      <c r="B8079" s="2" t="s">
        <v>23957</v>
      </c>
      <c r="C8079" s="2" t="s">
        <v>23958</v>
      </c>
      <c r="D8079" s="3">
        <v>8.771355599E10</v>
      </c>
      <c r="E8079" s="2" t="s">
        <v>117</v>
      </c>
      <c r="F8079" s="2" t="s">
        <v>2</v>
      </c>
      <c r="G8079" s="2" t="s">
        <v>16152</v>
      </c>
      <c r="H8079" s="4" t="s">
        <v>23262</v>
      </c>
      <c r="I8079" s="10"/>
      <c r="J8079" s="10"/>
    </row>
    <row r="8080">
      <c r="A8080" s="28">
        <v>8.50315302203E11</v>
      </c>
      <c r="B8080" s="29" t="s">
        <v>23959</v>
      </c>
      <c r="C8080" s="29" t="s">
        <v>23960</v>
      </c>
      <c r="D8080" s="28">
        <v>8.7771460696E10</v>
      </c>
      <c r="E8080" s="29" t="s">
        <v>525</v>
      </c>
      <c r="F8080" s="29" t="s">
        <v>37</v>
      </c>
      <c r="G8080" s="29" t="s">
        <v>2251</v>
      </c>
      <c r="H8080" s="51" t="s">
        <v>23671</v>
      </c>
      <c r="I8080" s="6"/>
      <c r="J8080" s="33"/>
    </row>
    <row r="8081">
      <c r="A8081" s="28">
        <v>8.50318400418E11</v>
      </c>
      <c r="B8081" s="29" t="s">
        <v>23961</v>
      </c>
      <c r="C8081" s="29" t="s">
        <v>23962</v>
      </c>
      <c r="D8081" s="28">
        <v>8.7787684466E10</v>
      </c>
      <c r="E8081" s="29" t="s">
        <v>9241</v>
      </c>
      <c r="F8081" s="29" t="s">
        <v>452</v>
      </c>
      <c r="G8081" s="29" t="s">
        <v>1617</v>
      </c>
      <c r="H8081" s="51" t="s">
        <v>23599</v>
      </c>
      <c r="I8081" s="6"/>
      <c r="J8081" s="6"/>
    </row>
    <row r="8082">
      <c r="A8082" s="3">
        <v>8.50320402336E11</v>
      </c>
      <c r="B8082" s="2" t="s">
        <v>23963</v>
      </c>
      <c r="C8082" s="2" t="s">
        <v>23964</v>
      </c>
      <c r="D8082" s="3">
        <v>8.713332561E10</v>
      </c>
      <c r="E8082" s="2" t="s">
        <v>36</v>
      </c>
      <c r="F8082" s="2" t="s">
        <v>201</v>
      </c>
      <c r="G8082" s="2" t="s">
        <v>2178</v>
      </c>
      <c r="H8082" s="4" t="s">
        <v>23586</v>
      </c>
      <c r="I8082" s="10"/>
      <c r="J8082" s="6"/>
    </row>
    <row r="8083">
      <c r="A8083" s="3">
        <v>8.50320303105E11</v>
      </c>
      <c r="B8083" s="2" t="s">
        <v>8990</v>
      </c>
      <c r="C8083" s="2" t="s">
        <v>8990</v>
      </c>
      <c r="D8083" s="69" t="s">
        <v>23965</v>
      </c>
      <c r="E8083" s="2" t="s">
        <v>165</v>
      </c>
      <c r="F8083" s="2" t="s">
        <v>141</v>
      </c>
      <c r="G8083" s="2" t="s">
        <v>1357</v>
      </c>
      <c r="H8083" s="4" t="s">
        <v>21559</v>
      </c>
      <c r="I8083" s="10"/>
      <c r="J8083" s="6"/>
    </row>
    <row r="8084">
      <c r="A8084" s="28">
        <v>8.50323301437E11</v>
      </c>
      <c r="B8084" s="29" t="s">
        <v>23966</v>
      </c>
      <c r="C8084" s="29" t="s">
        <v>23967</v>
      </c>
      <c r="D8084" s="28">
        <v>8.7051299333E10</v>
      </c>
      <c r="E8084" s="29" t="s">
        <v>117</v>
      </c>
      <c r="F8084" s="29" t="s">
        <v>31</v>
      </c>
      <c r="G8084" s="29" t="s">
        <v>2447</v>
      </c>
      <c r="H8084" s="51" t="s">
        <v>21234</v>
      </c>
      <c r="I8084" s="6"/>
      <c r="J8084" s="6"/>
    </row>
    <row r="8085">
      <c r="A8085" s="28">
        <v>8.50325301251E11</v>
      </c>
      <c r="B8085" s="29" t="s">
        <v>23968</v>
      </c>
      <c r="C8085" s="29" t="s">
        <v>23969</v>
      </c>
      <c r="D8085" s="28">
        <v>8.7472553901E10</v>
      </c>
      <c r="E8085" s="29" t="s">
        <v>225</v>
      </c>
      <c r="F8085" s="29" t="s">
        <v>37</v>
      </c>
      <c r="G8085" s="29" t="s">
        <v>23970</v>
      </c>
      <c r="H8085" s="51" t="s">
        <v>23671</v>
      </c>
      <c r="I8085" s="6"/>
      <c r="J8085" s="6"/>
    </row>
    <row r="8086">
      <c r="A8086" s="28">
        <v>8.50327302764E11</v>
      </c>
      <c r="B8086" s="29" t="s">
        <v>12274</v>
      </c>
      <c r="C8086" s="29" t="s">
        <v>23971</v>
      </c>
      <c r="D8086" s="28">
        <v>8.7773233523E10</v>
      </c>
      <c r="E8086" s="29" t="s">
        <v>225</v>
      </c>
      <c r="F8086" s="29" t="s">
        <v>37</v>
      </c>
      <c r="G8086" s="29" t="s">
        <v>23972</v>
      </c>
      <c r="H8086" s="51" t="s">
        <v>23671</v>
      </c>
      <c r="I8086" s="6"/>
      <c r="J8086" s="10"/>
    </row>
    <row r="8087">
      <c r="A8087" s="28">
        <v>8.50402450689E11</v>
      </c>
      <c r="B8087" s="29" t="s">
        <v>23973</v>
      </c>
      <c r="C8087" s="29" t="s">
        <v>23974</v>
      </c>
      <c r="D8087" s="39" t="s">
        <v>23975</v>
      </c>
      <c r="E8087" s="29" t="s">
        <v>117</v>
      </c>
      <c r="F8087" s="29" t="s">
        <v>96</v>
      </c>
      <c r="G8087" s="29" t="s">
        <v>23976</v>
      </c>
      <c r="H8087" s="51" t="s">
        <v>23977</v>
      </c>
      <c r="I8087" s="6"/>
      <c r="J8087" s="6"/>
    </row>
    <row r="8088">
      <c r="A8088" s="3">
        <v>8.50404450878E11</v>
      </c>
      <c r="B8088" s="2" t="s">
        <v>23978</v>
      </c>
      <c r="C8088" s="2" t="s">
        <v>23979</v>
      </c>
      <c r="D8088" s="3">
        <f>+7078704988</f>
        <v>7078704988</v>
      </c>
      <c r="E8088" s="2" t="s">
        <v>1335</v>
      </c>
      <c r="F8088" s="2" t="s">
        <v>60</v>
      </c>
      <c r="G8088" s="2" t="s">
        <v>2330</v>
      </c>
      <c r="H8088" s="4" t="s">
        <v>2994</v>
      </c>
      <c r="I8088" s="10"/>
      <c r="J8088" s="20"/>
    </row>
    <row r="8089">
      <c r="A8089" s="28">
        <v>8.50413302068E11</v>
      </c>
      <c r="B8089" s="29" t="s">
        <v>17036</v>
      </c>
      <c r="C8089" s="29" t="s">
        <v>23980</v>
      </c>
      <c r="D8089" s="39" t="s">
        <v>23981</v>
      </c>
      <c r="E8089" s="29" t="s">
        <v>525</v>
      </c>
      <c r="F8089" s="29" t="s">
        <v>201</v>
      </c>
      <c r="G8089" s="29" t="s">
        <v>1873</v>
      </c>
      <c r="H8089" s="51" t="s">
        <v>2637</v>
      </c>
      <c r="I8089" s="6"/>
      <c r="J8089" s="13"/>
    </row>
    <row r="8090">
      <c r="A8090" s="28">
        <v>8.50410351317E11</v>
      </c>
      <c r="B8090" s="29" t="s">
        <v>23982</v>
      </c>
      <c r="C8090" s="29" t="s">
        <v>23983</v>
      </c>
      <c r="D8090" s="39" t="s">
        <v>23984</v>
      </c>
      <c r="E8090" s="29" t="s">
        <v>21</v>
      </c>
      <c r="F8090" s="29" t="s">
        <v>43</v>
      </c>
      <c r="G8090" s="29" t="s">
        <v>1129</v>
      </c>
      <c r="H8090" s="51" t="s">
        <v>2627</v>
      </c>
      <c r="I8090" s="6"/>
      <c r="J8090" s="33"/>
    </row>
    <row r="8091">
      <c r="A8091" s="28">
        <v>8.50406401484E11</v>
      </c>
      <c r="B8091" s="29" t="s">
        <v>23985</v>
      </c>
      <c r="C8091" s="29" t="s">
        <v>23986</v>
      </c>
      <c r="D8091" s="28">
        <v>8.70573733E10</v>
      </c>
      <c r="E8091" s="29" t="s">
        <v>213</v>
      </c>
      <c r="F8091" s="29" t="s">
        <v>2</v>
      </c>
      <c r="G8091" s="29" t="s">
        <v>6133</v>
      </c>
      <c r="H8091" s="51" t="s">
        <v>22451</v>
      </c>
      <c r="I8091" s="6"/>
      <c r="J8091" s="6"/>
    </row>
    <row r="8092">
      <c r="A8092" s="62">
        <v>8.50408301345E11</v>
      </c>
      <c r="B8092" s="63" t="s">
        <v>23987</v>
      </c>
      <c r="C8092" s="63" t="s">
        <v>23988</v>
      </c>
      <c r="D8092" s="62">
        <v>8.7078958959E10</v>
      </c>
      <c r="E8092" s="63" t="s">
        <v>21</v>
      </c>
      <c r="F8092" s="63" t="s">
        <v>16</v>
      </c>
      <c r="G8092" s="63" t="s">
        <v>2723</v>
      </c>
      <c r="H8092" s="33"/>
      <c r="I8092" s="33"/>
      <c r="J8092" s="10"/>
    </row>
    <row r="8093">
      <c r="A8093" s="62">
        <v>8.50411401194E11</v>
      </c>
      <c r="B8093" s="63" t="s">
        <v>23989</v>
      </c>
      <c r="C8093" s="63" t="s">
        <v>23990</v>
      </c>
      <c r="D8093" s="62">
        <v>8.7776537786E10</v>
      </c>
      <c r="E8093" s="63" t="s">
        <v>1335</v>
      </c>
      <c r="F8093" s="63" t="s">
        <v>205</v>
      </c>
      <c r="G8093" s="63" t="s">
        <v>1634</v>
      </c>
      <c r="H8093" s="33"/>
      <c r="I8093" s="33"/>
      <c r="J8093" s="10"/>
      <c r="K8093" s="27"/>
      <c r="L8093" s="27"/>
      <c r="M8093" s="27"/>
      <c r="N8093" s="27"/>
      <c r="O8093" s="27"/>
      <c r="P8093" s="27"/>
      <c r="Q8093" s="27"/>
      <c r="R8093" s="27"/>
      <c r="S8093" s="27"/>
      <c r="T8093" s="27"/>
      <c r="U8093" s="27"/>
      <c r="V8093" s="27"/>
      <c r="W8093" s="27"/>
      <c r="X8093" s="27"/>
      <c r="Y8093" s="27"/>
      <c r="Z8093" s="27"/>
    </row>
    <row r="8094">
      <c r="A8094" s="28">
        <v>8.50420350571E11</v>
      </c>
      <c r="B8094" s="29" t="s">
        <v>23991</v>
      </c>
      <c r="C8094" s="29" t="s">
        <v>23992</v>
      </c>
      <c r="D8094" s="39" t="s">
        <v>23993</v>
      </c>
      <c r="E8094" s="29" t="s">
        <v>165</v>
      </c>
      <c r="F8094" s="29" t="s">
        <v>16</v>
      </c>
      <c r="G8094" s="29" t="s">
        <v>2704</v>
      </c>
      <c r="H8094" s="30" t="s">
        <v>23994</v>
      </c>
      <c r="I8094" s="6"/>
      <c r="J8094" s="6"/>
    </row>
    <row r="8095">
      <c r="A8095" s="3">
        <v>8.50414351458E11</v>
      </c>
      <c r="B8095" s="2" t="s">
        <v>23995</v>
      </c>
      <c r="C8095" s="2" t="s">
        <v>23996</v>
      </c>
      <c r="D8095" s="3">
        <v>8.7711702791E10</v>
      </c>
      <c r="E8095" s="2" t="s">
        <v>762</v>
      </c>
      <c r="F8095" s="2" t="s">
        <v>201</v>
      </c>
      <c r="G8095" s="2" t="s">
        <v>13681</v>
      </c>
      <c r="H8095" s="4" t="s">
        <v>23456</v>
      </c>
      <c r="I8095" s="10"/>
      <c r="J8095" s="6"/>
    </row>
    <row r="8096">
      <c r="A8096" s="3">
        <v>8.50426451053E11</v>
      </c>
      <c r="B8096" s="2" t="s">
        <v>23997</v>
      </c>
      <c r="C8096" s="2" t="s">
        <v>23998</v>
      </c>
      <c r="D8096" s="3">
        <v>8.7025056672E10</v>
      </c>
      <c r="E8096" s="2" t="s">
        <v>225</v>
      </c>
      <c r="F8096" s="2" t="s">
        <v>71</v>
      </c>
      <c r="G8096" s="2" t="s">
        <v>2186</v>
      </c>
      <c r="H8096" s="65" t="s">
        <v>2055</v>
      </c>
      <c r="I8096" s="10"/>
      <c r="J8096" s="6"/>
    </row>
    <row r="8097">
      <c r="A8097" s="28">
        <v>8.50429302739E11</v>
      </c>
      <c r="B8097" s="29" t="s">
        <v>23999</v>
      </c>
      <c r="C8097" s="29" t="s">
        <v>24000</v>
      </c>
      <c r="D8097" s="28">
        <v>8.7252999999E10</v>
      </c>
      <c r="E8097" s="29" t="s">
        <v>13047</v>
      </c>
      <c r="F8097" s="29" t="s">
        <v>273</v>
      </c>
      <c r="G8097" s="29" t="s">
        <v>5830</v>
      </c>
      <c r="H8097" s="51" t="s">
        <v>22970</v>
      </c>
      <c r="I8097" s="6"/>
      <c r="J8097" s="10"/>
    </row>
    <row r="8098">
      <c r="A8098" s="28">
        <v>8.5050630158E11</v>
      </c>
      <c r="B8098" s="29" t="s">
        <v>24001</v>
      </c>
      <c r="C8098" s="29" t="s">
        <v>24002</v>
      </c>
      <c r="D8098" s="28">
        <v>8.7771207999E10</v>
      </c>
      <c r="E8098" s="29" t="s">
        <v>117</v>
      </c>
      <c r="F8098" s="29" t="s">
        <v>201</v>
      </c>
      <c r="G8098" s="29" t="s">
        <v>18795</v>
      </c>
      <c r="H8098" s="51" t="s">
        <v>2845</v>
      </c>
      <c r="I8098" s="6"/>
      <c r="J8098" s="10"/>
    </row>
    <row r="8099">
      <c r="A8099" s="58"/>
      <c r="B8099" s="58"/>
      <c r="C8099" s="58"/>
      <c r="D8099" s="58"/>
      <c r="E8099" s="58"/>
      <c r="F8099" s="58"/>
      <c r="G8099" s="58"/>
      <c r="H8099" s="6"/>
      <c r="I8099" s="6"/>
      <c r="J8099" s="10"/>
    </row>
    <row r="8100">
      <c r="A8100" s="62">
        <v>8.50503300853E11</v>
      </c>
      <c r="B8100" s="63" t="s">
        <v>24003</v>
      </c>
      <c r="C8100" s="63" t="s">
        <v>24004</v>
      </c>
      <c r="D8100" s="63" t="s">
        <v>24005</v>
      </c>
      <c r="E8100" s="63" t="s">
        <v>16</v>
      </c>
      <c r="F8100" s="63" t="s">
        <v>37</v>
      </c>
      <c r="G8100" s="63" t="s">
        <v>24006</v>
      </c>
      <c r="H8100" s="33"/>
      <c r="I8100" s="33"/>
      <c r="J8100" s="6"/>
    </row>
    <row r="8101">
      <c r="A8101" s="62">
        <v>8.50517302618E11</v>
      </c>
      <c r="B8101" s="63" t="s">
        <v>24007</v>
      </c>
      <c r="C8101" s="63" t="s">
        <v>24008</v>
      </c>
      <c r="D8101" s="62">
        <v>8.7013873545E10</v>
      </c>
      <c r="E8101" s="63" t="s">
        <v>1</v>
      </c>
      <c r="F8101" s="63" t="s">
        <v>1868</v>
      </c>
      <c r="G8101" s="63" t="s">
        <v>5543</v>
      </c>
      <c r="H8101" s="33"/>
      <c r="I8101" s="33"/>
      <c r="J8101" s="33"/>
    </row>
    <row r="8102">
      <c r="A8102" s="28">
        <v>8.50509302057E11</v>
      </c>
      <c r="B8102" s="29" t="s">
        <v>24009</v>
      </c>
      <c r="C8102" s="29" t="s">
        <v>24010</v>
      </c>
      <c r="D8102" s="28">
        <f>+77718824805</f>
        <v>77718824805</v>
      </c>
      <c r="E8102" s="29" t="s">
        <v>225</v>
      </c>
      <c r="F8102" s="29" t="s">
        <v>37</v>
      </c>
      <c r="G8102" s="29" t="s">
        <v>1181</v>
      </c>
      <c r="H8102" s="51" t="s">
        <v>23671</v>
      </c>
      <c r="I8102" s="6"/>
      <c r="J8102" s="6"/>
    </row>
    <row r="8103">
      <c r="A8103" s="28">
        <v>8.50511302526E11</v>
      </c>
      <c r="B8103" s="29" t="s">
        <v>24011</v>
      </c>
      <c r="C8103" s="29" t="s">
        <v>24012</v>
      </c>
      <c r="D8103" s="28">
        <v>8.775802212E10</v>
      </c>
      <c r="E8103" s="29" t="s">
        <v>11017</v>
      </c>
      <c r="F8103" s="29" t="s">
        <v>452</v>
      </c>
      <c r="G8103" s="29" t="s">
        <v>4499</v>
      </c>
      <c r="H8103" s="51" t="s">
        <v>24013</v>
      </c>
      <c r="I8103" s="6"/>
      <c r="J8103" s="6"/>
    </row>
    <row r="8104">
      <c r="A8104" s="3">
        <v>8.50520450442E11</v>
      </c>
      <c r="B8104" s="2" t="s">
        <v>24014</v>
      </c>
      <c r="C8104" s="2" t="s">
        <v>24015</v>
      </c>
      <c r="D8104" s="3">
        <v>8.7029118929E10</v>
      </c>
      <c r="E8104" s="2" t="s">
        <v>1373</v>
      </c>
      <c r="F8104" s="2" t="s">
        <v>22</v>
      </c>
      <c r="G8104" s="2" t="s">
        <v>23128</v>
      </c>
      <c r="H8104" s="4" t="s">
        <v>2755</v>
      </c>
      <c r="I8104" s="10"/>
      <c r="J8104" s="6"/>
    </row>
    <row r="8105">
      <c r="A8105" s="3">
        <v>8.50520350763E11</v>
      </c>
      <c r="B8105" s="2" t="s">
        <v>24016</v>
      </c>
      <c r="C8105" s="2" t="s">
        <v>24017</v>
      </c>
      <c r="D8105" s="3">
        <v>8.7184091367E10</v>
      </c>
      <c r="E8105" s="2" t="s">
        <v>165</v>
      </c>
      <c r="F8105" s="2" t="s">
        <v>9</v>
      </c>
      <c r="G8105" s="2" t="s">
        <v>24018</v>
      </c>
      <c r="H8105" s="65" t="s">
        <v>20425</v>
      </c>
      <c r="I8105" s="10"/>
      <c r="J8105" s="33"/>
    </row>
    <row r="8106">
      <c r="A8106" s="3">
        <v>8.50529450818E11</v>
      </c>
      <c r="B8106" s="2" t="s">
        <v>24019</v>
      </c>
      <c r="C8106" s="2" t="s">
        <v>24020</v>
      </c>
      <c r="D8106" s="3">
        <v>8.7213997014E10</v>
      </c>
      <c r="E8106" s="2" t="s">
        <v>213</v>
      </c>
      <c r="F8106" s="2" t="s">
        <v>71</v>
      </c>
      <c r="G8106" s="2" t="s">
        <v>2690</v>
      </c>
      <c r="H8106" s="65" t="s">
        <v>2055</v>
      </c>
      <c r="I8106" s="10"/>
      <c r="J8106" s="6"/>
    </row>
    <row r="8107">
      <c r="A8107" s="62">
        <v>8.50530300018E11</v>
      </c>
      <c r="B8107" s="63" t="s">
        <v>24021</v>
      </c>
      <c r="C8107" s="63" t="s">
        <v>24021</v>
      </c>
      <c r="D8107" s="68" t="str">
        <f>+7(775)1779246</f>
        <v>#ERROR!</v>
      </c>
      <c r="E8107" s="63" t="s">
        <v>36</v>
      </c>
      <c r="F8107" s="63" t="s">
        <v>16</v>
      </c>
      <c r="G8107" s="63" t="s">
        <v>22529</v>
      </c>
      <c r="H8107" s="33"/>
      <c r="I8107" s="33"/>
      <c r="J8107" s="6"/>
    </row>
    <row r="8108">
      <c r="A8108" s="3">
        <v>8.50601350733E11</v>
      </c>
      <c r="B8108" s="2" t="s">
        <v>24022</v>
      </c>
      <c r="C8108" s="2" t="s">
        <v>24022</v>
      </c>
      <c r="D8108" s="3">
        <v>8.7017481962E10</v>
      </c>
      <c r="E8108" s="2" t="s">
        <v>253</v>
      </c>
      <c r="F8108" s="2" t="s">
        <v>22</v>
      </c>
      <c r="G8108" s="2" t="s">
        <v>1427</v>
      </c>
      <c r="H8108" s="4" t="s">
        <v>24023</v>
      </c>
      <c r="I8108" s="10"/>
      <c r="J8108" s="13"/>
    </row>
    <row r="8109">
      <c r="A8109" s="28">
        <v>8.50602301592E11</v>
      </c>
      <c r="B8109" s="29" t="s">
        <v>24024</v>
      </c>
      <c r="C8109" s="29" t="s">
        <v>24025</v>
      </c>
      <c r="D8109" s="28">
        <v>8.7478120988E10</v>
      </c>
      <c r="E8109" s="29" t="s">
        <v>165</v>
      </c>
      <c r="F8109" s="29" t="s">
        <v>91</v>
      </c>
      <c r="G8109" s="29" t="s">
        <v>19779</v>
      </c>
      <c r="H8109" s="51" t="s">
        <v>2640</v>
      </c>
      <c r="I8109" s="6"/>
      <c r="J8109" s="10"/>
    </row>
    <row r="8110">
      <c r="A8110" s="3">
        <v>8.50605402741E11</v>
      </c>
      <c r="B8110" s="2" t="s">
        <v>24026</v>
      </c>
      <c r="C8110" s="2" t="s">
        <v>24027</v>
      </c>
      <c r="D8110" s="3">
        <f>+77786022000</f>
        <v>77786022000</v>
      </c>
      <c r="E8110" s="2" t="s">
        <v>173</v>
      </c>
      <c r="F8110" s="2" t="s">
        <v>452</v>
      </c>
      <c r="G8110" s="2" t="s">
        <v>1617</v>
      </c>
      <c r="H8110" s="4" t="s">
        <v>23560</v>
      </c>
      <c r="I8110" s="10"/>
      <c r="J8110" s="33"/>
    </row>
    <row r="8111">
      <c r="A8111" s="3">
        <v>8.50605401604E11</v>
      </c>
      <c r="B8111" s="2" t="s">
        <v>3102</v>
      </c>
      <c r="C8111" s="2" t="s">
        <v>24028</v>
      </c>
      <c r="D8111" s="3">
        <v>8.7053610285E10</v>
      </c>
      <c r="E8111" s="2" t="s">
        <v>165</v>
      </c>
      <c r="F8111" s="2" t="s">
        <v>273</v>
      </c>
      <c r="G8111" s="2" t="s">
        <v>5830</v>
      </c>
      <c r="H8111" s="4" t="s">
        <v>21650</v>
      </c>
      <c r="I8111" s="10"/>
      <c r="J8111" s="33"/>
    </row>
    <row r="8112">
      <c r="A8112" s="62">
        <v>8.50605401862E11</v>
      </c>
      <c r="B8112" s="63" t="s">
        <v>24029</v>
      </c>
      <c r="C8112" s="63" t="s">
        <v>24030</v>
      </c>
      <c r="D8112" s="68" t="str">
        <f>+77025507815 ,87025507815</f>
        <v>#ERROR!</v>
      </c>
      <c r="E8112" s="63" t="s">
        <v>16</v>
      </c>
      <c r="F8112" s="63" t="s">
        <v>2</v>
      </c>
      <c r="G8112" s="63" t="s">
        <v>24031</v>
      </c>
      <c r="H8112" s="33"/>
      <c r="I8112" s="33"/>
      <c r="J8112" s="6"/>
    </row>
    <row r="8113">
      <c r="A8113" s="62">
        <v>8.50610300637E11</v>
      </c>
      <c r="B8113" s="63" t="s">
        <v>24032</v>
      </c>
      <c r="C8113" s="63" t="s">
        <v>24033</v>
      </c>
      <c r="D8113" s="62">
        <v>8.7027117242E10</v>
      </c>
      <c r="E8113" s="63" t="s">
        <v>674</v>
      </c>
      <c r="F8113" s="63" t="s">
        <v>16</v>
      </c>
      <c r="G8113" s="63" t="s">
        <v>13285</v>
      </c>
      <c r="H8113" s="33"/>
      <c r="I8113" s="33"/>
      <c r="J8113" s="13"/>
    </row>
    <row r="8114">
      <c r="A8114" s="28">
        <v>8.50607302766E11</v>
      </c>
      <c r="B8114" s="29" t="s">
        <v>23357</v>
      </c>
      <c r="C8114" s="29" t="s">
        <v>24034</v>
      </c>
      <c r="D8114" s="28">
        <v>8.701263192E10</v>
      </c>
      <c r="E8114" s="29" t="s">
        <v>213</v>
      </c>
      <c r="F8114" s="29" t="s">
        <v>37</v>
      </c>
      <c r="G8114" s="29" t="s">
        <v>5938</v>
      </c>
      <c r="H8114" s="51" t="s">
        <v>23671</v>
      </c>
      <c r="I8114" s="6"/>
      <c r="J8114" s="33"/>
    </row>
    <row r="8115">
      <c r="A8115" s="28">
        <v>8.50609301441E11</v>
      </c>
      <c r="B8115" s="29" t="s">
        <v>24035</v>
      </c>
      <c r="C8115" s="29" t="s">
        <v>24036</v>
      </c>
      <c r="D8115" s="28">
        <v>8.7055383638E10</v>
      </c>
      <c r="E8115" s="29" t="s">
        <v>674</v>
      </c>
      <c r="F8115" s="29" t="s">
        <v>201</v>
      </c>
      <c r="G8115" s="29" t="s">
        <v>16545</v>
      </c>
      <c r="H8115" s="51" t="s">
        <v>24037</v>
      </c>
      <c r="I8115" s="6"/>
      <c r="J8115" s="6"/>
    </row>
    <row r="8116">
      <c r="A8116" s="62">
        <v>8.50609401993E11</v>
      </c>
      <c r="B8116" s="63" t="s">
        <v>24038</v>
      </c>
      <c r="C8116" s="63" t="s">
        <v>24039</v>
      </c>
      <c r="D8116" s="62">
        <v>8.7755254002E10</v>
      </c>
      <c r="E8116" s="63" t="s">
        <v>1335</v>
      </c>
      <c r="F8116" s="63" t="s">
        <v>205</v>
      </c>
      <c r="G8116" s="63" t="s">
        <v>802</v>
      </c>
      <c r="H8116" s="33"/>
      <c r="I8116" s="33"/>
      <c r="J8116" s="33"/>
    </row>
    <row r="8117">
      <c r="A8117" s="3">
        <v>8.50609402466E11</v>
      </c>
      <c r="B8117" s="2" t="s">
        <v>24040</v>
      </c>
      <c r="C8117" s="2" t="s">
        <v>24041</v>
      </c>
      <c r="D8117" s="69" t="s">
        <v>24042</v>
      </c>
      <c r="E8117" s="2" t="s">
        <v>2998</v>
      </c>
      <c r="F8117" s="2" t="s">
        <v>141</v>
      </c>
      <c r="G8117" s="2" t="s">
        <v>24043</v>
      </c>
      <c r="H8117" s="4" t="s">
        <v>21487</v>
      </c>
      <c r="I8117" s="10"/>
      <c r="J8117" s="6"/>
    </row>
    <row r="8118">
      <c r="A8118" s="3">
        <v>8.50617350057E11</v>
      </c>
      <c r="B8118" s="2" t="s">
        <v>24044</v>
      </c>
      <c r="C8118" s="2" t="s">
        <v>24045</v>
      </c>
      <c r="D8118" s="69" t="s">
        <v>24046</v>
      </c>
      <c r="E8118" s="2" t="s">
        <v>225</v>
      </c>
      <c r="F8118" s="2" t="s">
        <v>9</v>
      </c>
      <c r="G8118" s="2" t="s">
        <v>20944</v>
      </c>
      <c r="H8118" s="65" t="s">
        <v>21148</v>
      </c>
      <c r="I8118" s="10"/>
      <c r="J8118" s="6"/>
    </row>
    <row r="8119">
      <c r="A8119" s="62">
        <v>8.5062035034E11</v>
      </c>
      <c r="B8119" s="63" t="s">
        <v>24047</v>
      </c>
      <c r="C8119" s="63" t="s">
        <v>24048</v>
      </c>
      <c r="D8119" s="68" t="str">
        <f>+77478416417 ,87478416417</f>
        <v>#ERROR!</v>
      </c>
      <c r="E8119" s="63" t="s">
        <v>2810</v>
      </c>
      <c r="F8119" s="63" t="s">
        <v>2984</v>
      </c>
      <c r="G8119" s="63" t="s">
        <v>2985</v>
      </c>
      <c r="H8119" s="33"/>
      <c r="I8119" s="33"/>
      <c r="J8119" s="14"/>
    </row>
    <row r="8120">
      <c r="A8120" s="28">
        <v>8.50626351708E11</v>
      </c>
      <c r="B8120" s="29" t="s">
        <v>2509</v>
      </c>
      <c r="C8120" s="29" t="s">
        <v>24049</v>
      </c>
      <c r="D8120" s="39" t="s">
        <v>24050</v>
      </c>
      <c r="E8120" s="29" t="s">
        <v>16</v>
      </c>
      <c r="F8120" s="29" t="s">
        <v>96</v>
      </c>
      <c r="G8120" s="29" t="s">
        <v>24051</v>
      </c>
      <c r="H8120" s="51" t="s">
        <v>2373</v>
      </c>
      <c r="I8120" s="6"/>
      <c r="J8120" s="33"/>
    </row>
    <row r="8121">
      <c r="A8121" s="28">
        <v>8.50623399161E11</v>
      </c>
      <c r="B8121" s="29" t="s">
        <v>24052</v>
      </c>
      <c r="C8121" s="29" t="s">
        <v>24053</v>
      </c>
      <c r="D8121" s="39" t="s">
        <v>24054</v>
      </c>
      <c r="E8121" s="29" t="s">
        <v>272</v>
      </c>
      <c r="F8121" s="29" t="s">
        <v>96</v>
      </c>
      <c r="G8121" s="29" t="s">
        <v>14504</v>
      </c>
      <c r="H8121" s="51" t="s">
        <v>2373</v>
      </c>
      <c r="I8121" s="6"/>
      <c r="J8121" s="10"/>
    </row>
    <row r="8122">
      <c r="A8122" s="62">
        <v>8.5062530124E11</v>
      </c>
      <c r="B8122" s="63" t="s">
        <v>24055</v>
      </c>
      <c r="C8122" s="63" t="s">
        <v>24056</v>
      </c>
      <c r="D8122" s="62">
        <v>8.7015848884E10</v>
      </c>
      <c r="E8122" s="63" t="s">
        <v>173</v>
      </c>
      <c r="F8122" s="63" t="s">
        <v>1868</v>
      </c>
      <c r="G8122" s="63" t="s">
        <v>12294</v>
      </c>
      <c r="H8122" s="33"/>
      <c r="I8122" s="33"/>
      <c r="J8122" s="33"/>
    </row>
    <row r="8123">
      <c r="A8123" s="62">
        <v>8.50625302506E11</v>
      </c>
      <c r="B8123" s="63" t="s">
        <v>24057</v>
      </c>
      <c r="C8123" s="63" t="s">
        <v>24058</v>
      </c>
      <c r="D8123" s="62">
        <v>8.7781637253E10</v>
      </c>
      <c r="E8123" s="63" t="s">
        <v>213</v>
      </c>
      <c r="F8123" s="63" t="s">
        <v>2984</v>
      </c>
      <c r="G8123" s="63" t="s">
        <v>21196</v>
      </c>
      <c r="H8123" s="33"/>
      <c r="I8123" s="33"/>
      <c r="J8123" s="10"/>
      <c r="K8123" s="27"/>
      <c r="L8123" s="27"/>
      <c r="M8123" s="27"/>
      <c r="N8123" s="27"/>
      <c r="O8123" s="27"/>
      <c r="P8123" s="27"/>
      <c r="Q8123" s="27"/>
      <c r="R8123" s="27"/>
      <c r="S8123" s="27"/>
      <c r="T8123" s="27"/>
      <c r="U8123" s="27"/>
      <c r="V8123" s="27"/>
      <c r="W8123" s="27"/>
      <c r="X8123" s="27"/>
      <c r="Y8123" s="27"/>
      <c r="Z8123" s="27"/>
    </row>
    <row r="8124">
      <c r="A8124" s="3">
        <v>8.50702400465E11</v>
      </c>
      <c r="B8124" s="2" t="s">
        <v>24059</v>
      </c>
      <c r="C8124" s="2" t="s">
        <v>24060</v>
      </c>
      <c r="D8124" s="3">
        <v>8.7478041755E10</v>
      </c>
      <c r="E8124" s="2" t="s">
        <v>213</v>
      </c>
      <c r="F8124" s="2" t="s">
        <v>31</v>
      </c>
      <c r="G8124" s="2" t="s">
        <v>2542</v>
      </c>
      <c r="H8124" s="4" t="s">
        <v>20832</v>
      </c>
      <c r="I8124" s="10"/>
      <c r="J8124" s="10"/>
    </row>
    <row r="8125">
      <c r="A8125" s="28">
        <v>8.50630301298E11</v>
      </c>
      <c r="B8125" s="29" t="s">
        <v>24061</v>
      </c>
      <c r="C8125" s="29" t="s">
        <v>24062</v>
      </c>
      <c r="D8125" s="39" t="s">
        <v>24063</v>
      </c>
      <c r="E8125" s="29" t="s">
        <v>165</v>
      </c>
      <c r="F8125" s="29" t="s">
        <v>91</v>
      </c>
      <c r="G8125" s="29" t="s">
        <v>4955</v>
      </c>
      <c r="H8125" s="51" t="s">
        <v>23366</v>
      </c>
      <c r="I8125" s="6"/>
      <c r="J8125" s="10"/>
    </row>
    <row r="8126">
      <c r="A8126" s="28">
        <v>8.5070240251E11</v>
      </c>
      <c r="B8126" s="29" t="s">
        <v>24064</v>
      </c>
      <c r="C8126" s="29" t="s">
        <v>24065</v>
      </c>
      <c r="D8126" s="39" t="s">
        <v>24066</v>
      </c>
      <c r="E8126" s="29" t="s">
        <v>213</v>
      </c>
      <c r="F8126" s="29" t="s">
        <v>273</v>
      </c>
      <c r="G8126" s="29" t="s">
        <v>137</v>
      </c>
      <c r="H8126" s="51" t="s">
        <v>22970</v>
      </c>
      <c r="I8126" s="6"/>
      <c r="J8126" s="33"/>
    </row>
    <row r="8127">
      <c r="A8127" s="62">
        <v>8.50701300949E11</v>
      </c>
      <c r="B8127" s="63" t="s">
        <v>24067</v>
      </c>
      <c r="C8127" s="63" t="s">
        <v>24068</v>
      </c>
      <c r="D8127" s="68" t="str">
        <f>+7(702)2726006 ,87022726006</f>
        <v>#ERROR!</v>
      </c>
      <c r="E8127" s="63" t="s">
        <v>173</v>
      </c>
      <c r="F8127" s="63" t="s">
        <v>2984</v>
      </c>
      <c r="G8127" s="63" t="s">
        <v>5964</v>
      </c>
      <c r="H8127" s="33"/>
      <c r="I8127" s="33"/>
      <c r="J8127" s="20"/>
    </row>
    <row r="8128">
      <c r="A8128" s="62">
        <v>8.50702301615E11</v>
      </c>
      <c r="B8128" s="63" t="s">
        <v>24069</v>
      </c>
      <c r="C8128" s="63" t="s">
        <v>24070</v>
      </c>
      <c r="D8128" s="68" t="str">
        <f>+77782979774 ,87782979774</f>
        <v>#ERROR!</v>
      </c>
      <c r="E8128" s="63" t="s">
        <v>879</v>
      </c>
      <c r="F8128" s="63" t="s">
        <v>2984</v>
      </c>
      <c r="G8128" s="63" t="s">
        <v>6054</v>
      </c>
      <c r="H8128" s="33"/>
      <c r="I8128" s="33"/>
      <c r="J8128" s="10"/>
    </row>
    <row r="8129">
      <c r="A8129" s="28">
        <v>8.50710302131E11</v>
      </c>
      <c r="B8129" s="29" t="s">
        <v>24071</v>
      </c>
      <c r="C8129" s="29" t="s">
        <v>24072</v>
      </c>
      <c r="D8129" s="28">
        <v>8.7014426085E10</v>
      </c>
      <c r="E8129" s="29" t="s">
        <v>272</v>
      </c>
      <c r="F8129" s="29" t="s">
        <v>141</v>
      </c>
      <c r="G8129" s="29" t="s">
        <v>2066</v>
      </c>
      <c r="H8129" s="51" t="s">
        <v>21564</v>
      </c>
      <c r="I8129" s="6"/>
      <c r="J8129" s="10"/>
    </row>
    <row r="8130">
      <c r="A8130" s="28">
        <v>8.50704350654E11</v>
      </c>
      <c r="B8130" s="29" t="s">
        <v>24073</v>
      </c>
      <c r="C8130" s="29" t="s">
        <v>24074</v>
      </c>
      <c r="D8130" s="28">
        <v>8.7024748062E10</v>
      </c>
      <c r="E8130" s="29" t="s">
        <v>117</v>
      </c>
      <c r="F8130" s="29" t="s">
        <v>71</v>
      </c>
      <c r="G8130" s="29" t="s">
        <v>2083</v>
      </c>
      <c r="H8130" s="30" t="s">
        <v>22473</v>
      </c>
      <c r="I8130" s="6"/>
      <c r="J8130" s="10"/>
    </row>
    <row r="8131">
      <c r="A8131" s="28">
        <v>8.50706401673E11</v>
      </c>
      <c r="B8131" s="29" t="s">
        <v>24075</v>
      </c>
      <c r="C8131" s="29" t="s">
        <v>24076</v>
      </c>
      <c r="D8131" s="29" t="s">
        <v>24077</v>
      </c>
      <c r="E8131" s="29" t="s">
        <v>1335</v>
      </c>
      <c r="F8131" s="29" t="s">
        <v>37</v>
      </c>
      <c r="G8131" s="29" t="s">
        <v>5938</v>
      </c>
      <c r="H8131" s="51" t="s">
        <v>24078</v>
      </c>
      <c r="I8131" s="6"/>
      <c r="J8131" s="33"/>
    </row>
    <row r="8132">
      <c r="A8132" s="28">
        <v>8.50706300758E11</v>
      </c>
      <c r="B8132" s="29" t="s">
        <v>24079</v>
      </c>
      <c r="C8132" s="29" t="s">
        <v>24080</v>
      </c>
      <c r="D8132" s="39" t="s">
        <v>24081</v>
      </c>
      <c r="E8132" s="29" t="s">
        <v>225</v>
      </c>
      <c r="F8132" s="29" t="s">
        <v>452</v>
      </c>
      <c r="G8132" s="29" t="s">
        <v>4499</v>
      </c>
      <c r="H8132" s="51" t="s">
        <v>23599</v>
      </c>
      <c r="I8132" s="6"/>
      <c r="J8132" s="33"/>
    </row>
    <row r="8133">
      <c r="A8133" s="3">
        <v>8.50712302251E11</v>
      </c>
      <c r="B8133" s="2" t="s">
        <v>24082</v>
      </c>
      <c r="C8133" s="2" t="s">
        <v>24083</v>
      </c>
      <c r="D8133" s="69" t="s">
        <v>24084</v>
      </c>
      <c r="E8133" s="2" t="s">
        <v>165</v>
      </c>
      <c r="F8133" s="2" t="s">
        <v>186</v>
      </c>
      <c r="G8133" s="2" t="s">
        <v>1196</v>
      </c>
      <c r="H8133" s="4" t="s">
        <v>24085</v>
      </c>
      <c r="I8133" s="10"/>
      <c r="J8133" s="6"/>
    </row>
    <row r="8134">
      <c r="A8134" s="3">
        <v>8.507163513E11</v>
      </c>
      <c r="B8134" s="2" t="s">
        <v>24086</v>
      </c>
      <c r="C8134" s="2" t="s">
        <v>24087</v>
      </c>
      <c r="D8134" s="3">
        <v>8.7774166499E10</v>
      </c>
      <c r="E8134" s="2" t="s">
        <v>674</v>
      </c>
      <c r="F8134" s="2" t="s">
        <v>16</v>
      </c>
      <c r="G8134" s="2" t="s">
        <v>15804</v>
      </c>
      <c r="H8134" s="4" t="s">
        <v>24088</v>
      </c>
      <c r="I8134" s="10"/>
      <c r="J8134" s="10"/>
    </row>
    <row r="8135">
      <c r="A8135" s="28">
        <v>8.50713302801E11</v>
      </c>
      <c r="B8135" s="29" t="s">
        <v>24089</v>
      </c>
      <c r="C8135" s="29" t="s">
        <v>24090</v>
      </c>
      <c r="D8135" s="39" t="s">
        <v>24091</v>
      </c>
      <c r="E8135" s="29" t="s">
        <v>213</v>
      </c>
      <c r="F8135" s="29" t="s">
        <v>96</v>
      </c>
      <c r="G8135" s="29" t="s">
        <v>221</v>
      </c>
      <c r="H8135" s="51" t="s">
        <v>22401</v>
      </c>
      <c r="I8135" s="6"/>
      <c r="J8135" s="6"/>
    </row>
    <row r="8136">
      <c r="A8136" s="28">
        <v>8.50717301954E11</v>
      </c>
      <c r="B8136" s="29" t="s">
        <v>24092</v>
      </c>
      <c r="C8136" s="29" t="s">
        <v>24093</v>
      </c>
      <c r="D8136" s="28">
        <v>8.7478143838E10</v>
      </c>
      <c r="E8136" s="29" t="s">
        <v>5862</v>
      </c>
      <c r="F8136" s="29" t="s">
        <v>273</v>
      </c>
      <c r="G8136" s="29" t="s">
        <v>5830</v>
      </c>
      <c r="H8136" s="51" t="s">
        <v>22686</v>
      </c>
      <c r="I8136" s="6"/>
      <c r="J8136" s="6"/>
    </row>
    <row r="8137">
      <c r="A8137" s="62">
        <v>8.50718350036E11</v>
      </c>
      <c r="B8137" s="63" t="s">
        <v>24094</v>
      </c>
      <c r="C8137" s="63" t="s">
        <v>24095</v>
      </c>
      <c r="D8137" s="62">
        <v>8.7077275566E10</v>
      </c>
      <c r="E8137" s="63" t="s">
        <v>674</v>
      </c>
      <c r="F8137" s="63" t="s">
        <v>428</v>
      </c>
      <c r="G8137" s="63" t="s">
        <v>14908</v>
      </c>
      <c r="H8137" s="33"/>
      <c r="I8137" s="33"/>
      <c r="J8137" s="6"/>
    </row>
    <row r="8138">
      <c r="A8138" s="62">
        <v>8.50716401648E11</v>
      </c>
      <c r="B8138" s="63" t="s">
        <v>24096</v>
      </c>
      <c r="C8138" s="63" t="s">
        <v>24097</v>
      </c>
      <c r="D8138" s="62">
        <v>8.7014787819E10</v>
      </c>
      <c r="E8138" s="63" t="s">
        <v>173</v>
      </c>
      <c r="F8138" s="63" t="s">
        <v>1868</v>
      </c>
      <c r="G8138" s="63" t="s">
        <v>12586</v>
      </c>
      <c r="H8138" s="33"/>
      <c r="I8138" s="33"/>
      <c r="J8138" s="6"/>
    </row>
    <row r="8139">
      <c r="A8139" s="3">
        <v>8.50716401905E11</v>
      </c>
      <c r="B8139" s="2" t="s">
        <v>5940</v>
      </c>
      <c r="C8139" s="2" t="s">
        <v>24098</v>
      </c>
      <c r="D8139" s="3">
        <f>+77263521172</f>
        <v>77263521172</v>
      </c>
      <c r="E8139" s="2" t="s">
        <v>213</v>
      </c>
      <c r="F8139" s="2" t="s">
        <v>2</v>
      </c>
      <c r="G8139" s="2" t="s">
        <v>12703</v>
      </c>
      <c r="H8139" s="4" t="s">
        <v>23262</v>
      </c>
      <c r="I8139" s="10"/>
      <c r="J8139" s="6"/>
    </row>
    <row r="8140">
      <c r="A8140" s="3">
        <v>8.50720302196E11</v>
      </c>
      <c r="B8140" s="2" t="s">
        <v>24099</v>
      </c>
      <c r="C8140" s="2" t="s">
        <v>24100</v>
      </c>
      <c r="D8140" s="3">
        <v>8.7786303E10</v>
      </c>
      <c r="E8140" s="2" t="s">
        <v>674</v>
      </c>
      <c r="F8140" s="2" t="s">
        <v>452</v>
      </c>
      <c r="G8140" s="2" t="s">
        <v>2525</v>
      </c>
      <c r="H8140" s="4" t="s">
        <v>23560</v>
      </c>
      <c r="I8140" s="10"/>
      <c r="J8140" s="6"/>
    </row>
    <row r="8141">
      <c r="A8141" s="3">
        <v>8.50723400579E11</v>
      </c>
      <c r="B8141" s="2" t="s">
        <v>24101</v>
      </c>
      <c r="C8141" s="2" t="s">
        <v>24102</v>
      </c>
      <c r="D8141" s="69" t="s">
        <v>24103</v>
      </c>
      <c r="E8141" s="2" t="s">
        <v>879</v>
      </c>
      <c r="F8141" s="2" t="s">
        <v>37</v>
      </c>
      <c r="G8141" s="2" t="s">
        <v>19794</v>
      </c>
      <c r="H8141" s="106">
        <v>45601.0</v>
      </c>
      <c r="I8141" s="10"/>
      <c r="J8141" s="6"/>
    </row>
    <row r="8142">
      <c r="A8142" s="62">
        <v>8.50805300459E11</v>
      </c>
      <c r="B8142" s="63" t="s">
        <v>24104</v>
      </c>
      <c r="C8142" s="63" t="s">
        <v>24105</v>
      </c>
      <c r="D8142" s="62">
        <v>8.7075400707E10</v>
      </c>
      <c r="E8142" s="63" t="s">
        <v>36</v>
      </c>
      <c r="F8142" s="63" t="s">
        <v>205</v>
      </c>
      <c r="G8142" s="63" t="s">
        <v>802</v>
      </c>
      <c r="H8142" s="33"/>
      <c r="I8142" s="33"/>
      <c r="J8142" s="6"/>
    </row>
    <row r="8143">
      <c r="A8143" s="3">
        <v>8.50725300997E11</v>
      </c>
      <c r="B8143" s="2" t="s">
        <v>24106</v>
      </c>
      <c r="C8143" s="2" t="s">
        <v>24107</v>
      </c>
      <c r="D8143" s="69" t="s">
        <v>24108</v>
      </c>
      <c r="E8143" s="2" t="s">
        <v>5077</v>
      </c>
      <c r="F8143" s="2" t="s">
        <v>273</v>
      </c>
      <c r="G8143" s="2" t="s">
        <v>274</v>
      </c>
      <c r="H8143" s="4" t="s">
        <v>22428</v>
      </c>
      <c r="I8143" s="10"/>
      <c r="J8143" s="6"/>
    </row>
    <row r="8144">
      <c r="A8144" s="28">
        <v>8.50724350168E11</v>
      </c>
      <c r="B8144" s="29" t="s">
        <v>24109</v>
      </c>
      <c r="C8144" s="29" t="s">
        <v>24110</v>
      </c>
      <c r="D8144" s="28">
        <v>8.747056635E10</v>
      </c>
      <c r="E8144" s="29" t="s">
        <v>225</v>
      </c>
      <c r="F8144" s="29" t="s">
        <v>16</v>
      </c>
      <c r="G8144" s="29" t="s">
        <v>16609</v>
      </c>
      <c r="H8144" s="51" t="s">
        <v>2713</v>
      </c>
      <c r="I8144" s="6"/>
      <c r="J8144" s="10"/>
      <c r="K8144" s="27"/>
      <c r="L8144" s="27"/>
      <c r="M8144" s="27"/>
      <c r="N8144" s="27"/>
      <c r="O8144" s="27"/>
      <c r="P8144" s="27"/>
      <c r="Q8144" s="27"/>
      <c r="R8144" s="27"/>
      <c r="S8144" s="27"/>
      <c r="T8144" s="27"/>
      <c r="U8144" s="27"/>
      <c r="V8144" s="27"/>
      <c r="W8144" s="27"/>
      <c r="X8144" s="27"/>
      <c r="Y8144" s="27"/>
      <c r="Z8144" s="27"/>
    </row>
    <row r="8145">
      <c r="A8145" s="62">
        <v>8.50730300085E11</v>
      </c>
      <c r="B8145" s="63" t="s">
        <v>24111</v>
      </c>
      <c r="C8145" s="63" t="s">
        <v>24111</v>
      </c>
      <c r="D8145" s="68" t="str">
        <f>+77079044266 ,87079044266</f>
        <v>#ERROR!</v>
      </c>
      <c r="E8145" s="63" t="s">
        <v>1023</v>
      </c>
      <c r="F8145" s="63" t="s">
        <v>2984</v>
      </c>
      <c r="G8145" s="63" t="s">
        <v>5964</v>
      </c>
      <c r="H8145" s="33"/>
      <c r="I8145" s="33"/>
      <c r="J8145" s="13"/>
    </row>
    <row r="8146">
      <c r="A8146" s="28">
        <v>8.50731302453E11</v>
      </c>
      <c r="B8146" s="29" t="s">
        <v>24112</v>
      </c>
      <c r="C8146" s="29" t="s">
        <v>24112</v>
      </c>
      <c r="D8146" s="39" t="s">
        <v>24113</v>
      </c>
      <c r="E8146" s="29" t="s">
        <v>165</v>
      </c>
      <c r="F8146" s="29" t="s">
        <v>37</v>
      </c>
      <c r="G8146" s="29" t="s">
        <v>12086</v>
      </c>
      <c r="H8146" s="51" t="s">
        <v>23671</v>
      </c>
      <c r="I8146" s="6"/>
      <c r="J8146" s="6"/>
    </row>
    <row r="8147">
      <c r="A8147" s="3">
        <v>8.50813301562E11</v>
      </c>
      <c r="B8147" s="2" t="s">
        <v>24114</v>
      </c>
      <c r="C8147" s="2" t="s">
        <v>24115</v>
      </c>
      <c r="D8147" s="69" t="s">
        <v>24116</v>
      </c>
      <c r="E8147" s="2" t="s">
        <v>225</v>
      </c>
      <c r="F8147" s="2" t="s">
        <v>37</v>
      </c>
      <c r="G8147" s="2" t="s">
        <v>6280</v>
      </c>
      <c r="H8147" s="4" t="s">
        <v>23671</v>
      </c>
      <c r="I8147" s="10"/>
      <c r="J8147" s="6"/>
    </row>
    <row r="8148">
      <c r="A8148" s="28">
        <v>8.50807302476E11</v>
      </c>
      <c r="B8148" s="29" t="s">
        <v>24117</v>
      </c>
      <c r="C8148" s="29" t="s">
        <v>24118</v>
      </c>
      <c r="D8148" s="28">
        <v>8.7782965259E10</v>
      </c>
      <c r="E8148" s="29" t="s">
        <v>165</v>
      </c>
      <c r="F8148" s="29" t="s">
        <v>37</v>
      </c>
      <c r="G8148" s="29" t="s">
        <v>7900</v>
      </c>
      <c r="H8148" s="51" t="s">
        <v>23671</v>
      </c>
      <c r="I8148" s="6"/>
      <c r="J8148" s="33"/>
    </row>
    <row r="8149">
      <c r="A8149" s="28">
        <v>8.5080830096E11</v>
      </c>
      <c r="B8149" s="29" t="s">
        <v>24119</v>
      </c>
      <c r="C8149" s="29" t="s">
        <v>24120</v>
      </c>
      <c r="D8149" s="39" t="s">
        <v>24121</v>
      </c>
      <c r="E8149" s="29" t="s">
        <v>674</v>
      </c>
      <c r="F8149" s="29" t="s">
        <v>37</v>
      </c>
      <c r="G8149" s="29" t="s">
        <v>24122</v>
      </c>
      <c r="H8149" s="51" t="s">
        <v>23671</v>
      </c>
      <c r="I8149" s="6"/>
      <c r="J8149" s="10"/>
    </row>
    <row r="8150">
      <c r="A8150" s="3">
        <v>8.50810402121E11</v>
      </c>
      <c r="B8150" s="2" t="s">
        <v>24123</v>
      </c>
      <c r="C8150" s="2" t="s">
        <v>24124</v>
      </c>
      <c r="D8150" s="3">
        <v>8.7071340062E10</v>
      </c>
      <c r="E8150" s="2" t="s">
        <v>165</v>
      </c>
      <c r="F8150" s="2" t="s">
        <v>2</v>
      </c>
      <c r="G8150" s="2" t="s">
        <v>21523</v>
      </c>
      <c r="H8150" s="4" t="s">
        <v>23262</v>
      </c>
      <c r="I8150" s="10"/>
      <c r="J8150" s="6"/>
    </row>
    <row r="8151">
      <c r="A8151" s="3">
        <v>8.50820401138E11</v>
      </c>
      <c r="B8151" s="2" t="s">
        <v>24125</v>
      </c>
      <c r="C8151" s="2" t="s">
        <v>24126</v>
      </c>
      <c r="D8151" s="3">
        <v>8.7715997549E10</v>
      </c>
      <c r="E8151" s="2" t="s">
        <v>674</v>
      </c>
      <c r="F8151" s="2" t="s">
        <v>201</v>
      </c>
      <c r="G8151" s="2" t="s">
        <v>20114</v>
      </c>
      <c r="H8151" s="4" t="s">
        <v>2845</v>
      </c>
      <c r="I8151" s="10"/>
      <c r="J8151" s="13"/>
    </row>
    <row r="8152">
      <c r="A8152" s="28">
        <v>8.50814302612E11</v>
      </c>
      <c r="B8152" s="29" t="s">
        <v>24127</v>
      </c>
      <c r="C8152" s="29" t="s">
        <v>24128</v>
      </c>
      <c r="D8152" s="28">
        <v>8.7778265818E10</v>
      </c>
      <c r="E8152" s="29" t="s">
        <v>117</v>
      </c>
      <c r="F8152" s="29" t="s">
        <v>31</v>
      </c>
      <c r="G8152" s="29" t="s">
        <v>24129</v>
      </c>
      <c r="H8152" s="51" t="s">
        <v>21234</v>
      </c>
      <c r="I8152" s="6"/>
      <c r="J8152" s="6"/>
    </row>
    <row r="8153">
      <c r="A8153" s="3">
        <v>8.50815301858E11</v>
      </c>
      <c r="B8153" s="2" t="s">
        <v>16108</v>
      </c>
      <c r="C8153" s="2" t="s">
        <v>24130</v>
      </c>
      <c r="D8153" s="69" t="s">
        <v>24131</v>
      </c>
      <c r="E8153" s="2" t="s">
        <v>165</v>
      </c>
      <c r="F8153" s="2" t="s">
        <v>186</v>
      </c>
      <c r="G8153" s="2" t="s">
        <v>4214</v>
      </c>
      <c r="H8153" s="4" t="s">
        <v>2505</v>
      </c>
      <c r="I8153" s="10"/>
      <c r="J8153" s="20"/>
      <c r="K8153" s="25"/>
      <c r="L8153" s="25"/>
      <c r="M8153" s="25"/>
      <c r="N8153" s="25"/>
      <c r="O8153" s="25"/>
      <c r="P8153" s="25"/>
      <c r="Q8153" s="25"/>
      <c r="R8153" s="25"/>
      <c r="S8153" s="25"/>
      <c r="T8153" s="25"/>
      <c r="U8153" s="25"/>
      <c r="V8153" s="25"/>
      <c r="W8153" s="25"/>
      <c r="X8153" s="25"/>
      <c r="Y8153" s="25"/>
      <c r="Z8153" s="25"/>
    </row>
    <row r="8154">
      <c r="A8154" s="3">
        <v>8.50818300826E11</v>
      </c>
      <c r="B8154" s="2" t="s">
        <v>24132</v>
      </c>
      <c r="C8154" s="2" t="s">
        <v>24133</v>
      </c>
      <c r="D8154" s="3">
        <v>8.7779854546E10</v>
      </c>
      <c r="E8154" s="2" t="s">
        <v>165</v>
      </c>
      <c r="F8154" s="2" t="s">
        <v>186</v>
      </c>
      <c r="G8154" s="2" t="s">
        <v>13362</v>
      </c>
      <c r="H8154" s="4" t="s">
        <v>2505</v>
      </c>
      <c r="I8154" s="10"/>
      <c r="J8154" s="6"/>
    </row>
    <row r="8155">
      <c r="A8155" s="64"/>
      <c r="B8155" s="64"/>
      <c r="C8155" s="64"/>
      <c r="D8155" s="64"/>
      <c r="E8155" s="64"/>
      <c r="F8155" s="64"/>
      <c r="G8155" s="64"/>
      <c r="H8155" s="33"/>
      <c r="I8155" s="33"/>
      <c r="J8155" s="6"/>
    </row>
    <row r="8156">
      <c r="A8156" s="3">
        <v>8.50820350873E11</v>
      </c>
      <c r="B8156" s="2" t="s">
        <v>24134</v>
      </c>
      <c r="C8156" s="2" t="s">
        <v>24135</v>
      </c>
      <c r="D8156" s="3">
        <v>8.7056731015E10</v>
      </c>
      <c r="E8156" s="2" t="s">
        <v>213</v>
      </c>
      <c r="F8156" s="2" t="s">
        <v>43</v>
      </c>
      <c r="G8156" s="2" t="s">
        <v>24136</v>
      </c>
      <c r="H8156" s="4" t="s">
        <v>2208</v>
      </c>
      <c r="I8156" s="10"/>
      <c r="J8156" s="6"/>
    </row>
    <row r="8157">
      <c r="A8157" s="28">
        <v>8.50820401613E11</v>
      </c>
      <c r="B8157" s="29" t="s">
        <v>24137</v>
      </c>
      <c r="C8157" s="29" t="s">
        <v>24138</v>
      </c>
      <c r="D8157" s="28">
        <v>8.7017494234E10</v>
      </c>
      <c r="E8157" s="29" t="s">
        <v>165</v>
      </c>
      <c r="F8157" s="29" t="s">
        <v>201</v>
      </c>
      <c r="G8157" s="29" t="s">
        <v>3263</v>
      </c>
      <c r="H8157" s="51" t="s">
        <v>2637</v>
      </c>
      <c r="I8157" s="6"/>
      <c r="J8157" s="6"/>
    </row>
    <row r="8158">
      <c r="A8158" s="28">
        <v>8.50827301279E11</v>
      </c>
      <c r="B8158" s="29" t="s">
        <v>24139</v>
      </c>
      <c r="C8158" s="29" t="s">
        <v>24140</v>
      </c>
      <c r="D8158" s="28">
        <v>8.7472472747E10</v>
      </c>
      <c r="E8158" s="29" t="s">
        <v>21</v>
      </c>
      <c r="F8158" s="29" t="s">
        <v>2</v>
      </c>
      <c r="G8158" s="29" t="s">
        <v>17071</v>
      </c>
      <c r="H8158" s="51" t="s">
        <v>24141</v>
      </c>
      <c r="I8158" s="6"/>
      <c r="J8158" s="6"/>
    </row>
    <row r="8159">
      <c r="A8159" s="28">
        <v>8.50826402901E11</v>
      </c>
      <c r="B8159" s="29" t="s">
        <v>5091</v>
      </c>
      <c r="C8159" s="29" t="s">
        <v>24142</v>
      </c>
      <c r="D8159" s="28">
        <v>8.7789148526E10</v>
      </c>
      <c r="E8159" s="29" t="s">
        <v>16</v>
      </c>
      <c r="F8159" s="29" t="s">
        <v>2</v>
      </c>
      <c r="G8159" s="29" t="s">
        <v>24143</v>
      </c>
      <c r="H8159" s="51" t="s">
        <v>22451</v>
      </c>
      <c r="I8159" s="6"/>
      <c r="J8159" s="13"/>
    </row>
    <row r="8160">
      <c r="A8160" s="28">
        <v>8.50829350288E11</v>
      </c>
      <c r="B8160" s="29" t="s">
        <v>24144</v>
      </c>
      <c r="C8160" s="29" t="s">
        <v>24145</v>
      </c>
      <c r="D8160" s="39" t="s">
        <v>24146</v>
      </c>
      <c r="E8160" s="29" t="s">
        <v>165</v>
      </c>
      <c r="F8160" s="29" t="s">
        <v>55</v>
      </c>
      <c r="G8160" s="29" t="s">
        <v>24147</v>
      </c>
      <c r="H8160" s="51" t="s">
        <v>24148</v>
      </c>
      <c r="I8160" s="6"/>
      <c r="J8160" s="6"/>
    </row>
    <row r="8161">
      <c r="A8161" s="28">
        <v>8.50901301805E11</v>
      </c>
      <c r="B8161" s="29" t="s">
        <v>24149</v>
      </c>
      <c r="C8161" s="29" t="s">
        <v>24150</v>
      </c>
      <c r="D8161" s="39" t="s">
        <v>24151</v>
      </c>
      <c r="E8161" s="29" t="s">
        <v>525</v>
      </c>
      <c r="F8161" s="29" t="s">
        <v>201</v>
      </c>
      <c r="G8161" s="29" t="s">
        <v>6074</v>
      </c>
      <c r="H8161" s="51" t="s">
        <v>2637</v>
      </c>
      <c r="I8161" s="6"/>
      <c r="J8161" s="6"/>
    </row>
    <row r="8162">
      <c r="A8162" s="28">
        <v>8.50901301904E11</v>
      </c>
      <c r="B8162" s="29" t="s">
        <v>24152</v>
      </c>
      <c r="C8162" s="29" t="s">
        <v>24153</v>
      </c>
      <c r="D8162" s="28">
        <v>8.7774217267E10</v>
      </c>
      <c r="E8162" s="29" t="s">
        <v>165</v>
      </c>
      <c r="F8162" s="29" t="s">
        <v>91</v>
      </c>
      <c r="G8162" s="29" t="s">
        <v>13929</v>
      </c>
      <c r="H8162" s="51" t="s">
        <v>23366</v>
      </c>
      <c r="I8162" s="6"/>
      <c r="J8162" s="20"/>
    </row>
    <row r="8163">
      <c r="A8163" s="3">
        <v>8.50909301204E11</v>
      </c>
      <c r="B8163" s="2" t="s">
        <v>24154</v>
      </c>
      <c r="C8163" s="2" t="s">
        <v>24155</v>
      </c>
      <c r="D8163" s="3">
        <v>8.702790809E10</v>
      </c>
      <c r="E8163" s="2" t="s">
        <v>165</v>
      </c>
      <c r="F8163" s="2" t="s">
        <v>91</v>
      </c>
      <c r="G8163" s="2" t="s">
        <v>3280</v>
      </c>
      <c r="H8163" s="4" t="s">
        <v>24156</v>
      </c>
      <c r="I8163" s="10"/>
      <c r="J8163" s="33"/>
    </row>
    <row r="8164">
      <c r="A8164" s="28">
        <v>8.50908450451E11</v>
      </c>
      <c r="B8164" s="29" t="s">
        <v>24157</v>
      </c>
      <c r="C8164" s="29" t="s">
        <v>24158</v>
      </c>
      <c r="D8164" s="28">
        <v>8.7076009825E10</v>
      </c>
      <c r="E8164" s="29" t="s">
        <v>173</v>
      </c>
      <c r="F8164" s="29" t="s">
        <v>22</v>
      </c>
      <c r="G8164" s="29" t="s">
        <v>1427</v>
      </c>
      <c r="H8164" s="51" t="s">
        <v>2713</v>
      </c>
      <c r="I8164" s="6"/>
      <c r="J8164" s="6"/>
    </row>
    <row r="8165">
      <c r="A8165" s="28">
        <v>8.50908300716E11</v>
      </c>
      <c r="B8165" s="29" t="s">
        <v>24159</v>
      </c>
      <c r="C8165" s="29" t="s">
        <v>24160</v>
      </c>
      <c r="D8165" s="29" t="s">
        <v>24161</v>
      </c>
      <c r="E8165" s="29" t="s">
        <v>165</v>
      </c>
      <c r="F8165" s="29" t="s">
        <v>91</v>
      </c>
      <c r="G8165" s="29" t="s">
        <v>2912</v>
      </c>
      <c r="H8165" s="51" t="s">
        <v>23366</v>
      </c>
      <c r="I8165" s="6"/>
      <c r="J8165" s="6"/>
    </row>
    <row r="8166">
      <c r="A8166" s="28">
        <v>8.50915351401E11</v>
      </c>
      <c r="B8166" s="29" t="s">
        <v>24162</v>
      </c>
      <c r="C8166" s="29" t="s">
        <v>24163</v>
      </c>
      <c r="D8166" s="28">
        <v>8.7770634E10</v>
      </c>
      <c r="E8166" s="29" t="s">
        <v>213</v>
      </c>
      <c r="F8166" s="29" t="s">
        <v>141</v>
      </c>
      <c r="G8166" s="29" t="s">
        <v>1106</v>
      </c>
      <c r="H8166" s="51" t="s">
        <v>21564</v>
      </c>
      <c r="I8166" s="6"/>
      <c r="J8166" s="6"/>
    </row>
    <row r="8167">
      <c r="A8167" s="3">
        <v>8.50910399161E11</v>
      </c>
      <c r="B8167" s="2" t="s">
        <v>18565</v>
      </c>
      <c r="C8167" s="2" t="s">
        <v>24164</v>
      </c>
      <c r="D8167" s="3">
        <v>8.7075184614E10</v>
      </c>
      <c r="E8167" s="2" t="s">
        <v>165</v>
      </c>
      <c r="F8167" s="2" t="s">
        <v>22</v>
      </c>
      <c r="G8167" s="2" t="s">
        <v>24165</v>
      </c>
      <c r="H8167" s="4" t="s">
        <v>2755</v>
      </c>
      <c r="I8167" s="10"/>
      <c r="J8167" s="6"/>
    </row>
    <row r="8168">
      <c r="A8168" s="28">
        <v>8.50912402592E11</v>
      </c>
      <c r="B8168" s="29" t="s">
        <v>24166</v>
      </c>
      <c r="C8168" s="29" t="s">
        <v>24167</v>
      </c>
      <c r="D8168" s="28">
        <v>8.708131638E10</v>
      </c>
      <c r="E8168" s="29" t="s">
        <v>225</v>
      </c>
      <c r="F8168" s="29" t="s">
        <v>91</v>
      </c>
      <c r="G8168" s="29" t="s">
        <v>2912</v>
      </c>
      <c r="H8168" s="51" t="s">
        <v>24168</v>
      </c>
      <c r="I8168" s="6"/>
      <c r="J8168" s="6"/>
    </row>
    <row r="8169">
      <c r="A8169" s="28">
        <v>8.50910301051E11</v>
      </c>
      <c r="B8169" s="29" t="s">
        <v>24169</v>
      </c>
      <c r="C8169" s="29" t="s">
        <v>24170</v>
      </c>
      <c r="D8169" s="28">
        <v>8.7026792323E10</v>
      </c>
      <c r="E8169" s="29" t="s">
        <v>36</v>
      </c>
      <c r="F8169" s="29" t="s">
        <v>2</v>
      </c>
      <c r="G8169" s="29" t="s">
        <v>14507</v>
      </c>
      <c r="H8169" s="51" t="s">
        <v>23533</v>
      </c>
      <c r="I8169" s="6"/>
      <c r="J8169" s="20"/>
    </row>
    <row r="8170">
      <c r="A8170" s="3">
        <v>8.50920301373E11</v>
      </c>
      <c r="B8170" s="2" t="s">
        <v>24171</v>
      </c>
      <c r="C8170" s="2" t="s">
        <v>24172</v>
      </c>
      <c r="D8170" s="2" t="s">
        <v>24173</v>
      </c>
      <c r="E8170" s="2" t="s">
        <v>117</v>
      </c>
      <c r="F8170" s="2" t="s">
        <v>452</v>
      </c>
      <c r="G8170" s="2" t="s">
        <v>1617</v>
      </c>
      <c r="H8170" s="4" t="s">
        <v>23845</v>
      </c>
      <c r="I8170" s="10"/>
      <c r="J8170" s="33"/>
    </row>
    <row r="8171">
      <c r="A8171" s="28">
        <v>8.5091630224E11</v>
      </c>
      <c r="B8171" s="29" t="s">
        <v>24174</v>
      </c>
      <c r="C8171" s="29" t="s">
        <v>24175</v>
      </c>
      <c r="D8171" s="28">
        <v>8.7017895756E10</v>
      </c>
      <c r="E8171" s="29" t="s">
        <v>386</v>
      </c>
      <c r="F8171" s="29" t="s">
        <v>201</v>
      </c>
      <c r="G8171" s="29" t="s">
        <v>202</v>
      </c>
      <c r="H8171" s="51" t="s">
        <v>2637</v>
      </c>
      <c r="I8171" s="6"/>
      <c r="J8171" s="6"/>
    </row>
    <row r="8172">
      <c r="A8172" s="28">
        <v>8.50918402901E11</v>
      </c>
      <c r="B8172" s="29" t="s">
        <v>24176</v>
      </c>
      <c r="C8172" s="29" t="s">
        <v>24177</v>
      </c>
      <c r="D8172" s="28">
        <v>8.7776176202E10</v>
      </c>
      <c r="E8172" s="29" t="s">
        <v>879</v>
      </c>
      <c r="F8172" s="29" t="s">
        <v>2</v>
      </c>
      <c r="G8172" s="29" t="s">
        <v>6514</v>
      </c>
      <c r="H8172" s="51" t="s">
        <v>22451</v>
      </c>
      <c r="I8172" s="6"/>
      <c r="J8172" s="6"/>
    </row>
    <row r="8173">
      <c r="A8173" s="3">
        <v>8.50918301372E11</v>
      </c>
      <c r="B8173" s="2" t="s">
        <v>24178</v>
      </c>
      <c r="C8173" s="2" t="s">
        <v>24179</v>
      </c>
      <c r="D8173" s="3">
        <f>+77711880885</f>
        <v>77711880885</v>
      </c>
      <c r="E8173" s="2" t="s">
        <v>15</v>
      </c>
      <c r="F8173" s="2" t="s">
        <v>16</v>
      </c>
      <c r="G8173" s="2" t="s">
        <v>2178</v>
      </c>
      <c r="H8173" s="4" t="s">
        <v>2637</v>
      </c>
      <c r="I8173" s="10"/>
      <c r="J8173" s="10"/>
    </row>
    <row r="8174">
      <c r="A8174" s="28">
        <v>8.50921403004E11</v>
      </c>
      <c r="B8174" s="29" t="s">
        <v>24180</v>
      </c>
      <c r="C8174" s="29" t="s">
        <v>24181</v>
      </c>
      <c r="D8174" s="28">
        <v>8.7026525261E10</v>
      </c>
      <c r="E8174" s="29" t="s">
        <v>3026</v>
      </c>
      <c r="F8174" s="29" t="s">
        <v>452</v>
      </c>
      <c r="G8174" s="29" t="s">
        <v>1617</v>
      </c>
      <c r="H8174" s="51" t="s">
        <v>23599</v>
      </c>
      <c r="I8174" s="6"/>
      <c r="J8174" s="33"/>
    </row>
    <row r="8175">
      <c r="A8175" s="28">
        <v>8.50928302563E11</v>
      </c>
      <c r="B8175" s="29" t="s">
        <v>24182</v>
      </c>
      <c r="C8175" s="29" t="s">
        <v>24183</v>
      </c>
      <c r="D8175" s="39" t="s">
        <v>24184</v>
      </c>
      <c r="E8175" s="29" t="s">
        <v>165</v>
      </c>
      <c r="F8175" s="29" t="s">
        <v>37</v>
      </c>
      <c r="G8175" s="29" t="s">
        <v>24185</v>
      </c>
      <c r="H8175" s="51" t="s">
        <v>23671</v>
      </c>
      <c r="I8175" s="6"/>
      <c r="J8175" s="13"/>
    </row>
    <row r="8176">
      <c r="A8176" s="28">
        <v>8.5092235054E11</v>
      </c>
      <c r="B8176" s="29" t="s">
        <v>24186</v>
      </c>
      <c r="C8176" s="29" t="s">
        <v>24187</v>
      </c>
      <c r="D8176" s="39" t="s">
        <v>24188</v>
      </c>
      <c r="E8176" s="29" t="s">
        <v>21</v>
      </c>
      <c r="F8176" s="29" t="s">
        <v>43</v>
      </c>
      <c r="G8176" s="29" t="s">
        <v>24189</v>
      </c>
      <c r="H8176" s="51" t="s">
        <v>20230</v>
      </c>
      <c r="I8176" s="6"/>
      <c r="J8176" s="6"/>
    </row>
    <row r="8177">
      <c r="A8177" s="62">
        <v>8.50928499047E11</v>
      </c>
      <c r="B8177" s="63" t="s">
        <v>24190</v>
      </c>
      <c r="C8177" s="63" t="s">
        <v>24191</v>
      </c>
      <c r="D8177" s="62">
        <v>8.7472007176E10</v>
      </c>
      <c r="E8177" s="63" t="s">
        <v>349</v>
      </c>
      <c r="F8177" s="63" t="s">
        <v>16</v>
      </c>
      <c r="G8177" s="63" t="s">
        <v>6514</v>
      </c>
      <c r="H8177" s="33"/>
      <c r="I8177" s="33"/>
      <c r="J8177" s="10"/>
    </row>
    <row r="8178">
      <c r="A8178" s="28">
        <v>8.51010300995E11</v>
      </c>
      <c r="B8178" s="29" t="s">
        <v>24192</v>
      </c>
      <c r="C8178" s="29" t="s">
        <v>24193</v>
      </c>
      <c r="D8178" s="28">
        <v>8.7077605485E10</v>
      </c>
      <c r="E8178" s="29" t="s">
        <v>117</v>
      </c>
      <c r="F8178" s="29" t="s">
        <v>2</v>
      </c>
      <c r="G8178" s="29" t="s">
        <v>12257</v>
      </c>
      <c r="H8178" s="51" t="s">
        <v>22451</v>
      </c>
      <c r="I8178" s="6"/>
      <c r="J8178" s="6"/>
    </row>
    <row r="8179">
      <c r="A8179" s="28">
        <v>8.51003350498E11</v>
      </c>
      <c r="B8179" s="29" t="s">
        <v>24194</v>
      </c>
      <c r="C8179" s="29" t="s">
        <v>24195</v>
      </c>
      <c r="D8179" s="28">
        <v>8.7767451606E10</v>
      </c>
      <c r="E8179" s="29" t="s">
        <v>21</v>
      </c>
      <c r="F8179" s="29" t="s">
        <v>22</v>
      </c>
      <c r="G8179" s="29" t="s">
        <v>1694</v>
      </c>
      <c r="H8179" s="51" t="s">
        <v>2713</v>
      </c>
      <c r="I8179" s="6"/>
      <c r="J8179" s="6"/>
    </row>
    <row r="8180">
      <c r="A8180" s="62">
        <v>8.51031402318E11</v>
      </c>
      <c r="B8180" s="63" t="s">
        <v>24196</v>
      </c>
      <c r="C8180" s="63" t="s">
        <v>24197</v>
      </c>
      <c r="D8180" s="62">
        <v>8.7016170075E10</v>
      </c>
      <c r="E8180" s="63" t="s">
        <v>213</v>
      </c>
      <c r="F8180" s="63" t="s">
        <v>205</v>
      </c>
      <c r="G8180" s="63" t="s">
        <v>1634</v>
      </c>
      <c r="H8180" s="33"/>
      <c r="I8180" s="33"/>
      <c r="J8180" s="10"/>
    </row>
    <row r="8181">
      <c r="A8181" s="28">
        <v>8.51013350125E11</v>
      </c>
      <c r="B8181" s="29" t="s">
        <v>24198</v>
      </c>
      <c r="C8181" s="29" t="s">
        <v>24199</v>
      </c>
      <c r="D8181" s="28">
        <v>8.7771234567E10</v>
      </c>
      <c r="E8181" s="29" t="s">
        <v>1335</v>
      </c>
      <c r="F8181" s="29" t="s">
        <v>16</v>
      </c>
      <c r="G8181" s="29" t="s">
        <v>24200</v>
      </c>
      <c r="H8181" s="30" t="s">
        <v>2826</v>
      </c>
      <c r="I8181" s="6"/>
      <c r="J8181" s="33"/>
    </row>
    <row r="8182">
      <c r="A8182" s="28">
        <v>8.51023402225E11</v>
      </c>
      <c r="B8182" s="29" t="s">
        <v>24201</v>
      </c>
      <c r="C8182" s="29" t="s">
        <v>24202</v>
      </c>
      <c r="D8182" s="28">
        <v>8.7751367985E10</v>
      </c>
      <c r="E8182" s="29" t="s">
        <v>165</v>
      </c>
      <c r="F8182" s="29" t="s">
        <v>37</v>
      </c>
      <c r="G8182" s="29" t="s">
        <v>6089</v>
      </c>
      <c r="H8182" s="51" t="s">
        <v>23671</v>
      </c>
      <c r="I8182" s="6"/>
      <c r="J8182" s="20"/>
    </row>
    <row r="8183">
      <c r="A8183" s="28">
        <v>8.51015351243E11</v>
      </c>
      <c r="B8183" s="29" t="s">
        <v>24203</v>
      </c>
      <c r="C8183" s="29" t="s">
        <v>24204</v>
      </c>
      <c r="D8183" s="28">
        <v>8.7078520952E10</v>
      </c>
      <c r="E8183" s="29" t="s">
        <v>442</v>
      </c>
      <c r="F8183" s="29" t="s">
        <v>43</v>
      </c>
      <c r="G8183" s="29" t="s">
        <v>1267</v>
      </c>
      <c r="H8183" s="51" t="s">
        <v>24205</v>
      </c>
      <c r="I8183" s="6"/>
      <c r="J8183" s="6"/>
    </row>
    <row r="8184">
      <c r="A8184" s="28">
        <v>8.51028450331E11</v>
      </c>
      <c r="B8184" s="29" t="s">
        <v>24206</v>
      </c>
      <c r="C8184" s="29" t="s">
        <v>24207</v>
      </c>
      <c r="D8184" s="28">
        <v>8.7056384393E10</v>
      </c>
      <c r="E8184" s="29" t="s">
        <v>6753</v>
      </c>
      <c r="F8184" s="29" t="s">
        <v>43</v>
      </c>
      <c r="G8184" s="29" t="s">
        <v>24208</v>
      </c>
      <c r="H8184" s="51" t="s">
        <v>15867</v>
      </c>
      <c r="I8184" s="6"/>
      <c r="J8184" s="33"/>
    </row>
    <row r="8185">
      <c r="A8185" s="3">
        <v>8.51031399067E11</v>
      </c>
      <c r="B8185" s="2" t="s">
        <v>24209</v>
      </c>
      <c r="C8185" s="2" t="s">
        <v>24210</v>
      </c>
      <c r="D8185" s="3">
        <v>8.77877717E10</v>
      </c>
      <c r="E8185" s="2" t="s">
        <v>1379</v>
      </c>
      <c r="F8185" s="2" t="s">
        <v>16</v>
      </c>
      <c r="G8185" s="2" t="s">
        <v>6050</v>
      </c>
      <c r="H8185" s="4" t="s">
        <v>24211</v>
      </c>
      <c r="I8185" s="10"/>
      <c r="J8185" s="6"/>
    </row>
    <row r="8186">
      <c r="A8186" s="28">
        <v>8.51103401866E11</v>
      </c>
      <c r="B8186" s="29" t="s">
        <v>12915</v>
      </c>
      <c r="C8186" s="29" t="s">
        <v>24212</v>
      </c>
      <c r="D8186" s="28">
        <v>8.7714115586E10</v>
      </c>
      <c r="E8186" s="29" t="s">
        <v>674</v>
      </c>
      <c r="F8186" s="29" t="s">
        <v>31</v>
      </c>
      <c r="G8186" s="29" t="s">
        <v>2447</v>
      </c>
      <c r="H8186" s="51" t="s">
        <v>21234</v>
      </c>
      <c r="I8186" s="6"/>
      <c r="J8186" s="33"/>
    </row>
    <row r="8187">
      <c r="A8187" s="28">
        <v>8.51103300148E11</v>
      </c>
      <c r="B8187" s="29" t="s">
        <v>24213</v>
      </c>
      <c r="C8187" s="29" t="s">
        <v>24214</v>
      </c>
      <c r="D8187" s="28">
        <v>8.7023461117E10</v>
      </c>
      <c r="E8187" s="29" t="s">
        <v>302</v>
      </c>
      <c r="F8187" s="29" t="s">
        <v>96</v>
      </c>
      <c r="G8187" s="29" t="s">
        <v>24215</v>
      </c>
      <c r="H8187" s="51" t="s">
        <v>2373</v>
      </c>
      <c r="I8187" s="6"/>
      <c r="J8187" s="33"/>
    </row>
    <row r="8188">
      <c r="A8188" s="62">
        <v>8.51101450932E11</v>
      </c>
      <c r="B8188" s="63" t="s">
        <v>24216</v>
      </c>
      <c r="C8188" s="63" t="s">
        <v>24217</v>
      </c>
      <c r="D8188" s="68" t="str">
        <f>+77782261215 ,87782261215</f>
        <v>#ERROR!</v>
      </c>
      <c r="E8188" s="63" t="s">
        <v>525</v>
      </c>
      <c r="F8188" s="63" t="s">
        <v>205</v>
      </c>
      <c r="G8188" s="63" t="s">
        <v>1096</v>
      </c>
      <c r="H8188" s="33"/>
      <c r="I8188" s="33"/>
      <c r="J8188" s="33"/>
    </row>
    <row r="8189">
      <c r="A8189" s="3">
        <v>8.51106400725E11</v>
      </c>
      <c r="B8189" s="2" t="s">
        <v>24218</v>
      </c>
      <c r="C8189" s="2" t="s">
        <v>24219</v>
      </c>
      <c r="D8189" s="3">
        <v>8.7058359009E10</v>
      </c>
      <c r="E8189" s="2" t="s">
        <v>213</v>
      </c>
      <c r="F8189" s="2" t="s">
        <v>201</v>
      </c>
      <c r="G8189" s="2" t="s">
        <v>7853</v>
      </c>
      <c r="H8189" s="4" t="s">
        <v>2845</v>
      </c>
      <c r="I8189" s="10"/>
      <c r="J8189" s="10"/>
    </row>
    <row r="8190">
      <c r="A8190" s="28">
        <v>8.51106300967E11</v>
      </c>
      <c r="B8190" s="29" t="s">
        <v>24220</v>
      </c>
      <c r="C8190" s="29" t="s">
        <v>24221</v>
      </c>
      <c r="D8190" s="28">
        <v>8.7785456006E10</v>
      </c>
      <c r="E8190" s="29" t="s">
        <v>165</v>
      </c>
      <c r="F8190" s="29" t="s">
        <v>91</v>
      </c>
      <c r="G8190" s="29" t="s">
        <v>2266</v>
      </c>
      <c r="H8190" s="51" t="s">
        <v>24222</v>
      </c>
      <c r="I8190" s="6"/>
      <c r="J8190" s="6"/>
      <c r="K8190" s="16"/>
      <c r="L8190" s="16"/>
      <c r="M8190" s="16"/>
      <c r="N8190" s="16"/>
      <c r="O8190" s="16"/>
      <c r="P8190" s="16"/>
      <c r="Q8190" s="16"/>
      <c r="R8190" s="16"/>
      <c r="S8190" s="16"/>
      <c r="T8190" s="16"/>
      <c r="U8190" s="16"/>
      <c r="V8190" s="16"/>
      <c r="W8190" s="16"/>
      <c r="X8190" s="16"/>
      <c r="Y8190" s="16"/>
      <c r="Z8190" s="16"/>
    </row>
    <row r="8191">
      <c r="A8191" s="58"/>
      <c r="B8191" s="58"/>
      <c r="C8191" s="58"/>
      <c r="D8191" s="58"/>
      <c r="E8191" s="58"/>
      <c r="F8191" s="58"/>
      <c r="G8191" s="58"/>
      <c r="H8191" s="6"/>
      <c r="I8191" s="6"/>
      <c r="J8191" s="6"/>
    </row>
    <row r="8192">
      <c r="A8192" s="28">
        <v>8.51112401499E11</v>
      </c>
      <c r="B8192" s="29" t="s">
        <v>16978</v>
      </c>
      <c r="C8192" s="29" t="s">
        <v>24223</v>
      </c>
      <c r="D8192" s="28">
        <v>8.7077223676E10</v>
      </c>
      <c r="E8192" s="29" t="s">
        <v>213</v>
      </c>
      <c r="F8192" s="29" t="s">
        <v>96</v>
      </c>
      <c r="G8192" s="29" t="s">
        <v>14072</v>
      </c>
      <c r="H8192" s="51" t="s">
        <v>24224</v>
      </c>
      <c r="I8192" s="6"/>
      <c r="J8192" s="33"/>
    </row>
    <row r="8193">
      <c r="A8193" s="62">
        <v>8.51127300545E11</v>
      </c>
      <c r="B8193" s="63" t="s">
        <v>24225</v>
      </c>
      <c r="C8193" s="63" t="s">
        <v>24226</v>
      </c>
      <c r="D8193" s="68" t="str">
        <f>+77021242811 ,87021242811 ,8 (702) 124 2811</f>
        <v>#ERROR!</v>
      </c>
      <c r="E8193" s="63" t="s">
        <v>117</v>
      </c>
      <c r="F8193" s="63" t="s">
        <v>205</v>
      </c>
      <c r="G8193" s="63" t="s">
        <v>6849</v>
      </c>
      <c r="H8193" s="33"/>
      <c r="I8193" s="33"/>
      <c r="J8193" s="6"/>
    </row>
    <row r="8194">
      <c r="A8194" s="28">
        <v>8.51120401115E11</v>
      </c>
      <c r="B8194" s="29" t="s">
        <v>24227</v>
      </c>
      <c r="C8194" s="29" t="s">
        <v>24228</v>
      </c>
      <c r="D8194" s="28">
        <v>8.7028838973E10</v>
      </c>
      <c r="E8194" s="29" t="s">
        <v>117</v>
      </c>
      <c r="F8194" s="29" t="s">
        <v>37</v>
      </c>
      <c r="G8194" s="29" t="s">
        <v>9253</v>
      </c>
      <c r="H8194" s="51" t="s">
        <v>23671</v>
      </c>
      <c r="I8194" s="6"/>
      <c r="J8194" s="33"/>
    </row>
    <row r="8195">
      <c r="A8195" s="28">
        <v>8.51120350395E11</v>
      </c>
      <c r="B8195" s="29" t="s">
        <v>24229</v>
      </c>
      <c r="C8195" s="29" t="s">
        <v>24230</v>
      </c>
      <c r="D8195" s="28">
        <v>8.7055791455E10</v>
      </c>
      <c r="E8195" s="29" t="s">
        <v>165</v>
      </c>
      <c r="F8195" s="29" t="s">
        <v>71</v>
      </c>
      <c r="G8195" s="29" t="s">
        <v>1147</v>
      </c>
      <c r="H8195" s="30" t="s">
        <v>2051</v>
      </c>
      <c r="I8195" s="6"/>
      <c r="J8195" s="33"/>
    </row>
    <row r="8196">
      <c r="A8196" s="28">
        <v>8.51123301096E11</v>
      </c>
      <c r="B8196" s="29" t="s">
        <v>24231</v>
      </c>
      <c r="C8196" s="29" t="s">
        <v>24232</v>
      </c>
      <c r="D8196" s="28">
        <v>8.7773074301E10</v>
      </c>
      <c r="E8196" s="29" t="s">
        <v>165</v>
      </c>
      <c r="F8196" s="29" t="s">
        <v>91</v>
      </c>
      <c r="G8196" s="29" t="s">
        <v>5042</v>
      </c>
      <c r="H8196" s="51" t="s">
        <v>23366</v>
      </c>
      <c r="I8196" s="6"/>
      <c r="J8196" s="6"/>
    </row>
    <row r="8197">
      <c r="A8197" s="28">
        <v>8.51128403462E11</v>
      </c>
      <c r="B8197" s="29" t="s">
        <v>24233</v>
      </c>
      <c r="C8197" s="29" t="s">
        <v>24234</v>
      </c>
      <c r="D8197" s="29" t="s">
        <v>24235</v>
      </c>
      <c r="E8197" s="29" t="s">
        <v>165</v>
      </c>
      <c r="F8197" s="29" t="s">
        <v>37</v>
      </c>
      <c r="G8197" s="29" t="s">
        <v>12650</v>
      </c>
      <c r="H8197" s="51" t="s">
        <v>24236</v>
      </c>
      <c r="I8197" s="6"/>
      <c r="J8197" s="10"/>
    </row>
    <row r="8198">
      <c r="A8198" s="28">
        <v>8.51127402052E11</v>
      </c>
      <c r="B8198" s="29" t="s">
        <v>24237</v>
      </c>
      <c r="C8198" s="29" t="s">
        <v>24238</v>
      </c>
      <c r="D8198" s="29" t="s">
        <v>24239</v>
      </c>
      <c r="E8198" s="29" t="s">
        <v>165</v>
      </c>
      <c r="F8198" s="29" t="s">
        <v>37</v>
      </c>
      <c r="G8198" s="29" t="s">
        <v>6089</v>
      </c>
      <c r="H8198" s="51" t="s">
        <v>23671</v>
      </c>
      <c r="I8198" s="6"/>
      <c r="J8198" s="6"/>
    </row>
    <row r="8199">
      <c r="A8199" s="3">
        <v>8.51202450882E11</v>
      </c>
      <c r="B8199" s="2" t="s">
        <v>2773</v>
      </c>
      <c r="C8199" s="2" t="s">
        <v>24240</v>
      </c>
      <c r="D8199" s="3">
        <v>7.081149141E9</v>
      </c>
      <c r="E8199" s="2" t="s">
        <v>117</v>
      </c>
      <c r="F8199" s="2" t="s">
        <v>60</v>
      </c>
      <c r="G8199" s="2" t="s">
        <v>3100</v>
      </c>
      <c r="H8199" s="4" t="s">
        <v>21749</v>
      </c>
      <c r="I8199" s="10"/>
      <c r="J8199" s="6"/>
    </row>
    <row r="8200">
      <c r="A8200" s="28">
        <v>8.51202300394E11</v>
      </c>
      <c r="B8200" s="29" t="s">
        <v>24241</v>
      </c>
      <c r="C8200" s="29" t="s">
        <v>24242</v>
      </c>
      <c r="D8200" s="28">
        <v>8.7025370374E10</v>
      </c>
      <c r="E8200" s="29" t="s">
        <v>349</v>
      </c>
      <c r="F8200" s="29" t="s">
        <v>96</v>
      </c>
      <c r="G8200" s="29" t="s">
        <v>1747</v>
      </c>
      <c r="H8200" s="51" t="s">
        <v>21556</v>
      </c>
      <c r="I8200" s="6"/>
      <c r="J8200" s="6"/>
    </row>
    <row r="8201">
      <c r="A8201" s="3">
        <v>8.51205400078E11</v>
      </c>
      <c r="B8201" s="2" t="s">
        <v>24243</v>
      </c>
      <c r="C8201" s="2" t="s">
        <v>24244</v>
      </c>
      <c r="D8201" s="3">
        <v>8.7079022376E10</v>
      </c>
      <c r="E8201" s="2" t="s">
        <v>533</v>
      </c>
      <c r="F8201" s="2" t="s">
        <v>201</v>
      </c>
      <c r="G8201" s="2" t="s">
        <v>3404</v>
      </c>
      <c r="H8201" s="4" t="s">
        <v>2637</v>
      </c>
      <c r="I8201" s="10"/>
      <c r="J8201" s="6"/>
    </row>
    <row r="8202">
      <c r="A8202" s="28">
        <v>8.51205302684E11</v>
      </c>
      <c r="B8202" s="29" t="s">
        <v>24245</v>
      </c>
      <c r="C8202" s="29" t="s">
        <v>24246</v>
      </c>
      <c r="D8202" s="28">
        <v>8.7718441884E10</v>
      </c>
      <c r="E8202" s="29" t="s">
        <v>674</v>
      </c>
      <c r="F8202" s="29" t="s">
        <v>201</v>
      </c>
      <c r="G8202" s="29" t="s">
        <v>18820</v>
      </c>
      <c r="H8202" s="51" t="s">
        <v>23116</v>
      </c>
      <c r="I8202" s="6"/>
      <c r="J8202" s="10"/>
    </row>
    <row r="8203">
      <c r="A8203" s="28">
        <v>8.51209302804E11</v>
      </c>
      <c r="B8203" s="29" t="s">
        <v>24247</v>
      </c>
      <c r="C8203" s="29" t="s">
        <v>24248</v>
      </c>
      <c r="D8203" s="28">
        <v>8.7755501455E10</v>
      </c>
      <c r="E8203" s="29" t="s">
        <v>674</v>
      </c>
      <c r="F8203" s="29" t="s">
        <v>37</v>
      </c>
      <c r="G8203" s="29" t="s">
        <v>24249</v>
      </c>
      <c r="H8203" s="107">
        <v>45601.0</v>
      </c>
      <c r="I8203" s="6"/>
      <c r="J8203" s="10"/>
    </row>
    <row r="8204">
      <c r="A8204" s="62">
        <v>8.51205451331E11</v>
      </c>
      <c r="B8204" s="63" t="s">
        <v>24250</v>
      </c>
      <c r="C8204" s="63" t="s">
        <v>24251</v>
      </c>
      <c r="D8204" s="62">
        <v>8.7081968529E10</v>
      </c>
      <c r="E8204" s="63" t="s">
        <v>165</v>
      </c>
      <c r="F8204" s="63" t="s">
        <v>16</v>
      </c>
      <c r="G8204" s="63" t="s">
        <v>1278</v>
      </c>
      <c r="H8204" s="33"/>
      <c r="I8204" s="33"/>
      <c r="J8204" s="20"/>
    </row>
    <row r="8205">
      <c r="A8205" s="28">
        <v>8.51205401622E11</v>
      </c>
      <c r="B8205" s="29" t="s">
        <v>24252</v>
      </c>
      <c r="C8205" s="29" t="s">
        <v>24253</v>
      </c>
      <c r="D8205" s="39" t="s">
        <v>24254</v>
      </c>
      <c r="E8205" s="29" t="s">
        <v>173</v>
      </c>
      <c r="F8205" s="29" t="s">
        <v>37</v>
      </c>
      <c r="G8205" s="29" t="s">
        <v>16404</v>
      </c>
      <c r="H8205" s="51" t="s">
        <v>23671</v>
      </c>
      <c r="I8205" s="6"/>
      <c r="J8205" s="6"/>
    </row>
    <row r="8206">
      <c r="A8206" s="28">
        <v>8.51209303357E11</v>
      </c>
      <c r="B8206" s="29" t="s">
        <v>24255</v>
      </c>
      <c r="C8206" s="29" t="s">
        <v>24256</v>
      </c>
      <c r="D8206" s="28">
        <v>8.7753280079E10</v>
      </c>
      <c r="E8206" s="29" t="s">
        <v>165</v>
      </c>
      <c r="F8206" s="29" t="s">
        <v>37</v>
      </c>
      <c r="G8206" s="29" t="s">
        <v>6089</v>
      </c>
      <c r="H8206" s="51" t="s">
        <v>23671</v>
      </c>
      <c r="I8206" s="6"/>
      <c r="J8206" s="10"/>
    </row>
    <row r="8207">
      <c r="A8207" s="28">
        <v>8.51214300736E11</v>
      </c>
      <c r="B8207" s="29" t="s">
        <v>24257</v>
      </c>
      <c r="C8207" s="29" t="s">
        <v>24258</v>
      </c>
      <c r="D8207" s="28">
        <v>8.7770409495E10</v>
      </c>
      <c r="E8207" s="29" t="s">
        <v>993</v>
      </c>
      <c r="F8207" s="29" t="s">
        <v>141</v>
      </c>
      <c r="G8207" s="29" t="s">
        <v>2066</v>
      </c>
      <c r="H8207" s="51" t="s">
        <v>21511</v>
      </c>
      <c r="I8207" s="6"/>
      <c r="J8207" s="13"/>
    </row>
    <row r="8208">
      <c r="A8208" s="3">
        <v>8.51212300983E11</v>
      </c>
      <c r="B8208" s="2" t="s">
        <v>24259</v>
      </c>
      <c r="C8208" s="2" t="s">
        <v>24260</v>
      </c>
      <c r="D8208" s="2" t="s">
        <v>24261</v>
      </c>
      <c r="E8208" s="2" t="s">
        <v>21</v>
      </c>
      <c r="F8208" s="2" t="s">
        <v>186</v>
      </c>
      <c r="G8208" s="2" t="s">
        <v>1918</v>
      </c>
      <c r="H8208" s="4" t="s">
        <v>2505</v>
      </c>
      <c r="I8208" s="10"/>
      <c r="J8208" s="6"/>
    </row>
    <row r="8209">
      <c r="A8209" s="62">
        <v>8.51209401268E11</v>
      </c>
      <c r="B8209" s="63" t="s">
        <v>24262</v>
      </c>
      <c r="C8209" s="63" t="s">
        <v>24263</v>
      </c>
      <c r="D8209" s="62">
        <v>8.7760250707E10</v>
      </c>
      <c r="E8209" s="63" t="s">
        <v>165</v>
      </c>
      <c r="F8209" s="63" t="s">
        <v>205</v>
      </c>
      <c r="G8209" s="63" t="s">
        <v>1634</v>
      </c>
      <c r="H8209" s="33"/>
      <c r="I8209" s="33"/>
      <c r="J8209" s="10"/>
    </row>
    <row r="8210">
      <c r="A8210" s="62">
        <v>8.51215300424E11</v>
      </c>
      <c r="B8210" s="63" t="s">
        <v>24264</v>
      </c>
      <c r="C8210" s="63" t="s">
        <v>24265</v>
      </c>
      <c r="D8210" s="62">
        <v>8.7088881215E10</v>
      </c>
      <c r="E8210" s="63" t="s">
        <v>24266</v>
      </c>
      <c r="F8210" s="63" t="s">
        <v>2984</v>
      </c>
      <c r="G8210" s="63" t="s">
        <v>5964</v>
      </c>
      <c r="H8210" s="33"/>
      <c r="I8210" s="33"/>
      <c r="J8210" s="13"/>
    </row>
    <row r="8211">
      <c r="A8211" s="72">
        <v>8.51215350222E11</v>
      </c>
      <c r="B8211" s="73" t="s">
        <v>24267</v>
      </c>
      <c r="C8211" s="73" t="s">
        <v>24268</v>
      </c>
      <c r="D8211" s="73" t="s">
        <v>24269</v>
      </c>
      <c r="E8211" s="73" t="s">
        <v>213</v>
      </c>
      <c r="F8211" s="73" t="s">
        <v>55</v>
      </c>
      <c r="G8211" s="73" t="s">
        <v>24270</v>
      </c>
      <c r="H8211" s="74" t="s">
        <v>24271</v>
      </c>
      <c r="I8211" s="14"/>
      <c r="J8211" s="10"/>
    </row>
    <row r="8212">
      <c r="A8212" s="28">
        <v>8.51219300426E11</v>
      </c>
      <c r="B8212" s="29" t="s">
        <v>24272</v>
      </c>
      <c r="C8212" s="29" t="s">
        <v>24273</v>
      </c>
      <c r="D8212" s="29" t="s">
        <v>24274</v>
      </c>
      <c r="E8212" s="29" t="s">
        <v>2034</v>
      </c>
      <c r="F8212" s="29" t="s">
        <v>96</v>
      </c>
      <c r="G8212" s="29" t="s">
        <v>1613</v>
      </c>
      <c r="H8212" s="51" t="s">
        <v>2373</v>
      </c>
      <c r="I8212" s="6"/>
      <c r="J8212" s="6"/>
    </row>
    <row r="8213">
      <c r="A8213" s="28">
        <v>8.51217400917E11</v>
      </c>
      <c r="B8213" s="29" t="s">
        <v>24275</v>
      </c>
      <c r="C8213" s="29" t="s">
        <v>24276</v>
      </c>
      <c r="D8213" s="39" t="s">
        <v>24277</v>
      </c>
      <c r="E8213" s="29" t="s">
        <v>18544</v>
      </c>
      <c r="F8213" s="29" t="s">
        <v>2</v>
      </c>
      <c r="G8213" s="29" t="s">
        <v>2458</v>
      </c>
      <c r="H8213" s="51" t="s">
        <v>22451</v>
      </c>
      <c r="I8213" s="6"/>
      <c r="J8213" s="6"/>
    </row>
    <row r="8214">
      <c r="A8214" s="62">
        <v>8.51219301543E11</v>
      </c>
      <c r="B8214" s="63" t="s">
        <v>20400</v>
      </c>
      <c r="C8214" s="63" t="s">
        <v>24278</v>
      </c>
      <c r="D8214" s="68" t="str">
        <f>+7 (775) 515-15-51 ,87755151551</f>
        <v>#ERROR!</v>
      </c>
      <c r="E8214" s="63" t="s">
        <v>726</v>
      </c>
      <c r="F8214" s="63" t="s">
        <v>205</v>
      </c>
      <c r="G8214" s="63" t="s">
        <v>1211</v>
      </c>
      <c r="H8214" s="33"/>
      <c r="I8214" s="33"/>
      <c r="J8214" s="13"/>
    </row>
    <row r="8215">
      <c r="A8215" s="28">
        <v>8.51219350145E11</v>
      </c>
      <c r="B8215" s="29" t="s">
        <v>24279</v>
      </c>
      <c r="C8215" s="29" t="s">
        <v>24280</v>
      </c>
      <c r="D8215" s="39" t="s">
        <v>24281</v>
      </c>
      <c r="E8215" s="29" t="s">
        <v>213</v>
      </c>
      <c r="F8215" s="29" t="s">
        <v>71</v>
      </c>
      <c r="G8215" s="29" t="s">
        <v>17064</v>
      </c>
      <c r="H8215" s="30" t="s">
        <v>2051</v>
      </c>
      <c r="I8215" s="6"/>
      <c r="J8215" s="6"/>
    </row>
    <row r="8216">
      <c r="A8216" s="28">
        <v>8.51223402301E11</v>
      </c>
      <c r="B8216" s="29" t="s">
        <v>24282</v>
      </c>
      <c r="C8216" s="29" t="s">
        <v>24283</v>
      </c>
      <c r="D8216" s="28">
        <v>8.7074151026E10</v>
      </c>
      <c r="E8216" s="29" t="s">
        <v>1</v>
      </c>
      <c r="F8216" s="29" t="s">
        <v>2</v>
      </c>
      <c r="G8216" s="29" t="s">
        <v>6514</v>
      </c>
      <c r="H8216" s="51" t="s">
        <v>22451</v>
      </c>
      <c r="I8216" s="6"/>
      <c r="J8216" s="6"/>
    </row>
    <row r="8217">
      <c r="A8217" s="28">
        <v>8.51223301189E11</v>
      </c>
      <c r="B8217" s="29" t="s">
        <v>24284</v>
      </c>
      <c r="C8217" s="29" t="s">
        <v>24285</v>
      </c>
      <c r="D8217" s="28">
        <v>8.7028222455E10</v>
      </c>
      <c r="E8217" s="29" t="s">
        <v>70</v>
      </c>
      <c r="F8217" s="29" t="s">
        <v>273</v>
      </c>
      <c r="G8217" s="29" t="s">
        <v>5830</v>
      </c>
      <c r="H8217" s="51" t="s">
        <v>22970</v>
      </c>
      <c r="I8217" s="6"/>
      <c r="J8217" s="6"/>
    </row>
    <row r="8218">
      <c r="A8218" s="3">
        <v>8.51226401984E11</v>
      </c>
      <c r="B8218" s="2" t="s">
        <v>24286</v>
      </c>
      <c r="C8218" s="2" t="s">
        <v>24287</v>
      </c>
      <c r="D8218" s="3">
        <v>8.7010770255E10</v>
      </c>
      <c r="E8218" s="2" t="s">
        <v>117</v>
      </c>
      <c r="F8218" s="2" t="s">
        <v>31</v>
      </c>
      <c r="G8218" s="2" t="s">
        <v>1313</v>
      </c>
      <c r="H8218" s="4" t="s">
        <v>20832</v>
      </c>
      <c r="I8218" s="10"/>
      <c r="J8218" s="10"/>
    </row>
    <row r="8219">
      <c r="A8219" s="28">
        <v>8.51224300146E11</v>
      </c>
      <c r="B8219" s="29" t="s">
        <v>24288</v>
      </c>
      <c r="C8219" s="29" t="s">
        <v>24289</v>
      </c>
      <c r="D8219" s="28">
        <v>8.777260091E10</v>
      </c>
      <c r="E8219" s="29" t="s">
        <v>117</v>
      </c>
      <c r="F8219" s="29" t="s">
        <v>31</v>
      </c>
      <c r="G8219" s="29" t="s">
        <v>13855</v>
      </c>
      <c r="H8219" s="51" t="s">
        <v>20885</v>
      </c>
      <c r="I8219" s="6"/>
      <c r="J8219" s="6"/>
    </row>
    <row r="8220">
      <c r="A8220" s="28">
        <v>8.51224301868E11</v>
      </c>
      <c r="B8220" s="29" t="s">
        <v>24290</v>
      </c>
      <c r="C8220" s="29" t="s">
        <v>24291</v>
      </c>
      <c r="D8220" s="28">
        <v>8.7778626002E10</v>
      </c>
      <c r="E8220" s="29" t="s">
        <v>117</v>
      </c>
      <c r="F8220" s="29" t="s">
        <v>91</v>
      </c>
      <c r="G8220" s="29" t="s">
        <v>24292</v>
      </c>
      <c r="H8220" s="51" t="s">
        <v>24156</v>
      </c>
      <c r="I8220" s="6"/>
      <c r="J8220" s="10"/>
    </row>
    <row r="8221">
      <c r="A8221" s="62">
        <v>8.60107301563E11</v>
      </c>
      <c r="B8221" s="63" t="s">
        <v>24293</v>
      </c>
      <c r="C8221" s="63" t="s">
        <v>24294</v>
      </c>
      <c r="D8221" s="62">
        <v>8.7760009986E10</v>
      </c>
      <c r="E8221" s="63" t="s">
        <v>584</v>
      </c>
      <c r="F8221" s="63" t="s">
        <v>1868</v>
      </c>
      <c r="G8221" s="63" t="s">
        <v>12875</v>
      </c>
      <c r="H8221" s="33"/>
      <c r="I8221" s="33"/>
      <c r="J8221" s="10"/>
      <c r="K8221" s="27"/>
      <c r="L8221" s="27"/>
      <c r="M8221" s="27"/>
      <c r="N8221" s="27"/>
      <c r="O8221" s="27"/>
      <c r="P8221" s="27"/>
      <c r="Q8221" s="27"/>
      <c r="R8221" s="27"/>
      <c r="S8221" s="27"/>
      <c r="T8221" s="27"/>
      <c r="U8221" s="27"/>
      <c r="V8221" s="27"/>
      <c r="W8221" s="27"/>
      <c r="X8221" s="27"/>
      <c r="Y8221" s="27"/>
      <c r="Z8221" s="27"/>
    </row>
    <row r="8222">
      <c r="A8222" s="28">
        <v>8.5122840058E11</v>
      </c>
      <c r="B8222" s="29" t="s">
        <v>24295</v>
      </c>
      <c r="C8222" s="29" t="s">
        <v>24296</v>
      </c>
      <c r="D8222" s="28">
        <f>+77056286088</f>
        <v>77056286088</v>
      </c>
      <c r="E8222" s="29" t="s">
        <v>2533</v>
      </c>
      <c r="F8222" s="29" t="s">
        <v>16</v>
      </c>
      <c r="G8222" s="29" t="s">
        <v>2066</v>
      </c>
      <c r="H8222" s="51" t="s">
        <v>24297</v>
      </c>
      <c r="I8222" s="6"/>
      <c r="J8222" s="6"/>
    </row>
    <row r="8223">
      <c r="A8223" s="62">
        <v>8.60101351577E11</v>
      </c>
      <c r="B8223" s="63" t="s">
        <v>24298</v>
      </c>
      <c r="C8223" s="63" t="s">
        <v>24299</v>
      </c>
      <c r="D8223" s="68" t="str">
        <f>+77754444462 ,+7 775 444 44 62 ,87754444462</f>
        <v>#ERROR!</v>
      </c>
      <c r="E8223" s="63" t="s">
        <v>5989</v>
      </c>
      <c r="F8223" s="63" t="s">
        <v>428</v>
      </c>
      <c r="G8223" s="63" t="s">
        <v>5863</v>
      </c>
      <c r="H8223" s="33"/>
      <c r="I8223" s="33"/>
      <c r="J8223" s="33"/>
    </row>
    <row r="8224">
      <c r="A8224" s="62">
        <v>8.60104301814E11</v>
      </c>
      <c r="B8224" s="63" t="s">
        <v>24300</v>
      </c>
      <c r="C8224" s="63" t="s">
        <v>24301</v>
      </c>
      <c r="D8224" s="62">
        <v>8.7023039086E10</v>
      </c>
      <c r="E8224" s="63" t="s">
        <v>225</v>
      </c>
      <c r="F8224" s="63" t="s">
        <v>205</v>
      </c>
      <c r="G8224" s="63" t="s">
        <v>19944</v>
      </c>
      <c r="H8224" s="33"/>
      <c r="I8224" s="33"/>
      <c r="J8224" s="10"/>
    </row>
    <row r="8225">
      <c r="A8225" s="3">
        <v>8.60101407754E11</v>
      </c>
      <c r="B8225" s="2" t="s">
        <v>24302</v>
      </c>
      <c r="C8225" s="2" t="s">
        <v>24303</v>
      </c>
      <c r="D8225" s="3">
        <v>8.771258156E10</v>
      </c>
      <c r="E8225" s="2" t="s">
        <v>6698</v>
      </c>
      <c r="F8225" s="2" t="s">
        <v>273</v>
      </c>
      <c r="G8225" s="2" t="s">
        <v>15999</v>
      </c>
      <c r="H8225" s="4" t="s">
        <v>22428</v>
      </c>
      <c r="I8225" s="10"/>
      <c r="J8225" s="13"/>
    </row>
    <row r="8226">
      <c r="A8226" s="3">
        <v>8.60101451642E11</v>
      </c>
      <c r="B8226" s="2" t="s">
        <v>24304</v>
      </c>
      <c r="C8226" s="2" t="s">
        <v>24305</v>
      </c>
      <c r="D8226" s="3">
        <v>8.7719022958E10</v>
      </c>
      <c r="E8226" s="2" t="s">
        <v>225</v>
      </c>
      <c r="F8226" s="2" t="s">
        <v>22</v>
      </c>
      <c r="G8226" s="2" t="s">
        <v>2386</v>
      </c>
      <c r="H8226" s="4" t="s">
        <v>2709</v>
      </c>
      <c r="I8226" s="10"/>
      <c r="J8226" s="6"/>
    </row>
    <row r="8227">
      <c r="A8227" s="28">
        <v>8.60105402963E11</v>
      </c>
      <c r="B8227" s="29" t="s">
        <v>24306</v>
      </c>
      <c r="C8227" s="29" t="s">
        <v>24307</v>
      </c>
      <c r="D8227" s="39" t="s">
        <v>24308</v>
      </c>
      <c r="E8227" s="29" t="s">
        <v>1206</v>
      </c>
      <c r="F8227" s="29" t="s">
        <v>96</v>
      </c>
      <c r="G8227" s="29" t="s">
        <v>1613</v>
      </c>
      <c r="H8227" s="51" t="s">
        <v>2373</v>
      </c>
      <c r="I8227" s="6"/>
      <c r="J8227" s="33"/>
    </row>
    <row r="8228">
      <c r="A8228" s="28">
        <v>8.60123450426E11</v>
      </c>
      <c r="B8228" s="29" t="s">
        <v>24309</v>
      </c>
      <c r="C8228" s="29" t="s">
        <v>24310</v>
      </c>
      <c r="D8228" s="28">
        <v>8.7011747656E10</v>
      </c>
      <c r="E8228" s="29" t="s">
        <v>762</v>
      </c>
      <c r="F8228" s="29" t="s">
        <v>71</v>
      </c>
      <c r="G8228" s="29" t="s">
        <v>2083</v>
      </c>
      <c r="H8228" s="30" t="s">
        <v>2051</v>
      </c>
      <c r="I8228" s="6"/>
      <c r="J8228" s="33"/>
    </row>
    <row r="8229">
      <c r="A8229" s="3">
        <v>8.60115301061E11</v>
      </c>
      <c r="B8229" s="2" t="s">
        <v>24311</v>
      </c>
      <c r="C8229" s="2" t="s">
        <v>24312</v>
      </c>
      <c r="D8229" s="3">
        <v>8.7751030009E10</v>
      </c>
      <c r="E8229" s="2" t="s">
        <v>879</v>
      </c>
      <c r="F8229" s="2" t="s">
        <v>141</v>
      </c>
      <c r="G8229" s="2" t="s">
        <v>1529</v>
      </c>
      <c r="H8229" s="4" t="s">
        <v>24313</v>
      </c>
      <c r="I8229" s="10"/>
      <c r="J8229" s="6"/>
    </row>
    <row r="8230">
      <c r="A8230" s="3">
        <v>8.60118350748E11</v>
      </c>
      <c r="B8230" s="2" t="s">
        <v>24314</v>
      </c>
      <c r="C8230" s="2" t="s">
        <v>24315</v>
      </c>
      <c r="D8230" s="3">
        <f>+77755578782</f>
        <v>77755578782</v>
      </c>
      <c r="E8230" s="2" t="s">
        <v>117</v>
      </c>
      <c r="F8230" s="2" t="s">
        <v>71</v>
      </c>
      <c r="G8230" s="2" t="s">
        <v>6637</v>
      </c>
      <c r="H8230" s="65" t="s">
        <v>2084</v>
      </c>
      <c r="I8230" s="10"/>
      <c r="J8230" s="10"/>
    </row>
    <row r="8231">
      <c r="A8231" s="62">
        <v>8.60123400816E11</v>
      </c>
      <c r="B8231" s="63" t="s">
        <v>24316</v>
      </c>
      <c r="C8231" s="63" t="s">
        <v>24317</v>
      </c>
      <c r="D8231" s="68" t="str">
        <f>+77022995255 ,87022995255</f>
        <v>#ERROR!</v>
      </c>
      <c r="E8231" s="63" t="s">
        <v>173</v>
      </c>
      <c r="F8231" s="63" t="s">
        <v>16</v>
      </c>
      <c r="G8231" s="63" t="s">
        <v>6328</v>
      </c>
      <c r="H8231" s="33"/>
      <c r="I8231" s="33"/>
      <c r="J8231" s="6"/>
    </row>
    <row r="8232">
      <c r="A8232" s="28">
        <v>8.60205400762E11</v>
      </c>
      <c r="B8232" s="29" t="s">
        <v>24318</v>
      </c>
      <c r="C8232" s="29" t="s">
        <v>24319</v>
      </c>
      <c r="D8232" s="28">
        <v>8.7073984303E10</v>
      </c>
      <c r="E8232" s="29" t="s">
        <v>213</v>
      </c>
      <c r="F8232" s="29" t="s">
        <v>96</v>
      </c>
      <c r="G8232" s="29" t="s">
        <v>24320</v>
      </c>
      <c r="H8232" s="51" t="s">
        <v>21556</v>
      </c>
      <c r="I8232" s="6"/>
      <c r="J8232" s="6"/>
    </row>
    <row r="8233">
      <c r="A8233" s="62">
        <v>8.60201301475E11</v>
      </c>
      <c r="B8233" s="63" t="s">
        <v>24321</v>
      </c>
      <c r="C8233" s="63" t="s">
        <v>24321</v>
      </c>
      <c r="D8233" s="68" t="str">
        <f>+7 701 897 89 99 ,87018978999</f>
        <v>#ERROR!</v>
      </c>
      <c r="E8233" s="63" t="s">
        <v>165</v>
      </c>
      <c r="F8233" s="63" t="s">
        <v>205</v>
      </c>
      <c r="G8233" s="63" t="s">
        <v>24322</v>
      </c>
      <c r="H8233" s="33"/>
      <c r="I8233" s="33"/>
      <c r="J8233" s="6"/>
      <c r="K8233" s="16"/>
      <c r="L8233" s="16"/>
      <c r="M8233" s="16"/>
      <c r="N8233" s="16"/>
      <c r="O8233" s="16"/>
      <c r="P8233" s="16"/>
      <c r="Q8233" s="16"/>
      <c r="R8233" s="16"/>
      <c r="S8233" s="16"/>
      <c r="T8233" s="16"/>
      <c r="U8233" s="16"/>
      <c r="V8233" s="16"/>
      <c r="W8233" s="16"/>
      <c r="X8233" s="16"/>
      <c r="Y8233" s="16"/>
      <c r="Z8233" s="16"/>
    </row>
    <row r="8234">
      <c r="A8234" s="62">
        <v>8.60203402708E11</v>
      </c>
      <c r="B8234" s="63" t="s">
        <v>24323</v>
      </c>
      <c r="C8234" s="63" t="s">
        <v>24324</v>
      </c>
      <c r="D8234" s="62">
        <v>8.7027505705E10</v>
      </c>
      <c r="E8234" s="63" t="s">
        <v>879</v>
      </c>
      <c r="F8234" s="63" t="s">
        <v>205</v>
      </c>
      <c r="G8234" s="63" t="s">
        <v>9092</v>
      </c>
      <c r="H8234" s="33"/>
      <c r="I8234" s="33"/>
      <c r="J8234" s="6"/>
    </row>
    <row r="8235">
      <c r="A8235" s="62">
        <v>8.60204400688E11</v>
      </c>
      <c r="B8235" s="63" t="s">
        <v>24325</v>
      </c>
      <c r="C8235" s="63" t="s">
        <v>24326</v>
      </c>
      <c r="D8235" s="62">
        <v>8.7024538682E10</v>
      </c>
      <c r="E8235" s="63" t="s">
        <v>16</v>
      </c>
      <c r="F8235" s="63" t="s">
        <v>37</v>
      </c>
      <c r="G8235" s="63" t="s">
        <v>24327</v>
      </c>
      <c r="H8235" s="33"/>
      <c r="I8235" s="33"/>
      <c r="J8235" s="10"/>
      <c r="K8235" s="27"/>
      <c r="L8235" s="27"/>
      <c r="M8235" s="27"/>
      <c r="N8235" s="27"/>
      <c r="O8235" s="27"/>
      <c r="P8235" s="27"/>
      <c r="Q8235" s="27"/>
      <c r="R8235" s="27"/>
      <c r="S8235" s="27"/>
      <c r="T8235" s="27"/>
      <c r="U8235" s="27"/>
      <c r="V8235" s="27"/>
      <c r="W8235" s="27"/>
      <c r="X8235" s="27"/>
      <c r="Y8235" s="27"/>
      <c r="Z8235" s="27"/>
    </row>
    <row r="8236">
      <c r="A8236" s="28">
        <v>8.60202301689E11</v>
      </c>
      <c r="B8236" s="29" t="s">
        <v>24328</v>
      </c>
      <c r="C8236" s="29" t="s">
        <v>24329</v>
      </c>
      <c r="D8236" s="28">
        <v>8.7476225282E10</v>
      </c>
      <c r="E8236" s="29" t="s">
        <v>1833</v>
      </c>
      <c r="F8236" s="29" t="s">
        <v>16</v>
      </c>
      <c r="G8236" s="29" t="s">
        <v>11787</v>
      </c>
      <c r="H8236" s="51" t="s">
        <v>2373</v>
      </c>
      <c r="I8236" s="6"/>
      <c r="J8236" s="6"/>
    </row>
    <row r="8237">
      <c r="A8237" s="3">
        <v>8.6021130135E11</v>
      </c>
      <c r="B8237" s="2" t="s">
        <v>24330</v>
      </c>
      <c r="C8237" s="2" t="s">
        <v>24331</v>
      </c>
      <c r="D8237" s="69" t="s">
        <v>24332</v>
      </c>
      <c r="E8237" s="2" t="s">
        <v>165</v>
      </c>
      <c r="F8237" s="2" t="s">
        <v>31</v>
      </c>
      <c r="G8237" s="2" t="s">
        <v>20884</v>
      </c>
      <c r="H8237" s="4" t="s">
        <v>20832</v>
      </c>
      <c r="I8237" s="10"/>
      <c r="J8237" s="33"/>
    </row>
    <row r="8238">
      <c r="A8238" s="62">
        <v>8.6020740192E11</v>
      </c>
      <c r="B8238" s="63" t="s">
        <v>24333</v>
      </c>
      <c r="C8238" s="63" t="s">
        <v>24334</v>
      </c>
      <c r="D8238" s="68" t="str">
        <f>+77775306868 ,87775306868</f>
        <v>#ERROR!</v>
      </c>
      <c r="E8238" s="63" t="s">
        <v>16</v>
      </c>
      <c r="F8238" s="63" t="s">
        <v>205</v>
      </c>
      <c r="G8238" s="63" t="s">
        <v>1431</v>
      </c>
      <c r="H8238" s="33"/>
      <c r="I8238" s="33"/>
      <c r="J8238" s="10"/>
    </row>
    <row r="8239">
      <c r="A8239" s="28">
        <v>8.60210402002E11</v>
      </c>
      <c r="B8239" s="29" t="s">
        <v>24335</v>
      </c>
      <c r="C8239" s="29" t="s">
        <v>24336</v>
      </c>
      <c r="D8239" s="39" t="s">
        <v>24337</v>
      </c>
      <c r="E8239" s="29" t="s">
        <v>738</v>
      </c>
      <c r="F8239" s="29" t="s">
        <v>2</v>
      </c>
      <c r="G8239" s="29" t="s">
        <v>3007</v>
      </c>
      <c r="H8239" s="51" t="s">
        <v>22451</v>
      </c>
      <c r="I8239" s="6"/>
      <c r="J8239" s="6"/>
    </row>
    <row r="8240">
      <c r="A8240" s="28">
        <v>8.60216401374E11</v>
      </c>
      <c r="B8240" s="29" t="s">
        <v>24338</v>
      </c>
      <c r="C8240" s="29" t="s">
        <v>24339</v>
      </c>
      <c r="D8240" s="39" t="s">
        <v>24340</v>
      </c>
      <c r="E8240" s="29" t="s">
        <v>165</v>
      </c>
      <c r="F8240" s="29" t="s">
        <v>37</v>
      </c>
      <c r="G8240" s="29" t="s">
        <v>6089</v>
      </c>
      <c r="H8240" s="51" t="s">
        <v>23671</v>
      </c>
      <c r="I8240" s="6"/>
      <c r="J8240" s="10"/>
    </row>
    <row r="8241">
      <c r="A8241" s="28">
        <v>8.60228350857E11</v>
      </c>
      <c r="B8241" s="29" t="s">
        <v>24341</v>
      </c>
      <c r="C8241" s="29" t="s">
        <v>24342</v>
      </c>
      <c r="D8241" s="28">
        <v>8.71726477E9</v>
      </c>
      <c r="E8241" s="29" t="s">
        <v>213</v>
      </c>
      <c r="F8241" s="29" t="s">
        <v>71</v>
      </c>
      <c r="G8241" s="29" t="s">
        <v>9165</v>
      </c>
      <c r="H8241" s="30" t="s">
        <v>19375</v>
      </c>
      <c r="I8241" s="6"/>
      <c r="J8241" s="33"/>
    </row>
    <row r="8242">
      <c r="A8242" s="3">
        <v>8.60224450247E11</v>
      </c>
      <c r="B8242" s="2" t="s">
        <v>24343</v>
      </c>
      <c r="C8242" s="2" t="s">
        <v>24344</v>
      </c>
      <c r="D8242" s="69" t="s">
        <v>24345</v>
      </c>
      <c r="E8242" s="2" t="s">
        <v>21</v>
      </c>
      <c r="F8242" s="2" t="s">
        <v>43</v>
      </c>
      <c r="G8242" s="2" t="s">
        <v>16449</v>
      </c>
      <c r="H8242" s="4" t="s">
        <v>24346</v>
      </c>
      <c r="I8242" s="10"/>
      <c r="J8242" s="10"/>
    </row>
    <row r="8243">
      <c r="A8243" s="62">
        <v>8.60301303168E11</v>
      </c>
      <c r="B8243" s="63" t="s">
        <v>24347</v>
      </c>
      <c r="C8243" s="63" t="s">
        <v>24347</v>
      </c>
      <c r="D8243" s="68" t="str">
        <f>+77789608318 ,87789608318</f>
        <v>#ERROR!</v>
      </c>
      <c r="E8243" s="63" t="s">
        <v>674</v>
      </c>
      <c r="F8243" s="63" t="s">
        <v>16</v>
      </c>
      <c r="G8243" s="63" t="s">
        <v>14171</v>
      </c>
      <c r="H8243" s="33"/>
      <c r="I8243" s="33"/>
      <c r="J8243" s="6"/>
    </row>
    <row r="8244">
      <c r="A8244" s="28">
        <v>8.60302302284E11</v>
      </c>
      <c r="B8244" s="29" t="s">
        <v>24348</v>
      </c>
      <c r="C8244" s="29" t="s">
        <v>24349</v>
      </c>
      <c r="D8244" s="39" t="s">
        <v>24350</v>
      </c>
      <c r="E8244" s="29" t="s">
        <v>16</v>
      </c>
      <c r="F8244" s="29" t="s">
        <v>452</v>
      </c>
      <c r="G8244" s="29" t="s">
        <v>21807</v>
      </c>
      <c r="H8244" s="51" t="s">
        <v>23599</v>
      </c>
      <c r="I8244" s="6"/>
      <c r="J8244" s="33"/>
    </row>
    <row r="8245">
      <c r="A8245" s="28">
        <v>8.60302300555E11</v>
      </c>
      <c r="B8245" s="29" t="s">
        <v>24351</v>
      </c>
      <c r="C8245" s="29" t="s">
        <v>24352</v>
      </c>
      <c r="D8245" s="29" t="s">
        <v>24353</v>
      </c>
      <c r="E8245" s="29" t="s">
        <v>165</v>
      </c>
      <c r="F8245" s="29" t="s">
        <v>91</v>
      </c>
      <c r="G8245" s="29" t="s">
        <v>3280</v>
      </c>
      <c r="H8245" s="51" t="s">
        <v>2640</v>
      </c>
      <c r="I8245" s="6"/>
      <c r="J8245" s="20"/>
    </row>
    <row r="8246">
      <c r="A8246" s="28">
        <v>8.60318402159E11</v>
      </c>
      <c r="B8246" s="29" t="s">
        <v>24354</v>
      </c>
      <c r="C8246" s="29" t="s">
        <v>24355</v>
      </c>
      <c r="D8246" s="39" t="s">
        <v>24356</v>
      </c>
      <c r="E8246" s="29" t="s">
        <v>762</v>
      </c>
      <c r="F8246" s="29" t="s">
        <v>37</v>
      </c>
      <c r="G8246" s="29" t="s">
        <v>24357</v>
      </c>
      <c r="H8246" s="51" t="s">
        <v>23671</v>
      </c>
      <c r="I8246" s="6"/>
      <c r="J8246" s="20"/>
    </row>
    <row r="8247">
      <c r="A8247" s="28">
        <v>8.60304402152E11</v>
      </c>
      <c r="B8247" s="29" t="s">
        <v>24358</v>
      </c>
      <c r="C8247" s="29" t="s">
        <v>24359</v>
      </c>
      <c r="D8247" s="28">
        <v>8.7089093137E10</v>
      </c>
      <c r="E8247" s="29" t="s">
        <v>173</v>
      </c>
      <c r="F8247" s="29" t="s">
        <v>96</v>
      </c>
      <c r="G8247" s="29" t="s">
        <v>2758</v>
      </c>
      <c r="H8247" s="51" t="s">
        <v>2373</v>
      </c>
      <c r="I8247" s="6"/>
      <c r="J8247" s="6"/>
    </row>
    <row r="8248">
      <c r="A8248" s="62">
        <v>8.6031030205E11</v>
      </c>
      <c r="B8248" s="63" t="s">
        <v>24360</v>
      </c>
      <c r="C8248" s="63" t="s">
        <v>24361</v>
      </c>
      <c r="D8248" s="62">
        <v>8.7471117986E10</v>
      </c>
      <c r="E8248" s="63" t="s">
        <v>1</v>
      </c>
      <c r="F8248" s="63" t="s">
        <v>2984</v>
      </c>
      <c r="G8248" s="63" t="s">
        <v>5954</v>
      </c>
      <c r="H8248" s="33"/>
      <c r="I8248" s="33"/>
      <c r="J8248" s="6"/>
    </row>
    <row r="8249">
      <c r="A8249" s="62">
        <v>8.60312303247E11</v>
      </c>
      <c r="B8249" s="63" t="s">
        <v>24362</v>
      </c>
      <c r="C8249" s="63" t="s">
        <v>24363</v>
      </c>
      <c r="D8249" s="62">
        <v>8.7784087921E10</v>
      </c>
      <c r="E8249" s="63" t="s">
        <v>21</v>
      </c>
      <c r="F8249" s="63" t="s">
        <v>2984</v>
      </c>
      <c r="G8249" s="63" t="s">
        <v>6328</v>
      </c>
      <c r="H8249" s="33"/>
      <c r="I8249" s="33"/>
      <c r="J8249" s="6"/>
    </row>
    <row r="8250">
      <c r="A8250" s="3">
        <v>8.60315301257E11</v>
      </c>
      <c r="B8250" s="2" t="s">
        <v>23494</v>
      </c>
      <c r="C8250" s="2" t="s">
        <v>24364</v>
      </c>
      <c r="D8250" s="3">
        <v>8.7785913664E10</v>
      </c>
      <c r="E8250" s="2" t="s">
        <v>173</v>
      </c>
      <c r="F8250" s="2" t="s">
        <v>273</v>
      </c>
      <c r="G8250" s="2" t="s">
        <v>274</v>
      </c>
      <c r="H8250" s="4" t="s">
        <v>21650</v>
      </c>
      <c r="I8250" s="10"/>
      <c r="J8250" s="10"/>
    </row>
    <row r="8251">
      <c r="A8251" s="28">
        <v>8.60315302344E11</v>
      </c>
      <c r="B8251" s="29" t="s">
        <v>24365</v>
      </c>
      <c r="C8251" s="29" t="s">
        <v>24366</v>
      </c>
      <c r="D8251" s="39" t="s">
        <v>24367</v>
      </c>
      <c r="E8251" s="29" t="s">
        <v>584</v>
      </c>
      <c r="F8251" s="29" t="s">
        <v>201</v>
      </c>
      <c r="G8251" s="29" t="s">
        <v>3404</v>
      </c>
      <c r="H8251" s="51" t="s">
        <v>2845</v>
      </c>
      <c r="I8251" s="6"/>
      <c r="J8251" s="20"/>
    </row>
    <row r="8252">
      <c r="A8252" s="3">
        <v>8.60318301035E11</v>
      </c>
      <c r="B8252" s="2" t="s">
        <v>24368</v>
      </c>
      <c r="C8252" s="2" t="s">
        <v>24369</v>
      </c>
      <c r="D8252" s="3">
        <v>8.7014131399E10</v>
      </c>
      <c r="E8252" s="2" t="s">
        <v>117</v>
      </c>
      <c r="F8252" s="2" t="s">
        <v>31</v>
      </c>
      <c r="G8252" s="2" t="s">
        <v>24370</v>
      </c>
      <c r="H8252" s="4" t="s">
        <v>20832</v>
      </c>
      <c r="I8252" s="10"/>
      <c r="J8252" s="10"/>
    </row>
    <row r="8253">
      <c r="A8253" s="28">
        <v>8.60318301769E11</v>
      </c>
      <c r="B8253" s="29" t="s">
        <v>24371</v>
      </c>
      <c r="C8253" s="29" t="s">
        <v>24372</v>
      </c>
      <c r="D8253" s="39" t="s">
        <v>24373</v>
      </c>
      <c r="E8253" s="29" t="s">
        <v>674</v>
      </c>
      <c r="F8253" s="29" t="s">
        <v>37</v>
      </c>
      <c r="G8253" s="29" t="s">
        <v>3259</v>
      </c>
      <c r="H8253" s="51" t="s">
        <v>23671</v>
      </c>
      <c r="I8253" s="6"/>
      <c r="J8253" s="10"/>
    </row>
    <row r="8254">
      <c r="A8254" s="28">
        <v>8.60303302587E11</v>
      </c>
      <c r="B8254" s="29" t="s">
        <v>24374</v>
      </c>
      <c r="C8254" s="29" t="s">
        <v>24375</v>
      </c>
      <c r="D8254" s="28">
        <v>8.775900007E10</v>
      </c>
      <c r="E8254" s="29" t="s">
        <v>302</v>
      </c>
      <c r="F8254" s="29" t="s">
        <v>2</v>
      </c>
      <c r="G8254" s="29" t="s">
        <v>3360</v>
      </c>
      <c r="H8254" s="51" t="s">
        <v>22451</v>
      </c>
      <c r="I8254" s="6"/>
      <c r="J8254" s="33"/>
    </row>
    <row r="8255">
      <c r="A8255" s="28">
        <v>8.60313300317E11</v>
      </c>
      <c r="B8255" s="29" t="s">
        <v>24376</v>
      </c>
      <c r="C8255" s="29" t="s">
        <v>24377</v>
      </c>
      <c r="D8255" s="28">
        <v>7.7011828785E10</v>
      </c>
      <c r="E8255" s="29" t="s">
        <v>165</v>
      </c>
      <c r="F8255" s="29" t="s">
        <v>16</v>
      </c>
      <c r="G8255" s="29" t="s">
        <v>24378</v>
      </c>
      <c r="H8255" s="51" t="s">
        <v>22166</v>
      </c>
      <c r="I8255" s="6"/>
      <c r="J8255" s="33"/>
    </row>
    <row r="8256">
      <c r="A8256" s="28">
        <v>8.60319402987E11</v>
      </c>
      <c r="B8256" s="29" t="s">
        <v>24379</v>
      </c>
      <c r="C8256" s="29" t="s">
        <v>24380</v>
      </c>
      <c r="D8256" s="39" t="s">
        <v>24381</v>
      </c>
      <c r="E8256" s="29" t="s">
        <v>213</v>
      </c>
      <c r="F8256" s="29" t="s">
        <v>2</v>
      </c>
      <c r="G8256" s="29" t="s">
        <v>6514</v>
      </c>
      <c r="H8256" s="51" t="s">
        <v>22451</v>
      </c>
      <c r="I8256" s="6"/>
      <c r="J8256" s="10"/>
      <c r="K8256" s="27"/>
      <c r="L8256" s="27"/>
      <c r="M8256" s="27"/>
      <c r="N8256" s="27"/>
      <c r="O8256" s="27"/>
      <c r="P8256" s="27"/>
      <c r="Q8256" s="27"/>
      <c r="R8256" s="27"/>
      <c r="S8256" s="27"/>
      <c r="T8256" s="27"/>
      <c r="U8256" s="27"/>
      <c r="V8256" s="27"/>
      <c r="W8256" s="27"/>
      <c r="X8256" s="27"/>
      <c r="Y8256" s="27"/>
      <c r="Z8256" s="27"/>
    </row>
    <row r="8257">
      <c r="A8257" s="62">
        <v>8.60323401762E11</v>
      </c>
      <c r="B8257" s="63" t="s">
        <v>24382</v>
      </c>
      <c r="C8257" s="63" t="s">
        <v>24382</v>
      </c>
      <c r="D8257" s="62">
        <v>8.7479829584E10</v>
      </c>
      <c r="E8257" s="63" t="s">
        <v>762</v>
      </c>
      <c r="F8257" s="63" t="s">
        <v>16</v>
      </c>
      <c r="G8257" s="63" t="s">
        <v>1634</v>
      </c>
      <c r="H8257" s="33"/>
      <c r="I8257" s="33"/>
      <c r="J8257" s="6"/>
    </row>
    <row r="8258">
      <c r="A8258" s="62">
        <v>8.60327350855E11</v>
      </c>
      <c r="B8258" s="63" t="s">
        <v>24383</v>
      </c>
      <c r="C8258" s="63" t="s">
        <v>24384</v>
      </c>
      <c r="D8258" s="62">
        <v>8.7072300023E10</v>
      </c>
      <c r="E8258" s="63" t="s">
        <v>22598</v>
      </c>
      <c r="F8258" s="63" t="s">
        <v>428</v>
      </c>
      <c r="G8258" s="63" t="s">
        <v>5863</v>
      </c>
      <c r="H8258" s="33"/>
      <c r="I8258" s="33"/>
      <c r="J8258" s="6"/>
    </row>
    <row r="8259">
      <c r="A8259" s="28">
        <v>8.60323450493E11</v>
      </c>
      <c r="B8259" s="29" t="s">
        <v>24385</v>
      </c>
      <c r="C8259" s="29" t="s">
        <v>24386</v>
      </c>
      <c r="D8259" s="28">
        <f>+77474849501</f>
        <v>77474849501</v>
      </c>
      <c r="E8259" s="29" t="s">
        <v>931</v>
      </c>
      <c r="F8259" s="29" t="s">
        <v>60</v>
      </c>
      <c r="G8259" s="29" t="s">
        <v>1768</v>
      </c>
      <c r="H8259" s="51" t="s">
        <v>21169</v>
      </c>
      <c r="I8259" s="6"/>
      <c r="J8259" s="6"/>
    </row>
    <row r="8260">
      <c r="A8260" s="3">
        <v>8.60326301514E11</v>
      </c>
      <c r="B8260" s="2" t="s">
        <v>24387</v>
      </c>
      <c r="C8260" s="2" t="s">
        <v>24388</v>
      </c>
      <c r="D8260" s="3">
        <v>8.7758177007E10</v>
      </c>
      <c r="E8260" s="2" t="s">
        <v>117</v>
      </c>
      <c r="F8260" s="2" t="s">
        <v>186</v>
      </c>
      <c r="G8260" s="2" t="s">
        <v>24389</v>
      </c>
      <c r="H8260" s="4" t="s">
        <v>2505</v>
      </c>
      <c r="I8260" s="10"/>
      <c r="J8260" s="10"/>
    </row>
    <row r="8261">
      <c r="A8261" s="62">
        <v>8.60329402426E11</v>
      </c>
      <c r="B8261" s="63" t="s">
        <v>24390</v>
      </c>
      <c r="C8261" s="63" t="s">
        <v>24391</v>
      </c>
      <c r="D8261" s="68" t="str">
        <f>+77474819183 ,87474819183</f>
        <v>#ERROR!</v>
      </c>
      <c r="E8261" s="63" t="s">
        <v>1373</v>
      </c>
      <c r="F8261" s="63" t="s">
        <v>1868</v>
      </c>
      <c r="G8261" s="63" t="s">
        <v>5543</v>
      </c>
      <c r="H8261" s="33"/>
      <c r="I8261" s="33"/>
      <c r="J8261" s="33"/>
    </row>
    <row r="8262">
      <c r="A8262" s="3">
        <v>8.60328301882E11</v>
      </c>
      <c r="B8262" s="2" t="s">
        <v>24392</v>
      </c>
      <c r="C8262" s="2" t="s">
        <v>24393</v>
      </c>
      <c r="D8262" s="69" t="s">
        <v>24394</v>
      </c>
      <c r="E8262" s="2" t="s">
        <v>21</v>
      </c>
      <c r="F8262" s="2" t="s">
        <v>43</v>
      </c>
      <c r="G8262" s="2" t="s">
        <v>24395</v>
      </c>
      <c r="H8262" s="4" t="s">
        <v>24396</v>
      </c>
      <c r="I8262" s="10"/>
      <c r="J8262" s="10"/>
    </row>
    <row r="8263">
      <c r="A8263" s="28">
        <v>8.60330300706E11</v>
      </c>
      <c r="B8263" s="29" t="s">
        <v>24397</v>
      </c>
      <c r="C8263" s="29" t="s">
        <v>24398</v>
      </c>
      <c r="D8263" s="29" t="s">
        <v>24399</v>
      </c>
      <c r="E8263" s="29" t="s">
        <v>225</v>
      </c>
      <c r="F8263" s="29" t="s">
        <v>186</v>
      </c>
      <c r="G8263" s="29" t="s">
        <v>1278</v>
      </c>
      <c r="H8263" s="51" t="s">
        <v>21616</v>
      </c>
      <c r="I8263" s="6"/>
      <c r="J8263" s="6"/>
    </row>
    <row r="8264">
      <c r="A8264" s="28">
        <v>8.60330302356E11</v>
      </c>
      <c r="B8264" s="29" t="s">
        <v>24400</v>
      </c>
      <c r="C8264" s="29" t="s">
        <v>24401</v>
      </c>
      <c r="D8264" s="39" t="s">
        <v>24402</v>
      </c>
      <c r="E8264" s="29" t="s">
        <v>13047</v>
      </c>
      <c r="F8264" s="29" t="s">
        <v>2</v>
      </c>
      <c r="G8264" s="29" t="s">
        <v>24403</v>
      </c>
      <c r="H8264" s="51" t="s">
        <v>22451</v>
      </c>
      <c r="I8264" s="6"/>
      <c r="J8264" s="6"/>
    </row>
    <row r="8265">
      <c r="A8265" s="28">
        <v>8.6040130249E11</v>
      </c>
      <c r="B8265" s="29" t="s">
        <v>21820</v>
      </c>
      <c r="C8265" s="29" t="s">
        <v>24404</v>
      </c>
      <c r="D8265" s="28">
        <v>8.778932126E10</v>
      </c>
      <c r="E8265" s="29" t="s">
        <v>225</v>
      </c>
      <c r="F8265" s="29" t="s">
        <v>2</v>
      </c>
      <c r="G8265" s="29" t="s">
        <v>13231</v>
      </c>
      <c r="H8265" s="51" t="s">
        <v>22451</v>
      </c>
      <c r="I8265" s="6"/>
      <c r="J8265" s="6"/>
    </row>
    <row r="8266">
      <c r="A8266" s="3">
        <v>8.60404401584E11</v>
      </c>
      <c r="B8266" s="2" t="s">
        <v>24405</v>
      </c>
      <c r="C8266" s="2" t="s">
        <v>24406</v>
      </c>
      <c r="D8266" s="2" t="s">
        <v>24407</v>
      </c>
      <c r="E8266" s="2" t="s">
        <v>21</v>
      </c>
      <c r="F8266" s="2" t="s">
        <v>186</v>
      </c>
      <c r="G8266" s="2" t="s">
        <v>14123</v>
      </c>
      <c r="H8266" s="4" t="s">
        <v>2505</v>
      </c>
      <c r="I8266" s="10"/>
      <c r="J8266" s="10"/>
    </row>
    <row r="8267">
      <c r="A8267" s="28">
        <v>8.60404301548E11</v>
      </c>
      <c r="B8267" s="29" t="s">
        <v>24408</v>
      </c>
      <c r="C8267" s="29" t="s">
        <v>24409</v>
      </c>
      <c r="D8267" s="28">
        <v>8.7029450086E10</v>
      </c>
      <c r="E8267" s="29" t="s">
        <v>117</v>
      </c>
      <c r="F8267" s="29" t="s">
        <v>96</v>
      </c>
      <c r="G8267" s="29" t="s">
        <v>24410</v>
      </c>
      <c r="H8267" s="51" t="s">
        <v>24411</v>
      </c>
      <c r="I8267" s="6"/>
      <c r="J8267" s="33"/>
    </row>
    <row r="8268">
      <c r="A8268" s="28">
        <v>8.60409450044E11</v>
      </c>
      <c r="B8268" s="29" t="s">
        <v>24412</v>
      </c>
      <c r="C8268" s="29" t="s">
        <v>24413</v>
      </c>
      <c r="D8268" s="28">
        <v>8.7711980666E10</v>
      </c>
      <c r="E8268" s="29" t="s">
        <v>213</v>
      </c>
      <c r="F8268" s="29" t="s">
        <v>16</v>
      </c>
      <c r="G8268" s="29" t="s">
        <v>1188</v>
      </c>
      <c r="H8268" s="30" t="s">
        <v>2826</v>
      </c>
      <c r="I8268" s="6"/>
      <c r="J8268" s="6"/>
    </row>
    <row r="8269">
      <c r="A8269" s="28">
        <v>8.60408302776E11</v>
      </c>
      <c r="B8269" s="29" t="s">
        <v>24414</v>
      </c>
      <c r="C8269" s="29" t="s">
        <v>24415</v>
      </c>
      <c r="D8269" s="28">
        <v>8.7263522262E10</v>
      </c>
      <c r="E8269" s="29" t="s">
        <v>379</v>
      </c>
      <c r="F8269" s="29" t="s">
        <v>2</v>
      </c>
      <c r="G8269" s="29" t="s">
        <v>2458</v>
      </c>
      <c r="H8269" s="51" t="s">
        <v>22451</v>
      </c>
      <c r="I8269" s="6"/>
      <c r="J8269" s="6"/>
    </row>
    <row r="8270">
      <c r="A8270" s="28">
        <v>8.60404351297E11</v>
      </c>
      <c r="B8270" s="29" t="s">
        <v>24416</v>
      </c>
      <c r="C8270" s="29" t="s">
        <v>24417</v>
      </c>
      <c r="D8270" s="39" t="s">
        <v>24418</v>
      </c>
      <c r="E8270" s="29" t="s">
        <v>3216</v>
      </c>
      <c r="F8270" s="29" t="s">
        <v>55</v>
      </c>
      <c r="G8270" s="29" t="s">
        <v>2945</v>
      </c>
      <c r="H8270" s="51" t="s">
        <v>28</v>
      </c>
      <c r="I8270" s="6"/>
      <c r="J8270" s="6"/>
    </row>
    <row r="8271">
      <c r="A8271" s="28">
        <v>8.60408403017E11</v>
      </c>
      <c r="B8271" s="29" t="s">
        <v>24419</v>
      </c>
      <c r="C8271" s="29" t="s">
        <v>24420</v>
      </c>
      <c r="D8271" s="28">
        <v>8.7476661939E10</v>
      </c>
      <c r="E8271" s="29" t="s">
        <v>117</v>
      </c>
      <c r="F8271" s="29" t="s">
        <v>2</v>
      </c>
      <c r="G8271" s="29" t="s">
        <v>23532</v>
      </c>
      <c r="H8271" s="51" t="s">
        <v>22451</v>
      </c>
      <c r="I8271" s="6"/>
      <c r="J8271" s="6"/>
    </row>
    <row r="8272">
      <c r="A8272" s="28">
        <v>8.60413302773E11</v>
      </c>
      <c r="B8272" s="29" t="s">
        <v>24421</v>
      </c>
      <c r="C8272" s="29" t="s">
        <v>24422</v>
      </c>
      <c r="D8272" s="39" t="s">
        <v>24423</v>
      </c>
      <c r="E8272" s="29" t="s">
        <v>2749</v>
      </c>
      <c r="F8272" s="29" t="s">
        <v>2</v>
      </c>
      <c r="G8272" s="29" t="s">
        <v>1705</v>
      </c>
      <c r="H8272" s="51" t="s">
        <v>22451</v>
      </c>
      <c r="I8272" s="6"/>
      <c r="J8272" s="6"/>
    </row>
    <row r="8273">
      <c r="A8273" s="28">
        <v>8.60411402431E11</v>
      </c>
      <c r="B8273" s="29" t="s">
        <v>24424</v>
      </c>
      <c r="C8273" s="29" t="s">
        <v>24424</v>
      </c>
      <c r="D8273" s="28">
        <f>+77056258539</f>
        <v>77056258539</v>
      </c>
      <c r="E8273" s="29" t="s">
        <v>525</v>
      </c>
      <c r="F8273" s="29" t="s">
        <v>91</v>
      </c>
      <c r="G8273" s="29" t="s">
        <v>1834</v>
      </c>
      <c r="H8273" s="51" t="s">
        <v>24425</v>
      </c>
      <c r="I8273" s="6"/>
      <c r="J8273" s="20"/>
    </row>
    <row r="8274">
      <c r="A8274" s="28">
        <v>8.60414401162E11</v>
      </c>
      <c r="B8274" s="29" t="s">
        <v>24426</v>
      </c>
      <c r="C8274" s="29" t="s">
        <v>24427</v>
      </c>
      <c r="D8274" s="28">
        <v>8.7022320406E10</v>
      </c>
      <c r="E8274" s="29" t="s">
        <v>379</v>
      </c>
      <c r="F8274" s="29" t="s">
        <v>22</v>
      </c>
      <c r="G8274" s="29" t="s">
        <v>4325</v>
      </c>
      <c r="H8274" s="51" t="s">
        <v>2240</v>
      </c>
      <c r="I8274" s="6"/>
      <c r="J8274" s="10"/>
    </row>
    <row r="8275">
      <c r="A8275" s="62">
        <v>8.6041640065E11</v>
      </c>
      <c r="B8275" s="63" t="s">
        <v>24428</v>
      </c>
      <c r="C8275" s="63" t="s">
        <v>24428</v>
      </c>
      <c r="D8275" s="63" t="s">
        <v>24429</v>
      </c>
      <c r="E8275" s="63" t="s">
        <v>3026</v>
      </c>
      <c r="F8275" s="63" t="s">
        <v>1868</v>
      </c>
      <c r="G8275" s="63" t="s">
        <v>17291</v>
      </c>
      <c r="H8275" s="33"/>
      <c r="I8275" s="33"/>
      <c r="J8275" s="20"/>
    </row>
    <row r="8276">
      <c r="A8276" s="28">
        <v>8.6041830275E11</v>
      </c>
      <c r="B8276" s="29" t="s">
        <v>24430</v>
      </c>
      <c r="C8276" s="29" t="s">
        <v>24431</v>
      </c>
      <c r="D8276" s="28">
        <v>8.7471237007E10</v>
      </c>
      <c r="E8276" s="29" t="s">
        <v>12940</v>
      </c>
      <c r="F8276" s="29" t="s">
        <v>96</v>
      </c>
      <c r="G8276" s="29" t="s">
        <v>24432</v>
      </c>
      <c r="H8276" s="51" t="s">
        <v>2373</v>
      </c>
      <c r="I8276" s="6"/>
      <c r="J8276" s="13"/>
    </row>
    <row r="8277">
      <c r="A8277" s="3">
        <v>8.60424351365E11</v>
      </c>
      <c r="B8277" s="2" t="s">
        <v>24433</v>
      </c>
      <c r="C8277" s="2" t="s">
        <v>24434</v>
      </c>
      <c r="D8277" s="3">
        <v>8.7059035452E10</v>
      </c>
      <c r="E8277" s="2" t="s">
        <v>442</v>
      </c>
      <c r="F8277" s="2" t="s">
        <v>43</v>
      </c>
      <c r="G8277" s="2" t="s">
        <v>1267</v>
      </c>
      <c r="H8277" s="4" t="s">
        <v>2775</v>
      </c>
      <c r="I8277" s="10"/>
      <c r="J8277" s="20"/>
    </row>
    <row r="8278">
      <c r="A8278" s="28">
        <v>8.60416303084E11</v>
      </c>
      <c r="B8278" s="29" t="s">
        <v>24435</v>
      </c>
      <c r="C8278" s="29" t="s">
        <v>24436</v>
      </c>
      <c r="D8278" s="29" t="s">
        <v>24437</v>
      </c>
      <c r="E8278" s="29" t="s">
        <v>225</v>
      </c>
      <c r="F8278" s="29" t="s">
        <v>2</v>
      </c>
      <c r="G8278" s="29" t="s">
        <v>17257</v>
      </c>
      <c r="H8278" s="51" t="s">
        <v>2845</v>
      </c>
      <c r="I8278" s="6"/>
      <c r="J8278" s="10"/>
    </row>
    <row r="8279">
      <c r="A8279" s="28">
        <v>8.60418400176E11</v>
      </c>
      <c r="B8279" s="29" t="s">
        <v>24438</v>
      </c>
      <c r="C8279" s="29" t="s">
        <v>24439</v>
      </c>
      <c r="D8279" s="39" t="s">
        <v>24440</v>
      </c>
      <c r="E8279" s="29" t="s">
        <v>70</v>
      </c>
      <c r="F8279" s="29" t="s">
        <v>2</v>
      </c>
      <c r="G8279" s="29" t="s">
        <v>12199</v>
      </c>
      <c r="H8279" s="51" t="s">
        <v>22451</v>
      </c>
      <c r="I8279" s="6"/>
      <c r="J8279" s="10"/>
    </row>
    <row r="8280">
      <c r="A8280" s="62">
        <v>8.60425303291E11</v>
      </c>
      <c r="B8280" s="63" t="s">
        <v>24441</v>
      </c>
      <c r="C8280" s="63" t="s">
        <v>24441</v>
      </c>
      <c r="D8280" s="68" t="str">
        <f>+7 (775) 398-71-00 ,87753987100</f>
        <v>#ERROR!</v>
      </c>
      <c r="E8280" s="63" t="s">
        <v>24442</v>
      </c>
      <c r="F8280" s="63" t="s">
        <v>205</v>
      </c>
      <c r="G8280" s="63" t="s">
        <v>1634</v>
      </c>
      <c r="H8280" s="33"/>
      <c r="I8280" s="33"/>
      <c r="J8280" s="6"/>
    </row>
    <row r="8281">
      <c r="A8281" s="28">
        <v>8.60430301619E11</v>
      </c>
      <c r="B8281" s="29" t="s">
        <v>24443</v>
      </c>
      <c r="C8281" s="29" t="s">
        <v>24444</v>
      </c>
      <c r="D8281" s="39" t="s">
        <v>24445</v>
      </c>
      <c r="E8281" s="29" t="s">
        <v>173</v>
      </c>
      <c r="F8281" s="29" t="s">
        <v>96</v>
      </c>
      <c r="G8281" s="29" t="s">
        <v>13662</v>
      </c>
      <c r="H8281" s="144">
        <v>45581.0</v>
      </c>
      <c r="I8281" s="6"/>
      <c r="J8281" s="6"/>
    </row>
    <row r="8282">
      <c r="A8282" s="28">
        <v>8.60501303869E11</v>
      </c>
      <c r="B8282" s="29" t="s">
        <v>24446</v>
      </c>
      <c r="C8282" s="29" t="s">
        <v>24447</v>
      </c>
      <c r="D8282" s="29" t="s">
        <v>24448</v>
      </c>
      <c r="E8282" s="29" t="s">
        <v>117</v>
      </c>
      <c r="F8282" s="29" t="s">
        <v>2</v>
      </c>
      <c r="G8282" s="29" t="s">
        <v>14176</v>
      </c>
      <c r="H8282" s="51" t="s">
        <v>22451</v>
      </c>
      <c r="I8282" s="6"/>
      <c r="J8282" s="6"/>
    </row>
    <row r="8283">
      <c r="A8283" s="28">
        <v>8.60430401596E11</v>
      </c>
      <c r="B8283" s="29" t="s">
        <v>24449</v>
      </c>
      <c r="C8283" s="29" t="s">
        <v>24450</v>
      </c>
      <c r="D8283" s="28">
        <v>8.7053757585E10</v>
      </c>
      <c r="E8283" s="29" t="s">
        <v>15</v>
      </c>
      <c r="F8283" s="29" t="s">
        <v>273</v>
      </c>
      <c r="G8283" s="29" t="s">
        <v>137</v>
      </c>
      <c r="H8283" s="51" t="s">
        <v>22970</v>
      </c>
      <c r="I8283" s="6"/>
      <c r="J8283" s="6"/>
    </row>
    <row r="8284">
      <c r="A8284" s="3">
        <v>8.60505350139E11</v>
      </c>
      <c r="B8284" s="2" t="s">
        <v>24451</v>
      </c>
      <c r="C8284" s="2" t="s">
        <v>24452</v>
      </c>
      <c r="D8284" s="3">
        <v>8.7059119399E10</v>
      </c>
      <c r="E8284" s="2" t="s">
        <v>247</v>
      </c>
      <c r="F8284" s="2" t="s">
        <v>43</v>
      </c>
      <c r="G8284" s="2" t="s">
        <v>2314</v>
      </c>
      <c r="H8284" s="4" t="s">
        <v>24453</v>
      </c>
      <c r="I8284" s="10"/>
      <c r="J8284" s="33"/>
    </row>
    <row r="8285">
      <c r="A8285" s="28">
        <v>8.60505302307E11</v>
      </c>
      <c r="B8285" s="29" t="s">
        <v>24454</v>
      </c>
      <c r="C8285" s="29" t="s">
        <v>24455</v>
      </c>
      <c r="D8285" s="28">
        <v>8.7754306405E10</v>
      </c>
      <c r="E8285" s="29" t="s">
        <v>213</v>
      </c>
      <c r="F8285" s="29" t="s">
        <v>16</v>
      </c>
      <c r="G8285" s="29" t="s">
        <v>17545</v>
      </c>
      <c r="H8285" s="51" t="s">
        <v>23456</v>
      </c>
      <c r="I8285" s="6"/>
      <c r="J8285" s="10"/>
    </row>
    <row r="8286">
      <c r="A8286" s="28">
        <v>8.60515001285E11</v>
      </c>
      <c r="B8286" s="29" t="s">
        <v>24456</v>
      </c>
      <c r="C8286" s="29" t="s">
        <v>24457</v>
      </c>
      <c r="D8286" s="28">
        <v>8.7783189998E10</v>
      </c>
      <c r="E8286" s="29" t="s">
        <v>213</v>
      </c>
      <c r="F8286" s="29" t="s">
        <v>9</v>
      </c>
      <c r="G8286" s="29" t="s">
        <v>24458</v>
      </c>
      <c r="H8286" s="30" t="s">
        <v>2591</v>
      </c>
      <c r="I8286" s="6"/>
      <c r="J8286" s="33"/>
    </row>
    <row r="8287">
      <c r="A8287" s="62">
        <v>8.60505399072E11</v>
      </c>
      <c r="B8287" s="63" t="s">
        <v>24459</v>
      </c>
      <c r="C8287" s="63" t="s">
        <v>24460</v>
      </c>
      <c r="D8287" s="68" t="str">
        <f>+7(702)560-28-44</f>
        <v>#ERROR!</v>
      </c>
      <c r="E8287" s="63" t="s">
        <v>36</v>
      </c>
      <c r="F8287" s="63" t="s">
        <v>2</v>
      </c>
      <c r="G8287" s="63" t="s">
        <v>24461</v>
      </c>
      <c r="H8287" s="33"/>
      <c r="I8287" s="33"/>
      <c r="J8287" s="13"/>
      <c r="K8287" s="82"/>
      <c r="L8287" s="82"/>
      <c r="M8287" s="82"/>
      <c r="N8287" s="82"/>
      <c r="O8287" s="82"/>
      <c r="P8287" s="82"/>
      <c r="Q8287" s="82"/>
      <c r="R8287" s="82"/>
      <c r="S8287" s="82"/>
      <c r="T8287" s="82"/>
      <c r="U8287" s="82"/>
      <c r="V8287" s="82"/>
      <c r="W8287" s="82"/>
      <c r="X8287" s="82"/>
      <c r="Y8287" s="82"/>
      <c r="Z8287" s="82"/>
    </row>
    <row r="8288">
      <c r="A8288" s="28">
        <v>8.60516351276E11</v>
      </c>
      <c r="B8288" s="29" t="s">
        <v>24462</v>
      </c>
      <c r="C8288" s="29" t="s">
        <v>24463</v>
      </c>
      <c r="D8288" s="39" t="s">
        <v>24464</v>
      </c>
      <c r="E8288" s="29" t="s">
        <v>1335</v>
      </c>
      <c r="F8288" s="29" t="s">
        <v>22</v>
      </c>
      <c r="G8288" s="29" t="s">
        <v>13569</v>
      </c>
      <c r="H8288" s="51" t="s">
        <v>2713</v>
      </c>
      <c r="I8288" s="6"/>
      <c r="J8288" s="6"/>
    </row>
    <row r="8289">
      <c r="A8289" s="62">
        <v>8.60516302337E11</v>
      </c>
      <c r="B8289" s="63" t="s">
        <v>24465</v>
      </c>
      <c r="C8289" s="63" t="s">
        <v>24466</v>
      </c>
      <c r="D8289" s="62">
        <v>8.7754776034E10</v>
      </c>
      <c r="E8289" s="63" t="s">
        <v>13626</v>
      </c>
      <c r="F8289" s="63" t="s">
        <v>205</v>
      </c>
      <c r="G8289" s="63" t="s">
        <v>6485</v>
      </c>
      <c r="H8289" s="33"/>
      <c r="I8289" s="33"/>
      <c r="J8289" s="33"/>
    </row>
    <row r="8290">
      <c r="A8290" s="28">
        <v>8.6051640185E11</v>
      </c>
      <c r="B8290" s="29" t="s">
        <v>24467</v>
      </c>
      <c r="C8290" s="29" t="s">
        <v>24468</v>
      </c>
      <c r="D8290" s="39" t="s">
        <v>24469</v>
      </c>
      <c r="E8290" s="29" t="s">
        <v>117</v>
      </c>
      <c r="F8290" s="29" t="s">
        <v>452</v>
      </c>
      <c r="G8290" s="29" t="s">
        <v>16172</v>
      </c>
      <c r="H8290" s="51" t="s">
        <v>23599</v>
      </c>
      <c r="I8290" s="6"/>
      <c r="J8290" s="6"/>
    </row>
    <row r="8291">
      <c r="A8291" s="28">
        <v>8.60517400253E11</v>
      </c>
      <c r="B8291" s="29" t="s">
        <v>24470</v>
      </c>
      <c r="C8291" s="29" t="s">
        <v>24470</v>
      </c>
      <c r="D8291" s="39" t="s">
        <v>24471</v>
      </c>
      <c r="E8291" s="29" t="s">
        <v>165</v>
      </c>
      <c r="F8291" s="29" t="s">
        <v>141</v>
      </c>
      <c r="G8291" s="29" t="s">
        <v>13142</v>
      </c>
      <c r="H8291" s="51" t="s">
        <v>21559</v>
      </c>
      <c r="I8291" s="6"/>
      <c r="J8291" s="10"/>
    </row>
    <row r="8292">
      <c r="A8292" s="3">
        <v>8.60517400431E11</v>
      </c>
      <c r="B8292" s="2" t="s">
        <v>24472</v>
      </c>
      <c r="C8292" s="2" t="s">
        <v>24473</v>
      </c>
      <c r="D8292" s="69" t="s">
        <v>24474</v>
      </c>
      <c r="E8292" s="2" t="s">
        <v>213</v>
      </c>
      <c r="F8292" s="2" t="s">
        <v>91</v>
      </c>
      <c r="G8292" s="2" t="s">
        <v>3134</v>
      </c>
      <c r="H8292" s="4" t="s">
        <v>2569</v>
      </c>
      <c r="I8292" s="10"/>
      <c r="J8292" s="10"/>
    </row>
    <row r="8293">
      <c r="A8293" s="28">
        <v>8.60517402349E11</v>
      </c>
      <c r="B8293" s="29" t="s">
        <v>1247</v>
      </c>
      <c r="C8293" s="29" t="s">
        <v>24475</v>
      </c>
      <c r="D8293" s="28">
        <v>8.7753003543E10</v>
      </c>
      <c r="E8293" s="29" t="s">
        <v>173</v>
      </c>
      <c r="F8293" s="29" t="s">
        <v>91</v>
      </c>
      <c r="G8293" s="29" t="s">
        <v>1834</v>
      </c>
      <c r="H8293" s="51" t="s">
        <v>2640</v>
      </c>
      <c r="I8293" s="6"/>
      <c r="J8293" s="6"/>
    </row>
    <row r="8294">
      <c r="A8294" s="28">
        <v>8.60517402616E11</v>
      </c>
      <c r="B8294" s="29" t="s">
        <v>24476</v>
      </c>
      <c r="C8294" s="29" t="s">
        <v>24477</v>
      </c>
      <c r="D8294" s="39" t="s">
        <v>24478</v>
      </c>
      <c r="E8294" s="29" t="s">
        <v>165</v>
      </c>
      <c r="F8294" s="29" t="s">
        <v>37</v>
      </c>
      <c r="G8294" s="29" t="s">
        <v>24479</v>
      </c>
      <c r="H8294" s="51" t="s">
        <v>23671</v>
      </c>
      <c r="I8294" s="6"/>
      <c r="J8294" s="10"/>
    </row>
    <row r="8295">
      <c r="A8295" s="3">
        <v>8.60521402529E11</v>
      </c>
      <c r="B8295" s="2" t="s">
        <v>24480</v>
      </c>
      <c r="C8295" s="2" t="s">
        <v>24481</v>
      </c>
      <c r="D8295" s="3">
        <v>8.7015084101E10</v>
      </c>
      <c r="E8295" s="2" t="s">
        <v>2034</v>
      </c>
      <c r="F8295" s="2" t="s">
        <v>16</v>
      </c>
      <c r="G8295" s="2" t="s">
        <v>19391</v>
      </c>
      <c r="H8295" s="4" t="s">
        <v>2713</v>
      </c>
      <c r="I8295" s="10"/>
      <c r="J8295" s="10"/>
    </row>
    <row r="8296">
      <c r="A8296" s="28">
        <v>8.60520301915E11</v>
      </c>
      <c r="B8296" s="29" t="s">
        <v>24482</v>
      </c>
      <c r="C8296" s="29" t="s">
        <v>24483</v>
      </c>
      <c r="D8296" s="28">
        <v>8.7054844484E10</v>
      </c>
      <c r="E8296" s="29" t="s">
        <v>173</v>
      </c>
      <c r="F8296" s="29" t="s">
        <v>37</v>
      </c>
      <c r="G8296" s="29" t="s">
        <v>5938</v>
      </c>
      <c r="H8296" s="51" t="s">
        <v>23671</v>
      </c>
      <c r="I8296" s="6"/>
      <c r="J8296" s="6"/>
    </row>
    <row r="8297">
      <c r="A8297" s="28">
        <v>8.60521301009E11</v>
      </c>
      <c r="B8297" s="29" t="s">
        <v>24484</v>
      </c>
      <c r="C8297" s="29" t="s">
        <v>24485</v>
      </c>
      <c r="D8297" s="39" t="s">
        <v>24486</v>
      </c>
      <c r="E8297" s="29" t="s">
        <v>213</v>
      </c>
      <c r="F8297" s="29" t="s">
        <v>186</v>
      </c>
      <c r="G8297" s="29" t="s">
        <v>24487</v>
      </c>
      <c r="H8297" s="51" t="s">
        <v>21616</v>
      </c>
      <c r="I8297" s="6"/>
      <c r="J8297" s="6"/>
    </row>
    <row r="8298">
      <c r="A8298" s="62">
        <v>8.60518351376E11</v>
      </c>
      <c r="B8298" s="63" t="s">
        <v>24488</v>
      </c>
      <c r="C8298" s="63" t="s">
        <v>24489</v>
      </c>
      <c r="D8298" s="63" t="s">
        <v>24490</v>
      </c>
      <c r="E8298" s="63" t="s">
        <v>2239</v>
      </c>
      <c r="F8298" s="63" t="s">
        <v>1868</v>
      </c>
      <c r="G8298" s="63" t="s">
        <v>5543</v>
      </c>
      <c r="H8298" s="33"/>
      <c r="I8298" s="33"/>
      <c r="J8298" s="6"/>
    </row>
    <row r="8299">
      <c r="A8299" s="3">
        <v>8.605194006E11</v>
      </c>
      <c r="B8299" s="2" t="s">
        <v>24491</v>
      </c>
      <c r="C8299" s="2" t="s">
        <v>24492</v>
      </c>
      <c r="D8299" s="3">
        <v>8.7013955682E10</v>
      </c>
      <c r="E8299" s="2" t="s">
        <v>117</v>
      </c>
      <c r="F8299" s="2" t="s">
        <v>31</v>
      </c>
      <c r="G8299" s="2" t="s">
        <v>1176</v>
      </c>
      <c r="H8299" s="4" t="s">
        <v>20832</v>
      </c>
      <c r="I8299" s="10"/>
      <c r="J8299" s="20"/>
    </row>
    <row r="8300">
      <c r="A8300" s="28">
        <v>8.60523402996E11</v>
      </c>
      <c r="B8300" s="29" t="s">
        <v>24493</v>
      </c>
      <c r="C8300" s="29" t="s">
        <v>24494</v>
      </c>
      <c r="D8300" s="28">
        <v>8.7473405645E10</v>
      </c>
      <c r="E8300" s="29" t="s">
        <v>117</v>
      </c>
      <c r="F8300" s="29" t="s">
        <v>2</v>
      </c>
      <c r="G8300" s="29" t="s">
        <v>24495</v>
      </c>
      <c r="H8300" s="51" t="s">
        <v>22451</v>
      </c>
      <c r="I8300" s="6"/>
      <c r="J8300" s="6"/>
    </row>
    <row r="8301">
      <c r="A8301" s="3">
        <v>8.60523300468E11</v>
      </c>
      <c r="B8301" s="2" t="s">
        <v>24496</v>
      </c>
      <c r="C8301" s="2" t="s">
        <v>24497</v>
      </c>
      <c r="D8301" s="3">
        <v>8.7053054781E10</v>
      </c>
      <c r="E8301" s="2" t="s">
        <v>21</v>
      </c>
      <c r="F8301" s="2" t="s">
        <v>141</v>
      </c>
      <c r="G8301" s="2" t="s">
        <v>14668</v>
      </c>
      <c r="H8301" s="4" t="s">
        <v>21559</v>
      </c>
      <c r="I8301" s="10"/>
      <c r="J8301" s="13"/>
    </row>
    <row r="8302">
      <c r="A8302" s="28">
        <v>8.60524301471E11</v>
      </c>
      <c r="B8302" s="29" t="s">
        <v>24498</v>
      </c>
      <c r="C8302" s="29" t="s">
        <v>24499</v>
      </c>
      <c r="D8302" s="28">
        <v>8.7712307086E10</v>
      </c>
      <c r="E8302" s="29" t="s">
        <v>15495</v>
      </c>
      <c r="F8302" s="29" t="s">
        <v>91</v>
      </c>
      <c r="G8302" s="29" t="s">
        <v>2912</v>
      </c>
      <c r="H8302" s="51" t="s">
        <v>23366</v>
      </c>
      <c r="I8302" s="6"/>
      <c r="J8302" s="33"/>
    </row>
    <row r="8303">
      <c r="A8303" s="28">
        <v>8.60527350832E11</v>
      </c>
      <c r="B8303" s="29" t="s">
        <v>24500</v>
      </c>
      <c r="C8303" s="29" t="s">
        <v>24501</v>
      </c>
      <c r="D8303" s="28">
        <v>8.7073633979E10</v>
      </c>
      <c r="E8303" s="29" t="s">
        <v>879</v>
      </c>
      <c r="F8303" s="29" t="s">
        <v>43</v>
      </c>
      <c r="G8303" s="29" t="s">
        <v>1111</v>
      </c>
      <c r="H8303" s="51" t="s">
        <v>24502</v>
      </c>
      <c r="I8303" s="6"/>
      <c r="J8303" s="33"/>
    </row>
    <row r="8304">
      <c r="A8304" s="3">
        <v>8.60526302153E11</v>
      </c>
      <c r="B8304" s="2" t="s">
        <v>24503</v>
      </c>
      <c r="C8304" s="2" t="s">
        <v>24504</v>
      </c>
      <c r="D8304" s="3">
        <v>8.7013346333E10</v>
      </c>
      <c r="E8304" s="2" t="s">
        <v>213</v>
      </c>
      <c r="F8304" s="2" t="s">
        <v>37</v>
      </c>
      <c r="G8304" s="2" t="s">
        <v>20670</v>
      </c>
      <c r="H8304" s="4" t="s">
        <v>23838</v>
      </c>
      <c r="I8304" s="10"/>
      <c r="J8304" s="10"/>
    </row>
    <row r="8305">
      <c r="A8305" s="3">
        <v>8.60603303368E11</v>
      </c>
      <c r="B8305" s="2" t="s">
        <v>24505</v>
      </c>
      <c r="C8305" s="2" t="s">
        <v>24506</v>
      </c>
      <c r="D8305" s="69" t="s">
        <v>24507</v>
      </c>
      <c r="E8305" s="2" t="s">
        <v>165</v>
      </c>
      <c r="F8305" s="2" t="s">
        <v>201</v>
      </c>
      <c r="G8305" s="2" t="s">
        <v>24508</v>
      </c>
      <c r="H8305" s="4" t="s">
        <v>23456</v>
      </c>
      <c r="I8305" s="10"/>
      <c r="J8305" s="10"/>
    </row>
    <row r="8306">
      <c r="A8306" s="62">
        <v>8.6052830253E11</v>
      </c>
      <c r="B8306" s="63" t="s">
        <v>24509</v>
      </c>
      <c r="C8306" s="63" t="s">
        <v>24510</v>
      </c>
      <c r="D8306" s="62">
        <v>8.724221233E10</v>
      </c>
      <c r="E8306" s="63" t="s">
        <v>225</v>
      </c>
      <c r="F8306" s="63" t="s">
        <v>205</v>
      </c>
      <c r="G8306" s="63" t="s">
        <v>1096</v>
      </c>
      <c r="H8306" s="33"/>
      <c r="I8306" s="33"/>
      <c r="J8306" s="33"/>
    </row>
    <row r="8307">
      <c r="A8307" s="28">
        <v>8.60529301499E11</v>
      </c>
      <c r="B8307" s="29" t="s">
        <v>24511</v>
      </c>
      <c r="C8307" s="29" t="s">
        <v>24512</v>
      </c>
      <c r="D8307" s="28">
        <v>8.777131505E10</v>
      </c>
      <c r="E8307" s="29" t="s">
        <v>213</v>
      </c>
      <c r="F8307" s="29" t="s">
        <v>186</v>
      </c>
      <c r="G8307" s="29" t="s">
        <v>2886</v>
      </c>
      <c r="H8307" s="51" t="s">
        <v>21616</v>
      </c>
      <c r="I8307" s="6"/>
      <c r="J8307" s="6"/>
    </row>
    <row r="8308">
      <c r="A8308" s="28">
        <v>8.60603350092E11</v>
      </c>
      <c r="B8308" s="29" t="s">
        <v>24513</v>
      </c>
      <c r="C8308" s="29" t="s">
        <v>24514</v>
      </c>
      <c r="D8308" s="28">
        <v>8.7052155958E10</v>
      </c>
      <c r="E8308" s="29" t="s">
        <v>1373</v>
      </c>
      <c r="F8308" s="29" t="s">
        <v>43</v>
      </c>
      <c r="G8308" s="29" t="s">
        <v>12601</v>
      </c>
      <c r="H8308" s="51" t="s">
        <v>2775</v>
      </c>
      <c r="I8308" s="6"/>
      <c r="J8308" s="33"/>
    </row>
    <row r="8309">
      <c r="A8309" s="3">
        <v>8.60606301299E11</v>
      </c>
      <c r="B8309" s="2" t="s">
        <v>24515</v>
      </c>
      <c r="C8309" s="2" t="s">
        <v>24516</v>
      </c>
      <c r="D8309" s="3">
        <f>+77785550401</f>
        <v>77785550401</v>
      </c>
      <c r="E8309" s="2" t="s">
        <v>165</v>
      </c>
      <c r="F8309" s="2" t="s">
        <v>37</v>
      </c>
      <c r="G8309" s="2" t="s">
        <v>24517</v>
      </c>
      <c r="H8309" s="4" t="s">
        <v>23838</v>
      </c>
      <c r="I8309" s="10"/>
      <c r="J8309" s="6"/>
    </row>
    <row r="8310">
      <c r="A8310" s="28">
        <v>8.60610302625E11</v>
      </c>
      <c r="B8310" s="29" t="s">
        <v>24518</v>
      </c>
      <c r="C8310" s="29" t="s">
        <v>24519</v>
      </c>
      <c r="D8310" s="28">
        <v>8.7766133777E10</v>
      </c>
      <c r="E8310" s="29" t="s">
        <v>196</v>
      </c>
      <c r="F8310" s="29" t="s">
        <v>2</v>
      </c>
      <c r="G8310" s="29" t="s">
        <v>21053</v>
      </c>
      <c r="H8310" s="51" t="s">
        <v>22451</v>
      </c>
      <c r="I8310" s="6"/>
      <c r="J8310" s="33"/>
    </row>
    <row r="8311">
      <c r="A8311" s="3">
        <v>8.60613302077E11</v>
      </c>
      <c r="B8311" s="2" t="s">
        <v>24520</v>
      </c>
      <c r="C8311" s="2" t="s">
        <v>24521</v>
      </c>
      <c r="D8311" s="3">
        <v>8.7026318704E10</v>
      </c>
      <c r="E8311" s="2" t="s">
        <v>165</v>
      </c>
      <c r="F8311" s="2" t="s">
        <v>96</v>
      </c>
      <c r="G8311" s="2" t="s">
        <v>24320</v>
      </c>
      <c r="H8311" s="4" t="s">
        <v>2370</v>
      </c>
      <c r="I8311" s="10"/>
      <c r="J8311" s="6"/>
    </row>
    <row r="8312">
      <c r="A8312" s="3">
        <v>8.60611451487E11</v>
      </c>
      <c r="B8312" s="2" t="s">
        <v>24522</v>
      </c>
      <c r="C8312" s="2" t="s">
        <v>24523</v>
      </c>
      <c r="D8312" s="69" t="s">
        <v>24524</v>
      </c>
      <c r="E8312" s="2" t="s">
        <v>173</v>
      </c>
      <c r="F8312" s="2" t="s">
        <v>71</v>
      </c>
      <c r="G8312" s="2" t="s">
        <v>2270</v>
      </c>
      <c r="H8312" s="65" t="s">
        <v>2055</v>
      </c>
      <c r="I8312" s="10"/>
      <c r="J8312" s="33"/>
    </row>
    <row r="8313">
      <c r="A8313" s="62">
        <v>8.60615302266E11</v>
      </c>
      <c r="B8313" s="63" t="s">
        <v>24525</v>
      </c>
      <c r="C8313" s="63" t="s">
        <v>24525</v>
      </c>
      <c r="D8313" s="62">
        <v>8.7051584874E10</v>
      </c>
      <c r="E8313" s="63" t="s">
        <v>674</v>
      </c>
      <c r="F8313" s="63" t="s">
        <v>205</v>
      </c>
      <c r="G8313" s="63" t="s">
        <v>6423</v>
      </c>
      <c r="H8313" s="33"/>
      <c r="I8313" s="33"/>
      <c r="J8313" s="33"/>
    </row>
    <row r="8314">
      <c r="A8314" s="62">
        <v>8.60616401517E11</v>
      </c>
      <c r="B8314" s="63" t="s">
        <v>24526</v>
      </c>
      <c r="C8314" s="63" t="s">
        <v>24527</v>
      </c>
      <c r="D8314" s="62">
        <v>8.77682251E10</v>
      </c>
      <c r="E8314" s="63" t="s">
        <v>213</v>
      </c>
      <c r="F8314" s="63" t="s">
        <v>205</v>
      </c>
      <c r="G8314" s="63" t="s">
        <v>1211</v>
      </c>
      <c r="H8314" s="33"/>
      <c r="I8314" s="33"/>
      <c r="J8314" s="33"/>
    </row>
    <row r="8315">
      <c r="A8315" s="62">
        <v>8.60616301213E11</v>
      </c>
      <c r="B8315" s="63" t="s">
        <v>24528</v>
      </c>
      <c r="C8315" s="63" t="s">
        <v>24529</v>
      </c>
      <c r="D8315" s="62">
        <f>+77076127245</f>
        <v>77076127245</v>
      </c>
      <c r="E8315" s="63" t="s">
        <v>15</v>
      </c>
      <c r="F8315" s="63" t="s">
        <v>2984</v>
      </c>
      <c r="G8315" s="63" t="s">
        <v>2985</v>
      </c>
      <c r="H8315" s="33"/>
      <c r="I8315" s="33"/>
      <c r="J8315" s="6"/>
    </row>
    <row r="8316">
      <c r="A8316" s="3">
        <v>8.60710000366E11</v>
      </c>
      <c r="B8316" s="2" t="s">
        <v>24530</v>
      </c>
      <c r="C8316" s="2" t="s">
        <v>24531</v>
      </c>
      <c r="D8316" s="3">
        <f>+77771857778</f>
        <v>77771857778</v>
      </c>
      <c r="E8316" s="2" t="s">
        <v>2034</v>
      </c>
      <c r="F8316" s="2" t="s">
        <v>96</v>
      </c>
      <c r="G8316" s="2" t="s">
        <v>2197</v>
      </c>
      <c r="H8316" s="4" t="s">
        <v>2370</v>
      </c>
      <c r="I8316" s="10"/>
      <c r="J8316" s="6"/>
    </row>
    <row r="8317">
      <c r="A8317" s="3">
        <v>8.60616301421E11</v>
      </c>
      <c r="B8317" s="2" t="s">
        <v>24532</v>
      </c>
      <c r="C8317" s="2" t="s">
        <v>24533</v>
      </c>
      <c r="D8317" s="69" t="s">
        <v>24534</v>
      </c>
      <c r="E8317" s="2" t="s">
        <v>165</v>
      </c>
      <c r="F8317" s="2" t="s">
        <v>186</v>
      </c>
      <c r="G8317" s="2" t="s">
        <v>4981</v>
      </c>
      <c r="H8317" s="4" t="s">
        <v>24535</v>
      </c>
      <c r="I8317" s="10"/>
      <c r="J8317" s="13"/>
    </row>
    <row r="8318">
      <c r="A8318" s="3">
        <v>8.60624450935E11</v>
      </c>
      <c r="B8318" s="2" t="s">
        <v>24536</v>
      </c>
      <c r="C8318" s="2" t="s">
        <v>24537</v>
      </c>
      <c r="D8318" s="69" t="s">
        <v>24538</v>
      </c>
      <c r="E8318" s="2" t="s">
        <v>117</v>
      </c>
      <c r="F8318" s="2" t="s">
        <v>16</v>
      </c>
      <c r="G8318" s="2" t="s">
        <v>14677</v>
      </c>
      <c r="H8318" s="65" t="s">
        <v>2084</v>
      </c>
      <c r="I8318" s="10"/>
      <c r="J8318" s="33"/>
    </row>
    <row r="8319">
      <c r="A8319" s="62">
        <v>8.60626301347E11</v>
      </c>
      <c r="B8319" s="63" t="s">
        <v>24539</v>
      </c>
      <c r="C8319" s="63" t="s">
        <v>24540</v>
      </c>
      <c r="D8319" s="62">
        <v>8.7027720404E10</v>
      </c>
      <c r="E8319" s="63" t="s">
        <v>225</v>
      </c>
      <c r="F8319" s="63" t="s">
        <v>205</v>
      </c>
      <c r="G8319" s="63" t="s">
        <v>6849</v>
      </c>
      <c r="H8319" s="33"/>
      <c r="I8319" s="33"/>
      <c r="J8319" s="6"/>
    </row>
    <row r="8320">
      <c r="A8320" s="62">
        <v>8.60627302192E11</v>
      </c>
      <c r="B8320" s="63" t="s">
        <v>24541</v>
      </c>
      <c r="C8320" s="63" t="s">
        <v>24542</v>
      </c>
      <c r="D8320" s="62">
        <v>8.7011662894E10</v>
      </c>
      <c r="E8320" s="63" t="s">
        <v>16</v>
      </c>
      <c r="F8320" s="63" t="s">
        <v>37</v>
      </c>
      <c r="G8320" s="63" t="s">
        <v>24543</v>
      </c>
      <c r="H8320" s="33"/>
      <c r="I8320" s="33"/>
      <c r="J8320" s="6"/>
    </row>
    <row r="8321">
      <c r="A8321" s="28">
        <v>8.60704300957E11</v>
      </c>
      <c r="B8321" s="29" t="s">
        <v>24544</v>
      </c>
      <c r="C8321" s="29" t="s">
        <v>24545</v>
      </c>
      <c r="D8321" s="28">
        <v>8.7473108908E10</v>
      </c>
      <c r="E8321" s="29" t="s">
        <v>117</v>
      </c>
      <c r="F8321" s="29" t="s">
        <v>2</v>
      </c>
      <c r="G8321" s="29" t="s">
        <v>3007</v>
      </c>
      <c r="H8321" s="51" t="s">
        <v>22451</v>
      </c>
      <c r="I8321" s="6"/>
      <c r="J8321" s="6"/>
    </row>
    <row r="8322">
      <c r="A8322" s="28">
        <v>8.60710301849E11</v>
      </c>
      <c r="B8322" s="29" t="s">
        <v>24546</v>
      </c>
      <c r="C8322" s="29" t="s">
        <v>24547</v>
      </c>
      <c r="D8322" s="39" t="s">
        <v>24548</v>
      </c>
      <c r="E8322" s="29" t="s">
        <v>24549</v>
      </c>
      <c r="F8322" s="29" t="s">
        <v>91</v>
      </c>
      <c r="G8322" s="29" t="s">
        <v>1138</v>
      </c>
      <c r="H8322" s="51" t="s">
        <v>2640</v>
      </c>
      <c r="I8322" s="6"/>
      <c r="J8322" s="6"/>
    </row>
    <row r="8323">
      <c r="A8323" s="62">
        <v>8.60618301521E11</v>
      </c>
      <c r="B8323" s="63" t="s">
        <v>24550</v>
      </c>
      <c r="C8323" s="63" t="s">
        <v>24551</v>
      </c>
      <c r="D8323" s="62">
        <v>8.7023728686E10</v>
      </c>
      <c r="E8323" s="63" t="s">
        <v>362</v>
      </c>
      <c r="F8323" s="63" t="s">
        <v>428</v>
      </c>
      <c r="G8323" s="63" t="s">
        <v>5863</v>
      </c>
      <c r="H8323" s="33"/>
      <c r="I8323" s="33"/>
      <c r="J8323" s="6"/>
    </row>
    <row r="8324">
      <c r="A8324" s="28">
        <v>8.6062535106E11</v>
      </c>
      <c r="B8324" s="29" t="s">
        <v>24552</v>
      </c>
      <c r="C8324" s="29" t="s">
        <v>24553</v>
      </c>
      <c r="D8324" s="39" t="s">
        <v>24554</v>
      </c>
      <c r="E8324" s="29" t="s">
        <v>165</v>
      </c>
      <c r="F8324" s="29" t="s">
        <v>55</v>
      </c>
      <c r="G8324" s="29" t="s">
        <v>24555</v>
      </c>
      <c r="H8324" s="51" t="s">
        <v>28</v>
      </c>
      <c r="I8324" s="6"/>
      <c r="J8324" s="6"/>
    </row>
    <row r="8325">
      <c r="A8325" s="28">
        <v>8.60627351299E11</v>
      </c>
      <c r="B8325" s="29" t="s">
        <v>24556</v>
      </c>
      <c r="C8325" s="29" t="s">
        <v>24557</v>
      </c>
      <c r="D8325" s="28">
        <v>8.7783112957E10</v>
      </c>
      <c r="E8325" s="29" t="s">
        <v>16</v>
      </c>
      <c r="F8325" s="29" t="s">
        <v>55</v>
      </c>
      <c r="G8325" s="29" t="s">
        <v>24558</v>
      </c>
      <c r="H8325" s="51" t="s">
        <v>24559</v>
      </c>
      <c r="I8325" s="6"/>
      <c r="J8325" s="33"/>
    </row>
    <row r="8326">
      <c r="A8326" s="28">
        <v>8.60704450345E11</v>
      </c>
      <c r="B8326" s="29" t="s">
        <v>24560</v>
      </c>
      <c r="C8326" s="29" t="s">
        <v>24561</v>
      </c>
      <c r="D8326" s="28">
        <v>8.7084056165E10</v>
      </c>
      <c r="E8326" s="29" t="s">
        <v>36</v>
      </c>
      <c r="F8326" s="29" t="s">
        <v>55</v>
      </c>
      <c r="G8326" s="29" t="s">
        <v>1961</v>
      </c>
      <c r="H8326" s="51" t="s">
        <v>2687</v>
      </c>
      <c r="I8326" s="6"/>
      <c r="J8326" s="10"/>
    </row>
    <row r="8327">
      <c r="A8327" s="3">
        <v>8.60705450757E11</v>
      </c>
      <c r="B8327" s="2" t="s">
        <v>24562</v>
      </c>
      <c r="C8327" s="2" t="s">
        <v>24563</v>
      </c>
      <c r="D8327" s="3">
        <v>8.7024700686E10</v>
      </c>
      <c r="E8327" s="2" t="s">
        <v>117</v>
      </c>
      <c r="F8327" s="2" t="s">
        <v>71</v>
      </c>
      <c r="G8327" s="2" t="s">
        <v>3205</v>
      </c>
      <c r="H8327" s="65" t="s">
        <v>2055</v>
      </c>
      <c r="I8327" s="10"/>
      <c r="J8327" s="13"/>
    </row>
    <row r="8328">
      <c r="A8328" s="62">
        <v>8.60708300017E11</v>
      </c>
      <c r="B8328" s="63" t="s">
        <v>24564</v>
      </c>
      <c r="C8328" s="63" t="s">
        <v>24565</v>
      </c>
      <c r="D8328" s="68" t="str">
        <f>+77772423722 ,87772423722</f>
        <v>#ERROR!</v>
      </c>
      <c r="E8328" s="63" t="s">
        <v>1023</v>
      </c>
      <c r="F8328" s="63" t="s">
        <v>2984</v>
      </c>
      <c r="G8328" s="63" t="s">
        <v>6054</v>
      </c>
      <c r="H8328" s="33"/>
      <c r="I8328" s="33"/>
      <c r="J8328" s="10"/>
    </row>
    <row r="8329">
      <c r="A8329" s="62">
        <v>8.60711400083E11</v>
      </c>
      <c r="B8329" s="63" t="s">
        <v>24566</v>
      </c>
      <c r="C8329" s="63" t="s">
        <v>24567</v>
      </c>
      <c r="D8329" s="62">
        <v>8.7473823786E10</v>
      </c>
      <c r="E8329" s="63" t="s">
        <v>225</v>
      </c>
      <c r="F8329" s="63" t="s">
        <v>205</v>
      </c>
      <c r="G8329" s="63" t="s">
        <v>1634</v>
      </c>
      <c r="H8329" s="33"/>
      <c r="I8329" s="33"/>
      <c r="J8329" s="10"/>
    </row>
    <row r="8330">
      <c r="A8330" s="28">
        <v>8.60712301661E11</v>
      </c>
      <c r="B8330" s="29" t="s">
        <v>24568</v>
      </c>
      <c r="C8330" s="29" t="s">
        <v>24569</v>
      </c>
      <c r="D8330" s="39" t="s">
        <v>24570</v>
      </c>
      <c r="E8330" s="29" t="s">
        <v>165</v>
      </c>
      <c r="F8330" s="29" t="s">
        <v>91</v>
      </c>
      <c r="G8330" s="29" t="s">
        <v>3134</v>
      </c>
      <c r="H8330" s="51" t="s">
        <v>23366</v>
      </c>
      <c r="I8330" s="6"/>
      <c r="J8330" s="6"/>
    </row>
    <row r="8331">
      <c r="A8331" s="28">
        <v>8.60713350764E11</v>
      </c>
      <c r="B8331" s="29" t="s">
        <v>24571</v>
      </c>
      <c r="C8331" s="29" t="s">
        <v>24572</v>
      </c>
      <c r="D8331" s="28">
        <v>8.7052602867E10</v>
      </c>
      <c r="E8331" s="29" t="s">
        <v>36</v>
      </c>
      <c r="F8331" s="29" t="s">
        <v>16</v>
      </c>
      <c r="G8331" s="29" t="s">
        <v>14711</v>
      </c>
      <c r="H8331" s="51" t="s">
        <v>2812</v>
      </c>
      <c r="I8331" s="6"/>
      <c r="J8331" s="13"/>
    </row>
    <row r="8332">
      <c r="A8332" s="3">
        <v>8.60712302848E11</v>
      </c>
      <c r="B8332" s="2" t="s">
        <v>24573</v>
      </c>
      <c r="C8332" s="2" t="s">
        <v>24574</v>
      </c>
      <c r="D8332" s="3">
        <v>8.7022481313E10</v>
      </c>
      <c r="E8332" s="2" t="s">
        <v>117</v>
      </c>
      <c r="F8332" s="2" t="s">
        <v>452</v>
      </c>
      <c r="G8332" s="2" t="s">
        <v>12473</v>
      </c>
      <c r="H8332" s="4" t="s">
        <v>23560</v>
      </c>
      <c r="I8332" s="10"/>
      <c r="J8332" s="33"/>
    </row>
    <row r="8333">
      <c r="A8333" s="62">
        <v>8.60713401435E11</v>
      </c>
      <c r="B8333" s="63" t="s">
        <v>24575</v>
      </c>
      <c r="C8333" s="63" t="s">
        <v>24576</v>
      </c>
      <c r="D8333" s="62">
        <v>8.7717547184E10</v>
      </c>
      <c r="E8333" s="63" t="s">
        <v>173</v>
      </c>
      <c r="F8333" s="63" t="s">
        <v>2984</v>
      </c>
      <c r="G8333" s="63" t="s">
        <v>5954</v>
      </c>
      <c r="H8333" s="33"/>
      <c r="I8333" s="33"/>
      <c r="J8333" s="10"/>
    </row>
    <row r="8334">
      <c r="A8334" s="28">
        <v>8.60719450139E11</v>
      </c>
      <c r="B8334" s="29" t="s">
        <v>21393</v>
      </c>
      <c r="C8334" s="29" t="s">
        <v>24577</v>
      </c>
      <c r="D8334" s="28">
        <v>8.7015208513E10</v>
      </c>
      <c r="E8334" s="29" t="s">
        <v>225</v>
      </c>
      <c r="F8334" s="29" t="s">
        <v>22</v>
      </c>
      <c r="G8334" s="29" t="s">
        <v>24578</v>
      </c>
      <c r="H8334" s="51" t="s">
        <v>2713</v>
      </c>
      <c r="I8334" s="6"/>
      <c r="J8334" s="10"/>
    </row>
    <row r="8335">
      <c r="A8335" s="62">
        <v>8.60715403026E11</v>
      </c>
      <c r="B8335" s="63" t="s">
        <v>24579</v>
      </c>
      <c r="C8335" s="63" t="s">
        <v>24580</v>
      </c>
      <c r="D8335" s="63" t="s">
        <v>24581</v>
      </c>
      <c r="E8335" s="63" t="s">
        <v>525</v>
      </c>
      <c r="F8335" s="63" t="s">
        <v>16</v>
      </c>
      <c r="G8335" s="63" t="s">
        <v>21653</v>
      </c>
      <c r="H8335" s="33"/>
      <c r="I8335" s="33"/>
      <c r="J8335" s="10"/>
    </row>
    <row r="8336">
      <c r="A8336" s="28">
        <v>8.60717303516E11</v>
      </c>
      <c r="B8336" s="29" t="s">
        <v>21089</v>
      </c>
      <c r="C8336" s="29" t="s">
        <v>24582</v>
      </c>
      <c r="D8336" s="28">
        <v>8.7081172537E10</v>
      </c>
      <c r="E8336" s="29" t="s">
        <v>674</v>
      </c>
      <c r="F8336" s="29" t="s">
        <v>2</v>
      </c>
      <c r="G8336" s="29" t="s">
        <v>2115</v>
      </c>
      <c r="H8336" s="51" t="s">
        <v>22451</v>
      </c>
      <c r="I8336" s="6"/>
      <c r="J8336" s="6"/>
    </row>
    <row r="8337">
      <c r="A8337" s="28">
        <v>8.60718302216E11</v>
      </c>
      <c r="B8337" s="29" t="s">
        <v>24583</v>
      </c>
      <c r="C8337" s="29" t="s">
        <v>24584</v>
      </c>
      <c r="D8337" s="39" t="s">
        <v>24585</v>
      </c>
      <c r="E8337" s="29" t="s">
        <v>15</v>
      </c>
      <c r="F8337" s="29" t="s">
        <v>141</v>
      </c>
      <c r="G8337" s="29" t="s">
        <v>2066</v>
      </c>
      <c r="H8337" s="51" t="s">
        <v>21559</v>
      </c>
      <c r="I8337" s="6"/>
      <c r="J8337" s="33"/>
    </row>
    <row r="8338">
      <c r="A8338" s="28">
        <v>8.60723303172E11</v>
      </c>
      <c r="B8338" s="29" t="s">
        <v>24586</v>
      </c>
      <c r="C8338" s="29" t="s">
        <v>24587</v>
      </c>
      <c r="D8338" s="28">
        <f>+77770844484</f>
        <v>77770844484</v>
      </c>
      <c r="E8338" s="29" t="s">
        <v>554</v>
      </c>
      <c r="F8338" s="29" t="s">
        <v>37</v>
      </c>
      <c r="G8338" s="29" t="s">
        <v>13495</v>
      </c>
      <c r="H8338" s="51" t="s">
        <v>23671</v>
      </c>
      <c r="I8338" s="6"/>
      <c r="J8338" s="33"/>
    </row>
    <row r="8339">
      <c r="A8339" s="3">
        <v>8.60723350907E11</v>
      </c>
      <c r="B8339" s="2" t="s">
        <v>24588</v>
      </c>
      <c r="C8339" s="2" t="s">
        <v>24589</v>
      </c>
      <c r="D8339" s="2" t="s">
        <v>24590</v>
      </c>
      <c r="E8339" s="2" t="s">
        <v>165</v>
      </c>
      <c r="F8339" s="2" t="s">
        <v>43</v>
      </c>
      <c r="G8339" s="2" t="s">
        <v>2915</v>
      </c>
      <c r="H8339" s="4" t="s">
        <v>24396</v>
      </c>
      <c r="I8339" s="10"/>
      <c r="J8339" s="10"/>
    </row>
    <row r="8340">
      <c r="A8340" s="28">
        <v>8.60724450235E11</v>
      </c>
      <c r="B8340" s="29" t="s">
        <v>24591</v>
      </c>
      <c r="C8340" s="29" t="s">
        <v>24592</v>
      </c>
      <c r="D8340" s="28">
        <v>8.7775387979E10</v>
      </c>
      <c r="E8340" s="29" t="s">
        <v>225</v>
      </c>
      <c r="F8340" s="29" t="s">
        <v>43</v>
      </c>
      <c r="G8340" s="29" t="s">
        <v>3221</v>
      </c>
      <c r="H8340" s="51" t="s">
        <v>15867</v>
      </c>
      <c r="I8340" s="6"/>
      <c r="J8340" s="10"/>
    </row>
    <row r="8341">
      <c r="A8341" s="28">
        <v>8.60727301594E11</v>
      </c>
      <c r="B8341" s="29" t="s">
        <v>24593</v>
      </c>
      <c r="C8341" s="29" t="s">
        <v>24594</v>
      </c>
      <c r="D8341" s="39" t="s">
        <v>24595</v>
      </c>
      <c r="E8341" s="29" t="s">
        <v>5235</v>
      </c>
      <c r="F8341" s="29" t="s">
        <v>2</v>
      </c>
      <c r="G8341" s="29" t="s">
        <v>6236</v>
      </c>
      <c r="H8341" s="51" t="s">
        <v>22451</v>
      </c>
      <c r="I8341" s="6"/>
      <c r="J8341" s="6"/>
    </row>
    <row r="8342">
      <c r="A8342" s="3">
        <v>8.60727350245E11</v>
      </c>
      <c r="B8342" s="2" t="s">
        <v>24596</v>
      </c>
      <c r="C8342" s="2" t="s">
        <v>24597</v>
      </c>
      <c r="D8342" s="3">
        <v>8.7771927474E10</v>
      </c>
      <c r="E8342" s="2" t="s">
        <v>173</v>
      </c>
      <c r="F8342" s="2" t="s">
        <v>22</v>
      </c>
      <c r="G8342" s="2" t="s">
        <v>1352</v>
      </c>
      <c r="H8342" s="4" t="s">
        <v>2713</v>
      </c>
      <c r="I8342" s="10"/>
      <c r="J8342" s="6"/>
    </row>
    <row r="8343">
      <c r="A8343" s="28">
        <v>8.60727301594E11</v>
      </c>
      <c r="B8343" s="29" t="s">
        <v>24593</v>
      </c>
      <c r="C8343" s="29" t="s">
        <v>24594</v>
      </c>
      <c r="D8343" s="39" t="s">
        <v>24595</v>
      </c>
      <c r="E8343" s="29" t="s">
        <v>5235</v>
      </c>
      <c r="F8343" s="29" t="s">
        <v>2</v>
      </c>
      <c r="G8343" s="29" t="s">
        <v>6236</v>
      </c>
      <c r="H8343" s="51" t="s">
        <v>22451</v>
      </c>
      <c r="I8343" s="6"/>
      <c r="J8343" s="10"/>
    </row>
    <row r="8344">
      <c r="A8344" s="28">
        <v>8.60723402715E11</v>
      </c>
      <c r="B8344" s="29" t="s">
        <v>21999</v>
      </c>
      <c r="C8344" s="29" t="s">
        <v>24598</v>
      </c>
      <c r="D8344" s="39" t="s">
        <v>24599</v>
      </c>
      <c r="E8344" s="29" t="s">
        <v>117</v>
      </c>
      <c r="F8344" s="29" t="s">
        <v>201</v>
      </c>
      <c r="G8344" s="29" t="s">
        <v>12326</v>
      </c>
      <c r="H8344" s="51" t="s">
        <v>23116</v>
      </c>
      <c r="I8344" s="6"/>
      <c r="J8344" s="10"/>
    </row>
    <row r="8345">
      <c r="A8345" s="3">
        <v>8.60725302738E11</v>
      </c>
      <c r="B8345" s="2" t="s">
        <v>19528</v>
      </c>
      <c r="C8345" s="2" t="s">
        <v>24600</v>
      </c>
      <c r="D8345" s="3">
        <v>8.7058439694E10</v>
      </c>
      <c r="E8345" s="2" t="s">
        <v>36</v>
      </c>
      <c r="F8345" s="2" t="s">
        <v>37</v>
      </c>
      <c r="G8345" s="2" t="s">
        <v>6089</v>
      </c>
      <c r="H8345" s="4" t="s">
        <v>23838</v>
      </c>
      <c r="I8345" s="10"/>
      <c r="J8345" s="6"/>
    </row>
    <row r="8346">
      <c r="A8346" s="28">
        <v>8.60805401336E11</v>
      </c>
      <c r="B8346" s="29" t="s">
        <v>24601</v>
      </c>
      <c r="C8346" s="29" t="s">
        <v>24602</v>
      </c>
      <c r="D8346" s="39" t="s">
        <v>24603</v>
      </c>
      <c r="E8346" s="29" t="s">
        <v>36</v>
      </c>
      <c r="F8346" s="29" t="s">
        <v>91</v>
      </c>
      <c r="G8346" s="29" t="s">
        <v>2739</v>
      </c>
      <c r="H8346" s="51" t="s">
        <v>2640</v>
      </c>
      <c r="I8346" s="6"/>
      <c r="J8346" s="6"/>
    </row>
    <row r="8347">
      <c r="A8347" s="3">
        <v>8.6080330035E11</v>
      </c>
      <c r="B8347" s="2" t="s">
        <v>24604</v>
      </c>
      <c r="C8347" s="2" t="s">
        <v>24605</v>
      </c>
      <c r="D8347" s="3">
        <v>8.7772636206E10</v>
      </c>
      <c r="E8347" s="2" t="s">
        <v>1335</v>
      </c>
      <c r="F8347" s="2" t="s">
        <v>186</v>
      </c>
      <c r="G8347" s="2" t="s">
        <v>1196</v>
      </c>
      <c r="H8347" s="10"/>
      <c r="I8347" s="10"/>
      <c r="J8347" s="6"/>
    </row>
    <row r="8348">
      <c r="A8348" s="28">
        <v>8.60804450567E11</v>
      </c>
      <c r="B8348" s="29" t="s">
        <v>24606</v>
      </c>
      <c r="C8348" s="29" t="s">
        <v>24607</v>
      </c>
      <c r="D8348" s="39" t="s">
        <v>24608</v>
      </c>
      <c r="E8348" s="29" t="s">
        <v>225</v>
      </c>
      <c r="F8348" s="29" t="s">
        <v>16</v>
      </c>
      <c r="G8348" s="29" t="s">
        <v>2890</v>
      </c>
      <c r="H8348" s="30" t="s">
        <v>2826</v>
      </c>
      <c r="I8348" s="6"/>
      <c r="J8348" s="10"/>
    </row>
    <row r="8349">
      <c r="A8349" s="62">
        <v>8.60728302598E11</v>
      </c>
      <c r="B8349" s="63" t="s">
        <v>24609</v>
      </c>
      <c r="C8349" s="63" t="s">
        <v>24610</v>
      </c>
      <c r="D8349" s="68" t="str">
        <f>+7 (701) 334-82-42 ,87013348242</f>
        <v>#ERROR!</v>
      </c>
      <c r="E8349" s="63" t="s">
        <v>16</v>
      </c>
      <c r="F8349" s="63" t="s">
        <v>37</v>
      </c>
      <c r="G8349" s="63" t="s">
        <v>24611</v>
      </c>
      <c r="H8349" s="33"/>
      <c r="I8349" s="33"/>
      <c r="J8349" s="20"/>
    </row>
    <row r="8350">
      <c r="A8350" s="28">
        <v>8.60729350672E11</v>
      </c>
      <c r="B8350" s="29" t="s">
        <v>24612</v>
      </c>
      <c r="C8350" s="29" t="s">
        <v>24613</v>
      </c>
      <c r="D8350" s="28">
        <v>8.7024121612E10</v>
      </c>
      <c r="E8350" s="29" t="s">
        <v>165</v>
      </c>
      <c r="F8350" s="29" t="s">
        <v>71</v>
      </c>
      <c r="G8350" s="29" t="s">
        <v>24614</v>
      </c>
      <c r="H8350" s="30" t="s">
        <v>24615</v>
      </c>
      <c r="I8350" s="6"/>
      <c r="J8350" s="10"/>
    </row>
    <row r="8351">
      <c r="A8351" s="3">
        <v>8.60730301769E11</v>
      </c>
      <c r="B8351" s="2" t="s">
        <v>24616</v>
      </c>
      <c r="C8351" s="2" t="s">
        <v>24617</v>
      </c>
      <c r="D8351" s="69" t="s">
        <v>24618</v>
      </c>
      <c r="E8351" s="2" t="s">
        <v>15495</v>
      </c>
      <c r="F8351" s="2" t="s">
        <v>91</v>
      </c>
      <c r="G8351" s="2" t="s">
        <v>18702</v>
      </c>
      <c r="H8351" s="4" t="s">
        <v>2569</v>
      </c>
      <c r="I8351" s="10"/>
      <c r="J8351" s="6"/>
    </row>
    <row r="8352">
      <c r="A8352" s="28">
        <v>8.60807402583E11</v>
      </c>
      <c r="B8352" s="29" t="s">
        <v>24619</v>
      </c>
      <c r="C8352" s="29" t="s">
        <v>24620</v>
      </c>
      <c r="D8352" s="39" t="s">
        <v>24621</v>
      </c>
      <c r="E8352" s="29" t="s">
        <v>1335</v>
      </c>
      <c r="F8352" s="29" t="s">
        <v>16</v>
      </c>
      <c r="G8352" s="29" t="s">
        <v>2458</v>
      </c>
      <c r="H8352" s="51" t="s">
        <v>22451</v>
      </c>
      <c r="I8352" s="6"/>
      <c r="J8352" s="33"/>
    </row>
    <row r="8353">
      <c r="A8353" s="3">
        <v>8.60811402077E11</v>
      </c>
      <c r="B8353" s="2" t="s">
        <v>24622</v>
      </c>
      <c r="C8353" s="2" t="s">
        <v>24623</v>
      </c>
      <c r="D8353" s="3">
        <v>8.7054441586E10</v>
      </c>
      <c r="E8353" s="2" t="s">
        <v>1335</v>
      </c>
      <c r="F8353" s="2" t="s">
        <v>186</v>
      </c>
      <c r="G8353" s="2" t="s">
        <v>13290</v>
      </c>
      <c r="H8353" s="4" t="s">
        <v>24535</v>
      </c>
      <c r="I8353" s="10"/>
      <c r="J8353" s="6"/>
    </row>
    <row r="8354">
      <c r="A8354" s="62">
        <v>8.60808303035E11</v>
      </c>
      <c r="B8354" s="63" t="s">
        <v>24624</v>
      </c>
      <c r="C8354" s="63" t="s">
        <v>24625</v>
      </c>
      <c r="D8354" s="68" t="str">
        <f>+77057374000 ,+7(705)737-40-00</f>
        <v>#ERROR!</v>
      </c>
      <c r="E8354" s="63" t="s">
        <v>16</v>
      </c>
      <c r="F8354" s="63" t="s">
        <v>2</v>
      </c>
      <c r="G8354" s="63" t="s">
        <v>24626</v>
      </c>
      <c r="H8354" s="33"/>
      <c r="I8354" s="33"/>
      <c r="J8354" s="33"/>
    </row>
    <row r="8355">
      <c r="A8355" s="28">
        <v>8.6081040169E11</v>
      </c>
      <c r="B8355" s="29" t="s">
        <v>24627</v>
      </c>
      <c r="C8355" s="29" t="s">
        <v>24628</v>
      </c>
      <c r="D8355" s="28">
        <v>8.7711684503E10</v>
      </c>
      <c r="E8355" s="29" t="s">
        <v>16</v>
      </c>
      <c r="F8355" s="29" t="s">
        <v>201</v>
      </c>
      <c r="G8355" s="29" t="s">
        <v>24629</v>
      </c>
      <c r="H8355" s="51" t="s">
        <v>2637</v>
      </c>
      <c r="I8355" s="6"/>
      <c r="J8355" s="6"/>
    </row>
    <row r="8356">
      <c r="A8356" s="3">
        <v>8.60810402034E11</v>
      </c>
      <c r="B8356" s="2" t="s">
        <v>24630</v>
      </c>
      <c r="C8356" s="2" t="s">
        <v>24630</v>
      </c>
      <c r="D8356" s="69" t="s">
        <v>24631</v>
      </c>
      <c r="E8356" s="2" t="s">
        <v>16</v>
      </c>
      <c r="F8356" s="2" t="s">
        <v>201</v>
      </c>
      <c r="G8356" s="2" t="s">
        <v>13621</v>
      </c>
      <c r="H8356" s="4" t="s">
        <v>24632</v>
      </c>
      <c r="I8356" s="10"/>
      <c r="J8356" s="6"/>
    </row>
    <row r="8357">
      <c r="A8357" s="3">
        <v>8.60817401242E11</v>
      </c>
      <c r="B8357" s="2" t="s">
        <v>24633</v>
      </c>
      <c r="C8357" s="2" t="s">
        <v>24633</v>
      </c>
      <c r="D8357" s="69" t="s">
        <v>24634</v>
      </c>
      <c r="E8357" s="2" t="s">
        <v>674</v>
      </c>
      <c r="F8357" s="2" t="s">
        <v>273</v>
      </c>
      <c r="G8357" s="2" t="s">
        <v>5830</v>
      </c>
      <c r="H8357" s="4" t="s">
        <v>21650</v>
      </c>
      <c r="I8357" s="10"/>
      <c r="J8357" s="10"/>
    </row>
    <row r="8358">
      <c r="A8358" s="28">
        <v>8.60816302536E11</v>
      </c>
      <c r="B8358" s="29" t="s">
        <v>24635</v>
      </c>
      <c r="C8358" s="29" t="s">
        <v>24636</v>
      </c>
      <c r="D8358" s="28">
        <v>8.7086982595E10</v>
      </c>
      <c r="E8358" s="29" t="s">
        <v>379</v>
      </c>
      <c r="F8358" s="29" t="s">
        <v>201</v>
      </c>
      <c r="G8358" s="29" t="s">
        <v>3263</v>
      </c>
      <c r="H8358" s="51" t="s">
        <v>2637</v>
      </c>
      <c r="I8358" s="6"/>
      <c r="J8358" s="10"/>
    </row>
    <row r="8359">
      <c r="A8359" s="62">
        <v>8.60815300267E11</v>
      </c>
      <c r="B8359" s="63" t="s">
        <v>24637</v>
      </c>
      <c r="C8359" s="63" t="s">
        <v>24637</v>
      </c>
      <c r="D8359" s="62">
        <v>8.7132563487E10</v>
      </c>
      <c r="E8359" s="63" t="s">
        <v>173</v>
      </c>
      <c r="F8359" s="63" t="s">
        <v>16</v>
      </c>
      <c r="G8359" s="63" t="s">
        <v>5964</v>
      </c>
      <c r="H8359" s="33"/>
      <c r="I8359" s="33"/>
      <c r="J8359" s="10"/>
    </row>
    <row r="8360">
      <c r="A8360" s="28">
        <v>8.60817302016E11</v>
      </c>
      <c r="B8360" s="29" t="s">
        <v>24638</v>
      </c>
      <c r="C8360" s="29" t="s">
        <v>24639</v>
      </c>
      <c r="D8360" s="39" t="s">
        <v>24640</v>
      </c>
      <c r="E8360" s="29" t="s">
        <v>117</v>
      </c>
      <c r="F8360" s="29" t="s">
        <v>96</v>
      </c>
      <c r="G8360" s="29" t="s">
        <v>24641</v>
      </c>
      <c r="H8360" s="51" t="s">
        <v>21556</v>
      </c>
      <c r="I8360" s="6"/>
      <c r="J8360" s="6"/>
    </row>
    <row r="8361">
      <c r="A8361" s="62">
        <v>8.60822302579E11</v>
      </c>
      <c r="B8361" s="63" t="s">
        <v>24642</v>
      </c>
      <c r="C8361" s="63" t="s">
        <v>24643</v>
      </c>
      <c r="D8361" s="62">
        <f>+77077586022</f>
        <v>77077586022</v>
      </c>
      <c r="E8361" s="63" t="s">
        <v>272</v>
      </c>
      <c r="F8361" s="63" t="s">
        <v>2984</v>
      </c>
      <c r="G8361" s="63" t="s">
        <v>2985</v>
      </c>
      <c r="H8361" s="33"/>
      <c r="I8361" s="33"/>
      <c r="J8361" s="13"/>
    </row>
    <row r="8362">
      <c r="A8362" s="3">
        <v>8.60818400428E11</v>
      </c>
      <c r="B8362" s="2" t="s">
        <v>24644</v>
      </c>
      <c r="C8362" s="2" t="s">
        <v>24645</v>
      </c>
      <c r="D8362" s="2" t="s">
        <v>24646</v>
      </c>
      <c r="E8362" s="2" t="s">
        <v>117</v>
      </c>
      <c r="F8362" s="2" t="s">
        <v>91</v>
      </c>
      <c r="G8362" s="2" t="s">
        <v>1339</v>
      </c>
      <c r="H8362" s="4" t="s">
        <v>24156</v>
      </c>
      <c r="I8362" s="10"/>
      <c r="J8362" s="6"/>
    </row>
    <row r="8363">
      <c r="A8363" s="28">
        <v>8.60821401829E11</v>
      </c>
      <c r="B8363" s="29" t="s">
        <v>24647</v>
      </c>
      <c r="C8363" s="29" t="s">
        <v>24648</v>
      </c>
      <c r="D8363" s="28">
        <v>8.7079101295E10</v>
      </c>
      <c r="E8363" s="29" t="s">
        <v>117</v>
      </c>
      <c r="F8363" s="29" t="s">
        <v>2</v>
      </c>
      <c r="G8363" s="29" t="s">
        <v>6514</v>
      </c>
      <c r="H8363" s="51" t="s">
        <v>22451</v>
      </c>
      <c r="I8363" s="6"/>
      <c r="J8363" s="10"/>
    </row>
    <row r="8364">
      <c r="A8364" s="28">
        <v>8.60821402529E11</v>
      </c>
      <c r="B8364" s="29" t="s">
        <v>24649</v>
      </c>
      <c r="C8364" s="29" t="s">
        <v>24649</v>
      </c>
      <c r="D8364" s="28">
        <f>+77052736757</f>
        <v>77052736757</v>
      </c>
      <c r="E8364" s="29" t="s">
        <v>225</v>
      </c>
      <c r="F8364" s="29" t="s">
        <v>201</v>
      </c>
      <c r="G8364" s="29" t="s">
        <v>3404</v>
      </c>
      <c r="H8364" s="51" t="s">
        <v>24650</v>
      </c>
      <c r="I8364" s="6"/>
      <c r="J8364" s="33"/>
    </row>
    <row r="8365">
      <c r="A8365" s="58"/>
      <c r="B8365" s="58"/>
      <c r="C8365" s="58"/>
      <c r="D8365" s="58"/>
      <c r="E8365" s="58"/>
      <c r="F8365" s="58"/>
      <c r="G8365" s="58"/>
      <c r="H8365" s="6"/>
      <c r="I8365" s="6"/>
      <c r="J8365" s="10"/>
    </row>
    <row r="8366">
      <c r="A8366" s="28">
        <v>8.60820401655E11</v>
      </c>
      <c r="B8366" s="29" t="s">
        <v>16477</v>
      </c>
      <c r="C8366" s="29" t="s">
        <v>24651</v>
      </c>
      <c r="D8366" s="28">
        <v>8.7078868186E10</v>
      </c>
      <c r="E8366" s="29" t="s">
        <v>24652</v>
      </c>
      <c r="F8366" s="29" t="s">
        <v>2</v>
      </c>
      <c r="G8366" s="29" t="s">
        <v>6514</v>
      </c>
      <c r="H8366" s="6"/>
      <c r="I8366" s="6"/>
      <c r="J8366" s="6"/>
    </row>
    <row r="8367">
      <c r="A8367" s="28">
        <v>8.60827300897E11</v>
      </c>
      <c r="B8367" s="29" t="s">
        <v>24653</v>
      </c>
      <c r="C8367" s="29" t="s">
        <v>24654</v>
      </c>
      <c r="D8367" s="39" t="s">
        <v>24655</v>
      </c>
      <c r="E8367" s="29" t="s">
        <v>1</v>
      </c>
      <c r="F8367" s="29" t="s">
        <v>91</v>
      </c>
      <c r="G8367" s="29" t="s">
        <v>3208</v>
      </c>
      <c r="H8367" s="51" t="s">
        <v>23366</v>
      </c>
      <c r="I8367" s="6"/>
      <c r="J8367" s="10"/>
    </row>
    <row r="8368">
      <c r="A8368" s="3">
        <v>8.60823300756E11</v>
      </c>
      <c r="B8368" s="2" t="s">
        <v>24656</v>
      </c>
      <c r="C8368" s="2" t="s">
        <v>24657</v>
      </c>
      <c r="D8368" s="2" t="s">
        <v>24658</v>
      </c>
      <c r="E8368" s="2" t="s">
        <v>117</v>
      </c>
      <c r="F8368" s="2" t="s">
        <v>16</v>
      </c>
      <c r="G8368" s="2" t="s">
        <v>1332</v>
      </c>
      <c r="H8368" s="4" t="s">
        <v>23599</v>
      </c>
      <c r="I8368" s="10"/>
      <c r="J8368" s="10"/>
    </row>
    <row r="8369">
      <c r="A8369" s="62">
        <v>8.60826402319E11</v>
      </c>
      <c r="B8369" s="63" t="s">
        <v>24659</v>
      </c>
      <c r="C8369" s="63" t="s">
        <v>24660</v>
      </c>
      <c r="D8369" s="62">
        <v>8.7025757995E10</v>
      </c>
      <c r="E8369" s="63" t="s">
        <v>762</v>
      </c>
      <c r="F8369" s="63" t="s">
        <v>16</v>
      </c>
      <c r="G8369" s="63" t="s">
        <v>5543</v>
      </c>
      <c r="H8369" s="33"/>
      <c r="I8369" s="33"/>
      <c r="J8369" s="33"/>
    </row>
    <row r="8370">
      <c r="A8370" s="62">
        <v>8.60823302059E11</v>
      </c>
      <c r="B8370" s="63" t="s">
        <v>8466</v>
      </c>
      <c r="C8370" s="63" t="s">
        <v>24661</v>
      </c>
      <c r="D8370" s="62">
        <v>8.7025417886E10</v>
      </c>
      <c r="E8370" s="63" t="s">
        <v>225</v>
      </c>
      <c r="F8370" s="63" t="s">
        <v>1868</v>
      </c>
      <c r="G8370" s="63" t="s">
        <v>12811</v>
      </c>
      <c r="H8370" s="33"/>
      <c r="I8370" s="33"/>
      <c r="J8370" s="20"/>
    </row>
    <row r="8371">
      <c r="A8371" s="3">
        <v>8.60823302247E11</v>
      </c>
      <c r="B8371" s="2" t="s">
        <v>24662</v>
      </c>
      <c r="C8371" s="2" t="s">
        <v>24663</v>
      </c>
      <c r="D8371" s="3">
        <v>8.7052817797E10</v>
      </c>
      <c r="E8371" s="2" t="s">
        <v>213</v>
      </c>
      <c r="F8371" s="2" t="s">
        <v>186</v>
      </c>
      <c r="G8371" s="2" t="s">
        <v>3045</v>
      </c>
      <c r="H8371" s="4" t="s">
        <v>2505</v>
      </c>
      <c r="I8371" s="10"/>
      <c r="J8371" s="6"/>
      <c r="K8371" s="16"/>
      <c r="L8371" s="16"/>
      <c r="M8371" s="16"/>
      <c r="N8371" s="16"/>
      <c r="O8371" s="16"/>
      <c r="P8371" s="16"/>
      <c r="Q8371" s="16"/>
      <c r="R8371" s="16"/>
      <c r="S8371" s="16"/>
      <c r="T8371" s="16"/>
      <c r="U8371" s="16"/>
      <c r="V8371" s="16"/>
      <c r="W8371" s="16"/>
      <c r="X8371" s="16"/>
      <c r="Y8371" s="16"/>
      <c r="Z8371" s="16"/>
    </row>
    <row r="8372">
      <c r="A8372" s="3">
        <v>8.60912300988E11</v>
      </c>
      <c r="B8372" s="2" t="s">
        <v>24664</v>
      </c>
      <c r="C8372" s="2" t="s">
        <v>24665</v>
      </c>
      <c r="D8372" s="3">
        <v>8.7052641052E10</v>
      </c>
      <c r="E8372" s="2" t="s">
        <v>584</v>
      </c>
      <c r="F8372" s="2" t="s">
        <v>186</v>
      </c>
      <c r="G8372" s="2" t="s">
        <v>13290</v>
      </c>
      <c r="H8372" s="4" t="s">
        <v>2505</v>
      </c>
      <c r="I8372" s="10"/>
      <c r="J8372" s="10"/>
    </row>
    <row r="8373">
      <c r="A8373" s="28">
        <v>8.60830400106E11</v>
      </c>
      <c r="B8373" s="29" t="s">
        <v>24666</v>
      </c>
      <c r="C8373" s="29" t="s">
        <v>24667</v>
      </c>
      <c r="D8373" s="28">
        <v>8.7282329133E10</v>
      </c>
      <c r="E8373" s="29" t="s">
        <v>117</v>
      </c>
      <c r="F8373" s="29" t="s">
        <v>31</v>
      </c>
      <c r="G8373" s="29" t="s">
        <v>2447</v>
      </c>
      <c r="H8373" s="51" t="s">
        <v>20885</v>
      </c>
      <c r="I8373" s="6"/>
      <c r="J8373" s="33"/>
    </row>
    <row r="8374">
      <c r="A8374" s="3">
        <v>8.6090430298E11</v>
      </c>
      <c r="B8374" s="2" t="s">
        <v>24668</v>
      </c>
      <c r="C8374" s="2" t="s">
        <v>24669</v>
      </c>
      <c r="D8374" s="69" t="s">
        <v>24670</v>
      </c>
      <c r="E8374" s="2" t="s">
        <v>117</v>
      </c>
      <c r="F8374" s="2" t="s">
        <v>201</v>
      </c>
      <c r="G8374" s="2" t="s">
        <v>4210</v>
      </c>
      <c r="H8374" s="4" t="s">
        <v>2845</v>
      </c>
      <c r="I8374" s="10"/>
      <c r="J8374" s="6"/>
    </row>
    <row r="8375">
      <c r="A8375" s="28">
        <v>8.6090740215E11</v>
      </c>
      <c r="B8375" s="29" t="s">
        <v>24671</v>
      </c>
      <c r="C8375" s="29" t="s">
        <v>24672</v>
      </c>
      <c r="D8375" s="28">
        <f>+77028760909</f>
        <v>77028760909</v>
      </c>
      <c r="E8375" s="29" t="s">
        <v>173</v>
      </c>
      <c r="F8375" s="29" t="s">
        <v>16</v>
      </c>
      <c r="G8375" s="29" t="s">
        <v>14416</v>
      </c>
      <c r="H8375" s="51" t="s">
        <v>24673</v>
      </c>
      <c r="I8375" s="6"/>
      <c r="J8375" s="10"/>
    </row>
    <row r="8376">
      <c r="A8376" s="3">
        <v>8.60911302245E11</v>
      </c>
      <c r="B8376" s="2" t="s">
        <v>24674</v>
      </c>
      <c r="C8376" s="2" t="s">
        <v>24675</v>
      </c>
      <c r="D8376" s="3">
        <v>8.7782965259E10</v>
      </c>
      <c r="E8376" s="2" t="s">
        <v>302</v>
      </c>
      <c r="F8376" s="2" t="s">
        <v>37</v>
      </c>
      <c r="G8376" s="2" t="s">
        <v>15741</v>
      </c>
      <c r="H8376" s="4" t="s">
        <v>23838</v>
      </c>
      <c r="I8376" s="10"/>
      <c r="J8376" s="6"/>
    </row>
    <row r="8377">
      <c r="A8377" s="62">
        <v>8.60903402565E11</v>
      </c>
      <c r="B8377" s="63" t="s">
        <v>24676</v>
      </c>
      <c r="C8377" s="63" t="s">
        <v>24677</v>
      </c>
      <c r="D8377" s="62">
        <v>8.7023996122E10</v>
      </c>
      <c r="E8377" s="63" t="s">
        <v>213</v>
      </c>
      <c r="F8377" s="63" t="s">
        <v>205</v>
      </c>
      <c r="G8377" s="63" t="s">
        <v>7722</v>
      </c>
      <c r="H8377" s="33"/>
      <c r="I8377" s="33"/>
      <c r="J8377" s="6"/>
    </row>
    <row r="8378">
      <c r="A8378" s="3">
        <v>8.60910303604E11</v>
      </c>
      <c r="B8378" s="2" t="s">
        <v>24678</v>
      </c>
      <c r="C8378" s="2" t="s">
        <v>24679</v>
      </c>
      <c r="D8378" s="3">
        <v>8.7085422054E10</v>
      </c>
      <c r="E8378" s="2" t="s">
        <v>117</v>
      </c>
      <c r="F8378" s="2" t="s">
        <v>31</v>
      </c>
      <c r="G8378" s="2" t="s">
        <v>2447</v>
      </c>
      <c r="H8378" s="4" t="s">
        <v>20832</v>
      </c>
      <c r="I8378" s="10"/>
      <c r="J8378" s="33"/>
    </row>
    <row r="8379">
      <c r="A8379" s="3">
        <v>8.60912350617E11</v>
      </c>
      <c r="B8379" s="2" t="s">
        <v>24680</v>
      </c>
      <c r="C8379" s="2" t="s">
        <v>24681</v>
      </c>
      <c r="D8379" s="2" t="s">
        <v>24682</v>
      </c>
      <c r="E8379" s="2" t="s">
        <v>165</v>
      </c>
      <c r="F8379" s="2" t="s">
        <v>60</v>
      </c>
      <c r="G8379" s="2" t="s">
        <v>2424</v>
      </c>
      <c r="H8379" s="4" t="s">
        <v>21749</v>
      </c>
      <c r="I8379" s="10"/>
      <c r="J8379" s="10"/>
    </row>
    <row r="8380">
      <c r="A8380" s="28">
        <v>8.60912302022E11</v>
      </c>
      <c r="B8380" s="29" t="s">
        <v>24683</v>
      </c>
      <c r="C8380" s="29" t="s">
        <v>24684</v>
      </c>
      <c r="D8380" s="28">
        <v>8.7021098535E10</v>
      </c>
      <c r="E8380" s="29" t="s">
        <v>173</v>
      </c>
      <c r="F8380" s="29" t="s">
        <v>2</v>
      </c>
      <c r="G8380" s="29" t="s">
        <v>15232</v>
      </c>
      <c r="H8380" s="6"/>
      <c r="I8380" s="6"/>
      <c r="J8380" s="20"/>
    </row>
    <row r="8381">
      <c r="A8381" s="28">
        <v>8.60912302325E11</v>
      </c>
      <c r="B8381" s="29" t="s">
        <v>24685</v>
      </c>
      <c r="C8381" s="29" t="s">
        <v>24686</v>
      </c>
      <c r="D8381" s="28">
        <v>8.7051047077E10</v>
      </c>
      <c r="E8381" s="29" t="s">
        <v>117</v>
      </c>
      <c r="F8381" s="29" t="s">
        <v>2</v>
      </c>
      <c r="G8381" s="29" t="s">
        <v>11962</v>
      </c>
      <c r="H8381" s="51" t="s">
        <v>22451</v>
      </c>
      <c r="I8381" s="6"/>
      <c r="J8381" s="6"/>
    </row>
    <row r="8382">
      <c r="A8382" s="28">
        <v>8.60919402215E11</v>
      </c>
      <c r="B8382" s="29" t="s">
        <v>24687</v>
      </c>
      <c r="C8382" s="29" t="s">
        <v>24688</v>
      </c>
      <c r="D8382" s="28">
        <v>8.7077979744E10</v>
      </c>
      <c r="E8382" s="29" t="s">
        <v>386</v>
      </c>
      <c r="F8382" s="29" t="s">
        <v>201</v>
      </c>
      <c r="G8382" s="29" t="s">
        <v>202</v>
      </c>
      <c r="H8382" s="51" t="s">
        <v>24689</v>
      </c>
      <c r="I8382" s="6"/>
      <c r="J8382" s="6"/>
    </row>
    <row r="8383">
      <c r="A8383" s="28">
        <v>8.60914402278E11</v>
      </c>
      <c r="B8383" s="29" t="s">
        <v>24690</v>
      </c>
      <c r="C8383" s="29" t="s">
        <v>24691</v>
      </c>
      <c r="D8383" s="28">
        <v>8.77789474438E11</v>
      </c>
      <c r="E8383" s="29" t="s">
        <v>21</v>
      </c>
      <c r="F8383" s="29" t="s">
        <v>31</v>
      </c>
      <c r="G8383" s="29" t="s">
        <v>3561</v>
      </c>
      <c r="H8383" s="51" t="s">
        <v>21234</v>
      </c>
      <c r="I8383" s="6"/>
      <c r="J8383" s="6"/>
    </row>
    <row r="8384">
      <c r="A8384" s="28">
        <v>8.60917350159E11</v>
      </c>
      <c r="B8384" s="29" t="s">
        <v>24692</v>
      </c>
      <c r="C8384" s="29" t="s">
        <v>24693</v>
      </c>
      <c r="D8384" s="39" t="s">
        <v>24694</v>
      </c>
      <c r="E8384" s="29" t="s">
        <v>165</v>
      </c>
      <c r="F8384" s="29" t="s">
        <v>96</v>
      </c>
      <c r="G8384" s="29" t="s">
        <v>12185</v>
      </c>
      <c r="H8384" s="51" t="s">
        <v>2373</v>
      </c>
      <c r="I8384" s="6"/>
      <c r="J8384" s="6"/>
    </row>
    <row r="8385">
      <c r="A8385" s="28">
        <v>8.60920450344E11</v>
      </c>
      <c r="B8385" s="29" t="s">
        <v>24695</v>
      </c>
      <c r="C8385" s="29" t="s">
        <v>24696</v>
      </c>
      <c r="D8385" s="29" t="s">
        <v>24697</v>
      </c>
      <c r="E8385" s="29" t="s">
        <v>117</v>
      </c>
      <c r="F8385" s="29" t="s">
        <v>16</v>
      </c>
      <c r="G8385" s="29" t="s">
        <v>2197</v>
      </c>
      <c r="H8385" s="51" t="s">
        <v>2373</v>
      </c>
      <c r="I8385" s="6"/>
      <c r="J8385" s="6"/>
    </row>
    <row r="8386">
      <c r="A8386" s="62">
        <v>8.60920302492E11</v>
      </c>
      <c r="B8386" s="63" t="s">
        <v>24698</v>
      </c>
      <c r="C8386" s="63" t="s">
        <v>24699</v>
      </c>
      <c r="D8386" s="62">
        <v>8.7014445568E10</v>
      </c>
      <c r="E8386" s="63" t="s">
        <v>674</v>
      </c>
      <c r="F8386" s="63" t="s">
        <v>205</v>
      </c>
      <c r="G8386" s="63" t="s">
        <v>24700</v>
      </c>
      <c r="H8386" s="33"/>
      <c r="I8386" s="33"/>
      <c r="J8386" s="6"/>
    </row>
    <row r="8387">
      <c r="A8387" s="28">
        <v>8.60920351272E11</v>
      </c>
      <c r="B8387" s="29" t="s">
        <v>24701</v>
      </c>
      <c r="C8387" s="29" t="s">
        <v>24701</v>
      </c>
      <c r="D8387" s="28">
        <f>+77000868649</f>
        <v>77000868649</v>
      </c>
      <c r="E8387" s="29" t="s">
        <v>420</v>
      </c>
      <c r="F8387" s="29" t="s">
        <v>201</v>
      </c>
      <c r="G8387" s="29" t="s">
        <v>214</v>
      </c>
      <c r="H8387" s="51" t="s">
        <v>2845</v>
      </c>
      <c r="I8387" s="6"/>
      <c r="J8387" s="6"/>
    </row>
    <row r="8388">
      <c r="A8388" s="28">
        <v>8.60920450548E11</v>
      </c>
      <c r="B8388" s="29" t="s">
        <v>24702</v>
      </c>
      <c r="C8388" s="29" t="s">
        <v>24703</v>
      </c>
      <c r="D8388" s="39" t="s">
        <v>24704</v>
      </c>
      <c r="E8388" s="29" t="s">
        <v>3188</v>
      </c>
      <c r="F8388" s="29" t="s">
        <v>9</v>
      </c>
      <c r="G8388" s="29" t="s">
        <v>2704</v>
      </c>
      <c r="H8388" s="30" t="s">
        <v>2591</v>
      </c>
      <c r="I8388" s="6"/>
      <c r="J8388" s="10"/>
    </row>
    <row r="8389">
      <c r="A8389" s="3">
        <v>8.60923351146E11</v>
      </c>
      <c r="B8389" s="2" t="s">
        <v>24705</v>
      </c>
      <c r="C8389" s="2" t="s">
        <v>10981</v>
      </c>
      <c r="D8389" s="3">
        <v>8.7051653676E10</v>
      </c>
      <c r="E8389" s="2" t="s">
        <v>21</v>
      </c>
      <c r="F8389" s="2" t="s">
        <v>9</v>
      </c>
      <c r="G8389" s="2" t="s">
        <v>10982</v>
      </c>
      <c r="H8389" s="65" t="s">
        <v>2826</v>
      </c>
      <c r="I8389" s="10"/>
      <c r="J8389" s="33"/>
    </row>
    <row r="8390">
      <c r="A8390" s="62">
        <v>8.60924300071E11</v>
      </c>
      <c r="B8390" s="63" t="s">
        <v>24706</v>
      </c>
      <c r="C8390" s="63" t="s">
        <v>24707</v>
      </c>
      <c r="D8390" s="68" t="str">
        <f>+7 (701) 022 24 29, +7 (705) 193 50 46</f>
        <v>#ERROR!</v>
      </c>
      <c r="E8390" s="63" t="s">
        <v>3188</v>
      </c>
      <c r="F8390" s="63" t="s">
        <v>16</v>
      </c>
      <c r="G8390" s="63" t="s">
        <v>6071</v>
      </c>
      <c r="H8390" s="33"/>
      <c r="I8390" s="33"/>
      <c r="J8390" s="10"/>
    </row>
    <row r="8391">
      <c r="A8391" s="62">
        <v>8.60926302673E11</v>
      </c>
      <c r="B8391" s="63" t="s">
        <v>24708</v>
      </c>
      <c r="C8391" s="63" t="s">
        <v>24709</v>
      </c>
      <c r="D8391" s="62">
        <v>8.7077744003E10</v>
      </c>
      <c r="E8391" s="63" t="s">
        <v>6753</v>
      </c>
      <c r="F8391" s="63" t="s">
        <v>2984</v>
      </c>
      <c r="G8391" s="63" t="s">
        <v>6328</v>
      </c>
      <c r="H8391" s="33"/>
      <c r="I8391" s="33"/>
      <c r="J8391" s="6"/>
    </row>
    <row r="8392">
      <c r="A8392" s="28">
        <v>8.60930302556E11</v>
      </c>
      <c r="B8392" s="29" t="s">
        <v>24710</v>
      </c>
      <c r="C8392" s="29" t="s">
        <v>24711</v>
      </c>
      <c r="D8392" s="28">
        <v>8.7779728686E10</v>
      </c>
      <c r="E8392" s="29" t="s">
        <v>117</v>
      </c>
      <c r="F8392" s="29" t="s">
        <v>91</v>
      </c>
      <c r="G8392" s="29" t="s">
        <v>5361</v>
      </c>
      <c r="H8392" s="51" t="s">
        <v>2640</v>
      </c>
      <c r="I8392" s="6"/>
      <c r="J8392" s="6"/>
    </row>
    <row r="8393">
      <c r="A8393" s="28">
        <v>8.6100130145E11</v>
      </c>
      <c r="B8393" s="29" t="s">
        <v>24712</v>
      </c>
      <c r="C8393" s="29" t="s">
        <v>24713</v>
      </c>
      <c r="D8393" s="28">
        <v>8.7717839147E10</v>
      </c>
      <c r="E8393" s="29" t="s">
        <v>17185</v>
      </c>
      <c r="F8393" s="29" t="s">
        <v>201</v>
      </c>
      <c r="G8393" s="29" t="s">
        <v>17914</v>
      </c>
      <c r="H8393" s="51" t="s">
        <v>24714</v>
      </c>
      <c r="I8393" s="6"/>
      <c r="J8393" s="6"/>
    </row>
    <row r="8394">
      <c r="A8394" s="28">
        <v>8.61001302766E11</v>
      </c>
      <c r="B8394" s="29" t="s">
        <v>24715</v>
      </c>
      <c r="C8394" s="29" t="s">
        <v>24716</v>
      </c>
      <c r="D8394" s="39" t="s">
        <v>24717</v>
      </c>
      <c r="E8394" s="29" t="s">
        <v>117</v>
      </c>
      <c r="F8394" s="29" t="s">
        <v>96</v>
      </c>
      <c r="G8394" s="29" t="s">
        <v>17986</v>
      </c>
      <c r="H8394" s="51" t="s">
        <v>2373</v>
      </c>
      <c r="I8394" s="6"/>
      <c r="J8394" s="33"/>
    </row>
    <row r="8395">
      <c r="A8395" s="3">
        <v>8.61002402034E11</v>
      </c>
      <c r="B8395" s="2" t="s">
        <v>24718</v>
      </c>
      <c r="C8395" s="2" t="s">
        <v>24719</v>
      </c>
      <c r="D8395" s="3">
        <v>8.7715491546E10</v>
      </c>
      <c r="E8395" s="2" t="s">
        <v>213</v>
      </c>
      <c r="F8395" s="2" t="s">
        <v>186</v>
      </c>
      <c r="G8395" s="2" t="s">
        <v>24720</v>
      </c>
      <c r="H8395" s="4" t="s">
        <v>2505</v>
      </c>
      <c r="I8395" s="10"/>
      <c r="J8395" s="13"/>
    </row>
    <row r="8396">
      <c r="A8396" s="3">
        <v>8.61002301931E11</v>
      </c>
      <c r="B8396" s="2" t="s">
        <v>24721</v>
      </c>
      <c r="C8396" s="2" t="s">
        <v>24722</v>
      </c>
      <c r="D8396" s="3">
        <f>+77027374474</f>
        <v>77027374474</v>
      </c>
      <c r="E8396" s="2" t="s">
        <v>213</v>
      </c>
      <c r="F8396" s="2" t="s">
        <v>186</v>
      </c>
      <c r="G8396" s="2" t="s">
        <v>16098</v>
      </c>
      <c r="H8396" s="4" t="s">
        <v>24535</v>
      </c>
      <c r="I8396" s="10"/>
      <c r="J8396" s="13"/>
    </row>
    <row r="8397">
      <c r="A8397" s="28">
        <v>8.61001350796E11</v>
      </c>
      <c r="B8397" s="29" t="s">
        <v>24723</v>
      </c>
      <c r="C8397" s="29" t="s">
        <v>24724</v>
      </c>
      <c r="D8397" s="39" t="s">
        <v>24725</v>
      </c>
      <c r="E8397" s="29" t="s">
        <v>1</v>
      </c>
      <c r="F8397" s="29" t="s">
        <v>9</v>
      </c>
      <c r="G8397" s="29" t="s">
        <v>1584</v>
      </c>
      <c r="H8397" s="30" t="s">
        <v>2826</v>
      </c>
      <c r="I8397" s="6"/>
      <c r="J8397" s="10"/>
    </row>
    <row r="8398">
      <c r="A8398" s="28">
        <v>8.61002301337E11</v>
      </c>
      <c r="B8398" s="29" t="s">
        <v>24726</v>
      </c>
      <c r="C8398" s="29" t="s">
        <v>24727</v>
      </c>
      <c r="D8398" s="28">
        <v>8.7772640707E10</v>
      </c>
      <c r="E8398" s="29" t="s">
        <v>22514</v>
      </c>
      <c r="F8398" s="29" t="s">
        <v>16</v>
      </c>
      <c r="G8398" s="29" t="s">
        <v>12024</v>
      </c>
      <c r="H8398" s="51" t="s">
        <v>22451</v>
      </c>
      <c r="I8398" s="6"/>
      <c r="J8398" s="10"/>
    </row>
    <row r="8399">
      <c r="A8399" s="3">
        <v>8.61007301999E11</v>
      </c>
      <c r="B8399" s="2" t="s">
        <v>24728</v>
      </c>
      <c r="C8399" s="2" t="s">
        <v>24729</v>
      </c>
      <c r="D8399" s="69" t="s">
        <v>24730</v>
      </c>
      <c r="E8399" s="2" t="s">
        <v>674</v>
      </c>
      <c r="F8399" s="2" t="s">
        <v>37</v>
      </c>
      <c r="G8399" s="2" t="s">
        <v>24731</v>
      </c>
      <c r="H8399" s="4" t="s">
        <v>23838</v>
      </c>
      <c r="I8399" s="10"/>
      <c r="J8399" s="6"/>
    </row>
    <row r="8400">
      <c r="A8400" s="62">
        <v>8.610033023E11</v>
      </c>
      <c r="B8400" s="63" t="s">
        <v>24732</v>
      </c>
      <c r="C8400" s="63" t="s">
        <v>24733</v>
      </c>
      <c r="D8400" s="62">
        <v>8.7054162886E10</v>
      </c>
      <c r="E8400" s="63" t="s">
        <v>525</v>
      </c>
      <c r="F8400" s="63" t="s">
        <v>205</v>
      </c>
      <c r="G8400" s="63" t="s">
        <v>1634</v>
      </c>
      <c r="H8400" s="33"/>
      <c r="I8400" s="33"/>
      <c r="J8400" s="10"/>
    </row>
    <row r="8401">
      <c r="A8401" s="28">
        <v>8.61005401032E11</v>
      </c>
      <c r="B8401" s="29" t="s">
        <v>24734</v>
      </c>
      <c r="C8401" s="29" t="s">
        <v>24735</v>
      </c>
      <c r="D8401" s="28">
        <v>8.77756901E10</v>
      </c>
      <c r="E8401" s="29" t="s">
        <v>173</v>
      </c>
      <c r="F8401" s="29" t="s">
        <v>91</v>
      </c>
      <c r="G8401" s="29" t="s">
        <v>1834</v>
      </c>
      <c r="H8401" s="51" t="s">
        <v>2640</v>
      </c>
      <c r="I8401" s="6"/>
      <c r="J8401" s="6"/>
    </row>
    <row r="8402">
      <c r="A8402" s="28">
        <v>8.6101530104E11</v>
      </c>
      <c r="B8402" s="29" t="s">
        <v>24736</v>
      </c>
      <c r="C8402" s="29" t="s">
        <v>24737</v>
      </c>
      <c r="D8402" s="39" t="s">
        <v>24738</v>
      </c>
      <c r="E8402" s="29" t="s">
        <v>15</v>
      </c>
      <c r="F8402" s="29" t="s">
        <v>22</v>
      </c>
      <c r="G8402" s="29" t="s">
        <v>1352</v>
      </c>
      <c r="H8402" s="51" t="s">
        <v>2713</v>
      </c>
      <c r="I8402" s="6"/>
      <c r="J8402" s="33"/>
    </row>
    <row r="8403">
      <c r="A8403" s="28">
        <v>8.6102635095E11</v>
      </c>
      <c r="B8403" s="29" t="s">
        <v>24739</v>
      </c>
      <c r="C8403" s="29" t="s">
        <v>24740</v>
      </c>
      <c r="D8403" s="39" t="s">
        <v>24741</v>
      </c>
      <c r="E8403" s="29" t="s">
        <v>621</v>
      </c>
      <c r="F8403" s="29" t="s">
        <v>60</v>
      </c>
      <c r="G8403" s="29" t="s">
        <v>3100</v>
      </c>
      <c r="H8403" s="51" t="s">
        <v>21749</v>
      </c>
      <c r="I8403" s="6"/>
      <c r="J8403" s="6"/>
    </row>
    <row r="8404">
      <c r="A8404" s="28">
        <v>8.61016350054E11</v>
      </c>
      <c r="B8404" s="29" t="s">
        <v>24742</v>
      </c>
      <c r="C8404" s="29" t="s">
        <v>24743</v>
      </c>
      <c r="D8404" s="28">
        <v>8.777410603E10</v>
      </c>
      <c r="E8404" s="29" t="s">
        <v>165</v>
      </c>
      <c r="F8404" s="29" t="s">
        <v>9</v>
      </c>
      <c r="G8404" s="29" t="s">
        <v>1121</v>
      </c>
      <c r="H8404" s="30" t="s">
        <v>2591</v>
      </c>
      <c r="I8404" s="6"/>
      <c r="J8404" s="33"/>
    </row>
    <row r="8405">
      <c r="A8405" s="28">
        <v>8.61019350348E11</v>
      </c>
      <c r="B8405" s="29" t="s">
        <v>5291</v>
      </c>
      <c r="C8405" s="29" t="s">
        <v>24744</v>
      </c>
      <c r="D8405" s="29" t="s">
        <v>24745</v>
      </c>
      <c r="E8405" s="29" t="s">
        <v>165</v>
      </c>
      <c r="F8405" s="29" t="s">
        <v>22</v>
      </c>
      <c r="G8405" s="29" t="s">
        <v>24746</v>
      </c>
      <c r="H8405" s="51" t="s">
        <v>2713</v>
      </c>
      <c r="I8405" s="6"/>
      <c r="J8405" s="6"/>
    </row>
    <row r="8406">
      <c r="A8406" s="28">
        <v>8.61026302891E11</v>
      </c>
      <c r="B8406" s="29" t="s">
        <v>24747</v>
      </c>
      <c r="C8406" s="29" t="s">
        <v>24748</v>
      </c>
      <c r="D8406" s="28">
        <v>8.7011888883E10</v>
      </c>
      <c r="E8406" s="29" t="s">
        <v>117</v>
      </c>
      <c r="F8406" s="29" t="s">
        <v>96</v>
      </c>
      <c r="G8406" s="29" t="s">
        <v>13932</v>
      </c>
      <c r="H8406" s="51" t="s">
        <v>2373</v>
      </c>
      <c r="I8406" s="6"/>
      <c r="J8406" s="33"/>
    </row>
    <row r="8407">
      <c r="A8407" s="28">
        <v>8.61028302307E11</v>
      </c>
      <c r="B8407" s="29" t="s">
        <v>24749</v>
      </c>
      <c r="C8407" s="29" t="s">
        <v>24750</v>
      </c>
      <c r="D8407" s="28">
        <f>+77756000470</f>
        <v>77756000470</v>
      </c>
      <c r="E8407" s="29" t="s">
        <v>2749</v>
      </c>
      <c r="F8407" s="29" t="s">
        <v>37</v>
      </c>
      <c r="G8407" s="29" t="s">
        <v>6101</v>
      </c>
      <c r="H8407" s="51" t="s">
        <v>23671</v>
      </c>
      <c r="I8407" s="6"/>
      <c r="J8407" s="33"/>
    </row>
    <row r="8408">
      <c r="A8408" s="3">
        <v>8.61102302507E11</v>
      </c>
      <c r="B8408" s="2" t="s">
        <v>24751</v>
      </c>
      <c r="C8408" s="2" t="s">
        <v>24752</v>
      </c>
      <c r="D8408" s="3">
        <v>8.7025050001E10</v>
      </c>
      <c r="E8408" s="2" t="s">
        <v>173</v>
      </c>
      <c r="F8408" s="2" t="s">
        <v>16</v>
      </c>
      <c r="G8408" s="2" t="s">
        <v>6050</v>
      </c>
      <c r="H8408" s="4" t="s">
        <v>21650</v>
      </c>
      <c r="I8408" s="10"/>
      <c r="J8408" s="6"/>
    </row>
    <row r="8409">
      <c r="A8409" s="28">
        <v>8.61029402274E11</v>
      </c>
      <c r="B8409" s="29" t="s">
        <v>24753</v>
      </c>
      <c r="C8409" s="29" t="s">
        <v>24754</v>
      </c>
      <c r="D8409" s="28">
        <v>8.7778726647E10</v>
      </c>
      <c r="E8409" s="29" t="s">
        <v>16</v>
      </c>
      <c r="F8409" s="29" t="s">
        <v>91</v>
      </c>
      <c r="G8409" s="29" t="s">
        <v>24755</v>
      </c>
      <c r="H8409" s="51" t="s">
        <v>24756</v>
      </c>
      <c r="I8409" s="6"/>
      <c r="J8409" s="33"/>
    </row>
    <row r="8410">
      <c r="A8410" s="28">
        <v>8.61105300993E11</v>
      </c>
      <c r="B8410" s="29" t="s">
        <v>24757</v>
      </c>
      <c r="C8410" s="29" t="s">
        <v>24758</v>
      </c>
      <c r="D8410" s="28">
        <v>8.7778090548E10</v>
      </c>
      <c r="E8410" s="29" t="s">
        <v>302</v>
      </c>
      <c r="F8410" s="29" t="s">
        <v>91</v>
      </c>
      <c r="G8410" s="29" t="s">
        <v>4626</v>
      </c>
      <c r="H8410" s="30" t="s">
        <v>24759</v>
      </c>
      <c r="I8410" s="6"/>
      <c r="J8410" s="33"/>
    </row>
    <row r="8411">
      <c r="A8411" s="3">
        <v>8.61103351095E11</v>
      </c>
      <c r="B8411" s="2" t="s">
        <v>24760</v>
      </c>
      <c r="C8411" s="2" t="s">
        <v>24761</v>
      </c>
      <c r="D8411" s="3">
        <v>8.7770831171E10</v>
      </c>
      <c r="E8411" s="2" t="s">
        <v>213</v>
      </c>
      <c r="F8411" s="2" t="s">
        <v>55</v>
      </c>
      <c r="G8411" s="2" t="s">
        <v>24762</v>
      </c>
      <c r="H8411" s="4" t="s">
        <v>2687</v>
      </c>
      <c r="I8411" s="10"/>
      <c r="J8411" s="13"/>
    </row>
    <row r="8412">
      <c r="A8412" s="62">
        <v>8.61110302957E11</v>
      </c>
      <c r="B8412" s="63" t="s">
        <v>24763</v>
      </c>
      <c r="C8412" s="63" t="s">
        <v>24764</v>
      </c>
      <c r="D8412" s="62">
        <v>8.7072616063E10</v>
      </c>
      <c r="E8412" s="63" t="s">
        <v>674</v>
      </c>
      <c r="F8412" s="63" t="s">
        <v>16</v>
      </c>
      <c r="G8412" s="63" t="s">
        <v>3007</v>
      </c>
      <c r="H8412" s="33"/>
      <c r="I8412" s="33"/>
      <c r="J8412" s="33"/>
    </row>
    <row r="8413">
      <c r="A8413" s="28">
        <v>8.61107303126E11</v>
      </c>
      <c r="B8413" s="29" t="s">
        <v>24765</v>
      </c>
      <c r="C8413" s="29" t="s">
        <v>24766</v>
      </c>
      <c r="D8413" s="28">
        <v>8.7771708595E10</v>
      </c>
      <c r="E8413" s="29" t="s">
        <v>165</v>
      </c>
      <c r="F8413" s="29" t="s">
        <v>2</v>
      </c>
      <c r="G8413" s="29" t="s">
        <v>13231</v>
      </c>
      <c r="H8413" s="51" t="s">
        <v>22451</v>
      </c>
      <c r="I8413" s="6"/>
      <c r="J8413" s="14"/>
    </row>
    <row r="8414">
      <c r="A8414" s="28">
        <v>8.61109301498E11</v>
      </c>
      <c r="B8414" s="29" t="s">
        <v>19615</v>
      </c>
      <c r="C8414" s="29" t="s">
        <v>24767</v>
      </c>
      <c r="D8414" s="39" t="s">
        <v>24768</v>
      </c>
      <c r="E8414" s="29" t="s">
        <v>386</v>
      </c>
      <c r="F8414" s="29" t="s">
        <v>2</v>
      </c>
      <c r="G8414" s="29" t="s">
        <v>1705</v>
      </c>
      <c r="H8414" s="51" t="s">
        <v>22451</v>
      </c>
      <c r="I8414" s="6"/>
      <c r="J8414" s="6"/>
    </row>
    <row r="8415">
      <c r="A8415" s="28">
        <v>8.6111030178E11</v>
      </c>
      <c r="B8415" s="29" t="s">
        <v>24769</v>
      </c>
      <c r="C8415" s="29" t="s">
        <v>24770</v>
      </c>
      <c r="D8415" s="28">
        <v>8.7718435546E10</v>
      </c>
      <c r="E8415" s="29" t="s">
        <v>1</v>
      </c>
      <c r="F8415" s="29" t="s">
        <v>186</v>
      </c>
      <c r="G8415" s="29" t="s">
        <v>24771</v>
      </c>
      <c r="H8415" s="51" t="s">
        <v>24535</v>
      </c>
      <c r="I8415" s="6"/>
      <c r="J8415" s="10"/>
    </row>
    <row r="8416">
      <c r="A8416" s="28">
        <v>8.61105302157E11</v>
      </c>
      <c r="B8416" s="29" t="s">
        <v>24772</v>
      </c>
      <c r="C8416" s="29" t="s">
        <v>24773</v>
      </c>
      <c r="D8416" s="39" t="s">
        <v>24774</v>
      </c>
      <c r="E8416" s="29" t="s">
        <v>302</v>
      </c>
      <c r="F8416" s="29" t="s">
        <v>16</v>
      </c>
      <c r="G8416" s="29" t="s">
        <v>3114</v>
      </c>
      <c r="H8416" s="51" t="s">
        <v>22451</v>
      </c>
      <c r="I8416" s="6"/>
      <c r="J8416" s="6"/>
    </row>
    <row r="8417">
      <c r="A8417" s="28">
        <v>8.61105350365E11</v>
      </c>
      <c r="B8417" s="29" t="s">
        <v>24775</v>
      </c>
      <c r="C8417" s="29" t="s">
        <v>24776</v>
      </c>
      <c r="D8417" s="28">
        <v>8.7773148554E10</v>
      </c>
      <c r="E8417" s="29" t="s">
        <v>762</v>
      </c>
      <c r="F8417" s="29" t="s">
        <v>43</v>
      </c>
      <c r="G8417" s="29" t="s">
        <v>24777</v>
      </c>
      <c r="H8417" s="51" t="s">
        <v>1555</v>
      </c>
      <c r="I8417" s="6"/>
      <c r="J8417" s="33"/>
    </row>
    <row r="8418">
      <c r="A8418" s="3">
        <v>8.61109350096E11</v>
      </c>
      <c r="B8418" s="2" t="s">
        <v>24778</v>
      </c>
      <c r="C8418" s="2" t="s">
        <v>24779</v>
      </c>
      <c r="D8418" s="69" t="s">
        <v>24780</v>
      </c>
      <c r="E8418" s="2" t="s">
        <v>302</v>
      </c>
      <c r="F8418" s="2" t="s">
        <v>22</v>
      </c>
      <c r="G8418" s="2" t="s">
        <v>24165</v>
      </c>
      <c r="H8418" s="4" t="s">
        <v>2713</v>
      </c>
      <c r="I8418" s="10"/>
      <c r="J8418" s="10"/>
    </row>
    <row r="8419">
      <c r="A8419" s="28">
        <v>8.61109450501E11</v>
      </c>
      <c r="B8419" s="29" t="s">
        <v>14137</v>
      </c>
      <c r="C8419" s="29" t="s">
        <v>24781</v>
      </c>
      <c r="D8419" s="28">
        <v>8.7085427034E10</v>
      </c>
      <c r="E8419" s="29" t="s">
        <v>117</v>
      </c>
      <c r="F8419" s="29" t="s">
        <v>71</v>
      </c>
      <c r="G8419" s="29" t="s">
        <v>3110</v>
      </c>
      <c r="H8419" s="30" t="s">
        <v>24615</v>
      </c>
      <c r="I8419" s="6"/>
      <c r="J8419" s="10"/>
    </row>
    <row r="8420">
      <c r="A8420" s="62">
        <v>8.6111430001E11</v>
      </c>
      <c r="B8420" s="63" t="s">
        <v>24782</v>
      </c>
      <c r="C8420" s="63" t="s">
        <v>24783</v>
      </c>
      <c r="D8420" s="68" t="str">
        <f>+77015623399 ,87015623399</f>
        <v>#ERROR!</v>
      </c>
      <c r="E8420" s="63" t="s">
        <v>165</v>
      </c>
      <c r="F8420" s="63" t="s">
        <v>16</v>
      </c>
      <c r="G8420" s="63" t="s">
        <v>5964</v>
      </c>
      <c r="H8420" s="33"/>
      <c r="I8420" s="33"/>
      <c r="J8420" s="6"/>
    </row>
    <row r="8421">
      <c r="A8421" s="28">
        <v>8.61127300725E11</v>
      </c>
      <c r="B8421" s="29" t="s">
        <v>24784</v>
      </c>
      <c r="C8421" s="29" t="s">
        <v>24785</v>
      </c>
      <c r="D8421" s="28">
        <v>8.7767978686E10</v>
      </c>
      <c r="E8421" s="29" t="s">
        <v>247</v>
      </c>
      <c r="F8421" s="29" t="s">
        <v>201</v>
      </c>
      <c r="G8421" s="29" t="s">
        <v>17545</v>
      </c>
      <c r="H8421" s="51" t="s">
        <v>23116</v>
      </c>
      <c r="I8421" s="6"/>
      <c r="J8421" s="13"/>
    </row>
    <row r="8422">
      <c r="A8422" s="3">
        <v>8.61118450957E11</v>
      </c>
      <c r="B8422" s="2" t="s">
        <v>24786</v>
      </c>
      <c r="C8422" s="2" t="s">
        <v>24787</v>
      </c>
      <c r="D8422" s="69" t="s">
        <v>24788</v>
      </c>
      <c r="E8422" s="2" t="s">
        <v>165</v>
      </c>
      <c r="F8422" s="2" t="s">
        <v>22</v>
      </c>
      <c r="G8422" s="2" t="s">
        <v>2966</v>
      </c>
      <c r="H8422" s="4" t="s">
        <v>2709</v>
      </c>
      <c r="I8422" s="10"/>
      <c r="J8422" s="33"/>
    </row>
    <row r="8423">
      <c r="A8423" s="3">
        <v>8.61119450645E11</v>
      </c>
      <c r="B8423" s="2" t="s">
        <v>24789</v>
      </c>
      <c r="C8423" s="2" t="s">
        <v>24790</v>
      </c>
      <c r="D8423" s="3">
        <v>8.7751891157E10</v>
      </c>
      <c r="E8423" s="2" t="s">
        <v>225</v>
      </c>
      <c r="F8423" s="2" t="s">
        <v>71</v>
      </c>
      <c r="G8423" s="2" t="s">
        <v>3110</v>
      </c>
      <c r="H8423" s="65" t="s">
        <v>2787</v>
      </c>
      <c r="I8423" s="10"/>
      <c r="J8423" s="10"/>
    </row>
    <row r="8424">
      <c r="A8424" s="28">
        <v>8.61121402567E11</v>
      </c>
      <c r="B8424" s="29" t="s">
        <v>24791</v>
      </c>
      <c r="C8424" s="29" t="s">
        <v>24792</v>
      </c>
      <c r="D8424" s="39" t="s">
        <v>24793</v>
      </c>
      <c r="E8424" s="29" t="s">
        <v>1335</v>
      </c>
      <c r="F8424" s="29" t="s">
        <v>2</v>
      </c>
      <c r="G8424" s="29" t="s">
        <v>6514</v>
      </c>
      <c r="H8424" s="51" t="s">
        <v>22451</v>
      </c>
      <c r="I8424" s="6"/>
      <c r="J8424" s="10"/>
    </row>
    <row r="8425">
      <c r="A8425" s="28">
        <v>8.61127302474E11</v>
      </c>
      <c r="B8425" s="29" t="s">
        <v>24794</v>
      </c>
      <c r="C8425" s="29" t="s">
        <v>24795</v>
      </c>
      <c r="D8425" s="39" t="s">
        <v>24796</v>
      </c>
      <c r="E8425" s="29" t="s">
        <v>225</v>
      </c>
      <c r="F8425" s="29" t="s">
        <v>37</v>
      </c>
      <c r="G8425" s="29" t="s">
        <v>16160</v>
      </c>
      <c r="H8425" s="51" t="s">
        <v>23671</v>
      </c>
      <c r="I8425" s="6"/>
      <c r="J8425" s="6"/>
    </row>
    <row r="8426">
      <c r="A8426" s="28">
        <v>8.61202301867E11</v>
      </c>
      <c r="B8426" s="29" t="s">
        <v>24797</v>
      </c>
      <c r="C8426" s="29" t="s">
        <v>24798</v>
      </c>
      <c r="D8426" s="39" t="s">
        <v>24799</v>
      </c>
      <c r="E8426" s="29" t="s">
        <v>225</v>
      </c>
      <c r="F8426" s="29" t="s">
        <v>16</v>
      </c>
      <c r="G8426" s="29" t="s">
        <v>13231</v>
      </c>
      <c r="H8426" s="51" t="s">
        <v>22451</v>
      </c>
      <c r="I8426" s="6"/>
      <c r="J8426" s="6"/>
    </row>
    <row r="8427">
      <c r="A8427" s="3">
        <v>8.61128301065E11</v>
      </c>
      <c r="B8427" s="2" t="s">
        <v>24800</v>
      </c>
      <c r="C8427" s="2" t="s">
        <v>24801</v>
      </c>
      <c r="D8427" s="2" t="s">
        <v>24802</v>
      </c>
      <c r="E8427" s="2" t="s">
        <v>165</v>
      </c>
      <c r="F8427" s="2" t="s">
        <v>16</v>
      </c>
      <c r="G8427" s="2" t="s">
        <v>15465</v>
      </c>
      <c r="H8427" s="4" t="s">
        <v>24803</v>
      </c>
      <c r="I8427" s="10"/>
      <c r="J8427" s="33"/>
    </row>
    <row r="8428">
      <c r="A8428" s="3">
        <v>8.61201401028E11</v>
      </c>
      <c r="B8428" s="2" t="s">
        <v>24804</v>
      </c>
      <c r="C8428" s="2" t="s">
        <v>24805</v>
      </c>
      <c r="D8428" s="3">
        <v>8.7751518669E10</v>
      </c>
      <c r="E8428" s="2" t="s">
        <v>117</v>
      </c>
      <c r="F8428" s="2" t="s">
        <v>186</v>
      </c>
      <c r="G8428" s="2" t="s">
        <v>4981</v>
      </c>
      <c r="H8428" s="4" t="s">
        <v>2505</v>
      </c>
      <c r="I8428" s="10"/>
      <c r="J8428" s="33"/>
    </row>
    <row r="8429">
      <c r="A8429" s="3">
        <v>8.61201301844E11</v>
      </c>
      <c r="B8429" s="2" t="s">
        <v>24806</v>
      </c>
      <c r="C8429" s="2" t="s">
        <v>24807</v>
      </c>
      <c r="D8429" s="69" t="s">
        <v>24808</v>
      </c>
      <c r="E8429" s="2" t="s">
        <v>17119</v>
      </c>
      <c r="F8429" s="2" t="s">
        <v>31</v>
      </c>
      <c r="G8429" s="2" t="s">
        <v>1877</v>
      </c>
      <c r="H8429" s="4" t="s">
        <v>20832</v>
      </c>
      <c r="I8429" s="10"/>
      <c r="J8429" s="33"/>
    </row>
    <row r="8430">
      <c r="A8430" s="28">
        <v>8.61201302773E11</v>
      </c>
      <c r="B8430" s="29" t="s">
        <v>24809</v>
      </c>
      <c r="C8430" s="29" t="s">
        <v>24810</v>
      </c>
      <c r="D8430" s="28">
        <v>8.7028176672E10</v>
      </c>
      <c r="E8430" s="29" t="s">
        <v>165</v>
      </c>
      <c r="F8430" s="29" t="s">
        <v>37</v>
      </c>
      <c r="G8430" s="29" t="s">
        <v>24811</v>
      </c>
      <c r="H8430" s="51" t="s">
        <v>23671</v>
      </c>
      <c r="I8430" s="6"/>
      <c r="J8430" s="6"/>
    </row>
    <row r="8431">
      <c r="A8431" s="62">
        <v>8.61203300232E11</v>
      </c>
      <c r="B8431" s="63" t="s">
        <v>24812</v>
      </c>
      <c r="C8431" s="63" t="s">
        <v>24813</v>
      </c>
      <c r="D8431" s="62">
        <v>8.7777932777E10</v>
      </c>
      <c r="E8431" s="63" t="s">
        <v>1206</v>
      </c>
      <c r="F8431" s="63" t="s">
        <v>141</v>
      </c>
      <c r="G8431" s="63" t="s">
        <v>2066</v>
      </c>
      <c r="H8431" s="89" t="s">
        <v>24814</v>
      </c>
      <c r="I8431" s="33"/>
      <c r="J8431" s="33"/>
    </row>
    <row r="8432">
      <c r="A8432" s="28">
        <v>8.61205402424E11</v>
      </c>
      <c r="B8432" s="29" t="s">
        <v>24815</v>
      </c>
      <c r="C8432" s="29" t="s">
        <v>24816</v>
      </c>
      <c r="D8432" s="28">
        <v>8.7757345586E10</v>
      </c>
      <c r="E8432" s="29" t="s">
        <v>15</v>
      </c>
      <c r="F8432" s="29" t="s">
        <v>2</v>
      </c>
      <c r="G8432" s="29" t="s">
        <v>12238</v>
      </c>
      <c r="H8432" s="51" t="s">
        <v>22451</v>
      </c>
      <c r="I8432" s="6"/>
      <c r="J8432" s="6"/>
    </row>
    <row r="8433">
      <c r="A8433" s="28">
        <v>8.61204300039E11</v>
      </c>
      <c r="B8433" s="29" t="s">
        <v>24817</v>
      </c>
      <c r="C8433" s="29" t="s">
        <v>24818</v>
      </c>
      <c r="D8433" s="28">
        <v>8.775778205E10</v>
      </c>
      <c r="E8433" s="29" t="s">
        <v>117</v>
      </c>
      <c r="F8433" s="29" t="s">
        <v>201</v>
      </c>
      <c r="G8433" s="29" t="s">
        <v>24819</v>
      </c>
      <c r="H8433" s="51" t="s">
        <v>2845</v>
      </c>
      <c r="I8433" s="6"/>
      <c r="J8433" s="6"/>
    </row>
    <row r="8434">
      <c r="A8434" s="28">
        <v>8.61207350429E11</v>
      </c>
      <c r="B8434" s="29" t="s">
        <v>24820</v>
      </c>
      <c r="C8434" s="29" t="s">
        <v>24821</v>
      </c>
      <c r="D8434" s="39" t="s">
        <v>24822</v>
      </c>
      <c r="E8434" s="29" t="s">
        <v>36</v>
      </c>
      <c r="F8434" s="29" t="s">
        <v>43</v>
      </c>
      <c r="G8434" s="29" t="s">
        <v>4938</v>
      </c>
      <c r="H8434" s="51" t="s">
        <v>24823</v>
      </c>
      <c r="I8434" s="6"/>
      <c r="J8434" s="13"/>
      <c r="K8434" s="82"/>
      <c r="L8434" s="82"/>
      <c r="M8434" s="82"/>
      <c r="N8434" s="82"/>
      <c r="O8434" s="82"/>
      <c r="P8434" s="82"/>
      <c r="Q8434" s="82"/>
      <c r="R8434" s="82"/>
      <c r="S8434" s="82"/>
      <c r="T8434" s="82"/>
      <c r="U8434" s="82"/>
      <c r="V8434" s="82"/>
      <c r="W8434" s="82"/>
      <c r="X8434" s="82"/>
      <c r="Y8434" s="82"/>
      <c r="Z8434" s="82"/>
    </row>
    <row r="8435">
      <c r="A8435" s="62">
        <v>8.61209301471E11</v>
      </c>
      <c r="B8435" s="63" t="s">
        <v>1805</v>
      </c>
      <c r="C8435" s="63" t="s">
        <v>24824</v>
      </c>
      <c r="D8435" s="62">
        <v>8.7055781638E10</v>
      </c>
      <c r="E8435" s="63" t="s">
        <v>165</v>
      </c>
      <c r="F8435" s="63" t="s">
        <v>205</v>
      </c>
      <c r="G8435" s="63" t="s">
        <v>1634</v>
      </c>
      <c r="H8435" s="159">
        <v>46260.0</v>
      </c>
      <c r="I8435" s="33"/>
      <c r="J8435" s="13"/>
    </row>
    <row r="8436">
      <c r="A8436" s="28">
        <v>8.61209301937E11</v>
      </c>
      <c r="B8436" s="29" t="s">
        <v>24825</v>
      </c>
      <c r="C8436" s="29" t="s">
        <v>24826</v>
      </c>
      <c r="D8436" s="28">
        <v>8.7776542242E10</v>
      </c>
      <c r="E8436" s="29" t="s">
        <v>117</v>
      </c>
      <c r="F8436" s="29" t="s">
        <v>141</v>
      </c>
      <c r="G8436" s="29" t="s">
        <v>14211</v>
      </c>
      <c r="H8436" s="51" t="s">
        <v>24827</v>
      </c>
      <c r="I8436" s="6"/>
      <c r="J8436" s="33"/>
    </row>
    <row r="8437">
      <c r="A8437" s="28">
        <v>8.61209302618E11</v>
      </c>
      <c r="B8437" s="29" t="s">
        <v>24828</v>
      </c>
      <c r="C8437" s="29" t="s">
        <v>24829</v>
      </c>
      <c r="D8437" s="28">
        <v>8.702188807E10</v>
      </c>
      <c r="E8437" s="29" t="s">
        <v>19230</v>
      </c>
      <c r="F8437" s="29" t="s">
        <v>452</v>
      </c>
      <c r="G8437" s="29" t="s">
        <v>1617</v>
      </c>
      <c r="H8437" s="51" t="s">
        <v>23599</v>
      </c>
      <c r="I8437" s="6"/>
      <c r="J8437" s="10"/>
    </row>
    <row r="8438">
      <c r="A8438" s="3">
        <v>8.61222350906E11</v>
      </c>
      <c r="B8438" s="2" t="s">
        <v>24830</v>
      </c>
      <c r="C8438" s="2" t="s">
        <v>24831</v>
      </c>
      <c r="D8438" s="69" t="s">
        <v>24832</v>
      </c>
      <c r="E8438" s="2" t="s">
        <v>1335</v>
      </c>
      <c r="F8438" s="2" t="s">
        <v>9</v>
      </c>
      <c r="G8438" s="2" t="s">
        <v>1620</v>
      </c>
      <c r="H8438" s="65" t="s">
        <v>2591</v>
      </c>
      <c r="I8438" s="10"/>
      <c r="J8438" s="6"/>
    </row>
    <row r="8439">
      <c r="A8439" s="62">
        <v>8.61212401018E11</v>
      </c>
      <c r="B8439" s="63" t="s">
        <v>24833</v>
      </c>
      <c r="C8439" s="63" t="s">
        <v>24834</v>
      </c>
      <c r="D8439" s="62">
        <f>+77052766464</f>
        <v>77052766464</v>
      </c>
      <c r="E8439" s="63" t="s">
        <v>2136</v>
      </c>
      <c r="F8439" s="63" t="s">
        <v>1868</v>
      </c>
      <c r="G8439" s="63" t="s">
        <v>12875</v>
      </c>
      <c r="H8439" s="33"/>
      <c r="I8439" s="33"/>
      <c r="J8439" s="10"/>
    </row>
    <row r="8440">
      <c r="A8440" s="62">
        <v>8.61217400205E11</v>
      </c>
      <c r="B8440" s="63" t="s">
        <v>24835</v>
      </c>
      <c r="C8440" s="63" t="s">
        <v>24836</v>
      </c>
      <c r="D8440" s="62">
        <v>8.7273986698E10</v>
      </c>
      <c r="E8440" s="63" t="s">
        <v>213</v>
      </c>
      <c r="F8440" s="63" t="s">
        <v>2984</v>
      </c>
      <c r="G8440" s="63" t="s">
        <v>6054</v>
      </c>
      <c r="H8440" s="33"/>
      <c r="I8440" s="33"/>
      <c r="J8440" s="6"/>
    </row>
    <row r="8441">
      <c r="A8441" s="28">
        <v>8.61219400926E11</v>
      </c>
      <c r="B8441" s="29" t="s">
        <v>24837</v>
      </c>
      <c r="C8441" s="29" t="s">
        <v>24838</v>
      </c>
      <c r="D8441" s="28">
        <v>8.7769121986E10</v>
      </c>
      <c r="E8441" s="29" t="s">
        <v>213</v>
      </c>
      <c r="F8441" s="29" t="s">
        <v>16</v>
      </c>
      <c r="G8441" s="29" t="s">
        <v>13331</v>
      </c>
      <c r="H8441" s="51" t="s">
        <v>2640</v>
      </c>
      <c r="I8441" s="6"/>
      <c r="J8441" s="13"/>
      <c r="K8441" s="82"/>
      <c r="L8441" s="82"/>
      <c r="M8441" s="82"/>
      <c r="N8441" s="82"/>
      <c r="O8441" s="82"/>
      <c r="P8441" s="82"/>
      <c r="Q8441" s="82"/>
      <c r="R8441" s="82"/>
      <c r="S8441" s="82"/>
      <c r="T8441" s="82"/>
      <c r="U8441" s="82"/>
      <c r="V8441" s="82"/>
      <c r="W8441" s="82"/>
      <c r="X8441" s="82"/>
      <c r="Y8441" s="82"/>
      <c r="Z8441" s="82"/>
    </row>
    <row r="8442">
      <c r="A8442" s="62">
        <v>8.6121440192E11</v>
      </c>
      <c r="B8442" s="63" t="s">
        <v>24839</v>
      </c>
      <c r="C8442" s="63" t="s">
        <v>24840</v>
      </c>
      <c r="D8442" s="62">
        <v>8.7024004286E10</v>
      </c>
      <c r="E8442" s="63" t="s">
        <v>674</v>
      </c>
      <c r="F8442" s="63" t="s">
        <v>1868</v>
      </c>
      <c r="G8442" s="63" t="s">
        <v>12586</v>
      </c>
      <c r="H8442" s="33"/>
      <c r="I8442" s="33"/>
      <c r="J8442" s="6"/>
    </row>
    <row r="8443">
      <c r="A8443" s="28">
        <v>8.61216400785E11</v>
      </c>
      <c r="B8443" s="29" t="s">
        <v>24841</v>
      </c>
      <c r="C8443" s="29" t="s">
        <v>24842</v>
      </c>
      <c r="D8443" s="28">
        <v>8.7784377247E10</v>
      </c>
      <c r="E8443" s="29" t="s">
        <v>70</v>
      </c>
      <c r="F8443" s="29" t="s">
        <v>201</v>
      </c>
      <c r="G8443" s="29" t="s">
        <v>3152</v>
      </c>
      <c r="H8443" s="51" t="s">
        <v>2637</v>
      </c>
      <c r="I8443" s="6"/>
      <c r="J8443" s="13"/>
    </row>
    <row r="8444">
      <c r="A8444" s="62">
        <v>8.61220302539E11</v>
      </c>
      <c r="B8444" s="63" t="s">
        <v>24843</v>
      </c>
      <c r="C8444" s="63" t="s">
        <v>24843</v>
      </c>
      <c r="D8444" s="62">
        <v>8.7753224338E10</v>
      </c>
      <c r="E8444" s="63" t="s">
        <v>213</v>
      </c>
      <c r="F8444" s="63" t="s">
        <v>205</v>
      </c>
      <c r="G8444" s="63" t="s">
        <v>3981</v>
      </c>
      <c r="H8444" s="33"/>
      <c r="I8444" s="33"/>
      <c r="J8444" s="10"/>
    </row>
    <row r="8445">
      <c r="A8445" s="28">
        <v>8.7010130171E11</v>
      </c>
      <c r="B8445" s="29" t="s">
        <v>24844</v>
      </c>
      <c r="C8445" s="29" t="s">
        <v>24845</v>
      </c>
      <c r="D8445" s="28">
        <v>8.7473005384E10</v>
      </c>
      <c r="E8445" s="29" t="s">
        <v>165</v>
      </c>
      <c r="F8445" s="29" t="s">
        <v>91</v>
      </c>
      <c r="G8445" s="29" t="s">
        <v>15977</v>
      </c>
      <c r="H8445" s="51" t="s">
        <v>24846</v>
      </c>
      <c r="I8445" s="6"/>
      <c r="J8445" s="10"/>
    </row>
    <row r="8446">
      <c r="A8446" s="28">
        <v>8.61222402843E11</v>
      </c>
      <c r="B8446" s="29" t="s">
        <v>3119</v>
      </c>
      <c r="C8446" s="29" t="s">
        <v>24847</v>
      </c>
      <c r="D8446" s="28">
        <f>+77000221286</f>
        <v>77000221286</v>
      </c>
      <c r="E8446" s="29" t="s">
        <v>525</v>
      </c>
      <c r="F8446" s="29" t="s">
        <v>31</v>
      </c>
      <c r="G8446" s="29" t="s">
        <v>2447</v>
      </c>
      <c r="H8446" s="51" t="s">
        <v>21234</v>
      </c>
      <c r="I8446" s="6"/>
      <c r="J8446" s="6"/>
    </row>
    <row r="8447">
      <c r="A8447" s="72">
        <v>8.61224350362E11</v>
      </c>
      <c r="B8447" s="73" t="s">
        <v>24848</v>
      </c>
      <c r="C8447" s="73" t="s">
        <v>24849</v>
      </c>
      <c r="D8447" s="73" t="s">
        <v>24850</v>
      </c>
      <c r="E8447" s="73" t="s">
        <v>21</v>
      </c>
      <c r="F8447" s="73" t="s">
        <v>16</v>
      </c>
      <c r="G8447" s="73" t="s">
        <v>2314</v>
      </c>
      <c r="H8447" s="74" t="s">
        <v>24851</v>
      </c>
      <c r="I8447" s="14"/>
      <c r="J8447" s="10"/>
    </row>
    <row r="8448">
      <c r="A8448" s="62">
        <v>8.70113303217E11</v>
      </c>
      <c r="B8448" s="63" t="s">
        <v>24852</v>
      </c>
      <c r="C8448" s="63" t="s">
        <v>24853</v>
      </c>
      <c r="D8448" s="62">
        <v>8.7025256606E10</v>
      </c>
      <c r="E8448" s="63" t="s">
        <v>13626</v>
      </c>
      <c r="F8448" s="63" t="s">
        <v>1868</v>
      </c>
      <c r="G8448" s="63" t="s">
        <v>17291</v>
      </c>
      <c r="H8448" s="33"/>
      <c r="I8448" s="33"/>
      <c r="J8448" s="10"/>
    </row>
    <row r="8449">
      <c r="A8449" s="3">
        <v>8.70104301083E11</v>
      </c>
      <c r="B8449" s="2" t="s">
        <v>24854</v>
      </c>
      <c r="C8449" s="2" t="s">
        <v>24855</v>
      </c>
      <c r="D8449" s="2" t="s">
        <v>24856</v>
      </c>
      <c r="E8449" s="2" t="s">
        <v>173</v>
      </c>
      <c r="F8449" s="2" t="s">
        <v>273</v>
      </c>
      <c r="G8449" s="2" t="s">
        <v>274</v>
      </c>
      <c r="H8449" s="4" t="s">
        <v>21650</v>
      </c>
      <c r="I8449" s="10"/>
      <c r="J8449" s="6"/>
    </row>
    <row r="8450">
      <c r="A8450" s="62">
        <v>8.70104402266E11</v>
      </c>
      <c r="B8450" s="63" t="s">
        <v>24857</v>
      </c>
      <c r="C8450" s="63" t="s">
        <v>24858</v>
      </c>
      <c r="D8450" s="62">
        <f>+77087772135</f>
        <v>77087772135</v>
      </c>
      <c r="E8450" s="63" t="s">
        <v>1335</v>
      </c>
      <c r="F8450" s="63" t="s">
        <v>16</v>
      </c>
      <c r="G8450" s="63" t="s">
        <v>5964</v>
      </c>
      <c r="H8450" s="33"/>
      <c r="I8450" s="33"/>
      <c r="J8450" s="20"/>
    </row>
    <row r="8451">
      <c r="A8451" s="3">
        <v>8.70119350093E11</v>
      </c>
      <c r="B8451" s="2" t="s">
        <v>24859</v>
      </c>
      <c r="C8451" s="2" t="s">
        <v>24860</v>
      </c>
      <c r="D8451" s="69" t="s">
        <v>24861</v>
      </c>
      <c r="E8451" s="2" t="s">
        <v>117</v>
      </c>
      <c r="F8451" s="2" t="s">
        <v>16</v>
      </c>
      <c r="G8451" s="2" t="s">
        <v>2270</v>
      </c>
      <c r="H8451" s="65" t="s">
        <v>24862</v>
      </c>
      <c r="I8451" s="10"/>
      <c r="J8451" s="10"/>
    </row>
    <row r="8452">
      <c r="A8452" s="3">
        <v>8.70117351338E11</v>
      </c>
      <c r="B8452" s="2" t="s">
        <v>24863</v>
      </c>
      <c r="C8452" s="2" t="s">
        <v>24864</v>
      </c>
      <c r="D8452" s="3">
        <v>8.7780424093E10</v>
      </c>
      <c r="E8452" s="2" t="s">
        <v>213</v>
      </c>
      <c r="F8452" s="2" t="s">
        <v>9</v>
      </c>
      <c r="G8452" s="2" t="s">
        <v>1121</v>
      </c>
      <c r="H8452" s="65" t="s">
        <v>2591</v>
      </c>
      <c r="I8452" s="10"/>
      <c r="J8452" s="6"/>
    </row>
    <row r="8453">
      <c r="A8453" s="3">
        <v>8.70122450383E11</v>
      </c>
      <c r="B8453" s="2" t="s">
        <v>24865</v>
      </c>
      <c r="C8453" s="2" t="s">
        <v>24866</v>
      </c>
      <c r="D8453" s="3">
        <v>8.7029113411E10</v>
      </c>
      <c r="E8453" s="2" t="s">
        <v>1335</v>
      </c>
      <c r="F8453" s="2" t="s">
        <v>22</v>
      </c>
      <c r="G8453" s="2" t="s">
        <v>1427</v>
      </c>
      <c r="H8453" s="4" t="s">
        <v>2755</v>
      </c>
      <c r="I8453" s="10"/>
      <c r="J8453" s="10"/>
    </row>
    <row r="8454">
      <c r="A8454" s="62">
        <v>8.70120303275E11</v>
      </c>
      <c r="B8454" s="63" t="s">
        <v>24867</v>
      </c>
      <c r="C8454" s="63" t="s">
        <v>24867</v>
      </c>
      <c r="D8454" s="62">
        <v>8.7024768879E10</v>
      </c>
      <c r="E8454" s="63" t="s">
        <v>1</v>
      </c>
      <c r="F8454" s="63" t="s">
        <v>2984</v>
      </c>
      <c r="G8454" s="63" t="s">
        <v>24868</v>
      </c>
      <c r="H8454" s="33"/>
      <c r="I8454" s="33"/>
      <c r="J8454" s="6"/>
    </row>
    <row r="8455">
      <c r="A8455" s="3">
        <v>8.70127400324E11</v>
      </c>
      <c r="B8455" s="2" t="s">
        <v>24869</v>
      </c>
      <c r="C8455" s="2" t="s">
        <v>24870</v>
      </c>
      <c r="D8455" s="3">
        <v>8.7072962525E10</v>
      </c>
      <c r="E8455" s="2" t="s">
        <v>225</v>
      </c>
      <c r="F8455" s="2" t="s">
        <v>2</v>
      </c>
      <c r="G8455" s="2" t="s">
        <v>3007</v>
      </c>
      <c r="H8455" s="4" t="s">
        <v>23262</v>
      </c>
      <c r="I8455" s="10"/>
      <c r="J8455" s="10"/>
    </row>
    <row r="8456">
      <c r="A8456" s="3">
        <v>8.70124450205E11</v>
      </c>
      <c r="B8456" s="2" t="s">
        <v>24871</v>
      </c>
      <c r="C8456" s="2" t="s">
        <v>24872</v>
      </c>
      <c r="D8456" s="3">
        <v>8.7051258692E10</v>
      </c>
      <c r="E8456" s="2" t="s">
        <v>762</v>
      </c>
      <c r="F8456" s="2" t="s">
        <v>55</v>
      </c>
      <c r="G8456" s="2" t="s">
        <v>1292</v>
      </c>
      <c r="H8456" s="4" t="s">
        <v>2687</v>
      </c>
      <c r="I8456" s="10"/>
      <c r="J8456" s="33"/>
    </row>
    <row r="8457">
      <c r="A8457" s="3">
        <v>8.70130402066E11</v>
      </c>
      <c r="B8457" s="2" t="s">
        <v>24873</v>
      </c>
      <c r="C8457" s="2" t="s">
        <v>24874</v>
      </c>
      <c r="D8457" s="3">
        <v>8.7079043939E10</v>
      </c>
      <c r="E8457" s="2" t="s">
        <v>1373</v>
      </c>
      <c r="F8457" s="2" t="s">
        <v>273</v>
      </c>
      <c r="G8457" s="2" t="s">
        <v>274</v>
      </c>
      <c r="H8457" s="4" t="s">
        <v>21650</v>
      </c>
      <c r="I8457" s="10"/>
      <c r="J8457" s="6"/>
    </row>
    <row r="8458">
      <c r="A8458" s="62">
        <v>8.70129400593E11</v>
      </c>
      <c r="B8458" s="63" t="s">
        <v>24875</v>
      </c>
      <c r="C8458" s="63" t="s">
        <v>24876</v>
      </c>
      <c r="D8458" s="62">
        <v>8.7759354687E10</v>
      </c>
      <c r="E8458" s="63" t="s">
        <v>2034</v>
      </c>
      <c r="F8458" s="63" t="s">
        <v>1868</v>
      </c>
      <c r="G8458" s="63" t="s">
        <v>1869</v>
      </c>
      <c r="H8458" s="33"/>
      <c r="I8458" s="33"/>
      <c r="J8458" s="13"/>
    </row>
    <row r="8459">
      <c r="A8459" s="62">
        <v>8.70128302548E11</v>
      </c>
      <c r="B8459" s="63" t="s">
        <v>24877</v>
      </c>
      <c r="C8459" s="63" t="s">
        <v>24878</v>
      </c>
      <c r="D8459" s="62">
        <v>8.7072002206E10</v>
      </c>
      <c r="E8459" s="63" t="s">
        <v>15</v>
      </c>
      <c r="F8459" s="63" t="s">
        <v>428</v>
      </c>
      <c r="G8459" s="63" t="s">
        <v>3751</v>
      </c>
      <c r="H8459" s="33"/>
      <c r="I8459" s="33"/>
      <c r="J8459" s="10"/>
    </row>
    <row r="8460">
      <c r="A8460" s="28">
        <v>8.70129451141E11</v>
      </c>
      <c r="B8460" s="29" t="s">
        <v>24879</v>
      </c>
      <c r="C8460" s="29" t="s">
        <v>24880</v>
      </c>
      <c r="D8460" s="28">
        <v>8.7013958888E10</v>
      </c>
      <c r="E8460" s="29" t="s">
        <v>225</v>
      </c>
      <c r="F8460" s="29" t="s">
        <v>16</v>
      </c>
      <c r="G8460" s="29" t="s">
        <v>1723</v>
      </c>
      <c r="H8460" s="51" t="s">
        <v>2713</v>
      </c>
      <c r="I8460" s="6"/>
      <c r="J8460" s="6"/>
    </row>
    <row r="8461">
      <c r="A8461" s="3">
        <v>8.70203300162E11</v>
      </c>
      <c r="B8461" s="2" t="s">
        <v>24881</v>
      </c>
      <c r="C8461" s="2" t="s">
        <v>24882</v>
      </c>
      <c r="D8461" s="3">
        <v>8.7083413334E10</v>
      </c>
      <c r="E8461" s="2" t="s">
        <v>2998</v>
      </c>
      <c r="F8461" s="2" t="s">
        <v>96</v>
      </c>
      <c r="G8461" s="2" t="s">
        <v>12125</v>
      </c>
      <c r="H8461" s="4" t="s">
        <v>2370</v>
      </c>
      <c r="I8461" s="10"/>
      <c r="J8461" s="33"/>
    </row>
    <row r="8462">
      <c r="A8462" s="28">
        <v>8.70201302841E11</v>
      </c>
      <c r="B8462" s="29" t="s">
        <v>24883</v>
      </c>
      <c r="C8462" s="29" t="s">
        <v>24884</v>
      </c>
      <c r="D8462" s="28">
        <v>8.7771049481E10</v>
      </c>
      <c r="E8462" s="29" t="s">
        <v>1833</v>
      </c>
      <c r="F8462" s="29" t="s">
        <v>37</v>
      </c>
      <c r="G8462" s="29" t="s">
        <v>19567</v>
      </c>
      <c r="H8462" s="51" t="s">
        <v>23671</v>
      </c>
      <c r="I8462" s="6"/>
      <c r="J8462" s="10"/>
    </row>
    <row r="8463">
      <c r="A8463" s="28">
        <v>8.70201301279E11</v>
      </c>
      <c r="B8463" s="29" t="s">
        <v>24885</v>
      </c>
      <c r="C8463" s="29" t="s">
        <v>24886</v>
      </c>
      <c r="D8463" s="28">
        <v>8.7775550955E10</v>
      </c>
      <c r="E8463" s="29" t="s">
        <v>762</v>
      </c>
      <c r="F8463" s="29" t="s">
        <v>273</v>
      </c>
      <c r="G8463" s="29" t="s">
        <v>274</v>
      </c>
      <c r="H8463" s="51" t="s">
        <v>22970</v>
      </c>
      <c r="I8463" s="6"/>
      <c r="J8463" s="33"/>
    </row>
    <row r="8464">
      <c r="A8464" s="28">
        <v>8.70207301915E11</v>
      </c>
      <c r="B8464" s="29" t="s">
        <v>24887</v>
      </c>
      <c r="C8464" s="29" t="s">
        <v>24888</v>
      </c>
      <c r="D8464" s="28">
        <v>8.7775543356E10</v>
      </c>
      <c r="E8464" s="29" t="s">
        <v>117</v>
      </c>
      <c r="F8464" s="29" t="s">
        <v>201</v>
      </c>
      <c r="G8464" s="29" t="s">
        <v>2976</v>
      </c>
      <c r="H8464" s="51" t="s">
        <v>2637</v>
      </c>
      <c r="I8464" s="6"/>
      <c r="J8464" s="6"/>
    </row>
    <row r="8465">
      <c r="A8465" s="28">
        <v>8.70203401731E11</v>
      </c>
      <c r="B8465" s="29" t="s">
        <v>24889</v>
      </c>
      <c r="C8465" s="29" t="s">
        <v>24890</v>
      </c>
      <c r="D8465" s="28">
        <v>8.701180407E10</v>
      </c>
      <c r="E8465" s="29" t="s">
        <v>1023</v>
      </c>
      <c r="F8465" s="29" t="s">
        <v>91</v>
      </c>
      <c r="G8465" s="29" t="s">
        <v>1834</v>
      </c>
      <c r="H8465" s="51" t="s">
        <v>2640</v>
      </c>
      <c r="I8465" s="6"/>
      <c r="J8465" s="6"/>
    </row>
    <row r="8466">
      <c r="A8466" s="58"/>
      <c r="B8466" s="58"/>
      <c r="C8466" s="58"/>
      <c r="D8466" s="58"/>
      <c r="E8466" s="58"/>
      <c r="F8466" s="58"/>
      <c r="G8466" s="58"/>
      <c r="H8466" s="6"/>
      <c r="I8466" s="6"/>
      <c r="J8466" s="33"/>
    </row>
    <row r="8467">
      <c r="A8467" s="28">
        <v>8.70211302806E11</v>
      </c>
      <c r="B8467" s="29" t="s">
        <v>24891</v>
      </c>
      <c r="C8467" s="29" t="s">
        <v>24892</v>
      </c>
      <c r="D8467" s="28">
        <v>8.7782528787E10</v>
      </c>
      <c r="E8467" s="29" t="s">
        <v>165</v>
      </c>
      <c r="F8467" s="29" t="s">
        <v>2</v>
      </c>
      <c r="G8467" s="29" t="s">
        <v>13108</v>
      </c>
      <c r="H8467" s="51" t="s">
        <v>22451</v>
      </c>
      <c r="I8467" s="6"/>
      <c r="J8467" s="6"/>
    </row>
    <row r="8468">
      <c r="A8468" s="28">
        <v>8.70210301991E11</v>
      </c>
      <c r="B8468" s="29" t="s">
        <v>24893</v>
      </c>
      <c r="C8468" s="29" t="s">
        <v>24894</v>
      </c>
      <c r="D8468" s="28">
        <v>8.7785392087E10</v>
      </c>
      <c r="E8468" s="29" t="s">
        <v>621</v>
      </c>
      <c r="F8468" s="29" t="s">
        <v>2</v>
      </c>
      <c r="G8468" s="29" t="s">
        <v>1705</v>
      </c>
      <c r="H8468" s="51" t="s">
        <v>22451</v>
      </c>
      <c r="I8468" s="6"/>
      <c r="J8468" s="10"/>
    </row>
    <row r="8469">
      <c r="A8469" s="28">
        <v>8.70210303036E11</v>
      </c>
      <c r="B8469" s="29" t="s">
        <v>24895</v>
      </c>
      <c r="C8469" s="29" t="s">
        <v>24896</v>
      </c>
      <c r="D8469" s="28">
        <f>+77755346153</f>
        <v>77755346153</v>
      </c>
      <c r="E8469" s="29" t="s">
        <v>24897</v>
      </c>
      <c r="F8469" s="29" t="s">
        <v>37</v>
      </c>
      <c r="G8469" s="29" t="s">
        <v>6101</v>
      </c>
      <c r="H8469" s="51" t="s">
        <v>23671</v>
      </c>
      <c r="I8469" s="6"/>
      <c r="J8469" s="6"/>
    </row>
    <row r="8470">
      <c r="A8470" s="28">
        <v>8.70214350565E11</v>
      </c>
      <c r="B8470" s="29" t="s">
        <v>24898</v>
      </c>
      <c r="C8470" s="29" t="s">
        <v>24899</v>
      </c>
      <c r="D8470" s="39" t="s">
        <v>24900</v>
      </c>
      <c r="E8470" s="29" t="s">
        <v>16</v>
      </c>
      <c r="F8470" s="29" t="s">
        <v>9</v>
      </c>
      <c r="G8470" s="29" t="s">
        <v>23915</v>
      </c>
      <c r="H8470" s="30" t="s">
        <v>2826</v>
      </c>
      <c r="I8470" s="6"/>
      <c r="J8470" s="10"/>
    </row>
    <row r="8471">
      <c r="A8471" s="3">
        <v>8.70210303303E11</v>
      </c>
      <c r="B8471" s="2" t="s">
        <v>24901</v>
      </c>
      <c r="C8471" s="2" t="s">
        <v>24902</v>
      </c>
      <c r="D8471" s="3">
        <v>8.74720670896E11</v>
      </c>
      <c r="E8471" s="2" t="s">
        <v>117</v>
      </c>
      <c r="F8471" s="2" t="s">
        <v>71</v>
      </c>
      <c r="G8471" s="2" t="s">
        <v>24903</v>
      </c>
      <c r="H8471" s="65" t="s">
        <v>24862</v>
      </c>
      <c r="I8471" s="10"/>
      <c r="J8471" s="6"/>
    </row>
    <row r="8472">
      <c r="A8472" s="28">
        <v>8.70220351163E11</v>
      </c>
      <c r="B8472" s="29" t="s">
        <v>24904</v>
      </c>
      <c r="C8472" s="29" t="s">
        <v>24905</v>
      </c>
      <c r="D8472" s="39" t="s">
        <v>24906</v>
      </c>
      <c r="E8472" s="29" t="s">
        <v>165</v>
      </c>
      <c r="F8472" s="29" t="s">
        <v>71</v>
      </c>
      <c r="G8472" s="29" t="s">
        <v>16311</v>
      </c>
      <c r="H8472" s="30" t="s">
        <v>24907</v>
      </c>
      <c r="I8472" s="6"/>
      <c r="J8472" s="10"/>
    </row>
    <row r="8473">
      <c r="A8473" s="28">
        <v>8.70221301802E11</v>
      </c>
      <c r="B8473" s="29" t="s">
        <v>24908</v>
      </c>
      <c r="C8473" s="29" t="s">
        <v>24909</v>
      </c>
      <c r="D8473" s="28">
        <v>8.7787775925E10</v>
      </c>
      <c r="E8473" s="29" t="s">
        <v>165</v>
      </c>
      <c r="F8473" s="29" t="s">
        <v>37</v>
      </c>
      <c r="G8473" s="29" t="s">
        <v>3304</v>
      </c>
      <c r="H8473" s="51" t="s">
        <v>23671</v>
      </c>
      <c r="I8473" s="6"/>
      <c r="J8473" s="10"/>
    </row>
    <row r="8474">
      <c r="A8474" s="62">
        <v>8.7022340258E11</v>
      </c>
      <c r="B8474" s="63" t="s">
        <v>24910</v>
      </c>
      <c r="C8474" s="63" t="s">
        <v>24910</v>
      </c>
      <c r="D8474" s="63" t="s">
        <v>24911</v>
      </c>
      <c r="E8474" s="63" t="s">
        <v>20459</v>
      </c>
      <c r="F8474" s="63" t="s">
        <v>16</v>
      </c>
      <c r="G8474" s="63" t="s">
        <v>5543</v>
      </c>
      <c r="H8474" s="33"/>
      <c r="I8474" s="33"/>
      <c r="J8474" s="33"/>
    </row>
    <row r="8475">
      <c r="A8475" s="3">
        <v>8.70303350496E11</v>
      </c>
      <c r="B8475" s="2" t="s">
        <v>24912</v>
      </c>
      <c r="C8475" s="2" t="s">
        <v>24913</v>
      </c>
      <c r="D8475" s="3">
        <v>8.7759024737E10</v>
      </c>
      <c r="E8475" s="2" t="s">
        <v>225</v>
      </c>
      <c r="F8475" s="2" t="s">
        <v>71</v>
      </c>
      <c r="G8475" s="2" t="s">
        <v>3317</v>
      </c>
      <c r="H8475" s="65" t="s">
        <v>24862</v>
      </c>
      <c r="I8475" s="10"/>
      <c r="J8475" s="13"/>
    </row>
    <row r="8476">
      <c r="A8476" s="28">
        <v>8.70302400652E11</v>
      </c>
      <c r="B8476" s="29" t="s">
        <v>24914</v>
      </c>
      <c r="C8476" s="29" t="s">
        <v>24915</v>
      </c>
      <c r="D8476" s="28">
        <v>8.7776460903E10</v>
      </c>
      <c r="E8476" s="29" t="s">
        <v>1335</v>
      </c>
      <c r="F8476" s="29" t="s">
        <v>91</v>
      </c>
      <c r="G8476" s="29" t="s">
        <v>5153</v>
      </c>
      <c r="H8476" s="51" t="s">
        <v>24916</v>
      </c>
      <c r="I8476" s="6"/>
      <c r="J8476" s="10"/>
    </row>
    <row r="8477">
      <c r="A8477" s="28">
        <v>8.70302350474E11</v>
      </c>
      <c r="B8477" s="29" t="s">
        <v>24917</v>
      </c>
      <c r="C8477" s="29" t="s">
        <v>24918</v>
      </c>
      <c r="D8477" s="28">
        <v>8.7051882888E10</v>
      </c>
      <c r="E8477" s="29" t="s">
        <v>416</v>
      </c>
      <c r="F8477" s="29" t="s">
        <v>43</v>
      </c>
      <c r="G8477" s="29" t="s">
        <v>24189</v>
      </c>
      <c r="H8477" s="51" t="s">
        <v>24919</v>
      </c>
      <c r="I8477" s="6"/>
      <c r="J8477" s="13"/>
    </row>
    <row r="8478">
      <c r="A8478" s="28">
        <v>8.70314302172E11</v>
      </c>
      <c r="B8478" s="29" t="s">
        <v>24920</v>
      </c>
      <c r="C8478" s="29" t="s">
        <v>24921</v>
      </c>
      <c r="D8478" s="28">
        <v>8.7024762571E10</v>
      </c>
      <c r="E8478" s="29" t="s">
        <v>117</v>
      </c>
      <c r="F8478" s="29" t="s">
        <v>452</v>
      </c>
      <c r="G8478" s="29" t="s">
        <v>17020</v>
      </c>
      <c r="H8478" s="51" t="s">
        <v>23599</v>
      </c>
      <c r="I8478" s="6"/>
      <c r="J8478" s="6"/>
    </row>
    <row r="8479">
      <c r="A8479" s="28">
        <v>8.70306301775E11</v>
      </c>
      <c r="B8479" s="29" t="s">
        <v>24922</v>
      </c>
      <c r="C8479" s="29" t="s">
        <v>24923</v>
      </c>
      <c r="D8479" s="28">
        <f>+77474190830</f>
        <v>77474190830</v>
      </c>
      <c r="E8479" s="29" t="s">
        <v>117</v>
      </c>
      <c r="F8479" s="29" t="s">
        <v>91</v>
      </c>
      <c r="G8479" s="29" t="s">
        <v>1834</v>
      </c>
      <c r="H8479" s="51" t="s">
        <v>23366</v>
      </c>
      <c r="I8479" s="6"/>
      <c r="J8479" s="33"/>
    </row>
    <row r="8480">
      <c r="A8480" s="28">
        <v>8.7031035013E11</v>
      </c>
      <c r="B8480" s="29" t="s">
        <v>24924</v>
      </c>
      <c r="C8480" s="29" t="s">
        <v>24925</v>
      </c>
      <c r="D8480" s="29" t="s">
        <v>24926</v>
      </c>
      <c r="E8480" s="29" t="s">
        <v>21</v>
      </c>
      <c r="F8480" s="29" t="s">
        <v>22</v>
      </c>
      <c r="G8480" s="29" t="s">
        <v>2318</v>
      </c>
      <c r="H8480" s="51" t="s">
        <v>23934</v>
      </c>
      <c r="I8480" s="6"/>
      <c r="J8480" s="6"/>
    </row>
    <row r="8481">
      <c r="A8481" s="28">
        <v>8.70313300696E11</v>
      </c>
      <c r="B8481" s="29" t="s">
        <v>24927</v>
      </c>
      <c r="C8481" s="29" t="s">
        <v>24928</v>
      </c>
      <c r="D8481" s="28">
        <v>8.7077144133E10</v>
      </c>
      <c r="E8481" s="29" t="s">
        <v>200</v>
      </c>
      <c r="F8481" s="29" t="s">
        <v>9</v>
      </c>
      <c r="G8481" s="29" t="s">
        <v>1536</v>
      </c>
      <c r="H8481" s="30" t="s">
        <v>23567</v>
      </c>
      <c r="I8481" s="6"/>
      <c r="J8481" s="13"/>
    </row>
    <row r="8482">
      <c r="A8482" s="28">
        <v>8.70315302029E11</v>
      </c>
      <c r="B8482" s="29" t="s">
        <v>24929</v>
      </c>
      <c r="C8482" s="29" t="s">
        <v>24930</v>
      </c>
      <c r="D8482" s="28">
        <v>8.7263521172E10</v>
      </c>
      <c r="E8482" s="29" t="s">
        <v>165</v>
      </c>
      <c r="F8482" s="29" t="s">
        <v>2</v>
      </c>
      <c r="G8482" s="29" t="s">
        <v>12703</v>
      </c>
      <c r="H8482" s="51" t="s">
        <v>22451</v>
      </c>
      <c r="I8482" s="6"/>
      <c r="J8482" s="6"/>
    </row>
    <row r="8483">
      <c r="A8483" s="28">
        <v>8.70306351672E11</v>
      </c>
      <c r="B8483" s="29" t="s">
        <v>24931</v>
      </c>
      <c r="C8483" s="29" t="s">
        <v>24932</v>
      </c>
      <c r="D8483" s="28">
        <v>8.7788058516E10</v>
      </c>
      <c r="E8483" s="29" t="s">
        <v>15495</v>
      </c>
      <c r="F8483" s="29" t="s">
        <v>201</v>
      </c>
      <c r="G8483" s="29" t="s">
        <v>12326</v>
      </c>
      <c r="H8483" s="51" t="s">
        <v>2637</v>
      </c>
      <c r="I8483" s="6"/>
      <c r="J8483" s="10"/>
    </row>
    <row r="8484">
      <c r="A8484" s="28">
        <v>8.70402300213E11</v>
      </c>
      <c r="B8484" s="29" t="s">
        <v>24933</v>
      </c>
      <c r="C8484" s="29" t="s">
        <v>24934</v>
      </c>
      <c r="D8484" s="29" t="s">
        <v>24935</v>
      </c>
      <c r="E8484" s="29" t="s">
        <v>165</v>
      </c>
      <c r="F8484" s="29" t="s">
        <v>201</v>
      </c>
      <c r="G8484" s="29" t="s">
        <v>24936</v>
      </c>
      <c r="H8484" s="51" t="s">
        <v>23116</v>
      </c>
      <c r="I8484" s="6"/>
      <c r="J8484" s="33"/>
    </row>
    <row r="8485">
      <c r="A8485" s="62">
        <v>8.70322400077E11</v>
      </c>
      <c r="B8485" s="63" t="s">
        <v>24937</v>
      </c>
      <c r="C8485" s="63" t="s">
        <v>24938</v>
      </c>
      <c r="D8485" s="68" t="str">
        <f>+77053390753 ,87053390753</f>
        <v>#ERROR!</v>
      </c>
      <c r="E8485" s="63" t="s">
        <v>386</v>
      </c>
      <c r="F8485" s="63" t="s">
        <v>16</v>
      </c>
      <c r="G8485" s="63" t="s">
        <v>11809</v>
      </c>
      <c r="H8485" s="33"/>
      <c r="I8485" s="33"/>
      <c r="J8485" s="13"/>
    </row>
    <row r="8486">
      <c r="A8486" s="28">
        <v>8.70401302016E11</v>
      </c>
      <c r="B8486" s="29" t="s">
        <v>24939</v>
      </c>
      <c r="C8486" s="29" t="s">
        <v>24939</v>
      </c>
      <c r="D8486" s="28">
        <v>8.7028348987E10</v>
      </c>
      <c r="E8486" s="29" t="s">
        <v>117</v>
      </c>
      <c r="F8486" s="29" t="s">
        <v>452</v>
      </c>
      <c r="G8486" s="29" t="s">
        <v>20922</v>
      </c>
      <c r="H8486" s="51" t="s">
        <v>23599</v>
      </c>
      <c r="I8486" s="6"/>
      <c r="J8486" s="6"/>
    </row>
    <row r="8487">
      <c r="A8487" s="28">
        <v>8.70401303351E11</v>
      </c>
      <c r="B8487" s="29" t="s">
        <v>24940</v>
      </c>
      <c r="C8487" s="29" t="s">
        <v>24941</v>
      </c>
      <c r="D8487" s="28">
        <v>8.7014574857E10</v>
      </c>
      <c r="E8487" s="29" t="s">
        <v>2034</v>
      </c>
      <c r="F8487" s="29" t="s">
        <v>31</v>
      </c>
      <c r="G8487" s="29" t="s">
        <v>18302</v>
      </c>
      <c r="H8487" s="51" t="s">
        <v>20885</v>
      </c>
      <c r="I8487" s="6"/>
      <c r="J8487" s="6"/>
    </row>
    <row r="8488">
      <c r="A8488" s="28">
        <v>8.70331302244E11</v>
      </c>
      <c r="B8488" s="29" t="s">
        <v>24942</v>
      </c>
      <c r="C8488" s="29" t="s">
        <v>24943</v>
      </c>
      <c r="D8488" s="39" t="s">
        <v>24944</v>
      </c>
      <c r="E8488" s="29" t="s">
        <v>213</v>
      </c>
      <c r="F8488" s="29" t="s">
        <v>37</v>
      </c>
      <c r="G8488" s="29" t="s">
        <v>23762</v>
      </c>
      <c r="H8488" s="51" t="s">
        <v>23671</v>
      </c>
      <c r="I8488" s="6"/>
      <c r="J8488" s="10"/>
    </row>
    <row r="8489">
      <c r="A8489" s="28">
        <v>8.70406301253E11</v>
      </c>
      <c r="B8489" s="29" t="s">
        <v>24945</v>
      </c>
      <c r="C8489" s="29" t="s">
        <v>24946</v>
      </c>
      <c r="D8489" s="28">
        <f>+77756722704</f>
        <v>77756722704</v>
      </c>
      <c r="E8489" s="29" t="s">
        <v>1335</v>
      </c>
      <c r="F8489" s="29" t="s">
        <v>91</v>
      </c>
      <c r="G8489" s="29" t="s">
        <v>1339</v>
      </c>
      <c r="H8489" s="51" t="s">
        <v>2640</v>
      </c>
      <c r="I8489" s="6"/>
      <c r="J8489" s="10"/>
    </row>
    <row r="8490">
      <c r="A8490" s="28">
        <v>8.70406300275E11</v>
      </c>
      <c r="B8490" s="29" t="s">
        <v>24947</v>
      </c>
      <c r="C8490" s="29" t="s">
        <v>24947</v>
      </c>
      <c r="D8490" s="39" t="s">
        <v>24948</v>
      </c>
      <c r="E8490" s="29" t="s">
        <v>165</v>
      </c>
      <c r="F8490" s="29" t="s">
        <v>91</v>
      </c>
      <c r="G8490" s="29" t="s">
        <v>13027</v>
      </c>
      <c r="H8490" s="51" t="s">
        <v>24949</v>
      </c>
      <c r="I8490" s="6"/>
      <c r="J8490" s="10"/>
      <c r="K8490" s="27"/>
      <c r="L8490" s="27"/>
      <c r="M8490" s="27"/>
      <c r="N8490" s="27"/>
      <c r="O8490" s="27"/>
      <c r="P8490" s="27"/>
      <c r="Q8490" s="27"/>
      <c r="R8490" s="27"/>
      <c r="S8490" s="27"/>
      <c r="T8490" s="27"/>
      <c r="U8490" s="27"/>
      <c r="V8490" s="27"/>
      <c r="W8490" s="27"/>
      <c r="X8490" s="27"/>
      <c r="Y8490" s="27"/>
      <c r="Z8490" s="27"/>
    </row>
    <row r="8491">
      <c r="A8491" s="62">
        <v>8.70407402055E11</v>
      </c>
      <c r="B8491" s="63" t="s">
        <v>24950</v>
      </c>
      <c r="C8491" s="63" t="s">
        <v>24950</v>
      </c>
      <c r="D8491" s="62">
        <v>8.7012644886E10</v>
      </c>
      <c r="E8491" s="63" t="s">
        <v>213</v>
      </c>
      <c r="F8491" s="63" t="s">
        <v>205</v>
      </c>
      <c r="G8491" s="63" t="s">
        <v>5169</v>
      </c>
      <c r="H8491" s="33"/>
      <c r="I8491" s="33"/>
      <c r="J8491" s="6"/>
    </row>
    <row r="8492">
      <c r="A8492" s="58"/>
      <c r="B8492" s="58"/>
      <c r="C8492" s="58"/>
      <c r="D8492" s="58"/>
      <c r="E8492" s="58"/>
      <c r="F8492" s="58"/>
      <c r="G8492" s="58"/>
      <c r="H8492" s="6"/>
      <c r="I8492" s="6"/>
      <c r="J8492" s="10"/>
    </row>
    <row r="8493">
      <c r="A8493" s="28">
        <v>8.70415402069E11</v>
      </c>
      <c r="B8493" s="29" t="s">
        <v>16652</v>
      </c>
      <c r="C8493" s="29" t="s">
        <v>24951</v>
      </c>
      <c r="D8493" s="28">
        <v>8.7078660201E10</v>
      </c>
      <c r="E8493" s="29" t="s">
        <v>117</v>
      </c>
      <c r="F8493" s="29" t="s">
        <v>91</v>
      </c>
      <c r="G8493" s="29" t="s">
        <v>1138</v>
      </c>
      <c r="H8493" s="51" t="s">
        <v>23366</v>
      </c>
      <c r="I8493" s="6"/>
      <c r="J8493" s="10"/>
    </row>
    <row r="8494">
      <c r="A8494" s="3">
        <v>8.70412301553E11</v>
      </c>
      <c r="B8494" s="2" t="s">
        <v>24952</v>
      </c>
      <c r="C8494" s="2" t="s">
        <v>24953</v>
      </c>
      <c r="D8494" s="3">
        <v>8.7773074407E10</v>
      </c>
      <c r="E8494" s="2" t="s">
        <v>165</v>
      </c>
      <c r="F8494" s="2" t="s">
        <v>141</v>
      </c>
      <c r="G8494" s="2" t="s">
        <v>14912</v>
      </c>
      <c r="H8494" s="4" t="s">
        <v>24954</v>
      </c>
      <c r="I8494" s="10"/>
      <c r="J8494" s="6"/>
    </row>
    <row r="8495">
      <c r="A8495" s="62">
        <v>8.70416350127E11</v>
      </c>
      <c r="B8495" s="63" t="s">
        <v>15673</v>
      </c>
      <c r="C8495" s="63" t="s">
        <v>24955</v>
      </c>
      <c r="D8495" s="68" t="str">
        <f>+7 (702) 233-61-05</f>
        <v>#ERROR!</v>
      </c>
      <c r="E8495" s="63" t="s">
        <v>15</v>
      </c>
      <c r="F8495" s="63" t="s">
        <v>428</v>
      </c>
      <c r="G8495" s="63" t="s">
        <v>3751</v>
      </c>
      <c r="H8495" s="33"/>
      <c r="I8495" s="33"/>
      <c r="J8495" s="6"/>
    </row>
    <row r="8496">
      <c r="A8496" s="28">
        <v>8.70419301948E11</v>
      </c>
      <c r="B8496" s="29" t="s">
        <v>24956</v>
      </c>
      <c r="C8496" s="29" t="s">
        <v>24957</v>
      </c>
      <c r="D8496" s="28">
        <v>8.7015457188E10</v>
      </c>
      <c r="E8496" s="29" t="s">
        <v>165</v>
      </c>
      <c r="F8496" s="29" t="s">
        <v>91</v>
      </c>
      <c r="G8496" s="29" t="s">
        <v>5260</v>
      </c>
      <c r="H8496" s="51" t="s">
        <v>24958</v>
      </c>
      <c r="I8496" s="6"/>
      <c r="J8496" s="6"/>
    </row>
    <row r="8497">
      <c r="A8497" s="3">
        <v>8.70418302247E11</v>
      </c>
      <c r="B8497" s="2" t="s">
        <v>24959</v>
      </c>
      <c r="C8497" s="2" t="s">
        <v>24960</v>
      </c>
      <c r="D8497" s="3">
        <v>8.775875964E10</v>
      </c>
      <c r="E8497" s="2" t="s">
        <v>225</v>
      </c>
      <c r="F8497" s="2" t="s">
        <v>2</v>
      </c>
      <c r="G8497" s="2" t="s">
        <v>12980</v>
      </c>
      <c r="H8497" s="4" t="s">
        <v>24961</v>
      </c>
      <c r="I8497" s="10"/>
      <c r="J8497" s="10"/>
    </row>
    <row r="8498">
      <c r="A8498" s="28">
        <v>8.70416302454E11</v>
      </c>
      <c r="B8498" s="29" t="s">
        <v>24962</v>
      </c>
      <c r="C8498" s="29" t="s">
        <v>24963</v>
      </c>
      <c r="D8498" s="29" t="s">
        <v>24964</v>
      </c>
      <c r="E8498" s="29" t="s">
        <v>225</v>
      </c>
      <c r="F8498" s="29" t="s">
        <v>2</v>
      </c>
      <c r="G8498" s="29" t="s">
        <v>13111</v>
      </c>
      <c r="H8498" s="51" t="s">
        <v>22451</v>
      </c>
      <c r="I8498" s="6"/>
      <c r="J8498" s="6"/>
    </row>
    <row r="8499">
      <c r="A8499" s="28">
        <v>8.70417350628E11</v>
      </c>
      <c r="B8499" s="29" t="s">
        <v>24965</v>
      </c>
      <c r="C8499" s="29" t="s">
        <v>24966</v>
      </c>
      <c r="D8499" s="28">
        <v>8.7055080554E10</v>
      </c>
      <c r="E8499" s="29" t="s">
        <v>225</v>
      </c>
      <c r="F8499" s="29" t="s">
        <v>60</v>
      </c>
      <c r="G8499" s="29" t="s">
        <v>61</v>
      </c>
      <c r="H8499" s="51" t="s">
        <v>2994</v>
      </c>
      <c r="I8499" s="6"/>
      <c r="J8499" s="6"/>
    </row>
    <row r="8500">
      <c r="A8500" s="3">
        <v>8.70419301958E11</v>
      </c>
      <c r="B8500" s="2" t="s">
        <v>24967</v>
      </c>
      <c r="C8500" s="2" t="s">
        <v>24968</v>
      </c>
      <c r="D8500" s="69" t="s">
        <v>24969</v>
      </c>
      <c r="E8500" s="2" t="s">
        <v>213</v>
      </c>
      <c r="F8500" s="2" t="s">
        <v>22</v>
      </c>
      <c r="G8500" s="2" t="s">
        <v>19391</v>
      </c>
      <c r="H8500" s="4" t="s">
        <v>2755</v>
      </c>
      <c r="I8500" s="10"/>
      <c r="J8500" s="6"/>
    </row>
    <row r="8501">
      <c r="A8501" s="62">
        <v>8.7041940126E11</v>
      </c>
      <c r="B8501" s="63" t="s">
        <v>24970</v>
      </c>
      <c r="C8501" s="63" t="s">
        <v>24971</v>
      </c>
      <c r="D8501" s="68" t="str">
        <f>+7 775 561 3434</f>
        <v>#ERROR!</v>
      </c>
      <c r="E8501" s="63" t="s">
        <v>225</v>
      </c>
      <c r="F8501" s="63" t="s">
        <v>205</v>
      </c>
      <c r="G8501" s="63" t="s">
        <v>6849</v>
      </c>
      <c r="H8501" s="33"/>
      <c r="I8501" s="33"/>
      <c r="J8501" s="13"/>
    </row>
    <row r="8502">
      <c r="A8502" s="28">
        <v>8.70420350971E11</v>
      </c>
      <c r="B8502" s="29" t="s">
        <v>24972</v>
      </c>
      <c r="C8502" s="29" t="s">
        <v>24973</v>
      </c>
      <c r="D8502" s="28">
        <v>8.705525522E9</v>
      </c>
      <c r="E8502" s="29" t="s">
        <v>117</v>
      </c>
      <c r="F8502" s="29" t="s">
        <v>71</v>
      </c>
      <c r="G8502" s="29" t="s">
        <v>3317</v>
      </c>
      <c r="H8502" s="30" t="s">
        <v>24759</v>
      </c>
      <c r="I8502" s="6"/>
      <c r="J8502" s="33"/>
    </row>
    <row r="8503">
      <c r="A8503" s="62">
        <v>8.70420301824E11</v>
      </c>
      <c r="B8503" s="63" t="s">
        <v>24974</v>
      </c>
      <c r="C8503" s="63" t="s">
        <v>24975</v>
      </c>
      <c r="D8503" s="62">
        <v>8.7087682417E10</v>
      </c>
      <c r="E8503" s="63" t="s">
        <v>621</v>
      </c>
      <c r="F8503" s="63" t="s">
        <v>2984</v>
      </c>
      <c r="G8503" s="63" t="s">
        <v>21196</v>
      </c>
      <c r="H8503" s="33"/>
      <c r="I8503" s="33"/>
      <c r="J8503" s="10"/>
    </row>
    <row r="8504">
      <c r="A8504" s="28">
        <v>8.70421301057E11</v>
      </c>
      <c r="B8504" s="29" t="s">
        <v>24976</v>
      </c>
      <c r="C8504" s="29" t="s">
        <v>24977</v>
      </c>
      <c r="D8504" s="28">
        <v>8.7762025161E10</v>
      </c>
      <c r="E8504" s="29" t="s">
        <v>117</v>
      </c>
      <c r="F8504" s="29" t="s">
        <v>91</v>
      </c>
      <c r="G8504" s="29" t="s">
        <v>1339</v>
      </c>
      <c r="H8504" s="51" t="s">
        <v>24949</v>
      </c>
      <c r="I8504" s="6"/>
      <c r="J8504" s="20"/>
    </row>
    <row r="8505">
      <c r="A8505" s="62">
        <v>8.70424302041E11</v>
      </c>
      <c r="B8505" s="63" t="s">
        <v>24978</v>
      </c>
      <c r="C8505" s="63" t="s">
        <v>24979</v>
      </c>
      <c r="D8505" s="62">
        <v>8.7786589103E10</v>
      </c>
      <c r="E8505" s="63" t="s">
        <v>16</v>
      </c>
      <c r="F8505" s="63" t="s">
        <v>37</v>
      </c>
      <c r="G8505" s="63" t="s">
        <v>21822</v>
      </c>
      <c r="H8505" s="33"/>
      <c r="I8505" s="33"/>
      <c r="J8505" s="6"/>
    </row>
    <row r="8506">
      <c r="A8506" s="62">
        <v>8.70421401479E11</v>
      </c>
      <c r="B8506" s="63" t="s">
        <v>24980</v>
      </c>
      <c r="C8506" s="63" t="s">
        <v>24981</v>
      </c>
      <c r="D8506" s="68" t="str">
        <f>+7 708 7715333 ,87087715333</f>
        <v>#ERROR!</v>
      </c>
      <c r="E8506" s="63" t="s">
        <v>1373</v>
      </c>
      <c r="F8506" s="63" t="s">
        <v>2984</v>
      </c>
      <c r="G8506" s="63" t="s">
        <v>15015</v>
      </c>
      <c r="H8506" s="33"/>
      <c r="I8506" s="33"/>
      <c r="J8506" s="6"/>
    </row>
    <row r="8507">
      <c r="A8507" s="62">
        <v>8.70422302138E11</v>
      </c>
      <c r="B8507" s="63" t="s">
        <v>24982</v>
      </c>
      <c r="C8507" s="63" t="s">
        <v>24983</v>
      </c>
      <c r="D8507" s="62">
        <v>8.7474976641E10</v>
      </c>
      <c r="E8507" s="63" t="s">
        <v>36</v>
      </c>
      <c r="F8507" s="63" t="s">
        <v>205</v>
      </c>
      <c r="G8507" s="63" t="s">
        <v>802</v>
      </c>
      <c r="H8507" s="33"/>
      <c r="I8507" s="33"/>
      <c r="J8507" s="6"/>
    </row>
    <row r="8508">
      <c r="A8508" s="3">
        <v>8.7042530199E11</v>
      </c>
      <c r="B8508" s="2" t="s">
        <v>24984</v>
      </c>
      <c r="C8508" s="2" t="s">
        <v>24985</v>
      </c>
      <c r="D8508" s="2" t="s">
        <v>24986</v>
      </c>
      <c r="E8508" s="2" t="s">
        <v>15793</v>
      </c>
      <c r="F8508" s="2" t="s">
        <v>31</v>
      </c>
      <c r="G8508" s="2" t="s">
        <v>1176</v>
      </c>
      <c r="H8508" s="4" t="s">
        <v>20832</v>
      </c>
      <c r="I8508" s="10"/>
      <c r="J8508" s="6"/>
    </row>
    <row r="8509">
      <c r="A8509" s="28">
        <v>8.70426350895E11</v>
      </c>
      <c r="B8509" s="29" t="s">
        <v>24987</v>
      </c>
      <c r="C8509" s="29" t="s">
        <v>24988</v>
      </c>
      <c r="D8509" s="28">
        <v>8.7773544411E10</v>
      </c>
      <c r="E8509" s="29" t="s">
        <v>674</v>
      </c>
      <c r="F8509" s="29" t="s">
        <v>71</v>
      </c>
      <c r="G8509" s="29" t="s">
        <v>2083</v>
      </c>
      <c r="H8509" s="30" t="s">
        <v>24615</v>
      </c>
      <c r="I8509" s="6"/>
      <c r="J8509" s="6"/>
    </row>
    <row r="8510">
      <c r="A8510" s="28">
        <v>8.7042830155E11</v>
      </c>
      <c r="B8510" s="29" t="s">
        <v>24989</v>
      </c>
      <c r="C8510" s="29" t="s">
        <v>24990</v>
      </c>
      <c r="D8510" s="28">
        <v>8.7770952555E10</v>
      </c>
      <c r="E8510" s="29" t="s">
        <v>165</v>
      </c>
      <c r="F8510" s="29" t="s">
        <v>37</v>
      </c>
      <c r="G8510" s="29" t="s">
        <v>1181</v>
      </c>
      <c r="H8510" s="51" t="s">
        <v>23671</v>
      </c>
      <c r="I8510" s="6"/>
      <c r="J8510" s="33"/>
    </row>
    <row r="8511">
      <c r="A8511" s="62">
        <v>8.70427301842E11</v>
      </c>
      <c r="B8511" s="63" t="s">
        <v>24991</v>
      </c>
      <c r="C8511" s="63" t="s">
        <v>24992</v>
      </c>
      <c r="D8511" s="68" t="str">
        <f>+77074823154 ,87074823154</f>
        <v>#ERROR!</v>
      </c>
      <c r="E8511" s="63" t="s">
        <v>225</v>
      </c>
      <c r="F8511" s="63" t="s">
        <v>205</v>
      </c>
      <c r="G8511" s="63" t="s">
        <v>6849</v>
      </c>
      <c r="H8511" s="33"/>
      <c r="I8511" s="33"/>
      <c r="J8511" s="6"/>
    </row>
    <row r="8512">
      <c r="A8512" s="58"/>
      <c r="B8512" s="58"/>
      <c r="C8512" s="58"/>
      <c r="D8512" s="58"/>
      <c r="E8512" s="58"/>
      <c r="F8512" s="58"/>
      <c r="G8512" s="58"/>
      <c r="H8512" s="6"/>
      <c r="I8512" s="6"/>
      <c r="J8512" s="13"/>
    </row>
    <row r="8513">
      <c r="A8513" s="62">
        <v>8.70507402217E11</v>
      </c>
      <c r="B8513" s="63" t="s">
        <v>24993</v>
      </c>
      <c r="C8513" s="63" t="s">
        <v>24994</v>
      </c>
      <c r="D8513" s="62">
        <f>+77011411941</f>
        <v>77011411941</v>
      </c>
      <c r="E8513" s="63" t="s">
        <v>674</v>
      </c>
      <c r="F8513" s="63" t="s">
        <v>205</v>
      </c>
      <c r="G8513" s="63" t="s">
        <v>1634</v>
      </c>
      <c r="H8513" s="33"/>
      <c r="I8513" s="33"/>
      <c r="J8513" s="6"/>
    </row>
    <row r="8514">
      <c r="A8514" s="62">
        <v>8.70503351316E11</v>
      </c>
      <c r="B8514" s="63" t="s">
        <v>24995</v>
      </c>
      <c r="C8514" s="63" t="s">
        <v>24996</v>
      </c>
      <c r="D8514" s="68" t="str">
        <f>+77076101016 ,+77776666047 ,87076101016 ,87776666047</f>
        <v>#ERROR!</v>
      </c>
      <c r="E8514" s="63" t="s">
        <v>1</v>
      </c>
      <c r="F8514" s="63" t="s">
        <v>16</v>
      </c>
      <c r="G8514" s="63" t="s">
        <v>3751</v>
      </c>
      <c r="H8514" s="33"/>
      <c r="I8514" s="33"/>
      <c r="J8514" s="6"/>
    </row>
    <row r="8515">
      <c r="A8515" s="28">
        <v>8.70505302051E11</v>
      </c>
      <c r="B8515" s="29" t="s">
        <v>24997</v>
      </c>
      <c r="C8515" s="29" t="s">
        <v>24998</v>
      </c>
      <c r="D8515" s="28">
        <v>8.7776658606E10</v>
      </c>
      <c r="E8515" s="29" t="s">
        <v>117</v>
      </c>
      <c r="F8515" s="29" t="s">
        <v>452</v>
      </c>
      <c r="G8515" s="29" t="s">
        <v>1332</v>
      </c>
      <c r="H8515" s="51" t="s">
        <v>23599</v>
      </c>
      <c r="I8515" s="6"/>
      <c r="J8515" s="13"/>
    </row>
    <row r="8516">
      <c r="A8516" s="3">
        <v>8.70504350958E11</v>
      </c>
      <c r="B8516" s="2" t="s">
        <v>4846</v>
      </c>
      <c r="C8516" s="2" t="s">
        <v>24999</v>
      </c>
      <c r="D8516" s="69" t="s">
        <v>25000</v>
      </c>
      <c r="E8516" s="2" t="s">
        <v>5059</v>
      </c>
      <c r="F8516" s="2" t="s">
        <v>9</v>
      </c>
      <c r="G8516" s="2" t="s">
        <v>3857</v>
      </c>
      <c r="H8516" s="65" t="s">
        <v>21148</v>
      </c>
      <c r="I8516" s="10"/>
      <c r="J8516" s="6"/>
    </row>
    <row r="8517">
      <c r="A8517" s="28">
        <v>8.7050645121E11</v>
      </c>
      <c r="B8517" s="29" t="s">
        <v>25001</v>
      </c>
      <c r="C8517" s="29" t="s">
        <v>25002</v>
      </c>
      <c r="D8517" s="39" t="s">
        <v>25003</v>
      </c>
      <c r="E8517" s="29" t="s">
        <v>213</v>
      </c>
      <c r="F8517" s="29" t="s">
        <v>60</v>
      </c>
      <c r="G8517" s="29" t="s">
        <v>2484</v>
      </c>
      <c r="H8517" s="51" t="s">
        <v>25004</v>
      </c>
      <c r="I8517" s="6"/>
      <c r="J8517" s="6"/>
    </row>
    <row r="8518">
      <c r="A8518" s="28">
        <v>8.70507301542E11</v>
      </c>
      <c r="B8518" s="29" t="s">
        <v>25005</v>
      </c>
      <c r="C8518" s="29" t="s">
        <v>25006</v>
      </c>
      <c r="D8518" s="28">
        <v>8.7760878708E10</v>
      </c>
      <c r="E8518" s="29" t="s">
        <v>674</v>
      </c>
      <c r="F8518" s="29" t="s">
        <v>452</v>
      </c>
      <c r="G8518" s="29" t="s">
        <v>3334</v>
      </c>
      <c r="H8518" s="51" t="s">
        <v>23599</v>
      </c>
      <c r="I8518" s="6"/>
      <c r="J8518" s="6"/>
    </row>
    <row r="8519">
      <c r="A8519" s="28">
        <v>8.70512302426E11</v>
      </c>
      <c r="B8519" s="29" t="s">
        <v>25007</v>
      </c>
      <c r="C8519" s="29" t="s">
        <v>25008</v>
      </c>
      <c r="D8519" s="28">
        <v>8.7775562104E10</v>
      </c>
      <c r="E8519" s="29" t="s">
        <v>213</v>
      </c>
      <c r="F8519" s="29" t="s">
        <v>37</v>
      </c>
      <c r="G8519" s="29" t="s">
        <v>6987</v>
      </c>
      <c r="H8519" s="51" t="s">
        <v>23671</v>
      </c>
      <c r="I8519" s="6"/>
      <c r="J8519" s="6"/>
    </row>
    <row r="8520">
      <c r="A8520" s="28">
        <v>8.70509300196E11</v>
      </c>
      <c r="B8520" s="29" t="s">
        <v>25009</v>
      </c>
      <c r="C8520" s="29" t="s">
        <v>25010</v>
      </c>
      <c r="D8520" s="39" t="s">
        <v>25011</v>
      </c>
      <c r="E8520" s="29" t="s">
        <v>4020</v>
      </c>
      <c r="F8520" s="29" t="s">
        <v>452</v>
      </c>
      <c r="G8520" s="29" t="s">
        <v>1617</v>
      </c>
      <c r="H8520" s="51" t="s">
        <v>23599</v>
      </c>
      <c r="I8520" s="6"/>
      <c r="J8520" s="10"/>
    </row>
    <row r="8521">
      <c r="A8521" s="3">
        <v>8.70511402239E11</v>
      </c>
      <c r="B8521" s="2" t="s">
        <v>25012</v>
      </c>
      <c r="C8521" s="2" t="s">
        <v>25013</v>
      </c>
      <c r="D8521" s="69" t="s">
        <v>25014</v>
      </c>
      <c r="E8521" s="2" t="s">
        <v>225</v>
      </c>
      <c r="F8521" s="2" t="s">
        <v>201</v>
      </c>
      <c r="G8521" s="2" t="s">
        <v>23175</v>
      </c>
      <c r="H8521" s="4" t="s">
        <v>25015</v>
      </c>
      <c r="I8521" s="10"/>
      <c r="J8521" s="33"/>
    </row>
    <row r="8522">
      <c r="A8522" s="3">
        <v>8.70515301038E11</v>
      </c>
      <c r="B8522" s="2" t="s">
        <v>25016</v>
      </c>
      <c r="C8522" s="2" t="s">
        <v>25017</v>
      </c>
      <c r="D8522" s="69" t="s">
        <v>25018</v>
      </c>
      <c r="E8522" s="2" t="s">
        <v>302</v>
      </c>
      <c r="F8522" s="2" t="s">
        <v>201</v>
      </c>
      <c r="G8522" s="2" t="s">
        <v>25019</v>
      </c>
      <c r="H8522" s="4" t="s">
        <v>25020</v>
      </c>
      <c r="I8522" s="10"/>
      <c r="J8522" s="33"/>
    </row>
    <row r="8523">
      <c r="A8523" s="28">
        <v>8.70512401434E11</v>
      </c>
      <c r="B8523" s="29" t="s">
        <v>25021</v>
      </c>
      <c r="C8523" s="29" t="s">
        <v>25022</v>
      </c>
      <c r="D8523" s="28">
        <v>8.7774022256E10</v>
      </c>
      <c r="E8523" s="29" t="s">
        <v>225</v>
      </c>
      <c r="F8523" s="29" t="s">
        <v>16</v>
      </c>
      <c r="G8523" s="29" t="s">
        <v>15999</v>
      </c>
      <c r="H8523" s="51" t="s">
        <v>22970</v>
      </c>
      <c r="I8523" s="6"/>
      <c r="J8523" s="10"/>
    </row>
    <row r="8524">
      <c r="A8524" s="3">
        <v>8.70513400868E11</v>
      </c>
      <c r="B8524" s="2" t="s">
        <v>25023</v>
      </c>
      <c r="C8524" s="2" t="s">
        <v>25024</v>
      </c>
      <c r="D8524" s="2" t="s">
        <v>25025</v>
      </c>
      <c r="E8524" s="2" t="s">
        <v>3026</v>
      </c>
      <c r="F8524" s="2" t="s">
        <v>16</v>
      </c>
      <c r="G8524" s="2" t="s">
        <v>2178</v>
      </c>
      <c r="H8524" s="4" t="s">
        <v>2845</v>
      </c>
      <c r="I8524" s="10"/>
      <c r="J8524" s="33"/>
    </row>
    <row r="8525">
      <c r="A8525" s="28">
        <v>8.70515400829E11</v>
      </c>
      <c r="B8525" s="29" t="s">
        <v>25026</v>
      </c>
      <c r="C8525" s="29" t="s">
        <v>25027</v>
      </c>
      <c r="D8525" s="28">
        <v>8.7754123129E10</v>
      </c>
      <c r="E8525" s="29" t="s">
        <v>3121</v>
      </c>
      <c r="F8525" s="29" t="s">
        <v>16</v>
      </c>
      <c r="G8525" s="29" t="s">
        <v>11895</v>
      </c>
      <c r="H8525" s="51" t="s">
        <v>24756</v>
      </c>
      <c r="I8525" s="150">
        <v>31.05</v>
      </c>
      <c r="J8525" s="6"/>
    </row>
    <row r="8526">
      <c r="A8526" s="3">
        <v>8.70516400923E11</v>
      </c>
      <c r="B8526" s="2" t="s">
        <v>25028</v>
      </c>
      <c r="C8526" s="2" t="s">
        <v>25029</v>
      </c>
      <c r="D8526" s="69" t="s">
        <v>25030</v>
      </c>
      <c r="E8526" s="2" t="s">
        <v>1335</v>
      </c>
      <c r="F8526" s="2" t="s">
        <v>201</v>
      </c>
      <c r="G8526" s="2" t="s">
        <v>14025</v>
      </c>
      <c r="H8526" s="4" t="s">
        <v>2845</v>
      </c>
      <c r="I8526" s="10"/>
      <c r="J8526" s="33"/>
    </row>
    <row r="8527">
      <c r="A8527" s="3">
        <v>8.7052230167E11</v>
      </c>
      <c r="B8527" s="2" t="s">
        <v>25031</v>
      </c>
      <c r="C8527" s="2" t="s">
        <v>25032</v>
      </c>
      <c r="D8527" s="3">
        <v>8.7713191746E10</v>
      </c>
      <c r="E8527" s="2" t="s">
        <v>4020</v>
      </c>
      <c r="F8527" s="2" t="s">
        <v>37</v>
      </c>
      <c r="G8527" s="2" t="s">
        <v>6945</v>
      </c>
      <c r="H8527" s="4" t="s">
        <v>25033</v>
      </c>
      <c r="I8527" s="10"/>
      <c r="J8527" s="6"/>
    </row>
    <row r="8528">
      <c r="A8528" s="28">
        <v>8.70524300722E11</v>
      </c>
      <c r="B8528" s="29" t="s">
        <v>25034</v>
      </c>
      <c r="C8528" s="29" t="s">
        <v>25035</v>
      </c>
      <c r="D8528" s="28">
        <v>8.7025532111E10</v>
      </c>
      <c r="E8528" s="29" t="s">
        <v>117</v>
      </c>
      <c r="F8528" s="29" t="s">
        <v>201</v>
      </c>
      <c r="G8528" s="29" t="s">
        <v>4210</v>
      </c>
      <c r="H8528" s="51" t="s">
        <v>2845</v>
      </c>
      <c r="I8528" s="6"/>
      <c r="J8528" s="33"/>
    </row>
    <row r="8529">
      <c r="A8529" s="28">
        <v>8.70528401759E11</v>
      </c>
      <c r="B8529" s="29" t="s">
        <v>25036</v>
      </c>
      <c r="C8529" s="29" t="s">
        <v>25037</v>
      </c>
      <c r="D8529" s="28">
        <v>8.7023403608E10</v>
      </c>
      <c r="E8529" s="29" t="s">
        <v>225</v>
      </c>
      <c r="F8529" s="29" t="s">
        <v>2</v>
      </c>
      <c r="G8529" s="29" t="s">
        <v>25038</v>
      </c>
      <c r="H8529" s="51" t="s">
        <v>22451</v>
      </c>
      <c r="I8529" s="6"/>
      <c r="J8529" s="10"/>
    </row>
    <row r="8530">
      <c r="A8530" s="28">
        <v>8.70606301398E11</v>
      </c>
      <c r="B8530" s="29" t="s">
        <v>25039</v>
      </c>
      <c r="C8530" s="29" t="s">
        <v>11598</v>
      </c>
      <c r="D8530" s="28">
        <v>8.7051170713E10</v>
      </c>
      <c r="E8530" s="29" t="s">
        <v>674</v>
      </c>
      <c r="F8530" s="29" t="s">
        <v>2</v>
      </c>
      <c r="G8530" s="29" t="s">
        <v>14687</v>
      </c>
      <c r="H8530" s="6"/>
      <c r="I8530" s="6"/>
      <c r="J8530" s="6"/>
    </row>
    <row r="8531">
      <c r="A8531" s="28">
        <v>8.70529301669E11</v>
      </c>
      <c r="B8531" s="29" t="s">
        <v>25040</v>
      </c>
      <c r="C8531" s="29" t="s">
        <v>25041</v>
      </c>
      <c r="D8531" s="28">
        <v>8.705733362E10</v>
      </c>
      <c r="E8531" s="29" t="s">
        <v>674</v>
      </c>
      <c r="F8531" s="29" t="s">
        <v>2</v>
      </c>
      <c r="G8531" s="29" t="s">
        <v>2300</v>
      </c>
      <c r="H8531" s="51" t="s">
        <v>25042</v>
      </c>
      <c r="I8531" s="6"/>
      <c r="J8531" s="6"/>
    </row>
    <row r="8532">
      <c r="A8532" s="28">
        <v>8.70530351204E11</v>
      </c>
      <c r="B8532" s="29" t="s">
        <v>25043</v>
      </c>
      <c r="C8532" s="29" t="s">
        <v>25044</v>
      </c>
      <c r="D8532" s="39" t="s">
        <v>25045</v>
      </c>
      <c r="E8532" s="29" t="s">
        <v>173</v>
      </c>
      <c r="F8532" s="29" t="s">
        <v>9</v>
      </c>
      <c r="G8532" s="29" t="s">
        <v>1955</v>
      </c>
      <c r="H8532" s="30" t="s">
        <v>2826</v>
      </c>
      <c r="I8532" s="6"/>
      <c r="J8532" s="6"/>
    </row>
    <row r="8533">
      <c r="A8533" s="3">
        <v>8.7060540216E11</v>
      </c>
      <c r="B8533" s="2" t="s">
        <v>25046</v>
      </c>
      <c r="C8533" s="2" t="s">
        <v>25047</v>
      </c>
      <c r="D8533" s="3">
        <f>+77788394769</f>
        <v>77788394769</v>
      </c>
      <c r="E8533" s="2" t="s">
        <v>165</v>
      </c>
      <c r="F8533" s="2" t="s">
        <v>91</v>
      </c>
      <c r="G8533" s="2" t="s">
        <v>3280</v>
      </c>
      <c r="H8533" s="4" t="s">
        <v>25048</v>
      </c>
      <c r="I8533" s="10"/>
      <c r="J8533" s="10"/>
    </row>
    <row r="8534">
      <c r="A8534" s="58"/>
      <c r="B8534" s="58"/>
      <c r="C8534" s="58"/>
      <c r="D8534" s="58"/>
      <c r="E8534" s="58"/>
      <c r="F8534" s="58"/>
      <c r="G8534" s="58"/>
      <c r="H8534" s="6"/>
      <c r="I8534" s="6"/>
      <c r="J8534" s="33"/>
    </row>
    <row r="8535">
      <c r="A8535" s="3">
        <v>8.70611401501E11</v>
      </c>
      <c r="B8535" s="2" t="s">
        <v>25049</v>
      </c>
      <c r="C8535" s="2" t="s">
        <v>25049</v>
      </c>
      <c r="D8535" s="3">
        <v>8.7758678125E10</v>
      </c>
      <c r="E8535" s="2" t="s">
        <v>302</v>
      </c>
      <c r="F8535" s="2" t="s">
        <v>31</v>
      </c>
      <c r="G8535" s="2" t="s">
        <v>13873</v>
      </c>
      <c r="H8535" s="4" t="s">
        <v>20976</v>
      </c>
      <c r="I8535" s="10"/>
      <c r="J8535" s="6"/>
    </row>
    <row r="8536">
      <c r="A8536" s="3">
        <v>8.7060845084E11</v>
      </c>
      <c r="B8536" s="2" t="s">
        <v>25050</v>
      </c>
      <c r="C8536" s="2" t="s">
        <v>25051</v>
      </c>
      <c r="D8536" s="3">
        <v>8.7758914767E10</v>
      </c>
      <c r="E8536" s="2" t="s">
        <v>117</v>
      </c>
      <c r="F8536" s="2" t="s">
        <v>16</v>
      </c>
      <c r="G8536" s="2" t="s">
        <v>3317</v>
      </c>
      <c r="H8536" s="65" t="s">
        <v>2787</v>
      </c>
      <c r="I8536" s="10"/>
      <c r="J8536" s="6"/>
    </row>
    <row r="8537">
      <c r="A8537" s="28">
        <v>8.70610403235E11</v>
      </c>
      <c r="B8537" s="29" t="s">
        <v>25052</v>
      </c>
      <c r="C8537" s="29" t="s">
        <v>25053</v>
      </c>
      <c r="D8537" s="28">
        <v>8.705849933E10</v>
      </c>
      <c r="E8537" s="29" t="s">
        <v>584</v>
      </c>
      <c r="F8537" s="29" t="s">
        <v>273</v>
      </c>
      <c r="G8537" s="29" t="s">
        <v>274</v>
      </c>
      <c r="H8537" s="51" t="s">
        <v>22970</v>
      </c>
      <c r="I8537" s="6"/>
      <c r="J8537" s="6"/>
    </row>
    <row r="8538">
      <c r="A8538" s="62">
        <v>8.70614400576E11</v>
      </c>
      <c r="B8538" s="63" t="s">
        <v>25054</v>
      </c>
      <c r="C8538" s="63" t="s">
        <v>25054</v>
      </c>
      <c r="D8538" s="62">
        <f>+77754125235</f>
        <v>77754125235</v>
      </c>
      <c r="E8538" s="63" t="s">
        <v>762</v>
      </c>
      <c r="F8538" s="63" t="s">
        <v>1868</v>
      </c>
      <c r="G8538" s="63" t="s">
        <v>16744</v>
      </c>
      <c r="H8538" s="33"/>
      <c r="I8538" s="33"/>
      <c r="J8538" s="33"/>
    </row>
    <row r="8539">
      <c r="A8539" s="3">
        <v>8.7061340173E11</v>
      </c>
      <c r="B8539" s="2" t="s">
        <v>25055</v>
      </c>
      <c r="C8539" s="2" t="s">
        <v>25056</v>
      </c>
      <c r="D8539" s="3">
        <v>8.7476084912E10</v>
      </c>
      <c r="E8539" s="2" t="s">
        <v>225</v>
      </c>
      <c r="F8539" s="2" t="s">
        <v>91</v>
      </c>
      <c r="G8539" s="2" t="s">
        <v>2912</v>
      </c>
      <c r="H8539" s="4" t="s">
        <v>25057</v>
      </c>
      <c r="I8539" s="10"/>
      <c r="J8539" s="10"/>
    </row>
    <row r="8540">
      <c r="A8540" s="28">
        <v>8.7061540268E11</v>
      </c>
      <c r="B8540" s="29" t="s">
        <v>20549</v>
      </c>
      <c r="C8540" s="29" t="s">
        <v>25058</v>
      </c>
      <c r="D8540" s="28">
        <v>8.7076060811E10</v>
      </c>
      <c r="E8540" s="29" t="s">
        <v>225</v>
      </c>
      <c r="F8540" s="29" t="s">
        <v>2</v>
      </c>
      <c r="G8540" s="29" t="s">
        <v>16152</v>
      </c>
      <c r="H8540" s="51" t="s">
        <v>22451</v>
      </c>
      <c r="I8540" s="6"/>
      <c r="J8540" s="10"/>
    </row>
    <row r="8541">
      <c r="A8541" s="62">
        <v>8.70627301999E11</v>
      </c>
      <c r="B8541" s="63" t="s">
        <v>25059</v>
      </c>
      <c r="C8541" s="63" t="s">
        <v>25060</v>
      </c>
      <c r="D8541" s="63" t="s">
        <v>25061</v>
      </c>
      <c r="E8541" s="63" t="s">
        <v>21</v>
      </c>
      <c r="F8541" s="63" t="s">
        <v>16</v>
      </c>
      <c r="G8541" s="63" t="s">
        <v>21615</v>
      </c>
      <c r="H8541" s="33"/>
      <c r="I8541" s="33"/>
      <c r="J8541" s="6"/>
    </row>
    <row r="8542">
      <c r="A8542" s="62">
        <v>8.70626301507E11</v>
      </c>
      <c r="B8542" s="63" t="s">
        <v>25062</v>
      </c>
      <c r="C8542" s="63" t="s">
        <v>25063</v>
      </c>
      <c r="D8542" s="62">
        <v>8.7058884021E10</v>
      </c>
      <c r="E8542" s="63" t="s">
        <v>225</v>
      </c>
      <c r="F8542" s="63" t="s">
        <v>205</v>
      </c>
      <c r="G8542" s="63" t="s">
        <v>1211</v>
      </c>
      <c r="H8542" s="33"/>
      <c r="I8542" s="33"/>
      <c r="J8542" s="10"/>
    </row>
    <row r="8543">
      <c r="A8543" s="28">
        <v>8.70627302372E11</v>
      </c>
      <c r="B8543" s="29" t="s">
        <v>25064</v>
      </c>
      <c r="C8543" s="29" t="s">
        <v>25065</v>
      </c>
      <c r="D8543" s="28">
        <v>8.7071716833E10</v>
      </c>
      <c r="E8543" s="29" t="s">
        <v>165</v>
      </c>
      <c r="F8543" s="29" t="s">
        <v>2</v>
      </c>
      <c r="G8543" s="29" t="s">
        <v>25066</v>
      </c>
      <c r="H8543" s="51" t="s">
        <v>25067</v>
      </c>
      <c r="I8543" s="6"/>
      <c r="J8543" s="6"/>
    </row>
    <row r="8544">
      <c r="A8544" s="3">
        <v>8.70630303248E11</v>
      </c>
      <c r="B8544" s="2" t="s">
        <v>25068</v>
      </c>
      <c r="C8544" s="2" t="s">
        <v>25069</v>
      </c>
      <c r="D8544" s="3">
        <f>+77750878068</f>
        <v>77750878068</v>
      </c>
      <c r="E8544" s="2" t="s">
        <v>1335</v>
      </c>
      <c r="F8544" s="2" t="s">
        <v>37</v>
      </c>
      <c r="G8544" s="2" t="s">
        <v>25070</v>
      </c>
      <c r="H8544" s="4" t="s">
        <v>23838</v>
      </c>
      <c r="I8544" s="10"/>
      <c r="J8544" s="33"/>
    </row>
    <row r="8545">
      <c r="A8545" s="28">
        <v>8.70628301439E11</v>
      </c>
      <c r="B8545" s="29" t="s">
        <v>25071</v>
      </c>
      <c r="C8545" s="29" t="s">
        <v>25072</v>
      </c>
      <c r="D8545" s="29" t="s">
        <v>25073</v>
      </c>
      <c r="E8545" s="29" t="s">
        <v>213</v>
      </c>
      <c r="F8545" s="29" t="s">
        <v>37</v>
      </c>
      <c r="G8545" s="29" t="s">
        <v>15741</v>
      </c>
      <c r="H8545" s="51" t="s">
        <v>23671</v>
      </c>
      <c r="I8545" s="6"/>
      <c r="J8545" s="10"/>
    </row>
    <row r="8546">
      <c r="A8546" s="28">
        <v>8.70706303002E11</v>
      </c>
      <c r="B8546" s="29" t="s">
        <v>25074</v>
      </c>
      <c r="C8546" s="29" t="s">
        <v>25074</v>
      </c>
      <c r="D8546" s="28">
        <v>8.7778558899E10</v>
      </c>
      <c r="E8546" s="29" t="s">
        <v>25075</v>
      </c>
      <c r="F8546" s="29" t="s">
        <v>186</v>
      </c>
      <c r="G8546" s="29" t="s">
        <v>13290</v>
      </c>
      <c r="H8546" s="51" t="s">
        <v>25076</v>
      </c>
      <c r="I8546" s="6"/>
      <c r="J8546" s="6"/>
    </row>
    <row r="8547">
      <c r="A8547" s="28">
        <v>8.7070235103E11</v>
      </c>
      <c r="B8547" s="29" t="s">
        <v>25077</v>
      </c>
      <c r="C8547" s="29" t="s">
        <v>25078</v>
      </c>
      <c r="D8547" s="28">
        <v>8.7784447718E10</v>
      </c>
      <c r="E8547" s="29" t="s">
        <v>225</v>
      </c>
      <c r="F8547" s="29" t="s">
        <v>71</v>
      </c>
      <c r="G8547" s="29" t="s">
        <v>1800</v>
      </c>
      <c r="H8547" s="30" t="s">
        <v>24615</v>
      </c>
      <c r="I8547" s="6"/>
      <c r="J8547" s="6"/>
    </row>
    <row r="8548">
      <c r="A8548" s="28">
        <v>8.70703300953E11</v>
      </c>
      <c r="B8548" s="29" t="s">
        <v>25079</v>
      </c>
      <c r="C8548" s="29" t="s">
        <v>25080</v>
      </c>
      <c r="D8548" s="28">
        <v>8.7781120157E10</v>
      </c>
      <c r="E8548" s="29" t="s">
        <v>525</v>
      </c>
      <c r="F8548" s="29" t="s">
        <v>452</v>
      </c>
      <c r="G8548" s="29" t="s">
        <v>16280</v>
      </c>
      <c r="H8548" s="51" t="s">
        <v>23599</v>
      </c>
      <c r="I8548" s="6"/>
      <c r="J8548" s="6"/>
    </row>
    <row r="8549">
      <c r="A8549" s="3">
        <v>8.70702451067E11</v>
      </c>
      <c r="B8549" s="2" t="s">
        <v>25081</v>
      </c>
      <c r="C8549" s="2" t="s">
        <v>25082</v>
      </c>
      <c r="D8549" s="3">
        <v>8.7471385001E10</v>
      </c>
      <c r="E8549" s="2" t="s">
        <v>1335</v>
      </c>
      <c r="F8549" s="2" t="s">
        <v>16</v>
      </c>
      <c r="G8549" s="2" t="s">
        <v>1536</v>
      </c>
      <c r="H8549" s="65" t="s">
        <v>2591</v>
      </c>
      <c r="I8549" s="10"/>
      <c r="J8549" s="20"/>
    </row>
    <row r="8550">
      <c r="A8550" s="28">
        <v>8.70709450893E11</v>
      </c>
      <c r="B8550" s="29" t="s">
        <v>25083</v>
      </c>
      <c r="C8550" s="29" t="s">
        <v>25083</v>
      </c>
      <c r="D8550" s="28">
        <v>8.7085041871E10</v>
      </c>
      <c r="E8550" s="29" t="s">
        <v>225</v>
      </c>
      <c r="F8550" s="29" t="s">
        <v>9</v>
      </c>
      <c r="G8550" s="29" t="s">
        <v>1584</v>
      </c>
      <c r="H8550" s="30" t="s">
        <v>2826</v>
      </c>
      <c r="I8550" s="6"/>
      <c r="J8550" s="6"/>
    </row>
    <row r="8551">
      <c r="A8551" s="62">
        <v>8.70709300524E11</v>
      </c>
      <c r="B8551" s="63" t="s">
        <v>25084</v>
      </c>
      <c r="C8551" s="63" t="s">
        <v>25085</v>
      </c>
      <c r="D8551" s="62">
        <f>+77025664887</f>
        <v>77025664887</v>
      </c>
      <c r="E8551" s="63" t="s">
        <v>584</v>
      </c>
      <c r="F8551" s="63" t="s">
        <v>16</v>
      </c>
      <c r="G8551" s="63" t="s">
        <v>5543</v>
      </c>
      <c r="H8551" s="33"/>
      <c r="I8551" s="33"/>
      <c r="J8551" s="6"/>
    </row>
    <row r="8552">
      <c r="A8552" s="3">
        <v>8.70708402271E11</v>
      </c>
      <c r="B8552" s="2" t="s">
        <v>25086</v>
      </c>
      <c r="C8552" s="2" t="s">
        <v>25087</v>
      </c>
      <c r="D8552" s="3">
        <v>8.7011485353E10</v>
      </c>
      <c r="E8552" s="2" t="s">
        <v>165</v>
      </c>
      <c r="F8552" s="2" t="s">
        <v>43</v>
      </c>
      <c r="G8552" s="2" t="s">
        <v>2915</v>
      </c>
      <c r="H8552" s="4" t="s">
        <v>25088</v>
      </c>
      <c r="I8552" s="10"/>
      <c r="J8552" s="6"/>
    </row>
    <row r="8553">
      <c r="A8553" s="28">
        <v>8.70715402098E11</v>
      </c>
      <c r="B8553" s="29" t="s">
        <v>21776</v>
      </c>
      <c r="C8553" s="29" t="s">
        <v>25089</v>
      </c>
      <c r="D8553" s="28">
        <v>8.7779620907E10</v>
      </c>
      <c r="E8553" s="29" t="s">
        <v>117</v>
      </c>
      <c r="F8553" s="29" t="s">
        <v>91</v>
      </c>
      <c r="G8553" s="29" t="s">
        <v>15319</v>
      </c>
      <c r="H8553" s="51" t="s">
        <v>24156</v>
      </c>
      <c r="I8553" s="6"/>
      <c r="J8553" s="6"/>
    </row>
    <row r="8554">
      <c r="A8554" s="3">
        <v>8.70712450797E11</v>
      </c>
      <c r="B8554" s="2" t="s">
        <v>25090</v>
      </c>
      <c r="C8554" s="2" t="s">
        <v>25091</v>
      </c>
      <c r="D8554" s="3">
        <v>8.7773371561E10</v>
      </c>
      <c r="E8554" s="2" t="s">
        <v>362</v>
      </c>
      <c r="F8554" s="2" t="s">
        <v>43</v>
      </c>
      <c r="G8554" s="2" t="s">
        <v>25092</v>
      </c>
      <c r="H8554" s="4" t="s">
        <v>25088</v>
      </c>
      <c r="I8554" s="10"/>
      <c r="J8554" s="6"/>
    </row>
    <row r="8555">
      <c r="A8555" s="62">
        <v>8.70711301271E11</v>
      </c>
      <c r="B8555" s="63" t="s">
        <v>25093</v>
      </c>
      <c r="C8555" s="63" t="s">
        <v>25094</v>
      </c>
      <c r="D8555" s="68" t="str">
        <f>+77026779777 ,87026779777</f>
        <v>#ERROR!</v>
      </c>
      <c r="E8555" s="63" t="s">
        <v>213</v>
      </c>
      <c r="F8555" s="63" t="s">
        <v>205</v>
      </c>
      <c r="G8555" s="63" t="s">
        <v>5169</v>
      </c>
      <c r="H8555" s="33"/>
      <c r="I8555" s="33"/>
      <c r="J8555" s="6"/>
    </row>
    <row r="8556">
      <c r="A8556" s="3">
        <v>8.70712302116E11</v>
      </c>
      <c r="B8556" s="2" t="s">
        <v>25095</v>
      </c>
      <c r="C8556" s="2" t="s">
        <v>25096</v>
      </c>
      <c r="D8556" s="3">
        <f>+77005178707</f>
        <v>77005178707</v>
      </c>
      <c r="E8556" s="2" t="s">
        <v>173</v>
      </c>
      <c r="F8556" s="2" t="s">
        <v>31</v>
      </c>
      <c r="G8556" s="2" t="s">
        <v>2447</v>
      </c>
      <c r="H8556" s="4" t="s">
        <v>20832</v>
      </c>
      <c r="I8556" s="10"/>
      <c r="J8556" s="10"/>
    </row>
    <row r="8557">
      <c r="A8557" s="28">
        <v>8.70715301095E11</v>
      </c>
      <c r="B8557" s="29" t="s">
        <v>25097</v>
      </c>
      <c r="C8557" s="29" t="s">
        <v>25098</v>
      </c>
      <c r="D8557" s="28">
        <v>8.701125252E10</v>
      </c>
      <c r="E8557" s="29" t="s">
        <v>165</v>
      </c>
      <c r="F8557" s="29" t="s">
        <v>2</v>
      </c>
      <c r="G8557" s="29" t="s">
        <v>12199</v>
      </c>
      <c r="H8557" s="51" t="s">
        <v>22451</v>
      </c>
      <c r="I8557" s="6"/>
      <c r="J8557" s="13"/>
    </row>
    <row r="8558">
      <c r="A8558" s="62">
        <v>8.70719301146E11</v>
      </c>
      <c r="B8558" s="63" t="s">
        <v>25099</v>
      </c>
      <c r="C8558" s="63" t="s">
        <v>25100</v>
      </c>
      <c r="D8558" s="68" t="str">
        <f>+77777520350 ,87777520350</f>
        <v>#ERROR!</v>
      </c>
      <c r="E8558" s="63" t="s">
        <v>213</v>
      </c>
      <c r="F8558" s="63" t="s">
        <v>16</v>
      </c>
      <c r="G8558" s="63" t="s">
        <v>1634</v>
      </c>
      <c r="H8558" s="33"/>
      <c r="I8558" s="33"/>
      <c r="J8558" s="10"/>
    </row>
    <row r="8559">
      <c r="A8559" s="28">
        <v>8.7072040003E11</v>
      </c>
      <c r="B8559" s="29" t="s">
        <v>25101</v>
      </c>
      <c r="C8559" s="29" t="s">
        <v>25102</v>
      </c>
      <c r="D8559" s="39" t="s">
        <v>25103</v>
      </c>
      <c r="E8559" s="29" t="s">
        <v>117</v>
      </c>
      <c r="F8559" s="29" t="s">
        <v>96</v>
      </c>
      <c r="G8559" s="29" t="s">
        <v>16126</v>
      </c>
      <c r="H8559" s="51" t="s">
        <v>2373</v>
      </c>
      <c r="I8559" s="6"/>
      <c r="J8559" s="10"/>
      <c r="K8559" s="27"/>
      <c r="L8559" s="27"/>
      <c r="M8559" s="27"/>
      <c r="N8559" s="27"/>
      <c r="O8559" s="27"/>
      <c r="P8559" s="27"/>
      <c r="Q8559" s="27"/>
      <c r="R8559" s="27"/>
      <c r="S8559" s="27"/>
      <c r="T8559" s="27"/>
      <c r="U8559" s="27"/>
      <c r="V8559" s="27"/>
      <c r="W8559" s="27"/>
      <c r="X8559" s="27"/>
      <c r="Y8559" s="27"/>
      <c r="Z8559" s="27"/>
    </row>
    <row r="8560">
      <c r="A8560" s="28">
        <v>8.70719302878E11</v>
      </c>
      <c r="B8560" s="29" t="s">
        <v>25104</v>
      </c>
      <c r="C8560" s="29" t="s">
        <v>25105</v>
      </c>
      <c r="D8560" s="28">
        <v>8.7051128181E10</v>
      </c>
      <c r="E8560" s="29" t="s">
        <v>36</v>
      </c>
      <c r="F8560" s="29" t="s">
        <v>37</v>
      </c>
      <c r="G8560" s="29" t="s">
        <v>16220</v>
      </c>
      <c r="H8560" s="51" t="s">
        <v>23671</v>
      </c>
      <c r="I8560" s="6"/>
      <c r="J8560" s="6"/>
    </row>
    <row r="8561">
      <c r="A8561" s="28">
        <v>8.70728401489E11</v>
      </c>
      <c r="B8561" s="29" t="s">
        <v>25106</v>
      </c>
      <c r="C8561" s="29" t="s">
        <v>25107</v>
      </c>
      <c r="D8561" s="28">
        <v>8.701605257E10</v>
      </c>
      <c r="E8561" s="29" t="s">
        <v>1335</v>
      </c>
      <c r="F8561" s="29" t="s">
        <v>2</v>
      </c>
      <c r="G8561" s="29" t="s">
        <v>12199</v>
      </c>
      <c r="H8561" s="51" t="s">
        <v>22451</v>
      </c>
      <c r="I8561" s="6"/>
      <c r="J8561" s="6"/>
    </row>
    <row r="8562">
      <c r="A8562" s="3">
        <v>8.70722451036E11</v>
      </c>
      <c r="B8562" s="2" t="s">
        <v>25108</v>
      </c>
      <c r="C8562" s="2" t="s">
        <v>25109</v>
      </c>
      <c r="D8562" s="3">
        <v>8.7172776439E10</v>
      </c>
      <c r="E8562" s="2" t="s">
        <v>213</v>
      </c>
      <c r="F8562" s="2" t="s">
        <v>60</v>
      </c>
      <c r="G8562" s="2" t="s">
        <v>1768</v>
      </c>
      <c r="H8562" s="4" t="s">
        <v>2994</v>
      </c>
      <c r="I8562" s="10"/>
      <c r="J8562" s="20"/>
    </row>
    <row r="8563">
      <c r="A8563" s="3">
        <v>8.70731401237E11</v>
      </c>
      <c r="B8563" s="2" t="s">
        <v>25110</v>
      </c>
      <c r="C8563" s="2" t="s">
        <v>25111</v>
      </c>
      <c r="D8563" s="69" t="s">
        <v>25112</v>
      </c>
      <c r="E8563" s="2" t="s">
        <v>173</v>
      </c>
      <c r="F8563" s="2" t="s">
        <v>273</v>
      </c>
      <c r="G8563" s="2" t="s">
        <v>5830</v>
      </c>
      <c r="H8563" s="4" t="s">
        <v>21650</v>
      </c>
      <c r="I8563" s="10"/>
      <c r="J8563" s="6"/>
    </row>
    <row r="8564">
      <c r="A8564" s="3">
        <v>8.70729300569E11</v>
      </c>
      <c r="B8564" s="2" t="s">
        <v>25113</v>
      </c>
      <c r="C8564" s="2" t="s">
        <v>10806</v>
      </c>
      <c r="D8564" s="69" t="s">
        <v>25114</v>
      </c>
      <c r="E8564" s="2" t="s">
        <v>117</v>
      </c>
      <c r="F8564" s="2" t="s">
        <v>16</v>
      </c>
      <c r="G8564" s="2" t="s">
        <v>10807</v>
      </c>
      <c r="H8564" s="4" t="s">
        <v>25115</v>
      </c>
      <c r="I8564" s="10"/>
      <c r="J8564" s="10"/>
    </row>
    <row r="8565">
      <c r="A8565" s="62">
        <v>8.70729402393E11</v>
      </c>
      <c r="B8565" s="63" t="s">
        <v>25116</v>
      </c>
      <c r="C8565" s="63" t="s">
        <v>25117</v>
      </c>
      <c r="D8565" s="63" t="s">
        <v>25118</v>
      </c>
      <c r="E8565" s="63" t="s">
        <v>165</v>
      </c>
      <c r="F8565" s="63" t="s">
        <v>205</v>
      </c>
      <c r="G8565" s="63" t="s">
        <v>1096</v>
      </c>
      <c r="H8565" s="33"/>
      <c r="I8565" s="33"/>
      <c r="J8565" s="33"/>
    </row>
    <row r="8566">
      <c r="A8566" s="62">
        <v>8.70729302852E11</v>
      </c>
      <c r="B8566" s="63" t="s">
        <v>25119</v>
      </c>
      <c r="C8566" s="63" t="s">
        <v>25120</v>
      </c>
      <c r="D8566" s="68" t="str">
        <f>+7 (705) 677-9828 ,87056779828</f>
        <v>#ERROR!</v>
      </c>
      <c r="E8566" s="63" t="s">
        <v>225</v>
      </c>
      <c r="F8566" s="63" t="s">
        <v>205</v>
      </c>
      <c r="G8566" s="63" t="s">
        <v>2227</v>
      </c>
      <c r="H8566" s="33"/>
      <c r="I8566" s="33"/>
      <c r="J8566" s="6"/>
    </row>
    <row r="8567">
      <c r="A8567" s="3">
        <v>8.70730451159E11</v>
      </c>
      <c r="B8567" s="2" t="s">
        <v>25121</v>
      </c>
      <c r="C8567" s="2" t="s">
        <v>25122</v>
      </c>
      <c r="D8567" s="3">
        <v>8.7051622224E10</v>
      </c>
      <c r="E8567" s="2" t="s">
        <v>1335</v>
      </c>
      <c r="F8567" s="2" t="s">
        <v>9</v>
      </c>
      <c r="G8567" s="2" t="s">
        <v>1648</v>
      </c>
      <c r="H8567" s="65" t="s">
        <v>2591</v>
      </c>
      <c r="I8567" s="10"/>
      <c r="J8567" s="10"/>
    </row>
    <row r="8568">
      <c r="A8568" s="28">
        <v>8.7080530146E11</v>
      </c>
      <c r="B8568" s="29" t="s">
        <v>25123</v>
      </c>
      <c r="C8568" s="29" t="s">
        <v>25124</v>
      </c>
      <c r="D8568" s="28">
        <f>+77715805018</f>
        <v>77715805018</v>
      </c>
      <c r="E8568" s="29" t="s">
        <v>36</v>
      </c>
      <c r="F8568" s="29" t="s">
        <v>37</v>
      </c>
      <c r="G8568" s="29" t="s">
        <v>25125</v>
      </c>
      <c r="H8568" s="51" t="s">
        <v>23671</v>
      </c>
      <c r="I8568" s="6"/>
      <c r="J8568" s="6"/>
    </row>
    <row r="8569">
      <c r="A8569" s="28">
        <v>8.70802401103E11</v>
      </c>
      <c r="B8569" s="29" t="s">
        <v>25126</v>
      </c>
      <c r="C8569" s="29" t="s">
        <v>25126</v>
      </c>
      <c r="D8569" s="29" t="s">
        <v>25127</v>
      </c>
      <c r="E8569" s="29" t="s">
        <v>1373</v>
      </c>
      <c r="F8569" s="29" t="s">
        <v>201</v>
      </c>
      <c r="G8569" s="29" t="s">
        <v>25128</v>
      </c>
      <c r="H8569" s="51" t="s">
        <v>2637</v>
      </c>
      <c r="I8569" s="6"/>
      <c r="J8569" s="6"/>
    </row>
    <row r="8570">
      <c r="A8570" s="28">
        <v>8.70805301054E11</v>
      </c>
      <c r="B8570" s="29" t="s">
        <v>22893</v>
      </c>
      <c r="C8570" s="29" t="s">
        <v>25129</v>
      </c>
      <c r="D8570" s="28">
        <f>+77769200887</f>
        <v>77769200887</v>
      </c>
      <c r="E8570" s="29" t="s">
        <v>117</v>
      </c>
      <c r="F8570" s="29" t="s">
        <v>91</v>
      </c>
      <c r="G8570" s="29" t="s">
        <v>1138</v>
      </c>
      <c r="H8570" s="51" t="s">
        <v>2894</v>
      </c>
      <c r="I8570" s="6"/>
      <c r="J8570" s="6"/>
    </row>
    <row r="8571">
      <c r="A8571" s="3">
        <v>8.7080730152E11</v>
      </c>
      <c r="B8571" s="2" t="s">
        <v>25130</v>
      </c>
      <c r="C8571" s="2" t="s">
        <v>25131</v>
      </c>
      <c r="D8571" s="69" t="s">
        <v>25132</v>
      </c>
      <c r="E8571" s="2" t="s">
        <v>674</v>
      </c>
      <c r="F8571" s="2" t="s">
        <v>37</v>
      </c>
      <c r="G8571" s="2" t="s">
        <v>24249</v>
      </c>
      <c r="H8571" s="4" t="s">
        <v>23838</v>
      </c>
      <c r="I8571" s="10"/>
      <c r="J8571" s="20"/>
    </row>
    <row r="8572">
      <c r="A8572" s="62">
        <v>8.70809302555E11</v>
      </c>
      <c r="B8572" s="63" t="s">
        <v>25133</v>
      </c>
      <c r="C8572" s="63" t="s">
        <v>25134</v>
      </c>
      <c r="D8572" s="68" t="str">
        <f>+77711010048 ,87711010048</f>
        <v>#ERROR!</v>
      </c>
      <c r="E8572" s="63" t="s">
        <v>21</v>
      </c>
      <c r="F8572" s="63" t="s">
        <v>16</v>
      </c>
      <c r="G8572" s="63" t="s">
        <v>14483</v>
      </c>
      <c r="H8572" s="33"/>
      <c r="I8572" s="33"/>
      <c r="J8572" s="6"/>
    </row>
    <row r="8573">
      <c r="A8573" s="3">
        <v>8.7080735038E11</v>
      </c>
      <c r="B8573" s="2" t="s">
        <v>25135</v>
      </c>
      <c r="C8573" s="2" t="s">
        <v>25136</v>
      </c>
      <c r="D8573" s="3">
        <v>8.7010915165E10</v>
      </c>
      <c r="E8573" s="2" t="s">
        <v>117</v>
      </c>
      <c r="F8573" s="2" t="s">
        <v>71</v>
      </c>
      <c r="G8573" s="2" t="s">
        <v>1053</v>
      </c>
      <c r="H8573" s="65" t="s">
        <v>24862</v>
      </c>
      <c r="I8573" s="10"/>
      <c r="J8573" s="6"/>
    </row>
    <row r="8574">
      <c r="A8574" s="28">
        <v>8.70810302773E11</v>
      </c>
      <c r="B8574" s="29" t="s">
        <v>25137</v>
      </c>
      <c r="C8574" s="29" t="s">
        <v>25138</v>
      </c>
      <c r="D8574" s="28">
        <v>8.7754576771E10</v>
      </c>
      <c r="E8574" s="29" t="s">
        <v>165</v>
      </c>
      <c r="F8574" s="29" t="s">
        <v>37</v>
      </c>
      <c r="G8574" s="29" t="s">
        <v>6877</v>
      </c>
      <c r="H8574" s="51" t="s">
        <v>23671</v>
      </c>
      <c r="I8574" s="6"/>
      <c r="J8574" s="10"/>
    </row>
    <row r="8575">
      <c r="A8575" s="28">
        <v>8.70809350986E11</v>
      </c>
      <c r="B8575" s="29" t="s">
        <v>25139</v>
      </c>
      <c r="C8575" s="29" t="s">
        <v>25140</v>
      </c>
      <c r="D8575" s="28">
        <v>8.7012655791E10</v>
      </c>
      <c r="E8575" s="29" t="s">
        <v>674</v>
      </c>
      <c r="F8575" s="29" t="s">
        <v>60</v>
      </c>
      <c r="G8575" s="29" t="s">
        <v>3100</v>
      </c>
      <c r="H8575" s="51" t="s">
        <v>23405</v>
      </c>
      <c r="I8575" s="6"/>
      <c r="J8575" s="10"/>
    </row>
    <row r="8576">
      <c r="A8576" s="58"/>
      <c r="B8576" s="58"/>
      <c r="C8576" s="58"/>
      <c r="D8576" s="58"/>
      <c r="E8576" s="58"/>
      <c r="F8576" s="58"/>
      <c r="G8576" s="58"/>
      <c r="H8576" s="6"/>
      <c r="I8576" s="6"/>
      <c r="J8576" s="6"/>
    </row>
    <row r="8577">
      <c r="A8577" s="3">
        <v>8.70812400447E11</v>
      </c>
      <c r="B8577" s="2" t="s">
        <v>25141</v>
      </c>
      <c r="C8577" s="2" t="s">
        <v>25142</v>
      </c>
      <c r="D8577" s="3">
        <v>8.7751392905E10</v>
      </c>
      <c r="E8577" s="2" t="s">
        <v>117</v>
      </c>
      <c r="F8577" s="2" t="s">
        <v>186</v>
      </c>
      <c r="G8577" s="2" t="s">
        <v>4981</v>
      </c>
      <c r="H8577" s="4" t="s">
        <v>2505</v>
      </c>
      <c r="I8577" s="10"/>
      <c r="J8577" s="6"/>
    </row>
    <row r="8578">
      <c r="A8578" s="62">
        <v>8.70812302133E11</v>
      </c>
      <c r="B8578" s="63" t="s">
        <v>25143</v>
      </c>
      <c r="C8578" s="63" t="s">
        <v>25144</v>
      </c>
      <c r="D8578" s="62">
        <f>+77026668878</f>
        <v>77026668878</v>
      </c>
      <c r="E8578" s="63" t="s">
        <v>173</v>
      </c>
      <c r="F8578" s="63" t="s">
        <v>16</v>
      </c>
      <c r="G8578" s="63" t="s">
        <v>21653</v>
      </c>
      <c r="H8578" s="33"/>
      <c r="I8578" s="33"/>
      <c r="J8578" s="10"/>
    </row>
    <row r="8579">
      <c r="A8579" s="28">
        <v>8.70822301483E11</v>
      </c>
      <c r="B8579" s="29" t="s">
        <v>25145</v>
      </c>
      <c r="C8579" s="29" t="s">
        <v>25146</v>
      </c>
      <c r="D8579" s="28">
        <v>8.7026708437E10</v>
      </c>
      <c r="E8579" s="29" t="s">
        <v>165</v>
      </c>
      <c r="F8579" s="29" t="s">
        <v>186</v>
      </c>
      <c r="G8579" s="29" t="s">
        <v>14034</v>
      </c>
      <c r="H8579" s="51" t="s">
        <v>2505</v>
      </c>
      <c r="I8579" s="6"/>
      <c r="J8579" s="10"/>
    </row>
    <row r="8580">
      <c r="A8580" s="28">
        <v>8.70817350424E11</v>
      </c>
      <c r="B8580" s="29" t="s">
        <v>25147</v>
      </c>
      <c r="C8580" s="29" t="s">
        <v>25148</v>
      </c>
      <c r="D8580" s="28">
        <v>8.775348366E10</v>
      </c>
      <c r="E8580" s="29" t="s">
        <v>225</v>
      </c>
      <c r="F8580" s="29" t="s">
        <v>9</v>
      </c>
      <c r="G8580" s="29" t="s">
        <v>5315</v>
      </c>
      <c r="H8580" s="30" t="s">
        <v>20425</v>
      </c>
      <c r="I8580" s="6"/>
      <c r="J8580" s="6"/>
    </row>
    <row r="8581">
      <c r="A8581" s="28">
        <v>8.7081840112E11</v>
      </c>
      <c r="B8581" s="29" t="s">
        <v>24616</v>
      </c>
      <c r="C8581" s="29" t="s">
        <v>25149</v>
      </c>
      <c r="D8581" s="28">
        <f>+77056221450</f>
        <v>77056221450</v>
      </c>
      <c r="E8581" s="29" t="s">
        <v>165</v>
      </c>
      <c r="F8581" s="29" t="s">
        <v>91</v>
      </c>
      <c r="G8581" s="29" t="s">
        <v>2739</v>
      </c>
      <c r="H8581" s="51" t="s">
        <v>25150</v>
      </c>
      <c r="I8581" s="6"/>
      <c r="J8581" s="6"/>
    </row>
    <row r="8582">
      <c r="A8582" s="28">
        <v>8.70817401998E11</v>
      </c>
      <c r="B8582" s="29" t="s">
        <v>25151</v>
      </c>
      <c r="C8582" s="29" t="s">
        <v>25152</v>
      </c>
      <c r="D8582" s="28">
        <v>8.7713888777E10</v>
      </c>
      <c r="E8582" s="29" t="s">
        <v>173</v>
      </c>
      <c r="F8582" s="29" t="s">
        <v>37</v>
      </c>
      <c r="G8582" s="29" t="s">
        <v>25153</v>
      </c>
      <c r="H8582" s="51" t="s">
        <v>23671</v>
      </c>
      <c r="I8582" s="6"/>
      <c r="J8582" s="33"/>
    </row>
    <row r="8583">
      <c r="A8583" s="28">
        <v>8.70821401444E11</v>
      </c>
      <c r="B8583" s="29" t="s">
        <v>25154</v>
      </c>
      <c r="C8583" s="29" t="s">
        <v>25154</v>
      </c>
      <c r="D8583" s="28">
        <f>+77012034480</f>
        <v>77012034480</v>
      </c>
      <c r="E8583" s="29" t="s">
        <v>16</v>
      </c>
      <c r="F8583" s="29" t="s">
        <v>201</v>
      </c>
      <c r="G8583" s="29" t="s">
        <v>13621</v>
      </c>
      <c r="H8583" s="51" t="s">
        <v>2637</v>
      </c>
      <c r="I8583" s="6"/>
      <c r="J8583" s="20"/>
    </row>
    <row r="8584">
      <c r="A8584" s="3">
        <v>8.70829300874E11</v>
      </c>
      <c r="B8584" s="2" t="s">
        <v>25155</v>
      </c>
      <c r="C8584" s="2" t="s">
        <v>25156</v>
      </c>
      <c r="D8584" s="69" t="s">
        <v>25157</v>
      </c>
      <c r="E8584" s="2" t="s">
        <v>117</v>
      </c>
      <c r="F8584" s="2" t="s">
        <v>2</v>
      </c>
      <c r="G8584" s="2" t="s">
        <v>6514</v>
      </c>
      <c r="H8584" s="4" t="s">
        <v>23262</v>
      </c>
      <c r="I8584" s="10"/>
      <c r="J8584" s="13"/>
    </row>
    <row r="8585">
      <c r="A8585" s="3">
        <v>8.70831350202E11</v>
      </c>
      <c r="B8585" s="2" t="s">
        <v>25158</v>
      </c>
      <c r="C8585" s="2" t="s">
        <v>25159</v>
      </c>
      <c r="D8585" s="3">
        <v>8.7752099069E10</v>
      </c>
      <c r="E8585" s="2" t="s">
        <v>21</v>
      </c>
      <c r="F8585" s="2" t="s">
        <v>16</v>
      </c>
      <c r="G8585" s="2" t="s">
        <v>1267</v>
      </c>
      <c r="H8585" s="4" t="s">
        <v>25160</v>
      </c>
      <c r="I8585" s="10"/>
      <c r="J8585" s="6"/>
    </row>
    <row r="8586">
      <c r="A8586" s="3">
        <v>8.70829350452E11</v>
      </c>
      <c r="B8586" s="2" t="s">
        <v>25161</v>
      </c>
      <c r="C8586" s="2" t="s">
        <v>25162</v>
      </c>
      <c r="D8586" s="3">
        <v>8.7052356007E10</v>
      </c>
      <c r="E8586" s="2" t="s">
        <v>21</v>
      </c>
      <c r="F8586" s="2" t="s">
        <v>43</v>
      </c>
      <c r="G8586" s="2" t="s">
        <v>25163</v>
      </c>
      <c r="H8586" s="4" t="s">
        <v>25160</v>
      </c>
      <c r="I8586" s="10"/>
      <c r="J8586" s="10"/>
    </row>
    <row r="8587">
      <c r="A8587" s="28">
        <v>8.70910350172E11</v>
      </c>
      <c r="B8587" s="29" t="s">
        <v>25164</v>
      </c>
      <c r="C8587" s="29" t="s">
        <v>25165</v>
      </c>
      <c r="D8587" s="39" t="s">
        <v>25166</v>
      </c>
      <c r="E8587" s="29" t="s">
        <v>225</v>
      </c>
      <c r="F8587" s="29" t="s">
        <v>71</v>
      </c>
      <c r="G8587" s="29" t="s">
        <v>25167</v>
      </c>
      <c r="H8587" s="30" t="s">
        <v>24759</v>
      </c>
      <c r="I8587" s="6"/>
      <c r="J8587" s="10"/>
    </row>
    <row r="8588">
      <c r="A8588" s="28">
        <v>8.70910350493E11</v>
      </c>
      <c r="B8588" s="29" t="s">
        <v>25168</v>
      </c>
      <c r="C8588" s="29" t="s">
        <v>25169</v>
      </c>
      <c r="D8588" s="39" t="s">
        <v>12121</v>
      </c>
      <c r="E8588" s="29" t="s">
        <v>117</v>
      </c>
      <c r="F8588" s="29" t="s">
        <v>71</v>
      </c>
      <c r="G8588" s="29" t="s">
        <v>25170</v>
      </c>
      <c r="H8588" s="51" t="s">
        <v>3318</v>
      </c>
      <c r="I8588" s="6"/>
      <c r="J8588" s="33"/>
    </row>
    <row r="8589">
      <c r="A8589" s="28">
        <v>8.70910350628E11</v>
      </c>
      <c r="B8589" s="29" t="s">
        <v>25171</v>
      </c>
      <c r="C8589" s="29" t="s">
        <v>25172</v>
      </c>
      <c r="D8589" s="28">
        <v>8.7779239433E10</v>
      </c>
      <c r="E8589" s="29" t="s">
        <v>674</v>
      </c>
      <c r="F8589" s="29" t="s">
        <v>55</v>
      </c>
      <c r="G8589" s="29" t="s">
        <v>25173</v>
      </c>
      <c r="H8589" s="51" t="s">
        <v>28</v>
      </c>
      <c r="I8589" s="6"/>
      <c r="J8589" s="33"/>
    </row>
    <row r="8590">
      <c r="A8590" s="28">
        <v>8.70916301276E11</v>
      </c>
      <c r="B8590" s="29" t="s">
        <v>25174</v>
      </c>
      <c r="C8590" s="29" t="s">
        <v>25175</v>
      </c>
      <c r="D8590" s="28">
        <f>+77077970090</f>
        <v>77077970090</v>
      </c>
      <c r="E8590" s="29" t="s">
        <v>1335</v>
      </c>
      <c r="F8590" s="29" t="s">
        <v>16</v>
      </c>
      <c r="G8590" s="29" t="s">
        <v>3360</v>
      </c>
      <c r="H8590" s="51" t="s">
        <v>25042</v>
      </c>
      <c r="I8590" s="6"/>
      <c r="J8590" s="33"/>
    </row>
    <row r="8591">
      <c r="A8591" s="62">
        <v>8.70915350942E11</v>
      </c>
      <c r="B8591" s="63" t="s">
        <v>25176</v>
      </c>
      <c r="C8591" s="63" t="s">
        <v>25177</v>
      </c>
      <c r="D8591" s="62">
        <v>8.7016830093E10</v>
      </c>
      <c r="E8591" s="63" t="s">
        <v>173</v>
      </c>
      <c r="F8591" s="63" t="s">
        <v>428</v>
      </c>
      <c r="G8591" s="63" t="s">
        <v>3751</v>
      </c>
      <c r="H8591" s="33"/>
      <c r="I8591" s="33"/>
      <c r="J8591" s="6"/>
    </row>
    <row r="8592">
      <c r="A8592" s="3">
        <v>8.7092835013E11</v>
      </c>
      <c r="B8592" s="2" t="s">
        <v>25178</v>
      </c>
      <c r="C8592" s="2" t="s">
        <v>25179</v>
      </c>
      <c r="D8592" s="69" t="s">
        <v>25180</v>
      </c>
      <c r="E8592" s="2" t="s">
        <v>165</v>
      </c>
      <c r="F8592" s="2" t="s">
        <v>55</v>
      </c>
      <c r="G8592" s="2" t="s">
        <v>2026</v>
      </c>
      <c r="H8592" s="4" t="s">
        <v>3036</v>
      </c>
      <c r="I8592" s="10"/>
      <c r="J8592" s="10"/>
    </row>
    <row r="8593">
      <c r="A8593" s="62">
        <v>8.70918401421E11</v>
      </c>
      <c r="B8593" s="63" t="s">
        <v>25181</v>
      </c>
      <c r="C8593" s="63" t="s">
        <v>25182</v>
      </c>
      <c r="D8593" s="62">
        <v>8.775826952E10</v>
      </c>
      <c r="E8593" s="63" t="s">
        <v>625</v>
      </c>
      <c r="F8593" s="63" t="s">
        <v>428</v>
      </c>
      <c r="G8593" s="63" t="s">
        <v>5906</v>
      </c>
      <c r="H8593" s="33"/>
      <c r="I8593" s="33"/>
      <c r="J8593" s="33"/>
    </row>
    <row r="8594">
      <c r="A8594" s="28">
        <v>8.70926301776E11</v>
      </c>
      <c r="B8594" s="29" t="s">
        <v>25183</v>
      </c>
      <c r="C8594" s="29" t="s">
        <v>25184</v>
      </c>
      <c r="D8594" s="28">
        <v>8.7022910161E10</v>
      </c>
      <c r="E8594" s="29" t="s">
        <v>1335</v>
      </c>
      <c r="F8594" s="29" t="s">
        <v>91</v>
      </c>
      <c r="G8594" s="29" t="s">
        <v>18948</v>
      </c>
      <c r="H8594" s="51" t="s">
        <v>2894</v>
      </c>
      <c r="I8594" s="6"/>
      <c r="J8594" s="13"/>
    </row>
    <row r="8595">
      <c r="A8595" s="62">
        <v>8.71009300874E11</v>
      </c>
      <c r="B8595" s="63" t="s">
        <v>25185</v>
      </c>
      <c r="C8595" s="63" t="s">
        <v>25185</v>
      </c>
      <c r="D8595" s="62">
        <v>8.7019999739E10</v>
      </c>
      <c r="E8595" s="63" t="s">
        <v>196</v>
      </c>
      <c r="F8595" s="63" t="s">
        <v>428</v>
      </c>
      <c r="G8595" s="63" t="s">
        <v>5863</v>
      </c>
      <c r="H8595" s="33"/>
      <c r="I8595" s="33"/>
      <c r="J8595" s="10"/>
    </row>
    <row r="8596">
      <c r="A8596" s="28">
        <v>8.70928302031E11</v>
      </c>
      <c r="B8596" s="29" t="s">
        <v>25186</v>
      </c>
      <c r="C8596" s="29" t="s">
        <v>25187</v>
      </c>
      <c r="D8596" s="39" t="s">
        <v>25188</v>
      </c>
      <c r="E8596" s="29" t="s">
        <v>213</v>
      </c>
      <c r="F8596" s="29" t="s">
        <v>201</v>
      </c>
      <c r="G8596" s="29" t="s">
        <v>10411</v>
      </c>
      <c r="H8596" s="51" t="s">
        <v>23116</v>
      </c>
      <c r="I8596" s="6"/>
      <c r="J8596" s="10"/>
    </row>
    <row r="8597">
      <c r="A8597" s="3">
        <v>8.70928302696E11</v>
      </c>
      <c r="B8597" s="2" t="s">
        <v>25189</v>
      </c>
      <c r="C8597" s="2" t="s">
        <v>25190</v>
      </c>
      <c r="D8597" s="3">
        <v>8.771388117E10</v>
      </c>
      <c r="E8597" s="2" t="s">
        <v>117</v>
      </c>
      <c r="F8597" s="2" t="s">
        <v>37</v>
      </c>
      <c r="G8597" s="2" t="s">
        <v>20953</v>
      </c>
      <c r="H8597" s="4" t="s">
        <v>23838</v>
      </c>
      <c r="I8597" s="10"/>
      <c r="J8597" s="6"/>
    </row>
    <row r="8598">
      <c r="A8598" s="3">
        <v>8.71001399106E11</v>
      </c>
      <c r="B8598" s="2" t="s">
        <v>25191</v>
      </c>
      <c r="C8598" s="2" t="s">
        <v>25192</v>
      </c>
      <c r="D8598" s="3">
        <v>8.7071778288E10</v>
      </c>
      <c r="E8598" s="2" t="s">
        <v>117</v>
      </c>
      <c r="F8598" s="2" t="s">
        <v>96</v>
      </c>
      <c r="G8598" s="2" t="s">
        <v>13932</v>
      </c>
      <c r="H8598" s="4" t="s">
        <v>22054</v>
      </c>
      <c r="I8598" s="10"/>
      <c r="J8598" s="6"/>
    </row>
    <row r="8599">
      <c r="A8599" s="28">
        <v>8.71002350981E11</v>
      </c>
      <c r="B8599" s="29" t="s">
        <v>24987</v>
      </c>
      <c r="C8599" s="29" t="s">
        <v>25193</v>
      </c>
      <c r="D8599" s="28">
        <v>8.771531504E10</v>
      </c>
      <c r="E8599" s="29" t="s">
        <v>213</v>
      </c>
      <c r="F8599" s="29" t="s">
        <v>16</v>
      </c>
      <c r="G8599" s="29" t="s">
        <v>238</v>
      </c>
      <c r="H8599" s="30" t="s">
        <v>269</v>
      </c>
      <c r="I8599" s="6"/>
      <c r="J8599" s="6"/>
    </row>
    <row r="8600">
      <c r="A8600" s="3">
        <v>8.71001451009E11</v>
      </c>
      <c r="B8600" s="2" t="s">
        <v>25194</v>
      </c>
      <c r="C8600" s="2" t="s">
        <v>25195</v>
      </c>
      <c r="D8600" s="3">
        <v>8.7475801241E10</v>
      </c>
      <c r="E8600" s="2" t="s">
        <v>225</v>
      </c>
      <c r="F8600" s="2" t="s">
        <v>22</v>
      </c>
      <c r="G8600" s="2" t="s">
        <v>1427</v>
      </c>
      <c r="H8600" s="4" t="s">
        <v>2755</v>
      </c>
      <c r="I8600" s="10"/>
      <c r="J8600" s="33"/>
    </row>
    <row r="8601">
      <c r="A8601" s="3">
        <v>8.71001451524E11</v>
      </c>
      <c r="B8601" s="2" t="s">
        <v>25196</v>
      </c>
      <c r="C8601" s="2" t="s">
        <v>25197</v>
      </c>
      <c r="D8601" s="69" t="s">
        <v>25198</v>
      </c>
      <c r="E8601" s="2" t="s">
        <v>25199</v>
      </c>
      <c r="F8601" s="2" t="s">
        <v>60</v>
      </c>
      <c r="G8601" s="2" t="s">
        <v>61</v>
      </c>
      <c r="H8601" s="4" t="s">
        <v>21749</v>
      </c>
      <c r="I8601" s="10"/>
      <c r="J8601" s="6"/>
    </row>
    <row r="8602">
      <c r="A8602" s="28">
        <v>8.71006300134E11</v>
      </c>
      <c r="B8602" s="29" t="s">
        <v>25200</v>
      </c>
      <c r="C8602" s="29" t="s">
        <v>25201</v>
      </c>
      <c r="D8602" s="28">
        <v>8.7714361903E10</v>
      </c>
      <c r="E8602" s="29" t="s">
        <v>674</v>
      </c>
      <c r="F8602" s="29" t="s">
        <v>16</v>
      </c>
      <c r="G8602" s="29" t="s">
        <v>25202</v>
      </c>
      <c r="H8602" s="51" t="s">
        <v>25203</v>
      </c>
      <c r="I8602" s="6"/>
      <c r="J8602" s="6"/>
    </row>
    <row r="8603">
      <c r="A8603" s="28">
        <v>8.71007400394E11</v>
      </c>
      <c r="B8603" s="29" t="s">
        <v>25204</v>
      </c>
      <c r="C8603" s="29" t="s">
        <v>25205</v>
      </c>
      <c r="D8603" s="28">
        <v>8.7773756806E10</v>
      </c>
      <c r="E8603" s="29" t="s">
        <v>253</v>
      </c>
      <c r="F8603" s="29" t="s">
        <v>96</v>
      </c>
      <c r="G8603" s="29" t="s">
        <v>25206</v>
      </c>
      <c r="H8603" s="51" t="s">
        <v>25207</v>
      </c>
      <c r="I8603" s="6"/>
      <c r="J8603" s="6"/>
    </row>
    <row r="8604">
      <c r="A8604" s="28">
        <v>8.71013401206E11</v>
      </c>
      <c r="B8604" s="29" t="s">
        <v>25208</v>
      </c>
      <c r="C8604" s="29" t="s">
        <v>25209</v>
      </c>
      <c r="D8604" s="29" t="s">
        <v>25210</v>
      </c>
      <c r="E8604" s="29" t="s">
        <v>15397</v>
      </c>
      <c r="F8604" s="29" t="s">
        <v>37</v>
      </c>
      <c r="G8604" s="29" t="s">
        <v>5938</v>
      </c>
      <c r="H8604" s="51" t="s">
        <v>23671</v>
      </c>
      <c r="I8604" s="6"/>
      <c r="J8604" s="6"/>
    </row>
    <row r="8605">
      <c r="A8605" s="28">
        <v>8.71011301526E11</v>
      </c>
      <c r="B8605" s="29" t="s">
        <v>25211</v>
      </c>
      <c r="C8605" s="29" t="s">
        <v>25212</v>
      </c>
      <c r="D8605" s="28">
        <v>8.7055367781E10</v>
      </c>
      <c r="E8605" s="29" t="s">
        <v>6753</v>
      </c>
      <c r="F8605" s="29" t="s">
        <v>16</v>
      </c>
      <c r="G8605" s="29" t="s">
        <v>3404</v>
      </c>
      <c r="H8605" s="51" t="s">
        <v>25213</v>
      </c>
      <c r="I8605" s="6"/>
      <c r="J8605" s="10"/>
    </row>
    <row r="8606">
      <c r="A8606" s="62">
        <v>8.71015401277E11</v>
      </c>
      <c r="B8606" s="63" t="s">
        <v>25214</v>
      </c>
      <c r="C8606" s="63" t="s">
        <v>25215</v>
      </c>
      <c r="D8606" s="68" t="str">
        <f>+7(700)952-18-17</f>
        <v>#ERROR!</v>
      </c>
      <c r="E8606" s="63" t="s">
        <v>16</v>
      </c>
      <c r="F8606" s="63" t="s">
        <v>2</v>
      </c>
      <c r="G8606" s="63" t="s">
        <v>24031</v>
      </c>
      <c r="H8606" s="33"/>
      <c r="I8606" s="33"/>
      <c r="J8606" s="10"/>
    </row>
    <row r="8607">
      <c r="A8607" s="62">
        <v>8.71016499085E11</v>
      </c>
      <c r="B8607" s="63" t="s">
        <v>25216</v>
      </c>
      <c r="C8607" s="63" t="s">
        <v>25217</v>
      </c>
      <c r="D8607" s="62">
        <v>8.778996666E10</v>
      </c>
      <c r="E8607" s="63" t="s">
        <v>879</v>
      </c>
      <c r="F8607" s="63" t="s">
        <v>37</v>
      </c>
      <c r="G8607" s="63" t="s">
        <v>6027</v>
      </c>
      <c r="H8607" s="33"/>
      <c r="I8607" s="33"/>
      <c r="J8607" s="6"/>
    </row>
    <row r="8608">
      <c r="A8608" s="3">
        <v>8.71015350348E11</v>
      </c>
      <c r="B8608" s="2" t="s">
        <v>25218</v>
      </c>
      <c r="C8608" s="2" t="s">
        <v>25219</v>
      </c>
      <c r="D8608" s="3">
        <v>8.705503464E10</v>
      </c>
      <c r="E8608" s="2" t="s">
        <v>21</v>
      </c>
      <c r="F8608" s="2" t="s">
        <v>55</v>
      </c>
      <c r="G8608" s="2" t="s">
        <v>25220</v>
      </c>
      <c r="H8608" s="4" t="s">
        <v>25221</v>
      </c>
      <c r="I8608" s="10"/>
      <c r="J8608" s="20"/>
    </row>
    <row r="8609">
      <c r="A8609" s="3">
        <v>8.7101835079E11</v>
      </c>
      <c r="B8609" s="2" t="s">
        <v>25222</v>
      </c>
      <c r="C8609" s="2" t="s">
        <v>25223</v>
      </c>
      <c r="D8609" s="3">
        <f>+77478422836</f>
        <v>77478422836</v>
      </c>
      <c r="E8609" s="2" t="s">
        <v>2239</v>
      </c>
      <c r="F8609" s="2" t="s">
        <v>43</v>
      </c>
      <c r="G8609" s="2" t="s">
        <v>3369</v>
      </c>
      <c r="H8609" s="4" t="s">
        <v>2932</v>
      </c>
      <c r="I8609" s="10"/>
      <c r="J8609" s="6"/>
    </row>
    <row r="8610">
      <c r="A8610" s="62">
        <v>8.71101302345E11</v>
      </c>
      <c r="B8610" s="63" t="s">
        <v>25224</v>
      </c>
      <c r="C8610" s="63" t="s">
        <v>25225</v>
      </c>
      <c r="D8610" s="63" t="s">
        <v>25226</v>
      </c>
      <c r="E8610" s="63" t="s">
        <v>8671</v>
      </c>
      <c r="F8610" s="63" t="s">
        <v>205</v>
      </c>
      <c r="G8610" s="63" t="s">
        <v>5169</v>
      </c>
      <c r="H8610" s="33"/>
      <c r="I8610" s="33"/>
      <c r="J8610" s="6"/>
    </row>
    <row r="8611">
      <c r="A8611" s="28">
        <v>8.71022450194E11</v>
      </c>
      <c r="B8611" s="29" t="s">
        <v>25227</v>
      </c>
      <c r="C8611" s="29" t="s">
        <v>25228</v>
      </c>
      <c r="D8611" s="28">
        <v>8.7054240755E10</v>
      </c>
      <c r="E8611" s="29" t="s">
        <v>16</v>
      </c>
      <c r="F8611" s="29" t="s">
        <v>22</v>
      </c>
      <c r="G8611" s="29" t="s">
        <v>25229</v>
      </c>
      <c r="H8611" s="51" t="s">
        <v>25230</v>
      </c>
      <c r="I8611" s="6"/>
      <c r="J8611" s="10"/>
    </row>
    <row r="8612">
      <c r="A8612" s="62">
        <v>8.71024302991E11</v>
      </c>
      <c r="B8612" s="63" t="s">
        <v>23368</v>
      </c>
      <c r="C8612" s="63" t="s">
        <v>25231</v>
      </c>
      <c r="D8612" s="68" t="str">
        <f>+77026837564 ,87026837564</f>
        <v>#ERROR!</v>
      </c>
      <c r="E8612" s="63" t="s">
        <v>25232</v>
      </c>
      <c r="F8612" s="63" t="s">
        <v>2984</v>
      </c>
      <c r="G8612" s="63" t="s">
        <v>6071</v>
      </c>
      <c r="H8612" s="33"/>
      <c r="I8612" s="33"/>
      <c r="J8612" s="33"/>
    </row>
    <row r="8613">
      <c r="A8613" s="28">
        <v>8.71020303086E11</v>
      </c>
      <c r="B8613" s="29" t="s">
        <v>20723</v>
      </c>
      <c r="C8613" s="29" t="s">
        <v>25233</v>
      </c>
      <c r="D8613" s="28">
        <v>8.7059688008E10</v>
      </c>
      <c r="E8613" s="29" t="s">
        <v>14308</v>
      </c>
      <c r="F8613" s="29" t="s">
        <v>2</v>
      </c>
      <c r="G8613" s="29" t="s">
        <v>14496</v>
      </c>
      <c r="H8613" s="51" t="s">
        <v>25042</v>
      </c>
      <c r="I8613" s="6"/>
      <c r="J8613" s="10"/>
    </row>
    <row r="8614">
      <c r="A8614" s="62">
        <v>8.71029350522E11</v>
      </c>
      <c r="B8614" s="63" t="s">
        <v>25234</v>
      </c>
      <c r="C8614" s="63" t="s">
        <v>25234</v>
      </c>
      <c r="D8614" s="62">
        <v>8.7716659059E10</v>
      </c>
      <c r="E8614" s="63" t="s">
        <v>2489</v>
      </c>
      <c r="F8614" s="63" t="s">
        <v>428</v>
      </c>
      <c r="G8614" s="63" t="s">
        <v>3751</v>
      </c>
      <c r="H8614" s="33"/>
      <c r="I8614" s="33"/>
      <c r="J8614" s="10"/>
    </row>
    <row r="8615">
      <c r="A8615" s="28">
        <v>8.71107403184E11</v>
      </c>
      <c r="B8615" s="29" t="s">
        <v>25235</v>
      </c>
      <c r="C8615" s="29" t="s">
        <v>25235</v>
      </c>
      <c r="D8615" s="39" t="s">
        <v>25236</v>
      </c>
      <c r="E8615" s="29" t="s">
        <v>2749</v>
      </c>
      <c r="F8615" s="29" t="s">
        <v>37</v>
      </c>
      <c r="G8615" s="29" t="s">
        <v>12858</v>
      </c>
      <c r="H8615" s="51" t="s">
        <v>23671</v>
      </c>
      <c r="I8615" s="6"/>
      <c r="J8615" s="10"/>
    </row>
    <row r="8616">
      <c r="A8616" s="62">
        <v>8.71103302188E11</v>
      </c>
      <c r="B8616" s="63" t="s">
        <v>25237</v>
      </c>
      <c r="C8616" s="63" t="s">
        <v>25238</v>
      </c>
      <c r="D8616" s="68" t="str">
        <f>+77013118288 ,87013118288</f>
        <v>#ERROR!</v>
      </c>
      <c r="E8616" s="63" t="s">
        <v>879</v>
      </c>
      <c r="F8616" s="63" t="s">
        <v>205</v>
      </c>
      <c r="G8616" s="63" t="s">
        <v>6849</v>
      </c>
      <c r="H8616" s="33"/>
      <c r="I8616" s="33"/>
      <c r="J8616" s="6"/>
    </row>
    <row r="8617">
      <c r="A8617" s="62">
        <v>8.71105301656E11</v>
      </c>
      <c r="B8617" s="63" t="s">
        <v>25239</v>
      </c>
      <c r="C8617" s="63" t="s">
        <v>25240</v>
      </c>
      <c r="D8617" s="62">
        <v>8.7013580808E10</v>
      </c>
      <c r="E8617" s="63" t="s">
        <v>8671</v>
      </c>
      <c r="F8617" s="63" t="s">
        <v>1868</v>
      </c>
      <c r="G8617" s="63" t="s">
        <v>5543</v>
      </c>
      <c r="H8617" s="33"/>
      <c r="I8617" s="33"/>
      <c r="J8617" s="6"/>
    </row>
    <row r="8618">
      <c r="A8618" s="62">
        <v>8.71107401089E11</v>
      </c>
      <c r="B8618" s="63" t="s">
        <v>25241</v>
      </c>
      <c r="C8618" s="63" t="s">
        <v>25242</v>
      </c>
      <c r="D8618" s="62">
        <v>8.7013571001E10</v>
      </c>
      <c r="E8618" s="63" t="s">
        <v>7936</v>
      </c>
      <c r="F8618" s="63" t="s">
        <v>1868</v>
      </c>
      <c r="G8618" s="63" t="s">
        <v>12294</v>
      </c>
      <c r="H8618" s="33"/>
      <c r="I8618" s="33"/>
      <c r="J8618" s="6"/>
    </row>
    <row r="8619">
      <c r="A8619" s="28">
        <v>8.71107351039E11</v>
      </c>
      <c r="B8619" s="29" t="s">
        <v>25243</v>
      </c>
      <c r="C8619" s="29" t="s">
        <v>25244</v>
      </c>
      <c r="D8619" s="28">
        <v>8.7103027084E10</v>
      </c>
      <c r="E8619" s="29" t="s">
        <v>225</v>
      </c>
      <c r="F8619" s="29" t="s">
        <v>60</v>
      </c>
      <c r="G8619" s="29" t="s">
        <v>14978</v>
      </c>
      <c r="H8619" s="51" t="s">
        <v>23405</v>
      </c>
      <c r="I8619" s="6"/>
      <c r="J8619" s="6"/>
    </row>
    <row r="8620">
      <c r="A8620" s="28">
        <v>8.71113301382E11</v>
      </c>
      <c r="B8620" s="29" t="s">
        <v>18470</v>
      </c>
      <c r="C8620" s="29" t="s">
        <v>25245</v>
      </c>
      <c r="D8620" s="28">
        <v>8.7015959229E10</v>
      </c>
      <c r="E8620" s="29" t="s">
        <v>165</v>
      </c>
      <c r="F8620" s="29" t="s">
        <v>2</v>
      </c>
      <c r="G8620" s="29" t="s">
        <v>17884</v>
      </c>
      <c r="H8620" s="51" t="s">
        <v>25042</v>
      </c>
      <c r="I8620" s="6"/>
      <c r="J8620" s="10"/>
      <c r="K8620" s="27"/>
      <c r="L8620" s="27"/>
      <c r="M8620" s="27"/>
      <c r="N8620" s="27"/>
      <c r="O8620" s="27"/>
      <c r="P8620" s="27"/>
      <c r="Q8620" s="27"/>
      <c r="R8620" s="27"/>
      <c r="S8620" s="27"/>
      <c r="T8620" s="27"/>
      <c r="U8620" s="27"/>
      <c r="V8620" s="27"/>
      <c r="W8620" s="27"/>
      <c r="X8620" s="27"/>
      <c r="Y8620" s="27"/>
      <c r="Z8620" s="27"/>
    </row>
    <row r="8621">
      <c r="A8621" s="62">
        <v>8.71111402594E11</v>
      </c>
      <c r="B8621" s="63" t="s">
        <v>25246</v>
      </c>
      <c r="C8621" s="63" t="s">
        <v>25247</v>
      </c>
      <c r="D8621" s="68" t="str">
        <f>+77758771071 ,87758771071</f>
        <v>#ERROR!</v>
      </c>
      <c r="E8621" s="63" t="s">
        <v>36</v>
      </c>
      <c r="F8621" s="63" t="s">
        <v>205</v>
      </c>
      <c r="G8621" s="63" t="s">
        <v>1096</v>
      </c>
      <c r="H8621" s="33"/>
      <c r="I8621" s="33"/>
      <c r="J8621" s="6"/>
    </row>
    <row r="8622">
      <c r="A8622" s="28">
        <v>8.71113300106E11</v>
      </c>
      <c r="B8622" s="29" t="s">
        <v>25248</v>
      </c>
      <c r="C8622" s="29" t="s">
        <v>25249</v>
      </c>
      <c r="D8622" s="39" t="s">
        <v>25250</v>
      </c>
      <c r="E8622" s="29" t="s">
        <v>1351</v>
      </c>
      <c r="F8622" s="29" t="s">
        <v>141</v>
      </c>
      <c r="G8622" s="29" t="s">
        <v>2066</v>
      </c>
      <c r="H8622" s="51" t="s">
        <v>24814</v>
      </c>
      <c r="I8622" s="6"/>
      <c r="J8622" s="10"/>
    </row>
    <row r="8623">
      <c r="A8623" s="28">
        <v>8.71108351024E11</v>
      </c>
      <c r="B8623" s="29" t="s">
        <v>25251</v>
      </c>
      <c r="C8623" s="29" t="s">
        <v>25252</v>
      </c>
      <c r="D8623" s="28">
        <v>8.7782050451E10</v>
      </c>
      <c r="E8623" s="29" t="s">
        <v>165</v>
      </c>
      <c r="F8623" s="29" t="s">
        <v>16</v>
      </c>
      <c r="G8623" s="29" t="s">
        <v>25253</v>
      </c>
      <c r="H8623" s="51" t="s">
        <v>25254</v>
      </c>
      <c r="I8623" s="6"/>
      <c r="J8623" s="6"/>
    </row>
    <row r="8624">
      <c r="A8624" s="28">
        <v>8.71108401064E11</v>
      </c>
      <c r="B8624" s="29" t="s">
        <v>25255</v>
      </c>
      <c r="C8624" s="29" t="s">
        <v>25256</v>
      </c>
      <c r="D8624" s="39" t="s">
        <v>25257</v>
      </c>
      <c r="E8624" s="29" t="s">
        <v>386</v>
      </c>
      <c r="F8624" s="29" t="s">
        <v>186</v>
      </c>
      <c r="G8624" s="29" t="s">
        <v>1196</v>
      </c>
      <c r="H8624" s="51" t="s">
        <v>25258</v>
      </c>
      <c r="I8624" s="6"/>
      <c r="J8624" s="10"/>
    </row>
    <row r="8625">
      <c r="A8625" s="28">
        <v>8.71112300379E11</v>
      </c>
      <c r="B8625" s="29" t="s">
        <v>25259</v>
      </c>
      <c r="C8625" s="29" t="s">
        <v>25260</v>
      </c>
      <c r="D8625" s="28">
        <f>+77778590186</f>
        <v>77778590186</v>
      </c>
      <c r="E8625" s="29" t="s">
        <v>165</v>
      </c>
      <c r="F8625" s="29" t="s">
        <v>91</v>
      </c>
      <c r="G8625" s="29" t="s">
        <v>16358</v>
      </c>
      <c r="H8625" s="51" t="s">
        <v>25150</v>
      </c>
      <c r="I8625" s="6"/>
      <c r="J8625" s="6"/>
    </row>
    <row r="8626">
      <c r="A8626" s="28">
        <v>8.71113350132E11</v>
      </c>
      <c r="B8626" s="29" t="s">
        <v>25261</v>
      </c>
      <c r="C8626" s="29" t="s">
        <v>25262</v>
      </c>
      <c r="D8626" s="39" t="s">
        <v>25263</v>
      </c>
      <c r="E8626" s="29" t="s">
        <v>165</v>
      </c>
      <c r="F8626" s="29" t="s">
        <v>43</v>
      </c>
      <c r="G8626" s="29" t="s">
        <v>25264</v>
      </c>
      <c r="H8626" s="51" t="s">
        <v>2932</v>
      </c>
      <c r="I8626" s="6"/>
      <c r="J8626" s="6"/>
    </row>
    <row r="8627">
      <c r="A8627" s="28">
        <v>8.71113399036E11</v>
      </c>
      <c r="B8627" s="29" t="s">
        <v>25265</v>
      </c>
      <c r="C8627" s="29" t="s">
        <v>25266</v>
      </c>
      <c r="D8627" s="39" t="s">
        <v>25267</v>
      </c>
      <c r="E8627" s="29" t="s">
        <v>525</v>
      </c>
      <c r="F8627" s="29" t="s">
        <v>71</v>
      </c>
      <c r="G8627" s="29" t="s">
        <v>3317</v>
      </c>
      <c r="H8627" s="51" t="s">
        <v>3091</v>
      </c>
      <c r="I8627" s="6"/>
      <c r="J8627" s="10"/>
    </row>
    <row r="8628">
      <c r="A8628" s="62">
        <v>8.71113300166E11</v>
      </c>
      <c r="B8628" s="63" t="s">
        <v>25268</v>
      </c>
      <c r="C8628" s="63" t="s">
        <v>25269</v>
      </c>
      <c r="D8628" s="62">
        <v>8.7018824466E10</v>
      </c>
      <c r="E8628" s="63" t="s">
        <v>15495</v>
      </c>
      <c r="F8628" s="63" t="s">
        <v>2984</v>
      </c>
      <c r="G8628" s="63" t="s">
        <v>6054</v>
      </c>
      <c r="H8628" s="33"/>
      <c r="I8628" s="33"/>
      <c r="J8628" s="10"/>
    </row>
    <row r="8629">
      <c r="A8629" s="3">
        <v>8.71113302093E11</v>
      </c>
      <c r="B8629" s="2" t="s">
        <v>25270</v>
      </c>
      <c r="C8629" s="2" t="s">
        <v>25271</v>
      </c>
      <c r="D8629" s="3">
        <f>+77022564443</f>
        <v>77022564443</v>
      </c>
      <c r="E8629" s="2" t="s">
        <v>1</v>
      </c>
      <c r="F8629" s="2" t="s">
        <v>16</v>
      </c>
      <c r="G8629" s="2" t="s">
        <v>18696</v>
      </c>
      <c r="H8629" s="4" t="s">
        <v>2370</v>
      </c>
      <c r="I8629" s="10"/>
      <c r="J8629" s="10"/>
    </row>
    <row r="8630">
      <c r="A8630" s="3">
        <v>8.71115300474E11</v>
      </c>
      <c r="B8630" s="2" t="s">
        <v>25272</v>
      </c>
      <c r="C8630" s="2" t="s">
        <v>25273</v>
      </c>
      <c r="D8630" s="3">
        <v>8.7114121422E10</v>
      </c>
      <c r="E8630" s="2" t="s">
        <v>165</v>
      </c>
      <c r="F8630" s="2" t="s">
        <v>91</v>
      </c>
      <c r="G8630" s="2" t="s">
        <v>23543</v>
      </c>
      <c r="H8630" s="4" t="s">
        <v>25274</v>
      </c>
      <c r="I8630" s="10"/>
      <c r="J8630" s="33"/>
    </row>
    <row r="8631">
      <c r="A8631" s="3">
        <v>8.71116351008E11</v>
      </c>
      <c r="B8631" s="2" t="s">
        <v>25275</v>
      </c>
      <c r="C8631" s="2" t="s">
        <v>25276</v>
      </c>
      <c r="D8631" s="3">
        <v>8.7719096082E10</v>
      </c>
      <c r="E8631" s="2" t="s">
        <v>36</v>
      </c>
      <c r="F8631" s="2" t="s">
        <v>22</v>
      </c>
      <c r="G8631" s="2" t="s">
        <v>25277</v>
      </c>
      <c r="H8631" s="4" t="s">
        <v>2755</v>
      </c>
      <c r="I8631" s="10"/>
      <c r="J8631" s="6"/>
    </row>
    <row r="8632">
      <c r="A8632" s="28">
        <v>8.71117301324E11</v>
      </c>
      <c r="B8632" s="29" t="s">
        <v>25278</v>
      </c>
      <c r="C8632" s="29" t="s">
        <v>25279</v>
      </c>
      <c r="D8632" s="28">
        <v>8.7751239633E10</v>
      </c>
      <c r="E8632" s="29" t="s">
        <v>165</v>
      </c>
      <c r="F8632" s="29" t="s">
        <v>37</v>
      </c>
      <c r="G8632" s="29" t="s">
        <v>24811</v>
      </c>
      <c r="H8632" s="51" t="s">
        <v>23671</v>
      </c>
      <c r="I8632" s="6"/>
      <c r="J8632" s="6"/>
    </row>
    <row r="8633">
      <c r="A8633" s="62">
        <v>8.71116302169E11</v>
      </c>
      <c r="B8633" s="63" t="s">
        <v>25280</v>
      </c>
      <c r="C8633" s="63" t="s">
        <v>25281</v>
      </c>
      <c r="D8633" s="62">
        <v>8.7474098165E10</v>
      </c>
      <c r="E8633" s="63" t="s">
        <v>165</v>
      </c>
      <c r="F8633" s="63" t="s">
        <v>2984</v>
      </c>
      <c r="G8633" s="63" t="s">
        <v>5954</v>
      </c>
      <c r="H8633" s="33"/>
      <c r="I8633" s="33"/>
      <c r="J8633" s="6"/>
    </row>
    <row r="8634">
      <c r="A8634" s="3">
        <v>8.71203301679E11</v>
      </c>
      <c r="B8634" s="2" t="s">
        <v>25282</v>
      </c>
      <c r="C8634" s="2" t="s">
        <v>25283</v>
      </c>
      <c r="D8634" s="3">
        <v>8.7017877774E10</v>
      </c>
      <c r="E8634" s="2" t="s">
        <v>25284</v>
      </c>
      <c r="F8634" s="2" t="s">
        <v>91</v>
      </c>
      <c r="G8634" s="2" t="s">
        <v>1834</v>
      </c>
      <c r="H8634" s="4" t="s">
        <v>2928</v>
      </c>
      <c r="I8634" s="10"/>
      <c r="J8634" s="6"/>
    </row>
    <row r="8635">
      <c r="A8635" s="3">
        <v>8.71124301848E11</v>
      </c>
      <c r="B8635" s="2" t="s">
        <v>25285</v>
      </c>
      <c r="C8635" s="2" t="s">
        <v>25286</v>
      </c>
      <c r="D8635" s="3">
        <v>8.7277843866E10</v>
      </c>
      <c r="E8635" s="2" t="s">
        <v>674</v>
      </c>
      <c r="F8635" s="2" t="s">
        <v>96</v>
      </c>
      <c r="G8635" s="2" t="s">
        <v>4239</v>
      </c>
      <c r="H8635" s="4" t="s">
        <v>2370</v>
      </c>
      <c r="I8635" s="10"/>
      <c r="J8635" s="10"/>
    </row>
    <row r="8636">
      <c r="A8636" s="3">
        <v>8.71128401678E11</v>
      </c>
      <c r="B8636" s="2" t="s">
        <v>20194</v>
      </c>
      <c r="C8636" s="2" t="s">
        <v>25287</v>
      </c>
      <c r="D8636" s="2" t="s">
        <v>25288</v>
      </c>
      <c r="E8636" s="2" t="s">
        <v>165</v>
      </c>
      <c r="F8636" s="2" t="s">
        <v>91</v>
      </c>
      <c r="G8636" s="2" t="s">
        <v>16386</v>
      </c>
      <c r="H8636" s="4" t="s">
        <v>2928</v>
      </c>
      <c r="I8636" s="10"/>
      <c r="J8636" s="33"/>
    </row>
    <row r="8637">
      <c r="A8637" s="28">
        <v>8.71201300997E11</v>
      </c>
      <c r="B8637" s="29" t="s">
        <v>25289</v>
      </c>
      <c r="C8637" s="29" t="s">
        <v>25290</v>
      </c>
      <c r="D8637" s="28">
        <v>8.7071090565E10</v>
      </c>
      <c r="E8637" s="29" t="s">
        <v>213</v>
      </c>
      <c r="F8637" s="29" t="s">
        <v>186</v>
      </c>
      <c r="G8637" s="29" t="s">
        <v>4235</v>
      </c>
      <c r="H8637" s="51" t="s">
        <v>23109</v>
      </c>
      <c r="I8637" s="6"/>
      <c r="J8637" s="33"/>
    </row>
    <row r="8638">
      <c r="A8638" s="62">
        <v>8.71202301841E11</v>
      </c>
      <c r="B8638" s="63" t="s">
        <v>25291</v>
      </c>
      <c r="C8638" s="63" t="s">
        <v>25292</v>
      </c>
      <c r="D8638" s="68" t="str">
        <f>+77757681744 ,87757681744</f>
        <v>#ERROR!</v>
      </c>
      <c r="E8638" s="63" t="s">
        <v>302</v>
      </c>
      <c r="F8638" s="63" t="s">
        <v>205</v>
      </c>
      <c r="G8638" s="63" t="s">
        <v>1096</v>
      </c>
      <c r="H8638" s="33"/>
      <c r="I8638" s="33"/>
      <c r="J8638" s="10"/>
    </row>
    <row r="8639">
      <c r="A8639" s="62">
        <v>8.7120335025E11</v>
      </c>
      <c r="B8639" s="63" t="s">
        <v>25293</v>
      </c>
      <c r="C8639" s="63" t="s">
        <v>25294</v>
      </c>
      <c r="D8639" s="62">
        <v>8.707125589E10</v>
      </c>
      <c r="E8639" s="63" t="s">
        <v>302</v>
      </c>
      <c r="F8639" s="63" t="s">
        <v>16</v>
      </c>
      <c r="G8639" s="63" t="s">
        <v>6206</v>
      </c>
      <c r="H8639" s="33"/>
      <c r="I8639" s="33"/>
      <c r="J8639" s="6"/>
    </row>
    <row r="8640">
      <c r="A8640" s="3">
        <v>8.71123300894E11</v>
      </c>
      <c r="B8640" s="2" t="s">
        <v>25295</v>
      </c>
      <c r="C8640" s="2" t="s">
        <v>25296</v>
      </c>
      <c r="D8640" s="3">
        <v>8.7022060112E10</v>
      </c>
      <c r="E8640" s="2" t="s">
        <v>25297</v>
      </c>
      <c r="F8640" s="2" t="s">
        <v>31</v>
      </c>
      <c r="G8640" s="2" t="s">
        <v>11851</v>
      </c>
      <c r="H8640" s="4" t="s">
        <v>20832</v>
      </c>
      <c r="I8640" s="10"/>
      <c r="J8640" s="13"/>
    </row>
    <row r="8641">
      <c r="A8641" s="3">
        <v>8.71123451141E11</v>
      </c>
      <c r="B8641" s="2" t="s">
        <v>25298</v>
      </c>
      <c r="C8641" s="2" t="s">
        <v>25299</v>
      </c>
      <c r="D8641" s="3">
        <f>+77007508787</f>
        <v>77007508787</v>
      </c>
      <c r="E8641" s="2" t="s">
        <v>762</v>
      </c>
      <c r="F8641" s="2" t="s">
        <v>201</v>
      </c>
      <c r="G8641" s="2" t="s">
        <v>1738</v>
      </c>
      <c r="H8641" s="4" t="s">
        <v>25300</v>
      </c>
      <c r="I8641" s="10"/>
      <c r="J8641" s="33"/>
    </row>
    <row r="8642">
      <c r="A8642" s="28">
        <v>8.71201301678E11</v>
      </c>
      <c r="B8642" s="29" t="s">
        <v>25301</v>
      </c>
      <c r="C8642" s="29" t="s">
        <v>25302</v>
      </c>
      <c r="D8642" s="39" t="s">
        <v>25303</v>
      </c>
      <c r="E8642" s="29" t="s">
        <v>117</v>
      </c>
      <c r="F8642" s="29" t="s">
        <v>91</v>
      </c>
      <c r="G8642" s="29" t="s">
        <v>1834</v>
      </c>
      <c r="H8642" s="51" t="s">
        <v>25150</v>
      </c>
      <c r="I8642" s="6"/>
      <c r="J8642" s="20"/>
    </row>
    <row r="8643">
      <c r="A8643" s="28">
        <v>8.71206300974E11</v>
      </c>
      <c r="B8643" s="29" t="s">
        <v>25304</v>
      </c>
      <c r="C8643" s="29" t="s">
        <v>25305</v>
      </c>
      <c r="D8643" s="29" t="s">
        <v>25306</v>
      </c>
      <c r="E8643" s="29" t="s">
        <v>5059</v>
      </c>
      <c r="F8643" s="29" t="s">
        <v>2</v>
      </c>
      <c r="G8643" s="29" t="s">
        <v>25307</v>
      </c>
      <c r="H8643" s="51" t="s">
        <v>25042</v>
      </c>
      <c r="I8643" s="6"/>
      <c r="J8643" s="20"/>
    </row>
    <row r="8644">
      <c r="A8644" s="3">
        <v>8.71211300852E11</v>
      </c>
      <c r="B8644" s="2" t="s">
        <v>25308</v>
      </c>
      <c r="C8644" s="2" t="s">
        <v>25309</v>
      </c>
      <c r="D8644" s="69" t="s">
        <v>25310</v>
      </c>
      <c r="E8644" s="2" t="s">
        <v>117</v>
      </c>
      <c r="F8644" s="2" t="s">
        <v>31</v>
      </c>
      <c r="G8644" s="2" t="s">
        <v>14731</v>
      </c>
      <c r="H8644" s="4" t="s">
        <v>20832</v>
      </c>
      <c r="I8644" s="10"/>
      <c r="J8644" s="10"/>
    </row>
    <row r="8645">
      <c r="A8645" s="3">
        <v>8.71210300916E11</v>
      </c>
      <c r="B8645" s="2" t="s">
        <v>25311</v>
      </c>
      <c r="C8645" s="2" t="s">
        <v>25312</v>
      </c>
      <c r="D8645" s="69" t="s">
        <v>25313</v>
      </c>
      <c r="E8645" s="2" t="s">
        <v>165</v>
      </c>
      <c r="F8645" s="2" t="s">
        <v>91</v>
      </c>
      <c r="G8645" s="2" t="s">
        <v>3065</v>
      </c>
      <c r="H8645" s="4" t="s">
        <v>25314</v>
      </c>
      <c r="I8645" s="10"/>
      <c r="J8645" s="10"/>
    </row>
    <row r="8646">
      <c r="A8646" s="28">
        <v>8.71206302871E11</v>
      </c>
      <c r="B8646" s="29" t="s">
        <v>19786</v>
      </c>
      <c r="C8646" s="29" t="s">
        <v>25315</v>
      </c>
      <c r="D8646" s="28">
        <f>+77055814277</f>
        <v>77055814277</v>
      </c>
      <c r="E8646" s="29" t="s">
        <v>213</v>
      </c>
      <c r="F8646" s="29" t="s">
        <v>22</v>
      </c>
      <c r="G8646" s="29" t="s">
        <v>16520</v>
      </c>
      <c r="H8646" s="51" t="s">
        <v>25316</v>
      </c>
      <c r="I8646" s="6"/>
      <c r="J8646" s="33"/>
    </row>
    <row r="8647">
      <c r="A8647" s="28">
        <v>8.7120730082E11</v>
      </c>
      <c r="B8647" s="29" t="s">
        <v>25317</v>
      </c>
      <c r="C8647" s="29" t="s">
        <v>25318</v>
      </c>
      <c r="D8647" s="28">
        <v>8.702568209E10</v>
      </c>
      <c r="E8647" s="29" t="s">
        <v>36</v>
      </c>
      <c r="F8647" s="29" t="s">
        <v>2</v>
      </c>
      <c r="G8647" s="29" t="s">
        <v>12199</v>
      </c>
      <c r="H8647" s="51" t="s">
        <v>25042</v>
      </c>
      <c r="I8647" s="6"/>
      <c r="J8647" s="6"/>
    </row>
    <row r="8648">
      <c r="A8648" s="58"/>
      <c r="B8648" s="58"/>
      <c r="C8648" s="58"/>
      <c r="D8648" s="58"/>
      <c r="E8648" s="58"/>
      <c r="F8648" s="58"/>
      <c r="G8648" s="58"/>
      <c r="H8648" s="6"/>
      <c r="I8648" s="6"/>
      <c r="J8648" s="13"/>
    </row>
    <row r="8649">
      <c r="A8649" s="3">
        <v>8.71211351262E11</v>
      </c>
      <c r="B8649" s="2" t="s">
        <v>25319</v>
      </c>
      <c r="C8649" s="2" t="s">
        <v>25320</v>
      </c>
      <c r="D8649" s="3">
        <v>8.7164126129E10</v>
      </c>
      <c r="E8649" s="2" t="s">
        <v>21</v>
      </c>
      <c r="F8649" s="2" t="s">
        <v>22</v>
      </c>
      <c r="G8649" s="2" t="s">
        <v>25321</v>
      </c>
      <c r="H8649" s="4" t="s">
        <v>25322</v>
      </c>
      <c r="I8649" s="10"/>
      <c r="J8649" s="33"/>
    </row>
    <row r="8650">
      <c r="A8650" s="3">
        <v>8.71222300921E11</v>
      </c>
      <c r="B8650" s="2" t="s">
        <v>13057</v>
      </c>
      <c r="C8650" s="2" t="s">
        <v>7243</v>
      </c>
      <c r="D8650" s="69" t="s">
        <v>1544</v>
      </c>
      <c r="E8650" s="2" t="s">
        <v>21</v>
      </c>
      <c r="F8650" s="2" t="s">
        <v>141</v>
      </c>
      <c r="G8650" s="2" t="s">
        <v>1091</v>
      </c>
      <c r="H8650" s="4" t="s">
        <v>25323</v>
      </c>
      <c r="I8650" s="10"/>
      <c r="J8650" s="6"/>
    </row>
    <row r="8651">
      <c r="A8651" s="28">
        <v>8.71223401024E11</v>
      </c>
      <c r="B8651" s="29" t="s">
        <v>25324</v>
      </c>
      <c r="C8651" s="29" t="s">
        <v>25325</v>
      </c>
      <c r="D8651" s="29" t="s">
        <v>25326</v>
      </c>
      <c r="E8651" s="29" t="s">
        <v>674</v>
      </c>
      <c r="F8651" s="29" t="s">
        <v>141</v>
      </c>
      <c r="G8651" s="29" t="s">
        <v>1828</v>
      </c>
      <c r="H8651" s="51" t="s">
        <v>24814</v>
      </c>
      <c r="I8651" s="6"/>
      <c r="J8651" s="6"/>
    </row>
    <row r="8652">
      <c r="A8652" s="62">
        <v>8.71218303161E11</v>
      </c>
      <c r="B8652" s="63" t="s">
        <v>25327</v>
      </c>
      <c r="C8652" s="63" t="s">
        <v>25328</v>
      </c>
      <c r="D8652" s="62">
        <v>8.7024823631E10</v>
      </c>
      <c r="E8652" s="63" t="s">
        <v>165</v>
      </c>
      <c r="F8652" s="63" t="s">
        <v>205</v>
      </c>
      <c r="G8652" s="63" t="s">
        <v>16620</v>
      </c>
      <c r="H8652" s="33"/>
      <c r="I8652" s="33"/>
      <c r="J8652" s="6"/>
    </row>
    <row r="8653">
      <c r="A8653" s="28">
        <v>8.71230350087E11</v>
      </c>
      <c r="B8653" s="29" t="s">
        <v>25329</v>
      </c>
      <c r="C8653" s="29" t="s">
        <v>25330</v>
      </c>
      <c r="D8653" s="28">
        <v>8.7083836538E10</v>
      </c>
      <c r="E8653" s="29" t="s">
        <v>1335</v>
      </c>
      <c r="F8653" s="29" t="s">
        <v>22</v>
      </c>
      <c r="G8653" s="29" t="s">
        <v>2386</v>
      </c>
      <c r="H8653" s="51" t="s">
        <v>23934</v>
      </c>
      <c r="I8653" s="6"/>
      <c r="J8653" s="6"/>
    </row>
    <row r="8654">
      <c r="A8654" s="62">
        <v>8.71226301773E11</v>
      </c>
      <c r="B8654" s="63" t="s">
        <v>25331</v>
      </c>
      <c r="C8654" s="63" t="s">
        <v>25332</v>
      </c>
      <c r="D8654" s="62">
        <f>+77005297524</f>
        <v>77005297524</v>
      </c>
      <c r="E8654" s="63" t="s">
        <v>36</v>
      </c>
      <c r="F8654" s="63" t="s">
        <v>205</v>
      </c>
      <c r="G8654" s="63" t="s">
        <v>1263</v>
      </c>
      <c r="H8654" s="33"/>
      <c r="I8654" s="33"/>
      <c r="J8654" s="6"/>
    </row>
    <row r="8655">
      <c r="A8655" s="28">
        <v>8.80102301916E11</v>
      </c>
      <c r="B8655" s="29" t="s">
        <v>25333</v>
      </c>
      <c r="C8655" s="29" t="s">
        <v>25334</v>
      </c>
      <c r="D8655" s="39" t="s">
        <v>25335</v>
      </c>
      <c r="E8655" s="29" t="s">
        <v>25336</v>
      </c>
      <c r="F8655" s="29" t="s">
        <v>2</v>
      </c>
      <c r="G8655" s="29" t="s">
        <v>3114</v>
      </c>
      <c r="H8655" s="51" t="s">
        <v>25042</v>
      </c>
      <c r="I8655" s="6"/>
      <c r="J8655" s="10"/>
    </row>
    <row r="8656">
      <c r="A8656" s="28">
        <v>8.80104402505E11</v>
      </c>
      <c r="B8656" s="29" t="s">
        <v>25337</v>
      </c>
      <c r="C8656" s="29" t="s">
        <v>25338</v>
      </c>
      <c r="D8656" s="28">
        <v>8.7754554554E10</v>
      </c>
      <c r="E8656" s="29" t="s">
        <v>16</v>
      </c>
      <c r="F8656" s="29" t="s">
        <v>2</v>
      </c>
      <c r="G8656" s="29" t="s">
        <v>17645</v>
      </c>
      <c r="H8656" s="51" t="s">
        <v>25042</v>
      </c>
      <c r="I8656" s="6"/>
      <c r="J8656" s="33"/>
    </row>
    <row r="8657">
      <c r="A8657" s="3">
        <v>8.80107400208E11</v>
      </c>
      <c r="B8657" s="2" t="s">
        <v>25339</v>
      </c>
      <c r="C8657" s="2" t="s">
        <v>25340</v>
      </c>
      <c r="D8657" s="69" t="s">
        <v>25341</v>
      </c>
      <c r="E8657" s="2" t="s">
        <v>1335</v>
      </c>
      <c r="F8657" s="2" t="s">
        <v>16</v>
      </c>
      <c r="G8657" s="2" t="s">
        <v>2066</v>
      </c>
      <c r="H8657" s="4" t="s">
        <v>25323</v>
      </c>
      <c r="I8657" s="10"/>
      <c r="J8657" s="6"/>
    </row>
    <row r="8658">
      <c r="A8658" s="3">
        <v>8.80105350821E11</v>
      </c>
      <c r="B8658" s="2" t="s">
        <v>25342</v>
      </c>
      <c r="C8658" s="2" t="s">
        <v>25343</v>
      </c>
      <c r="D8658" s="69" t="s">
        <v>25344</v>
      </c>
      <c r="E8658" s="2" t="s">
        <v>225</v>
      </c>
      <c r="F8658" s="2" t="s">
        <v>43</v>
      </c>
      <c r="G8658" s="2" t="s">
        <v>22133</v>
      </c>
      <c r="H8658" s="4" t="s">
        <v>2932</v>
      </c>
      <c r="I8658" s="10"/>
      <c r="J8658" s="6"/>
    </row>
    <row r="8659">
      <c r="A8659" s="3">
        <v>8.80109350358E11</v>
      </c>
      <c r="B8659" s="2" t="s">
        <v>25345</v>
      </c>
      <c r="C8659" s="2" t="s">
        <v>25346</v>
      </c>
      <c r="D8659" s="3">
        <v>8.7714305594E10</v>
      </c>
      <c r="E8659" s="2" t="s">
        <v>879</v>
      </c>
      <c r="F8659" s="2" t="s">
        <v>9</v>
      </c>
      <c r="G8659" s="2" t="s">
        <v>25347</v>
      </c>
      <c r="H8659" s="65" t="s">
        <v>25348</v>
      </c>
      <c r="I8659" s="10"/>
      <c r="J8659" s="6"/>
    </row>
    <row r="8660">
      <c r="A8660" s="28">
        <v>8.80108301502E11</v>
      </c>
      <c r="B8660" s="29" t="s">
        <v>25349</v>
      </c>
      <c r="C8660" s="29" t="s">
        <v>25350</v>
      </c>
      <c r="D8660" s="39" t="s">
        <v>25351</v>
      </c>
      <c r="E8660" s="29" t="s">
        <v>117</v>
      </c>
      <c r="F8660" s="29" t="s">
        <v>16</v>
      </c>
      <c r="G8660" s="29" t="s">
        <v>25307</v>
      </c>
      <c r="H8660" s="51" t="s">
        <v>25042</v>
      </c>
      <c r="I8660" s="6"/>
      <c r="J8660" s="10"/>
    </row>
    <row r="8661">
      <c r="A8661" s="28">
        <v>8.80110450726E11</v>
      </c>
      <c r="B8661" s="29" t="s">
        <v>25352</v>
      </c>
      <c r="C8661" s="29" t="s">
        <v>25353</v>
      </c>
      <c r="D8661" s="29" t="s">
        <v>25354</v>
      </c>
      <c r="E8661" s="29" t="s">
        <v>379</v>
      </c>
      <c r="F8661" s="29" t="s">
        <v>43</v>
      </c>
      <c r="G8661" s="29" t="s">
        <v>1605</v>
      </c>
      <c r="H8661" s="51" t="s">
        <v>24919</v>
      </c>
      <c r="I8661" s="6"/>
      <c r="J8661" s="10"/>
    </row>
    <row r="8662">
      <c r="A8662" s="3">
        <v>8.801124511E11</v>
      </c>
      <c r="B8662" s="2" t="s">
        <v>25355</v>
      </c>
      <c r="C8662" s="2" t="s">
        <v>25356</v>
      </c>
      <c r="D8662" s="3">
        <v>8.7023064512E10</v>
      </c>
      <c r="E8662" s="2" t="s">
        <v>165</v>
      </c>
      <c r="F8662" s="2" t="s">
        <v>43</v>
      </c>
      <c r="G8662" s="2" t="s">
        <v>1795</v>
      </c>
      <c r="H8662" s="4" t="s">
        <v>2775</v>
      </c>
      <c r="I8662" s="10"/>
      <c r="J8662" s="6"/>
    </row>
    <row r="8663">
      <c r="A8663" s="62">
        <v>8.80122301925E11</v>
      </c>
      <c r="B8663" s="63" t="s">
        <v>25357</v>
      </c>
      <c r="C8663" s="63" t="s">
        <v>25358</v>
      </c>
      <c r="D8663" s="62">
        <v>8.7755151551E10</v>
      </c>
      <c r="E8663" s="63" t="s">
        <v>16</v>
      </c>
      <c r="F8663" s="63" t="s">
        <v>205</v>
      </c>
      <c r="G8663" s="63" t="s">
        <v>25359</v>
      </c>
      <c r="H8663" s="33"/>
      <c r="I8663" s="33"/>
      <c r="J8663" s="13"/>
    </row>
    <row r="8664">
      <c r="A8664" s="3">
        <v>8.80117402526E11</v>
      </c>
      <c r="B8664" s="2" t="s">
        <v>25360</v>
      </c>
      <c r="C8664" s="2" t="s">
        <v>25361</v>
      </c>
      <c r="D8664" s="3">
        <v>8.7753317221E10</v>
      </c>
      <c r="E8664" s="2" t="s">
        <v>213</v>
      </c>
      <c r="F8664" s="2" t="s">
        <v>452</v>
      </c>
      <c r="G8664" s="2" t="s">
        <v>13833</v>
      </c>
      <c r="H8664" s="4" t="s">
        <v>25362</v>
      </c>
      <c r="I8664" s="10"/>
      <c r="J8664" s="6"/>
    </row>
    <row r="8665">
      <c r="A8665" s="28">
        <v>8.80119450844E11</v>
      </c>
      <c r="B8665" s="29" t="s">
        <v>25363</v>
      </c>
      <c r="C8665" s="29" t="s">
        <v>25364</v>
      </c>
      <c r="D8665" s="39" t="s">
        <v>25365</v>
      </c>
      <c r="E8665" s="29" t="s">
        <v>2239</v>
      </c>
      <c r="F8665" s="29" t="s">
        <v>71</v>
      </c>
      <c r="G8665" s="29" t="s">
        <v>2732</v>
      </c>
      <c r="H8665" s="51" t="s">
        <v>2990</v>
      </c>
      <c r="I8665" s="6"/>
      <c r="J8665" s="10"/>
    </row>
    <row r="8666">
      <c r="A8666" s="3">
        <v>8.80125401472E11</v>
      </c>
      <c r="B8666" s="2" t="s">
        <v>25366</v>
      </c>
      <c r="C8666" s="2" t="s">
        <v>25367</v>
      </c>
      <c r="D8666" s="3">
        <v>8.771150879E10</v>
      </c>
      <c r="E8666" s="2" t="s">
        <v>12819</v>
      </c>
      <c r="F8666" s="2" t="s">
        <v>37</v>
      </c>
      <c r="G8666" s="2" t="s">
        <v>6941</v>
      </c>
      <c r="H8666" s="4" t="s">
        <v>23671</v>
      </c>
      <c r="I8666" s="10"/>
      <c r="J8666" s="6"/>
    </row>
    <row r="8667">
      <c r="A8667" s="3">
        <v>8.80125300686E11</v>
      </c>
      <c r="B8667" s="2" t="s">
        <v>25368</v>
      </c>
      <c r="C8667" s="2" t="s">
        <v>25369</v>
      </c>
      <c r="D8667" s="3">
        <v>8.7017589848E10</v>
      </c>
      <c r="E8667" s="2" t="s">
        <v>165</v>
      </c>
      <c r="F8667" s="2" t="s">
        <v>16</v>
      </c>
      <c r="G8667" s="2" t="s">
        <v>25370</v>
      </c>
      <c r="H8667" s="4" t="s">
        <v>23838</v>
      </c>
      <c r="I8667" s="10"/>
      <c r="J8667" s="10"/>
    </row>
    <row r="8668">
      <c r="A8668" s="62">
        <v>8.80206301129E11</v>
      </c>
      <c r="B8668" s="63" t="s">
        <v>25371</v>
      </c>
      <c r="C8668" s="63" t="s">
        <v>25372</v>
      </c>
      <c r="D8668" s="68" t="str">
        <f>+7 7013262788</f>
        <v>#ERROR!</v>
      </c>
      <c r="E8668" s="63" t="s">
        <v>1335</v>
      </c>
      <c r="F8668" s="63" t="s">
        <v>1868</v>
      </c>
      <c r="G8668" s="63" t="s">
        <v>5543</v>
      </c>
      <c r="H8668" s="33"/>
      <c r="I8668" s="33"/>
      <c r="J8668" s="33"/>
    </row>
    <row r="8669">
      <c r="A8669" s="28">
        <v>8.80128350926E11</v>
      </c>
      <c r="B8669" s="29" t="s">
        <v>25373</v>
      </c>
      <c r="C8669" s="29" t="s">
        <v>25374</v>
      </c>
      <c r="D8669" s="28">
        <v>8.7761195936E10</v>
      </c>
      <c r="E8669" s="29" t="s">
        <v>165</v>
      </c>
      <c r="F8669" s="29" t="s">
        <v>9</v>
      </c>
      <c r="G8669" s="29" t="s">
        <v>12680</v>
      </c>
      <c r="H8669" s="30" t="s">
        <v>269</v>
      </c>
      <c r="I8669" s="6"/>
      <c r="J8669" s="6"/>
    </row>
    <row r="8670">
      <c r="A8670" s="3">
        <v>8.8020530224E11</v>
      </c>
      <c r="B8670" s="2" t="s">
        <v>25375</v>
      </c>
      <c r="C8670" s="2" t="s">
        <v>25376</v>
      </c>
      <c r="D8670" s="3">
        <v>8.7785505554E10</v>
      </c>
      <c r="E8670" s="2" t="s">
        <v>213</v>
      </c>
      <c r="F8670" s="2" t="s">
        <v>201</v>
      </c>
      <c r="G8670" s="2" t="s">
        <v>25377</v>
      </c>
      <c r="H8670" s="4" t="s">
        <v>2845</v>
      </c>
      <c r="I8670" s="10"/>
      <c r="J8670" s="33"/>
    </row>
    <row r="8671">
      <c r="A8671" s="62">
        <v>8.80208302405E11</v>
      </c>
      <c r="B8671" s="63" t="s">
        <v>25378</v>
      </c>
      <c r="C8671" s="63" t="s">
        <v>25379</v>
      </c>
      <c r="D8671" s="63" t="s">
        <v>25380</v>
      </c>
      <c r="E8671" s="63" t="s">
        <v>165</v>
      </c>
      <c r="F8671" s="63" t="s">
        <v>205</v>
      </c>
      <c r="G8671" s="63" t="s">
        <v>7331</v>
      </c>
      <c r="H8671" s="33"/>
      <c r="I8671" s="33"/>
      <c r="J8671" s="6"/>
    </row>
    <row r="8672">
      <c r="A8672" s="28">
        <v>8.80210351375E11</v>
      </c>
      <c r="B8672" s="29" t="s">
        <v>25381</v>
      </c>
      <c r="C8672" s="29" t="s">
        <v>25382</v>
      </c>
      <c r="D8672" s="28">
        <v>8.7756722335E10</v>
      </c>
      <c r="E8672" s="29" t="s">
        <v>165</v>
      </c>
      <c r="F8672" s="29" t="s">
        <v>91</v>
      </c>
      <c r="G8672" s="29" t="s">
        <v>3280</v>
      </c>
      <c r="H8672" s="51" t="s">
        <v>25150</v>
      </c>
      <c r="I8672" s="6"/>
      <c r="J8672" s="13"/>
    </row>
    <row r="8673">
      <c r="A8673" s="3">
        <v>8.80210402482E11</v>
      </c>
      <c r="B8673" s="2" t="s">
        <v>25383</v>
      </c>
      <c r="C8673" s="2" t="s">
        <v>25384</v>
      </c>
      <c r="D8673" s="69" t="s">
        <v>25385</v>
      </c>
      <c r="E8673" s="2" t="s">
        <v>416</v>
      </c>
      <c r="F8673" s="2" t="s">
        <v>452</v>
      </c>
      <c r="G8673" s="2" t="s">
        <v>1617</v>
      </c>
      <c r="H8673" s="4" t="s">
        <v>23560</v>
      </c>
      <c r="I8673" s="10"/>
      <c r="J8673" s="13"/>
    </row>
    <row r="8674">
      <c r="A8674" s="28">
        <v>8.80210402978E11</v>
      </c>
      <c r="B8674" s="29" t="s">
        <v>25386</v>
      </c>
      <c r="C8674" s="29" t="s">
        <v>25387</v>
      </c>
      <c r="D8674" s="39" t="s">
        <v>25388</v>
      </c>
      <c r="E8674" s="29" t="s">
        <v>25389</v>
      </c>
      <c r="F8674" s="29" t="s">
        <v>37</v>
      </c>
      <c r="G8674" s="29" t="s">
        <v>13369</v>
      </c>
      <c r="H8674" s="51" t="s">
        <v>25390</v>
      </c>
      <c r="I8674" s="6"/>
      <c r="J8674" s="6"/>
    </row>
    <row r="8675">
      <c r="A8675" s="28">
        <v>8.80223400358E11</v>
      </c>
      <c r="B8675" s="29" t="s">
        <v>25391</v>
      </c>
      <c r="C8675" s="29" t="s">
        <v>25392</v>
      </c>
      <c r="D8675" s="28">
        <v>8.7011632187E10</v>
      </c>
      <c r="E8675" s="29" t="s">
        <v>117</v>
      </c>
      <c r="F8675" s="29" t="s">
        <v>31</v>
      </c>
      <c r="G8675" s="29" t="s">
        <v>25393</v>
      </c>
      <c r="H8675" s="51" t="s">
        <v>21234</v>
      </c>
      <c r="I8675" s="6"/>
      <c r="J8675" s="10"/>
    </row>
    <row r="8676">
      <c r="A8676" s="62">
        <v>8.80212402621E11</v>
      </c>
      <c r="B8676" s="63" t="s">
        <v>25394</v>
      </c>
      <c r="C8676" s="63" t="s">
        <v>25395</v>
      </c>
      <c r="D8676" s="62">
        <v>8.7027240349E10</v>
      </c>
      <c r="E8676" s="63" t="s">
        <v>213</v>
      </c>
      <c r="F8676" s="63" t="s">
        <v>205</v>
      </c>
      <c r="G8676" s="63" t="s">
        <v>7331</v>
      </c>
      <c r="H8676" s="33"/>
      <c r="I8676" s="33"/>
      <c r="J8676" s="10"/>
    </row>
    <row r="8677">
      <c r="A8677" s="3">
        <v>8.8021735088E11</v>
      </c>
      <c r="B8677" s="2" t="s">
        <v>25396</v>
      </c>
      <c r="C8677" s="2" t="s">
        <v>25397</v>
      </c>
      <c r="D8677" s="69" t="s">
        <v>25398</v>
      </c>
      <c r="E8677" s="2" t="s">
        <v>13620</v>
      </c>
      <c r="F8677" s="2" t="s">
        <v>55</v>
      </c>
      <c r="G8677" s="2" t="s">
        <v>2026</v>
      </c>
      <c r="H8677" s="4" t="s">
        <v>3036</v>
      </c>
      <c r="I8677" s="10"/>
      <c r="J8677" s="6"/>
    </row>
    <row r="8678">
      <c r="A8678" s="28">
        <v>8.80218302945E11</v>
      </c>
      <c r="B8678" s="29" t="s">
        <v>25399</v>
      </c>
      <c r="C8678" s="29" t="s">
        <v>25399</v>
      </c>
      <c r="D8678" s="39" t="s">
        <v>25400</v>
      </c>
      <c r="E8678" s="29" t="s">
        <v>165</v>
      </c>
      <c r="F8678" s="29" t="s">
        <v>37</v>
      </c>
      <c r="G8678" s="29" t="s">
        <v>13495</v>
      </c>
      <c r="H8678" s="51" t="s">
        <v>25390</v>
      </c>
      <c r="I8678" s="6"/>
      <c r="J8678" s="6"/>
    </row>
    <row r="8679">
      <c r="A8679" s="28">
        <v>8.80219400277E11</v>
      </c>
      <c r="B8679" s="29" t="s">
        <v>25401</v>
      </c>
      <c r="C8679" s="29" t="s">
        <v>25402</v>
      </c>
      <c r="D8679" s="28">
        <v>8.7028356575E10</v>
      </c>
      <c r="E8679" s="29" t="s">
        <v>6004</v>
      </c>
      <c r="F8679" s="29" t="s">
        <v>2</v>
      </c>
      <c r="G8679" s="29" t="s">
        <v>6514</v>
      </c>
      <c r="H8679" s="51" t="s">
        <v>25042</v>
      </c>
      <c r="I8679" s="6"/>
      <c r="J8679" s="6"/>
    </row>
    <row r="8680">
      <c r="A8680" s="28">
        <v>8.80301301988E11</v>
      </c>
      <c r="B8680" s="29" t="s">
        <v>25403</v>
      </c>
      <c r="C8680" s="29" t="s">
        <v>25404</v>
      </c>
      <c r="D8680" s="39" t="s">
        <v>25405</v>
      </c>
      <c r="E8680" s="29" t="s">
        <v>2810</v>
      </c>
      <c r="F8680" s="29" t="s">
        <v>31</v>
      </c>
      <c r="G8680" s="29" t="s">
        <v>13394</v>
      </c>
      <c r="H8680" s="51" t="s">
        <v>20885</v>
      </c>
      <c r="I8680" s="6"/>
      <c r="J8680" s="6"/>
    </row>
    <row r="8681">
      <c r="A8681" s="28">
        <v>8.80224351004E11</v>
      </c>
      <c r="B8681" s="29" t="s">
        <v>25406</v>
      </c>
      <c r="C8681" s="29" t="s">
        <v>25406</v>
      </c>
      <c r="D8681" s="39" t="s">
        <v>25407</v>
      </c>
      <c r="E8681" s="29" t="s">
        <v>2034</v>
      </c>
      <c r="F8681" s="29" t="s">
        <v>16</v>
      </c>
      <c r="G8681" s="29" t="s">
        <v>22046</v>
      </c>
      <c r="H8681" s="51" t="s">
        <v>2637</v>
      </c>
      <c r="I8681" s="6"/>
      <c r="J8681" s="6"/>
    </row>
    <row r="8682">
      <c r="A8682" s="28">
        <v>8.80303301562E11</v>
      </c>
      <c r="B8682" s="29" t="s">
        <v>25408</v>
      </c>
      <c r="C8682" s="29" t="s">
        <v>25409</v>
      </c>
      <c r="D8682" s="28">
        <v>8.7027043111E10</v>
      </c>
      <c r="E8682" s="29" t="s">
        <v>8359</v>
      </c>
      <c r="F8682" s="29" t="s">
        <v>201</v>
      </c>
      <c r="G8682" s="29" t="s">
        <v>6645</v>
      </c>
      <c r="H8682" s="51" t="s">
        <v>2637</v>
      </c>
      <c r="I8682" s="6"/>
      <c r="J8682" s="33"/>
    </row>
    <row r="8683">
      <c r="A8683" s="28">
        <v>8.80302400169E11</v>
      </c>
      <c r="B8683" s="29" t="s">
        <v>15676</v>
      </c>
      <c r="C8683" s="29" t="s">
        <v>25410</v>
      </c>
      <c r="D8683" s="28">
        <f>+77771646714</f>
        <v>77771646714</v>
      </c>
      <c r="E8683" s="29" t="s">
        <v>674</v>
      </c>
      <c r="F8683" s="29" t="s">
        <v>31</v>
      </c>
      <c r="G8683" s="29" t="s">
        <v>25411</v>
      </c>
      <c r="H8683" s="51" t="s">
        <v>21234</v>
      </c>
      <c r="I8683" s="6"/>
      <c r="J8683" s="6"/>
    </row>
    <row r="8684">
      <c r="A8684" s="28">
        <v>8.80304402868E11</v>
      </c>
      <c r="B8684" s="29" t="s">
        <v>25412</v>
      </c>
      <c r="C8684" s="29" t="s">
        <v>25412</v>
      </c>
      <c r="D8684" s="28">
        <v>8.7087784168E10</v>
      </c>
      <c r="E8684" s="29" t="s">
        <v>165</v>
      </c>
      <c r="F8684" s="29" t="s">
        <v>37</v>
      </c>
      <c r="G8684" s="29" t="s">
        <v>13369</v>
      </c>
      <c r="H8684" s="51" t="s">
        <v>25390</v>
      </c>
      <c r="I8684" s="6"/>
      <c r="J8684" s="6"/>
    </row>
    <row r="8685">
      <c r="A8685" s="3">
        <v>8.80304300351E11</v>
      </c>
      <c r="B8685" s="2" t="s">
        <v>25413</v>
      </c>
      <c r="C8685" s="2" t="s">
        <v>25414</v>
      </c>
      <c r="D8685" s="3">
        <v>8.7017584828E10</v>
      </c>
      <c r="E8685" s="2" t="s">
        <v>165</v>
      </c>
      <c r="F8685" s="2" t="s">
        <v>96</v>
      </c>
      <c r="G8685" s="2" t="s">
        <v>1947</v>
      </c>
      <c r="H8685" s="4" t="s">
        <v>2370</v>
      </c>
      <c r="I8685" s="10"/>
      <c r="J8685" s="6"/>
    </row>
    <row r="8686">
      <c r="A8686" s="62">
        <v>8.80313300707E11</v>
      </c>
      <c r="B8686" s="63" t="s">
        <v>25415</v>
      </c>
      <c r="C8686" s="63" t="s">
        <v>25416</v>
      </c>
      <c r="D8686" s="68" t="str">
        <f>+77079431288 ,87079431288</f>
        <v>#ERROR!</v>
      </c>
      <c r="E8686" s="63" t="s">
        <v>117</v>
      </c>
      <c r="F8686" s="63" t="s">
        <v>16</v>
      </c>
      <c r="G8686" s="63" t="s">
        <v>25417</v>
      </c>
      <c r="H8686" s="33"/>
      <c r="I8686" s="33"/>
      <c r="J8686" s="6"/>
    </row>
    <row r="8687">
      <c r="A8687" s="3">
        <v>8.80307302897E11</v>
      </c>
      <c r="B8687" s="2" t="s">
        <v>25418</v>
      </c>
      <c r="C8687" s="2" t="s">
        <v>25419</v>
      </c>
      <c r="D8687" s="69" t="s">
        <v>25420</v>
      </c>
      <c r="E8687" s="2" t="s">
        <v>213</v>
      </c>
      <c r="F8687" s="2" t="s">
        <v>141</v>
      </c>
      <c r="G8687" s="2" t="s">
        <v>2480</v>
      </c>
      <c r="H8687" s="4" t="s">
        <v>25323</v>
      </c>
      <c r="I8687" s="10"/>
      <c r="J8687" s="6"/>
    </row>
    <row r="8688">
      <c r="A8688" s="28">
        <v>8.80308350855E11</v>
      </c>
      <c r="B8688" s="29" t="s">
        <v>25421</v>
      </c>
      <c r="C8688" s="29" t="s">
        <v>25422</v>
      </c>
      <c r="D8688" s="28">
        <v>8.7076141123E10</v>
      </c>
      <c r="E8688" s="29" t="s">
        <v>165</v>
      </c>
      <c r="F8688" s="29" t="s">
        <v>71</v>
      </c>
      <c r="G8688" s="29" t="s">
        <v>2186</v>
      </c>
      <c r="H8688" s="51" t="s">
        <v>25423</v>
      </c>
      <c r="I8688" s="6"/>
      <c r="J8688" s="6"/>
    </row>
    <row r="8689">
      <c r="A8689" s="28">
        <v>8.8031145131E11</v>
      </c>
      <c r="B8689" s="29" t="s">
        <v>25424</v>
      </c>
      <c r="C8689" s="29" t="s">
        <v>25425</v>
      </c>
      <c r="D8689" s="28">
        <v>8.7761912806E10</v>
      </c>
      <c r="E8689" s="29" t="s">
        <v>117</v>
      </c>
      <c r="F8689" s="29" t="s">
        <v>43</v>
      </c>
      <c r="G8689" s="29" t="s">
        <v>1661</v>
      </c>
      <c r="H8689" s="51" t="s">
        <v>25426</v>
      </c>
      <c r="I8689" s="6"/>
      <c r="J8689" s="33"/>
    </row>
    <row r="8690">
      <c r="A8690" s="28">
        <v>8.80318302344E11</v>
      </c>
      <c r="B8690" s="29" t="s">
        <v>4891</v>
      </c>
      <c r="C8690" s="29" t="s">
        <v>25427</v>
      </c>
      <c r="D8690" s="28">
        <v>8.7078110018E10</v>
      </c>
      <c r="E8690" s="29" t="s">
        <v>117</v>
      </c>
      <c r="F8690" s="29" t="s">
        <v>2</v>
      </c>
      <c r="G8690" s="29" t="s">
        <v>6315</v>
      </c>
      <c r="H8690" s="51" t="s">
        <v>25042</v>
      </c>
      <c r="I8690" s="6"/>
      <c r="J8690" s="6"/>
    </row>
    <row r="8691">
      <c r="A8691" s="62">
        <v>8.80318300972E11</v>
      </c>
      <c r="B8691" s="63" t="s">
        <v>25428</v>
      </c>
      <c r="C8691" s="63" t="s">
        <v>25429</v>
      </c>
      <c r="D8691" s="62">
        <v>8.7022569868E10</v>
      </c>
      <c r="E8691" s="63" t="s">
        <v>762</v>
      </c>
      <c r="F8691" s="63" t="s">
        <v>1868</v>
      </c>
      <c r="G8691" s="63" t="s">
        <v>20760</v>
      </c>
      <c r="H8691" s="33"/>
      <c r="I8691" s="33"/>
      <c r="J8691" s="33"/>
    </row>
    <row r="8692">
      <c r="A8692" s="3">
        <v>8.80322301299E11</v>
      </c>
      <c r="B8692" s="2" t="s">
        <v>25430</v>
      </c>
      <c r="C8692" s="2" t="s">
        <v>25431</v>
      </c>
      <c r="D8692" s="3">
        <v>8.7028258435E10</v>
      </c>
      <c r="E8692" s="2" t="s">
        <v>213</v>
      </c>
      <c r="F8692" s="2" t="s">
        <v>186</v>
      </c>
      <c r="G8692" s="2" t="s">
        <v>25432</v>
      </c>
      <c r="H8692" s="4" t="s">
        <v>2505</v>
      </c>
      <c r="I8692" s="10"/>
      <c r="J8692" s="33"/>
    </row>
    <row r="8693">
      <c r="A8693" s="3">
        <v>8.80327399039E11</v>
      </c>
      <c r="B8693" s="2" t="s">
        <v>25433</v>
      </c>
      <c r="C8693" s="2" t="s">
        <v>25434</v>
      </c>
      <c r="D8693" s="3">
        <v>8.7027907728E10</v>
      </c>
      <c r="E8693" s="2" t="s">
        <v>961</v>
      </c>
      <c r="F8693" s="2" t="s">
        <v>91</v>
      </c>
      <c r="G8693" s="2" t="s">
        <v>1834</v>
      </c>
      <c r="H8693" s="4" t="s">
        <v>2928</v>
      </c>
      <c r="I8693" s="10"/>
      <c r="J8693" s="6"/>
    </row>
    <row r="8694">
      <c r="A8694" s="28">
        <v>8.80331301071E11</v>
      </c>
      <c r="B8694" s="29" t="s">
        <v>25435</v>
      </c>
      <c r="C8694" s="29" t="s">
        <v>25436</v>
      </c>
      <c r="D8694" s="28">
        <f>+77772742444</f>
        <v>77772742444</v>
      </c>
      <c r="E8694" s="29" t="s">
        <v>36</v>
      </c>
      <c r="F8694" s="29" t="s">
        <v>91</v>
      </c>
      <c r="G8694" s="29" t="s">
        <v>3280</v>
      </c>
      <c r="H8694" s="51" t="s">
        <v>2894</v>
      </c>
      <c r="I8694" s="6"/>
      <c r="J8694" s="10"/>
    </row>
    <row r="8695">
      <c r="A8695" s="3">
        <v>8.80329351065E11</v>
      </c>
      <c r="B8695" s="2" t="s">
        <v>25437</v>
      </c>
      <c r="C8695" s="2" t="s">
        <v>25438</v>
      </c>
      <c r="D8695" s="69" t="s">
        <v>25439</v>
      </c>
      <c r="E8695" s="2" t="s">
        <v>1373</v>
      </c>
      <c r="F8695" s="2" t="s">
        <v>9</v>
      </c>
      <c r="G8695" s="2" t="s">
        <v>25440</v>
      </c>
      <c r="H8695" s="65" t="s">
        <v>6638</v>
      </c>
      <c r="I8695" s="10"/>
      <c r="J8695" s="20"/>
    </row>
    <row r="8696">
      <c r="A8696" s="28">
        <v>8.80331451499E11</v>
      </c>
      <c r="B8696" s="29" t="s">
        <v>25441</v>
      </c>
      <c r="C8696" s="29" t="s">
        <v>25442</v>
      </c>
      <c r="D8696" s="28">
        <v>8.7013953467E10</v>
      </c>
      <c r="E8696" s="29" t="s">
        <v>165</v>
      </c>
      <c r="F8696" s="29" t="s">
        <v>141</v>
      </c>
      <c r="G8696" s="29" t="s">
        <v>1529</v>
      </c>
      <c r="H8696" s="51" t="s">
        <v>25443</v>
      </c>
      <c r="I8696" s="6"/>
      <c r="J8696" s="20"/>
    </row>
    <row r="8697">
      <c r="A8697" s="62">
        <v>8.8033030063E11</v>
      </c>
      <c r="B8697" s="63" t="s">
        <v>25444</v>
      </c>
      <c r="C8697" s="63" t="s">
        <v>25445</v>
      </c>
      <c r="D8697" s="68" t="str">
        <f>+7(777)263-00-03</f>
        <v>#ERROR!</v>
      </c>
      <c r="E8697" s="63" t="s">
        <v>879</v>
      </c>
      <c r="F8697" s="63" t="s">
        <v>205</v>
      </c>
      <c r="G8697" s="63" t="s">
        <v>1634</v>
      </c>
      <c r="H8697" s="33"/>
      <c r="I8697" s="33"/>
      <c r="J8697" s="6"/>
    </row>
    <row r="8698">
      <c r="A8698" s="28">
        <v>8.80407301518E11</v>
      </c>
      <c r="B8698" s="29" t="s">
        <v>15344</v>
      </c>
      <c r="C8698" s="29" t="s">
        <v>25446</v>
      </c>
      <c r="D8698" s="28">
        <v>8.7712323335E10</v>
      </c>
      <c r="E8698" s="29" t="s">
        <v>213</v>
      </c>
      <c r="F8698" s="29" t="s">
        <v>2</v>
      </c>
      <c r="G8698" s="29" t="s">
        <v>3360</v>
      </c>
      <c r="H8698" s="51" t="s">
        <v>25042</v>
      </c>
      <c r="I8698" s="6"/>
      <c r="J8698" s="10"/>
      <c r="K8698" s="27"/>
      <c r="L8698" s="27"/>
      <c r="M8698" s="27"/>
      <c r="N8698" s="27"/>
      <c r="O8698" s="27"/>
      <c r="P8698" s="27"/>
      <c r="Q8698" s="27"/>
      <c r="R8698" s="27"/>
      <c r="S8698" s="27"/>
      <c r="T8698" s="27"/>
      <c r="U8698" s="27"/>
      <c r="V8698" s="27"/>
      <c r="W8698" s="27"/>
      <c r="X8698" s="27"/>
      <c r="Y8698" s="27"/>
      <c r="Z8698" s="27"/>
    </row>
    <row r="8699">
      <c r="A8699" s="62">
        <v>8.80401301515E11</v>
      </c>
      <c r="B8699" s="63" t="s">
        <v>25447</v>
      </c>
      <c r="C8699" s="63" t="s">
        <v>25448</v>
      </c>
      <c r="D8699" s="68" t="str">
        <f>+77013398830 ,87013398830</f>
        <v>#ERROR!</v>
      </c>
      <c r="E8699" s="63" t="s">
        <v>225</v>
      </c>
      <c r="F8699" s="63" t="s">
        <v>16</v>
      </c>
      <c r="G8699" s="63" t="s">
        <v>14142</v>
      </c>
      <c r="H8699" s="33"/>
      <c r="I8699" s="33"/>
      <c r="J8699" s="6"/>
    </row>
    <row r="8700">
      <c r="A8700" s="28">
        <v>8.80406300217E11</v>
      </c>
      <c r="B8700" s="29" t="s">
        <v>25449</v>
      </c>
      <c r="C8700" s="29" t="s">
        <v>25450</v>
      </c>
      <c r="D8700" s="28">
        <v>8.7777611363E10</v>
      </c>
      <c r="E8700" s="29" t="s">
        <v>247</v>
      </c>
      <c r="F8700" s="29" t="s">
        <v>91</v>
      </c>
      <c r="G8700" s="29" t="s">
        <v>5236</v>
      </c>
      <c r="H8700" s="51" t="s">
        <v>25150</v>
      </c>
      <c r="I8700" s="6"/>
      <c r="J8700" s="10"/>
    </row>
    <row r="8701">
      <c r="A8701" s="62">
        <v>8.80402302122E11</v>
      </c>
      <c r="B8701" s="63" t="s">
        <v>22372</v>
      </c>
      <c r="C8701" s="63" t="s">
        <v>25451</v>
      </c>
      <c r="D8701" s="62">
        <v>8.7059976945E10</v>
      </c>
      <c r="E8701" s="63" t="s">
        <v>213</v>
      </c>
      <c r="F8701" s="63" t="s">
        <v>16</v>
      </c>
      <c r="G8701" s="63" t="s">
        <v>15130</v>
      </c>
      <c r="H8701" s="33"/>
      <c r="I8701" s="33"/>
      <c r="J8701" s="10"/>
    </row>
    <row r="8702">
      <c r="A8702" s="62">
        <v>8.80404302807E11</v>
      </c>
      <c r="B8702" s="63" t="s">
        <v>25452</v>
      </c>
      <c r="C8702" s="63" t="s">
        <v>25453</v>
      </c>
      <c r="D8702" s="63" t="s">
        <v>25454</v>
      </c>
      <c r="E8702" s="63" t="s">
        <v>16</v>
      </c>
      <c r="F8702" s="63" t="s">
        <v>37</v>
      </c>
      <c r="G8702" s="63" t="s">
        <v>25455</v>
      </c>
      <c r="H8702" s="33"/>
      <c r="I8702" s="33"/>
      <c r="J8702" s="6"/>
    </row>
    <row r="8703">
      <c r="A8703" s="28">
        <v>8.80405301379E11</v>
      </c>
      <c r="B8703" s="29" t="s">
        <v>25456</v>
      </c>
      <c r="C8703" s="29" t="s">
        <v>25457</v>
      </c>
      <c r="D8703" s="28">
        <v>8.7057979747E10</v>
      </c>
      <c r="E8703" s="29" t="s">
        <v>117</v>
      </c>
      <c r="F8703" s="29" t="s">
        <v>2</v>
      </c>
      <c r="G8703" s="29" t="s">
        <v>17994</v>
      </c>
      <c r="H8703" s="51" t="s">
        <v>25042</v>
      </c>
      <c r="I8703" s="6"/>
      <c r="J8703" s="6"/>
    </row>
    <row r="8704">
      <c r="A8704" s="62">
        <v>8.80405302149E11</v>
      </c>
      <c r="B8704" s="63" t="s">
        <v>25458</v>
      </c>
      <c r="C8704" s="63" t="s">
        <v>25459</v>
      </c>
      <c r="D8704" s="62">
        <v>8.7028444817E10</v>
      </c>
      <c r="E8704" s="63" t="s">
        <v>165</v>
      </c>
      <c r="F8704" s="63" t="s">
        <v>2984</v>
      </c>
      <c r="G8704" s="63" t="s">
        <v>5954</v>
      </c>
      <c r="H8704" s="33"/>
      <c r="I8704" s="33"/>
      <c r="J8704" s="6"/>
    </row>
    <row r="8705">
      <c r="A8705" s="62">
        <v>8.80408401034E11</v>
      </c>
      <c r="B8705" s="63" t="s">
        <v>25460</v>
      </c>
      <c r="C8705" s="63" t="s">
        <v>25460</v>
      </c>
      <c r="D8705" s="62">
        <v>8.7710124172E10</v>
      </c>
      <c r="E8705" s="63" t="s">
        <v>225</v>
      </c>
      <c r="F8705" s="63" t="s">
        <v>205</v>
      </c>
      <c r="G8705" s="63" t="s">
        <v>1263</v>
      </c>
      <c r="H8705" s="33"/>
      <c r="I8705" s="33"/>
      <c r="J8705" s="10"/>
    </row>
    <row r="8706">
      <c r="A8706" s="62">
        <v>8.80408302175E11</v>
      </c>
      <c r="B8706" s="63" t="s">
        <v>25461</v>
      </c>
      <c r="C8706" s="63" t="s">
        <v>25462</v>
      </c>
      <c r="D8706" s="62">
        <v>8.77561378E10</v>
      </c>
      <c r="E8706" s="63" t="s">
        <v>2034</v>
      </c>
      <c r="F8706" s="63" t="s">
        <v>205</v>
      </c>
      <c r="G8706" s="63" t="s">
        <v>3981</v>
      </c>
      <c r="H8706" s="33"/>
      <c r="I8706" s="33"/>
      <c r="J8706" s="6"/>
    </row>
    <row r="8707">
      <c r="A8707" s="72">
        <v>8.80410351035E11</v>
      </c>
      <c r="B8707" s="73" t="s">
        <v>25463</v>
      </c>
      <c r="C8707" s="73" t="s">
        <v>25464</v>
      </c>
      <c r="D8707" s="109" t="s">
        <v>25465</v>
      </c>
      <c r="E8707" s="73" t="s">
        <v>762</v>
      </c>
      <c r="F8707" s="73" t="s">
        <v>71</v>
      </c>
      <c r="G8707" s="73" t="s">
        <v>3205</v>
      </c>
      <c r="H8707" s="74" t="s">
        <v>2990</v>
      </c>
      <c r="I8707" s="14"/>
      <c r="J8707" s="6"/>
    </row>
    <row r="8708">
      <c r="A8708" s="28">
        <v>8.8041730092E11</v>
      </c>
      <c r="B8708" s="29" t="s">
        <v>25466</v>
      </c>
      <c r="C8708" s="29" t="s">
        <v>25467</v>
      </c>
      <c r="D8708" s="28">
        <v>8.7756292062E10</v>
      </c>
      <c r="E8708" s="29" t="s">
        <v>21</v>
      </c>
      <c r="F8708" s="29" t="s">
        <v>2</v>
      </c>
      <c r="G8708" s="29" t="s">
        <v>1779</v>
      </c>
      <c r="H8708" s="51" t="s">
        <v>25042</v>
      </c>
      <c r="I8708" s="6"/>
      <c r="J8708" s="6"/>
    </row>
    <row r="8709">
      <c r="A8709" s="3">
        <v>8.80412303373E11</v>
      </c>
      <c r="B8709" s="2" t="s">
        <v>25468</v>
      </c>
      <c r="C8709" s="2" t="s">
        <v>25469</v>
      </c>
      <c r="D8709" s="3">
        <v>8.7075912538E10</v>
      </c>
      <c r="E8709" s="2" t="s">
        <v>213</v>
      </c>
      <c r="F8709" s="2" t="s">
        <v>37</v>
      </c>
      <c r="G8709" s="2" t="s">
        <v>5938</v>
      </c>
      <c r="H8709" s="4" t="s">
        <v>25470</v>
      </c>
      <c r="I8709" s="10"/>
      <c r="J8709" s="6"/>
    </row>
    <row r="8710">
      <c r="A8710" s="28">
        <v>8.80412300329E11</v>
      </c>
      <c r="B8710" s="29" t="s">
        <v>25471</v>
      </c>
      <c r="C8710" s="29" t="s">
        <v>25472</v>
      </c>
      <c r="D8710" s="28">
        <v>8.7028999119E10</v>
      </c>
      <c r="E8710" s="29" t="s">
        <v>931</v>
      </c>
      <c r="F8710" s="29" t="s">
        <v>31</v>
      </c>
      <c r="G8710" s="29" t="s">
        <v>2447</v>
      </c>
      <c r="H8710" s="51" t="s">
        <v>25473</v>
      </c>
      <c r="I8710" s="6"/>
      <c r="J8710" s="13"/>
      <c r="K8710" s="82"/>
      <c r="L8710" s="82"/>
      <c r="M8710" s="82"/>
      <c r="N8710" s="82"/>
      <c r="O8710" s="82"/>
      <c r="P8710" s="82"/>
      <c r="Q8710" s="82"/>
      <c r="R8710" s="82"/>
      <c r="S8710" s="82"/>
      <c r="T8710" s="82"/>
      <c r="U8710" s="82"/>
      <c r="V8710" s="82"/>
      <c r="W8710" s="82"/>
      <c r="X8710" s="82"/>
      <c r="Y8710" s="82"/>
      <c r="Z8710" s="82"/>
    </row>
    <row r="8711">
      <c r="A8711" s="62">
        <v>8.80417301572E11</v>
      </c>
      <c r="B8711" s="63" t="s">
        <v>25474</v>
      </c>
      <c r="C8711" s="63" t="s">
        <v>25475</v>
      </c>
      <c r="D8711" s="62">
        <v>8.7014046821E10</v>
      </c>
      <c r="E8711" s="63" t="s">
        <v>165</v>
      </c>
      <c r="F8711" s="63" t="s">
        <v>205</v>
      </c>
      <c r="G8711" s="63" t="s">
        <v>802</v>
      </c>
      <c r="H8711" s="33"/>
      <c r="I8711" s="33"/>
      <c r="J8711" s="33"/>
    </row>
    <row r="8712">
      <c r="A8712" s="3">
        <v>8.80418300024E11</v>
      </c>
      <c r="B8712" s="2" t="s">
        <v>25476</v>
      </c>
      <c r="C8712" s="2" t="s">
        <v>25477</v>
      </c>
      <c r="D8712" s="2" t="s">
        <v>25478</v>
      </c>
      <c r="E8712" s="2" t="s">
        <v>2533</v>
      </c>
      <c r="F8712" s="2" t="s">
        <v>186</v>
      </c>
      <c r="G8712" s="2" t="s">
        <v>1196</v>
      </c>
      <c r="H8712" s="4" t="s">
        <v>2505</v>
      </c>
      <c r="I8712" s="10"/>
      <c r="J8712" s="6"/>
    </row>
    <row r="8713">
      <c r="A8713" s="3">
        <v>8.80427401236E11</v>
      </c>
      <c r="B8713" s="2" t="s">
        <v>25479</v>
      </c>
      <c r="C8713" s="2" t="s">
        <v>25480</v>
      </c>
      <c r="D8713" s="3">
        <v>8.7011226288E10</v>
      </c>
      <c r="E8713" s="2" t="s">
        <v>2863</v>
      </c>
      <c r="F8713" s="2" t="s">
        <v>37</v>
      </c>
      <c r="G8713" s="2" t="s">
        <v>5938</v>
      </c>
      <c r="H8713" s="4" t="s">
        <v>23838</v>
      </c>
      <c r="I8713" s="10"/>
      <c r="J8713" s="10"/>
    </row>
    <row r="8714">
      <c r="A8714" s="28">
        <v>8.80419400879E11</v>
      </c>
      <c r="B8714" s="29" t="s">
        <v>25481</v>
      </c>
      <c r="C8714" s="29" t="s">
        <v>25482</v>
      </c>
      <c r="D8714" s="28">
        <f>+77083993394</f>
        <v>77083993394</v>
      </c>
      <c r="E8714" s="29" t="s">
        <v>173</v>
      </c>
      <c r="F8714" s="29" t="s">
        <v>201</v>
      </c>
      <c r="G8714" s="29" t="s">
        <v>1207</v>
      </c>
      <c r="H8714" s="51" t="s">
        <v>25483</v>
      </c>
      <c r="I8714" s="6"/>
      <c r="J8714" s="13"/>
    </row>
    <row r="8715">
      <c r="A8715" s="62">
        <v>8.80427401503E11</v>
      </c>
      <c r="B8715" s="63" t="s">
        <v>25484</v>
      </c>
      <c r="C8715" s="63" t="s">
        <v>25485</v>
      </c>
      <c r="D8715" s="62">
        <v>8.7711311515E10</v>
      </c>
      <c r="E8715" s="63" t="s">
        <v>225</v>
      </c>
      <c r="F8715" s="63" t="s">
        <v>205</v>
      </c>
      <c r="G8715" s="63" t="s">
        <v>1211</v>
      </c>
      <c r="H8715" s="33"/>
      <c r="I8715" s="33"/>
      <c r="J8715" s="10"/>
    </row>
    <row r="8716">
      <c r="A8716" s="3">
        <v>8.80427401682E11</v>
      </c>
      <c r="B8716" s="2" t="s">
        <v>25486</v>
      </c>
      <c r="C8716" s="2" t="s">
        <v>25487</v>
      </c>
      <c r="D8716" s="3">
        <f>+77077882020</f>
        <v>77077882020</v>
      </c>
      <c r="E8716" s="2" t="s">
        <v>253</v>
      </c>
      <c r="F8716" s="2" t="s">
        <v>273</v>
      </c>
      <c r="G8716" s="2" t="s">
        <v>6050</v>
      </c>
      <c r="H8716" s="4" t="s">
        <v>21650</v>
      </c>
      <c r="I8716" s="10"/>
      <c r="J8716" s="10"/>
    </row>
    <row r="8717">
      <c r="A8717" s="3">
        <v>8.80501403501E11</v>
      </c>
      <c r="B8717" s="2" t="s">
        <v>25488</v>
      </c>
      <c r="C8717" s="2" t="s">
        <v>25489</v>
      </c>
      <c r="D8717" s="3">
        <v>8.7781118282E10</v>
      </c>
      <c r="E8717" s="2" t="s">
        <v>225</v>
      </c>
      <c r="F8717" s="2" t="s">
        <v>2</v>
      </c>
      <c r="G8717" s="2" t="s">
        <v>13231</v>
      </c>
      <c r="H8717" s="4" t="s">
        <v>24961</v>
      </c>
      <c r="I8717" s="10"/>
      <c r="J8717" s="6"/>
    </row>
    <row r="8718">
      <c r="A8718" s="28">
        <v>8.8050439901E11</v>
      </c>
      <c r="B8718" s="29" t="s">
        <v>25490</v>
      </c>
      <c r="C8718" s="29" t="s">
        <v>25491</v>
      </c>
      <c r="D8718" s="29" t="s">
        <v>25492</v>
      </c>
      <c r="E8718" s="29" t="s">
        <v>225</v>
      </c>
      <c r="F8718" s="29" t="s">
        <v>9</v>
      </c>
      <c r="G8718" s="29" t="s">
        <v>1584</v>
      </c>
      <c r="H8718" s="30" t="s">
        <v>6758</v>
      </c>
      <c r="I8718" s="6"/>
      <c r="J8718" s="10"/>
    </row>
    <row r="8719">
      <c r="A8719" s="28">
        <v>8.8050235153E11</v>
      </c>
      <c r="B8719" s="29" t="s">
        <v>25493</v>
      </c>
      <c r="C8719" s="29" t="s">
        <v>25494</v>
      </c>
      <c r="D8719" s="28">
        <f>+77781317330</f>
        <v>77781317330</v>
      </c>
      <c r="E8719" s="29" t="s">
        <v>1000</v>
      </c>
      <c r="F8719" s="29" t="s">
        <v>141</v>
      </c>
      <c r="G8719" s="29" t="s">
        <v>2066</v>
      </c>
      <c r="H8719" s="51" t="s">
        <v>25495</v>
      </c>
      <c r="I8719" s="6"/>
      <c r="J8719" s="10"/>
    </row>
    <row r="8720">
      <c r="A8720" s="62">
        <v>8.80504302593E11</v>
      </c>
      <c r="B8720" s="63" t="s">
        <v>25496</v>
      </c>
      <c r="C8720" s="63" t="s">
        <v>25497</v>
      </c>
      <c r="D8720" s="68" t="str">
        <f>+77710977777 ,87710977777</f>
        <v>#ERROR!</v>
      </c>
      <c r="E8720" s="63" t="s">
        <v>117</v>
      </c>
      <c r="F8720" s="63" t="s">
        <v>205</v>
      </c>
      <c r="G8720" s="63" t="s">
        <v>1634</v>
      </c>
      <c r="H8720" s="33"/>
      <c r="I8720" s="33"/>
      <c r="J8720" s="6"/>
    </row>
    <row r="8721">
      <c r="A8721" s="62">
        <v>8.80505301937E11</v>
      </c>
      <c r="B8721" s="63" t="s">
        <v>19786</v>
      </c>
      <c r="C8721" s="63" t="s">
        <v>25498</v>
      </c>
      <c r="D8721" s="68" t="str">
        <f>+77010010101 ,+77753119757 ,87010010101 ,87753119757</f>
        <v>#ERROR!</v>
      </c>
      <c r="E8721" s="63" t="s">
        <v>213</v>
      </c>
      <c r="F8721" s="63" t="s">
        <v>205</v>
      </c>
      <c r="G8721" s="63" t="s">
        <v>1096</v>
      </c>
      <c r="H8721" s="33"/>
      <c r="I8721" s="33"/>
      <c r="J8721" s="10"/>
    </row>
    <row r="8722">
      <c r="A8722" s="62">
        <v>8.80519351127E11</v>
      </c>
      <c r="B8722" s="63" t="s">
        <v>25499</v>
      </c>
      <c r="C8722" s="63" t="s">
        <v>25500</v>
      </c>
      <c r="D8722" s="68" t="str">
        <f>+77078584440 ,87078584440</f>
        <v>#ERROR!</v>
      </c>
      <c r="E8722" s="63" t="s">
        <v>36</v>
      </c>
      <c r="F8722" s="63" t="s">
        <v>428</v>
      </c>
      <c r="G8722" s="63" t="s">
        <v>3751</v>
      </c>
      <c r="H8722" s="33"/>
      <c r="I8722" s="33"/>
      <c r="J8722" s="10"/>
    </row>
    <row r="8723">
      <c r="A8723" s="28">
        <v>8.80505300893E11</v>
      </c>
      <c r="B8723" s="29" t="s">
        <v>25501</v>
      </c>
      <c r="C8723" s="29" t="s">
        <v>25502</v>
      </c>
      <c r="D8723" s="28">
        <v>8.7718425701E10</v>
      </c>
      <c r="E8723" s="29" t="s">
        <v>14201</v>
      </c>
      <c r="F8723" s="29" t="s">
        <v>201</v>
      </c>
      <c r="G8723" s="29" t="s">
        <v>202</v>
      </c>
      <c r="H8723" s="51" t="s">
        <v>2637</v>
      </c>
      <c r="I8723" s="6"/>
      <c r="J8723" s="6"/>
    </row>
    <row r="8724">
      <c r="A8724" s="62">
        <v>8.80508302317E11</v>
      </c>
      <c r="B8724" s="63" t="s">
        <v>25503</v>
      </c>
      <c r="C8724" s="63" t="s">
        <v>25504</v>
      </c>
      <c r="D8724" s="62">
        <v>8.7071233601E10</v>
      </c>
      <c r="E8724" s="63" t="s">
        <v>213</v>
      </c>
      <c r="F8724" s="63" t="s">
        <v>205</v>
      </c>
      <c r="G8724" s="63" t="s">
        <v>1211</v>
      </c>
      <c r="H8724" s="33"/>
      <c r="I8724" s="33"/>
      <c r="J8724" s="6"/>
    </row>
    <row r="8725">
      <c r="A8725" s="28">
        <v>8.80509400997E11</v>
      </c>
      <c r="B8725" s="29" t="s">
        <v>25505</v>
      </c>
      <c r="C8725" s="29" t="s">
        <v>25506</v>
      </c>
      <c r="D8725" s="28">
        <v>8.7711198129E10</v>
      </c>
      <c r="E8725" s="29" t="s">
        <v>5995</v>
      </c>
      <c r="F8725" s="29" t="s">
        <v>201</v>
      </c>
      <c r="G8725" s="29" t="s">
        <v>2976</v>
      </c>
      <c r="H8725" s="51" t="s">
        <v>2637</v>
      </c>
      <c r="I8725" s="6"/>
      <c r="J8725" s="6"/>
    </row>
    <row r="8726">
      <c r="A8726" s="28">
        <v>8.80510402522E11</v>
      </c>
      <c r="B8726" s="29" t="s">
        <v>25507</v>
      </c>
      <c r="C8726" s="29" t="s">
        <v>25508</v>
      </c>
      <c r="D8726" s="28">
        <v>8.7122334127E10</v>
      </c>
      <c r="E8726" s="29" t="s">
        <v>1373</v>
      </c>
      <c r="F8726" s="29" t="s">
        <v>452</v>
      </c>
      <c r="G8726" s="29" t="s">
        <v>1617</v>
      </c>
      <c r="H8726" s="51" t="s">
        <v>23854</v>
      </c>
      <c r="I8726" s="6"/>
      <c r="J8726" s="10"/>
    </row>
    <row r="8727">
      <c r="A8727" s="62">
        <v>8.80507402269E11</v>
      </c>
      <c r="B8727" s="63" t="s">
        <v>25509</v>
      </c>
      <c r="C8727" s="63" t="s">
        <v>25510</v>
      </c>
      <c r="D8727" s="68" t="str">
        <f>+7 (700) 121-03-35 ,87001210335</f>
        <v>#ERROR!</v>
      </c>
      <c r="E8727" s="63" t="s">
        <v>225</v>
      </c>
      <c r="F8727" s="63" t="s">
        <v>1868</v>
      </c>
      <c r="G8727" s="63" t="s">
        <v>12811</v>
      </c>
      <c r="H8727" s="33"/>
      <c r="I8727" s="33"/>
      <c r="J8727" s="10"/>
    </row>
    <row r="8728">
      <c r="A8728" s="3">
        <v>8.80509302213E11</v>
      </c>
      <c r="B8728" s="2" t="s">
        <v>25511</v>
      </c>
      <c r="C8728" s="2" t="s">
        <v>25512</v>
      </c>
      <c r="D8728" s="3">
        <v>8.778224321E10</v>
      </c>
      <c r="E8728" s="2" t="s">
        <v>302</v>
      </c>
      <c r="F8728" s="2" t="s">
        <v>37</v>
      </c>
      <c r="G8728" s="2" t="s">
        <v>17192</v>
      </c>
      <c r="H8728" s="4" t="s">
        <v>23838</v>
      </c>
      <c r="I8728" s="10"/>
      <c r="J8728" s="10"/>
    </row>
    <row r="8729">
      <c r="A8729" s="28">
        <v>8.80518402922E11</v>
      </c>
      <c r="B8729" s="29" t="s">
        <v>25513</v>
      </c>
      <c r="C8729" s="29" t="s">
        <v>25514</v>
      </c>
      <c r="D8729" s="39" t="s">
        <v>25515</v>
      </c>
      <c r="E8729" s="29" t="s">
        <v>3121</v>
      </c>
      <c r="F8729" s="29" t="s">
        <v>201</v>
      </c>
      <c r="G8729" s="29" t="s">
        <v>25516</v>
      </c>
      <c r="H8729" s="51" t="s">
        <v>25517</v>
      </c>
      <c r="I8729" s="6"/>
      <c r="J8729" s="33"/>
    </row>
    <row r="8730">
      <c r="A8730" s="3">
        <v>8.80524450221E11</v>
      </c>
      <c r="B8730" s="2" t="s">
        <v>3132</v>
      </c>
      <c r="C8730" s="2" t="s">
        <v>25518</v>
      </c>
      <c r="D8730" s="3">
        <v>8.7183621754E10</v>
      </c>
      <c r="E8730" s="2" t="s">
        <v>21</v>
      </c>
      <c r="F8730" s="2" t="s">
        <v>9</v>
      </c>
      <c r="G8730" s="2" t="s">
        <v>1121</v>
      </c>
      <c r="H8730" s="65" t="s">
        <v>3123</v>
      </c>
      <c r="I8730" s="10"/>
      <c r="J8730" s="33"/>
    </row>
    <row r="8731">
      <c r="A8731" s="28">
        <v>8.80522302125E11</v>
      </c>
      <c r="B8731" s="29" t="s">
        <v>25519</v>
      </c>
      <c r="C8731" s="29" t="s">
        <v>25520</v>
      </c>
      <c r="D8731" s="39" t="s">
        <v>25521</v>
      </c>
      <c r="E8731" s="29" t="s">
        <v>6753</v>
      </c>
      <c r="F8731" s="29" t="s">
        <v>201</v>
      </c>
      <c r="G8731" s="29" t="s">
        <v>202</v>
      </c>
      <c r="H8731" s="51" t="s">
        <v>2977</v>
      </c>
      <c r="I8731" s="6"/>
      <c r="J8731" s="6"/>
    </row>
    <row r="8732">
      <c r="A8732" s="28">
        <v>8.80530301253E11</v>
      </c>
      <c r="B8732" s="29" t="s">
        <v>25522</v>
      </c>
      <c r="C8732" s="29" t="s">
        <v>25523</v>
      </c>
      <c r="D8732" s="28">
        <v>8.7016350963E10</v>
      </c>
      <c r="E8732" s="29" t="s">
        <v>584</v>
      </c>
      <c r="F8732" s="29" t="s">
        <v>91</v>
      </c>
      <c r="G8732" s="29" t="s">
        <v>14671</v>
      </c>
      <c r="H8732" s="51" t="s">
        <v>25524</v>
      </c>
      <c r="I8732" s="6"/>
      <c r="J8732" s="6"/>
    </row>
    <row r="8733">
      <c r="A8733" s="3">
        <v>8.80526401541E11</v>
      </c>
      <c r="B8733" s="2" t="s">
        <v>25525</v>
      </c>
      <c r="C8733" s="2" t="s">
        <v>25526</v>
      </c>
      <c r="D8733" s="69" t="s">
        <v>25527</v>
      </c>
      <c r="E8733" s="2" t="s">
        <v>213</v>
      </c>
      <c r="F8733" s="2" t="s">
        <v>91</v>
      </c>
      <c r="G8733" s="2" t="s">
        <v>2807</v>
      </c>
      <c r="H8733" s="4" t="s">
        <v>2928</v>
      </c>
      <c r="I8733" s="10"/>
      <c r="J8733" s="10"/>
    </row>
    <row r="8734">
      <c r="A8734" s="3">
        <v>8.80530301725E11</v>
      </c>
      <c r="B8734" s="2" t="s">
        <v>25528</v>
      </c>
      <c r="C8734" s="2" t="s">
        <v>25529</v>
      </c>
      <c r="D8734" s="2" t="s">
        <v>25530</v>
      </c>
      <c r="E8734" s="2" t="s">
        <v>1373</v>
      </c>
      <c r="F8734" s="2" t="s">
        <v>141</v>
      </c>
      <c r="G8734" s="2" t="s">
        <v>2480</v>
      </c>
      <c r="H8734" s="4" t="s">
        <v>25323</v>
      </c>
      <c r="I8734" s="10"/>
      <c r="J8734" s="33"/>
    </row>
    <row r="8735">
      <c r="A8735" s="28">
        <v>8.80530402899E11</v>
      </c>
      <c r="B8735" s="29" t="s">
        <v>25531</v>
      </c>
      <c r="C8735" s="29" t="s">
        <v>25532</v>
      </c>
      <c r="D8735" s="28">
        <f>+77475078798</f>
        <v>77475078798</v>
      </c>
      <c r="E8735" s="29" t="s">
        <v>674</v>
      </c>
      <c r="F8735" s="29" t="s">
        <v>16</v>
      </c>
      <c r="G8735" s="29" t="s">
        <v>15491</v>
      </c>
      <c r="H8735" s="51" t="s">
        <v>25042</v>
      </c>
      <c r="I8735" s="6"/>
      <c r="J8735" s="13"/>
    </row>
    <row r="8736">
      <c r="A8736" s="3">
        <v>8.80603350452E11</v>
      </c>
      <c r="B8736" s="2" t="s">
        <v>25533</v>
      </c>
      <c r="C8736" s="2" t="s">
        <v>25534</v>
      </c>
      <c r="D8736" s="3">
        <v>8.7026988613E10</v>
      </c>
      <c r="E8736" s="2" t="s">
        <v>225</v>
      </c>
      <c r="F8736" s="2" t="s">
        <v>71</v>
      </c>
      <c r="G8736" s="2" t="s">
        <v>17318</v>
      </c>
      <c r="H8736" s="4" t="s">
        <v>25535</v>
      </c>
      <c r="I8736" s="10"/>
      <c r="J8736" s="10"/>
    </row>
    <row r="8737">
      <c r="A8737" s="3">
        <v>8.80531350917E11</v>
      </c>
      <c r="B8737" s="2" t="s">
        <v>25536</v>
      </c>
      <c r="C8737" s="2" t="s">
        <v>25537</v>
      </c>
      <c r="D8737" s="3">
        <f>+77052937205</f>
        <v>77052937205</v>
      </c>
      <c r="E8737" s="2" t="s">
        <v>1373</v>
      </c>
      <c r="F8737" s="2" t="s">
        <v>22</v>
      </c>
      <c r="G8737" s="2" t="s">
        <v>4537</v>
      </c>
      <c r="H8737" s="4" t="s">
        <v>2709</v>
      </c>
      <c r="I8737" s="10"/>
      <c r="J8737" s="6"/>
    </row>
    <row r="8738">
      <c r="A8738" s="28">
        <v>8.80601350233E11</v>
      </c>
      <c r="B8738" s="29" t="s">
        <v>25538</v>
      </c>
      <c r="C8738" s="29" t="s">
        <v>25539</v>
      </c>
      <c r="D8738" s="28">
        <v>8.7771496225E10</v>
      </c>
      <c r="E8738" s="29" t="s">
        <v>525</v>
      </c>
      <c r="F8738" s="29" t="s">
        <v>43</v>
      </c>
      <c r="G8738" s="29" t="s">
        <v>4897</v>
      </c>
      <c r="H8738" s="51" t="s">
        <v>2775</v>
      </c>
      <c r="I8738" s="6"/>
      <c r="J8738" s="10"/>
    </row>
    <row r="8739">
      <c r="A8739" s="3">
        <v>8.80602351455E11</v>
      </c>
      <c r="B8739" s="2" t="s">
        <v>25540</v>
      </c>
      <c r="C8739" s="2" t="s">
        <v>25541</v>
      </c>
      <c r="D8739" s="3">
        <v>8.7054072988E10</v>
      </c>
      <c r="E8739" s="2" t="s">
        <v>2239</v>
      </c>
      <c r="F8739" s="2" t="s">
        <v>9</v>
      </c>
      <c r="G8739" s="2" t="s">
        <v>2852</v>
      </c>
      <c r="H8739" s="65" t="s">
        <v>5834</v>
      </c>
      <c r="I8739" s="10"/>
      <c r="J8739" s="6"/>
    </row>
    <row r="8740">
      <c r="A8740" s="28">
        <v>8.80607302345E11</v>
      </c>
      <c r="B8740" s="29" t="s">
        <v>25542</v>
      </c>
      <c r="C8740" s="29" t="s">
        <v>25543</v>
      </c>
      <c r="D8740" s="28">
        <v>8.7017850278E10</v>
      </c>
      <c r="E8740" s="29" t="s">
        <v>2998</v>
      </c>
      <c r="F8740" s="29" t="s">
        <v>31</v>
      </c>
      <c r="G8740" s="29" t="s">
        <v>25544</v>
      </c>
      <c r="H8740" s="51" t="s">
        <v>21234</v>
      </c>
      <c r="I8740" s="6"/>
      <c r="J8740" s="33"/>
    </row>
    <row r="8741">
      <c r="A8741" s="3">
        <v>8.80606301232E11</v>
      </c>
      <c r="B8741" s="2" t="s">
        <v>25545</v>
      </c>
      <c r="C8741" s="2" t="s">
        <v>25545</v>
      </c>
      <c r="D8741" s="3">
        <v>8.7054517676E10</v>
      </c>
      <c r="E8741" s="2" t="s">
        <v>36</v>
      </c>
      <c r="F8741" s="2" t="s">
        <v>37</v>
      </c>
      <c r="G8741" s="2" t="s">
        <v>2605</v>
      </c>
      <c r="H8741" s="4" t="s">
        <v>23838</v>
      </c>
      <c r="I8741" s="10"/>
      <c r="J8741" s="33"/>
    </row>
    <row r="8742">
      <c r="A8742" s="28">
        <v>8.80610451247E11</v>
      </c>
      <c r="B8742" s="29" t="s">
        <v>25546</v>
      </c>
      <c r="C8742" s="29" t="s">
        <v>25547</v>
      </c>
      <c r="D8742" s="28">
        <v>8.7073653499E10</v>
      </c>
      <c r="E8742" s="29" t="s">
        <v>14367</v>
      </c>
      <c r="F8742" s="29" t="s">
        <v>9</v>
      </c>
      <c r="G8742" s="29" t="s">
        <v>2704</v>
      </c>
      <c r="H8742" s="30" t="s">
        <v>269</v>
      </c>
      <c r="I8742" s="6"/>
      <c r="J8742" s="6"/>
    </row>
    <row r="8743">
      <c r="A8743" s="3">
        <v>8.80608301967E11</v>
      </c>
      <c r="B8743" s="2" t="s">
        <v>25548</v>
      </c>
      <c r="C8743" s="2" t="s">
        <v>25549</v>
      </c>
      <c r="D8743" s="2" t="s">
        <v>25550</v>
      </c>
      <c r="E8743" s="2" t="s">
        <v>165</v>
      </c>
      <c r="F8743" s="2" t="s">
        <v>37</v>
      </c>
      <c r="G8743" s="2" t="s">
        <v>1181</v>
      </c>
      <c r="H8743" s="4" t="s">
        <v>23838</v>
      </c>
      <c r="I8743" s="10"/>
      <c r="J8743" s="6"/>
    </row>
    <row r="8744">
      <c r="A8744" s="62">
        <v>8.80617300422E11</v>
      </c>
      <c r="B8744" s="63" t="s">
        <v>25551</v>
      </c>
      <c r="C8744" s="63" t="s">
        <v>25552</v>
      </c>
      <c r="D8744" s="63" t="s">
        <v>25553</v>
      </c>
      <c r="E8744" s="63" t="s">
        <v>879</v>
      </c>
      <c r="F8744" s="63" t="s">
        <v>205</v>
      </c>
      <c r="G8744" s="63" t="s">
        <v>6849</v>
      </c>
      <c r="H8744" s="33"/>
      <c r="I8744" s="33"/>
      <c r="J8744" s="6"/>
    </row>
    <row r="8745">
      <c r="A8745" s="28">
        <v>8.80611301854E11</v>
      </c>
      <c r="B8745" s="29" t="s">
        <v>18598</v>
      </c>
      <c r="C8745" s="29" t="s">
        <v>25554</v>
      </c>
      <c r="D8745" s="28">
        <v>8.7776491727E10</v>
      </c>
      <c r="E8745" s="29" t="s">
        <v>173</v>
      </c>
      <c r="F8745" s="29" t="s">
        <v>91</v>
      </c>
      <c r="G8745" s="29" t="s">
        <v>1834</v>
      </c>
      <c r="H8745" s="51" t="s">
        <v>2894</v>
      </c>
      <c r="I8745" s="6"/>
      <c r="J8745" s="6"/>
    </row>
    <row r="8746">
      <c r="A8746" s="3">
        <v>8.80611402988E11</v>
      </c>
      <c r="B8746" s="2" t="s">
        <v>25555</v>
      </c>
      <c r="C8746" s="2" t="s">
        <v>25556</v>
      </c>
      <c r="D8746" s="69" t="s">
        <v>25557</v>
      </c>
      <c r="E8746" s="2" t="s">
        <v>225</v>
      </c>
      <c r="F8746" s="2" t="s">
        <v>16</v>
      </c>
      <c r="G8746" s="2" t="s">
        <v>5830</v>
      </c>
      <c r="H8746" s="4" t="s">
        <v>21650</v>
      </c>
      <c r="I8746" s="10"/>
      <c r="J8746" s="6"/>
    </row>
    <row r="8747">
      <c r="A8747" s="28">
        <v>8.80613450512E11</v>
      </c>
      <c r="B8747" s="29" t="s">
        <v>25558</v>
      </c>
      <c r="C8747" s="29" t="s">
        <v>25559</v>
      </c>
      <c r="D8747" s="39" t="s">
        <v>25560</v>
      </c>
      <c r="E8747" s="29" t="s">
        <v>225</v>
      </c>
      <c r="F8747" s="29" t="s">
        <v>22</v>
      </c>
      <c r="G8747" s="29" t="s">
        <v>25561</v>
      </c>
      <c r="H8747" s="6" t="s">
        <v>25562</v>
      </c>
      <c r="I8747" s="33"/>
      <c r="J8747" s="6"/>
    </row>
    <row r="8748">
      <c r="A8748" s="62">
        <v>8.80617300787E11</v>
      </c>
      <c r="B8748" s="63" t="s">
        <v>25563</v>
      </c>
      <c r="C8748" s="63" t="s">
        <v>25564</v>
      </c>
      <c r="D8748" s="68" t="str">
        <f>+77083800739 ,+77756311767 ,87083800739 ,87756311767</f>
        <v>#ERROR!</v>
      </c>
      <c r="E8748" s="63" t="s">
        <v>117</v>
      </c>
      <c r="F8748" s="63" t="s">
        <v>205</v>
      </c>
      <c r="G8748" s="63" t="s">
        <v>1634</v>
      </c>
      <c r="H8748" s="33"/>
      <c r="I8748" s="33"/>
      <c r="J8748" s="6"/>
    </row>
    <row r="8749">
      <c r="A8749" s="3">
        <v>8.80624301409E11</v>
      </c>
      <c r="B8749" s="2" t="s">
        <v>25565</v>
      </c>
      <c r="C8749" s="2" t="s">
        <v>25566</v>
      </c>
      <c r="D8749" s="69" t="s">
        <v>25567</v>
      </c>
      <c r="E8749" s="2" t="s">
        <v>4803</v>
      </c>
      <c r="F8749" s="2" t="s">
        <v>452</v>
      </c>
      <c r="G8749" s="2" t="s">
        <v>13833</v>
      </c>
      <c r="H8749" s="4" t="s">
        <v>23560</v>
      </c>
      <c r="I8749" s="10"/>
      <c r="J8749" s="33"/>
    </row>
    <row r="8750">
      <c r="A8750" s="62">
        <v>8.80618302573E11</v>
      </c>
      <c r="B8750" s="63" t="s">
        <v>25360</v>
      </c>
      <c r="C8750" s="63" t="s">
        <v>25568</v>
      </c>
      <c r="D8750" s="62">
        <v>8.777454448E10</v>
      </c>
      <c r="E8750" s="63" t="s">
        <v>15</v>
      </c>
      <c r="F8750" s="63" t="s">
        <v>205</v>
      </c>
      <c r="G8750" s="63" t="s">
        <v>1634</v>
      </c>
      <c r="H8750" s="33"/>
      <c r="I8750" s="33"/>
      <c r="J8750" s="10"/>
    </row>
    <row r="8751">
      <c r="A8751" s="28">
        <v>8.80621450103E11</v>
      </c>
      <c r="B8751" s="29" t="s">
        <v>25569</v>
      </c>
      <c r="C8751" s="29" t="s">
        <v>25570</v>
      </c>
      <c r="D8751" s="28">
        <v>8.7779705721E10</v>
      </c>
      <c r="E8751" s="29" t="s">
        <v>1</v>
      </c>
      <c r="F8751" s="29" t="s">
        <v>96</v>
      </c>
      <c r="G8751" s="29" t="s">
        <v>25571</v>
      </c>
      <c r="H8751" s="51" t="s">
        <v>25572</v>
      </c>
      <c r="I8751" s="6"/>
      <c r="J8751" s="33"/>
    </row>
    <row r="8752">
      <c r="A8752" s="28">
        <v>8.80625401331E11</v>
      </c>
      <c r="B8752" s="29" t="s">
        <v>25573</v>
      </c>
      <c r="C8752" s="29" t="s">
        <v>25574</v>
      </c>
      <c r="D8752" s="39" t="s">
        <v>25575</v>
      </c>
      <c r="E8752" s="29" t="s">
        <v>165</v>
      </c>
      <c r="F8752" s="29" t="s">
        <v>37</v>
      </c>
      <c r="G8752" s="29" t="s">
        <v>25576</v>
      </c>
      <c r="H8752" s="51" t="s">
        <v>23671</v>
      </c>
      <c r="I8752" s="6"/>
      <c r="J8752" s="6"/>
    </row>
    <row r="8753">
      <c r="A8753" s="62">
        <v>8.80627300833E11</v>
      </c>
      <c r="B8753" s="63" t="s">
        <v>25577</v>
      </c>
      <c r="C8753" s="63" t="s">
        <v>25578</v>
      </c>
      <c r="D8753" s="62">
        <v>8.7757780877E10</v>
      </c>
      <c r="E8753" s="63" t="s">
        <v>674</v>
      </c>
      <c r="F8753" s="63" t="s">
        <v>1868</v>
      </c>
      <c r="G8753" s="63" t="s">
        <v>25579</v>
      </c>
      <c r="H8753" s="33"/>
      <c r="I8753" s="33"/>
      <c r="J8753" s="13"/>
    </row>
    <row r="8754">
      <c r="A8754" s="28">
        <v>8.80626351387E11</v>
      </c>
      <c r="B8754" s="29" t="s">
        <v>25580</v>
      </c>
      <c r="C8754" s="29" t="s">
        <v>25581</v>
      </c>
      <c r="D8754" s="28">
        <v>8.7715963003E10</v>
      </c>
      <c r="E8754" s="29" t="s">
        <v>173</v>
      </c>
      <c r="F8754" s="29" t="s">
        <v>91</v>
      </c>
      <c r="G8754" s="29" t="s">
        <v>15288</v>
      </c>
      <c r="H8754" s="51" t="s">
        <v>25524</v>
      </c>
      <c r="I8754" s="6"/>
      <c r="J8754" s="6"/>
    </row>
    <row r="8755">
      <c r="A8755" s="3">
        <v>8.80626301549E11</v>
      </c>
      <c r="B8755" s="2" t="s">
        <v>25582</v>
      </c>
      <c r="C8755" s="2" t="s">
        <v>25583</v>
      </c>
      <c r="D8755" s="69" t="s">
        <v>25584</v>
      </c>
      <c r="E8755" s="2" t="s">
        <v>213</v>
      </c>
      <c r="F8755" s="2" t="s">
        <v>452</v>
      </c>
      <c r="G8755" s="2" t="s">
        <v>25585</v>
      </c>
      <c r="H8755" s="4" t="s">
        <v>23845</v>
      </c>
      <c r="I8755" s="10"/>
      <c r="J8755" s="6"/>
    </row>
    <row r="8756">
      <c r="A8756" s="28">
        <v>8.80709301758E11</v>
      </c>
      <c r="B8756" s="29" t="s">
        <v>25586</v>
      </c>
      <c r="C8756" s="29" t="s">
        <v>25587</v>
      </c>
      <c r="D8756" s="28">
        <f>+77079706766</f>
        <v>77079706766</v>
      </c>
      <c r="E8756" s="29" t="s">
        <v>117</v>
      </c>
      <c r="F8756" s="29" t="s">
        <v>2</v>
      </c>
      <c r="G8756" s="29" t="s">
        <v>5569</v>
      </c>
      <c r="H8756" s="51" t="s">
        <v>25042</v>
      </c>
      <c r="I8756" s="6"/>
      <c r="J8756" s="6"/>
    </row>
    <row r="8757">
      <c r="A8757" s="3">
        <v>8.80628300718E11</v>
      </c>
      <c r="B8757" s="2" t="s">
        <v>25588</v>
      </c>
      <c r="C8757" s="2" t="s">
        <v>25589</v>
      </c>
      <c r="D8757" s="3">
        <v>8.7014444986E10</v>
      </c>
      <c r="E8757" s="2" t="s">
        <v>36</v>
      </c>
      <c r="F8757" s="2" t="s">
        <v>37</v>
      </c>
      <c r="G8757" s="2" t="s">
        <v>6101</v>
      </c>
      <c r="H8757" s="4" t="s">
        <v>25590</v>
      </c>
      <c r="I8757" s="10"/>
      <c r="J8757" s="33"/>
    </row>
    <row r="8758">
      <c r="A8758" s="28">
        <v>8.80629302375E11</v>
      </c>
      <c r="B8758" s="29" t="s">
        <v>25591</v>
      </c>
      <c r="C8758" s="29" t="s">
        <v>25592</v>
      </c>
      <c r="D8758" s="28">
        <v>8.7015053788E10</v>
      </c>
      <c r="E8758" s="29" t="s">
        <v>117</v>
      </c>
      <c r="F8758" s="29" t="s">
        <v>16</v>
      </c>
      <c r="G8758" s="29" t="s">
        <v>6956</v>
      </c>
      <c r="H8758" s="51" t="s">
        <v>25590</v>
      </c>
      <c r="I8758" s="6"/>
      <c r="J8758" s="6"/>
    </row>
    <row r="8759">
      <c r="A8759" s="3">
        <v>8.80706451187E11</v>
      </c>
      <c r="B8759" s="2" t="s">
        <v>25593</v>
      </c>
      <c r="C8759" s="2" t="s">
        <v>25594</v>
      </c>
      <c r="D8759" s="3">
        <v>8.7112518634E10</v>
      </c>
      <c r="E8759" s="2" t="s">
        <v>165</v>
      </c>
      <c r="F8759" s="2" t="s">
        <v>91</v>
      </c>
      <c r="G8759" s="2" t="s">
        <v>21663</v>
      </c>
      <c r="H8759" s="4" t="s">
        <v>2928</v>
      </c>
      <c r="I8759" s="10"/>
      <c r="J8759" s="33"/>
    </row>
    <row r="8760">
      <c r="A8760" s="3">
        <v>8.8062945053E11</v>
      </c>
      <c r="B8760" s="2" t="s">
        <v>25595</v>
      </c>
      <c r="C8760" s="2" t="s">
        <v>25596</v>
      </c>
      <c r="D8760" s="3">
        <v>8.7021239998E10</v>
      </c>
      <c r="E8760" s="2" t="s">
        <v>247</v>
      </c>
      <c r="F8760" s="2" t="s">
        <v>22</v>
      </c>
      <c r="G8760" s="2" t="s">
        <v>2467</v>
      </c>
      <c r="H8760" s="4" t="s">
        <v>2755</v>
      </c>
      <c r="I8760" s="10"/>
      <c r="J8760" s="6"/>
    </row>
    <row r="8761">
      <c r="A8761" s="62">
        <v>8.80701402184E11</v>
      </c>
      <c r="B8761" s="63" t="s">
        <v>25597</v>
      </c>
      <c r="C8761" s="63" t="s">
        <v>25598</v>
      </c>
      <c r="D8761" s="62">
        <v>8.775885609E10</v>
      </c>
      <c r="E8761" s="63" t="s">
        <v>416</v>
      </c>
      <c r="F8761" s="63" t="s">
        <v>16</v>
      </c>
      <c r="G8761" s="63" t="s">
        <v>1705</v>
      </c>
      <c r="H8761" s="33"/>
      <c r="I8761" s="33"/>
      <c r="J8761" s="10"/>
    </row>
    <row r="8762">
      <c r="A8762" s="3">
        <v>8.80710301604E11</v>
      </c>
      <c r="B8762" s="2" t="s">
        <v>25599</v>
      </c>
      <c r="C8762" s="2" t="s">
        <v>25600</v>
      </c>
      <c r="D8762" s="2" t="s">
        <v>25601</v>
      </c>
      <c r="E8762" s="2" t="s">
        <v>674</v>
      </c>
      <c r="F8762" s="2" t="s">
        <v>201</v>
      </c>
      <c r="G8762" s="2" t="s">
        <v>2976</v>
      </c>
      <c r="H8762" s="4" t="s">
        <v>2977</v>
      </c>
      <c r="I8762" s="10"/>
      <c r="J8762" s="6"/>
    </row>
    <row r="8763">
      <c r="A8763" s="28">
        <v>8.80710351016E11</v>
      </c>
      <c r="B8763" s="29" t="s">
        <v>25602</v>
      </c>
      <c r="C8763" s="29" t="s">
        <v>25603</v>
      </c>
      <c r="D8763" s="28">
        <v>8.7057786293E10</v>
      </c>
      <c r="E8763" s="29" t="s">
        <v>525</v>
      </c>
      <c r="F8763" s="29" t="s">
        <v>9</v>
      </c>
      <c r="G8763" s="29" t="s">
        <v>1584</v>
      </c>
      <c r="H8763" s="30" t="s">
        <v>269</v>
      </c>
      <c r="I8763" s="6"/>
      <c r="J8763" s="6"/>
    </row>
    <row r="8764">
      <c r="A8764" s="62">
        <v>8.80711302826E11</v>
      </c>
      <c r="B8764" s="63" t="s">
        <v>25604</v>
      </c>
      <c r="C8764" s="63" t="s">
        <v>25605</v>
      </c>
      <c r="D8764" s="62">
        <v>8.7023333468E10</v>
      </c>
      <c r="E8764" s="63" t="s">
        <v>225</v>
      </c>
      <c r="F8764" s="63" t="s">
        <v>16</v>
      </c>
      <c r="G8764" s="63" t="s">
        <v>6089</v>
      </c>
      <c r="H8764" s="33"/>
      <c r="I8764" s="33"/>
      <c r="J8764" s="6"/>
    </row>
    <row r="8765">
      <c r="A8765" s="28">
        <v>8.80713350976E11</v>
      </c>
      <c r="B8765" s="29" t="s">
        <v>25606</v>
      </c>
      <c r="C8765" s="29" t="s">
        <v>25607</v>
      </c>
      <c r="D8765" s="28">
        <v>8.7776152089E10</v>
      </c>
      <c r="E8765" s="29" t="s">
        <v>1351</v>
      </c>
      <c r="F8765" s="29" t="s">
        <v>9</v>
      </c>
      <c r="G8765" s="29" t="s">
        <v>2852</v>
      </c>
      <c r="H8765" s="30" t="s">
        <v>25608</v>
      </c>
      <c r="I8765" s="6"/>
      <c r="J8765" s="10"/>
    </row>
    <row r="8766">
      <c r="A8766" s="28">
        <v>8.80714303008E11</v>
      </c>
      <c r="B8766" s="29" t="s">
        <v>18076</v>
      </c>
      <c r="C8766" s="29" t="s">
        <v>25609</v>
      </c>
      <c r="D8766" s="28">
        <v>8.7025132879E10</v>
      </c>
      <c r="E8766" s="29" t="s">
        <v>584</v>
      </c>
      <c r="F8766" s="29" t="s">
        <v>452</v>
      </c>
      <c r="G8766" s="29" t="s">
        <v>1115</v>
      </c>
      <c r="H8766" s="51" t="s">
        <v>23599</v>
      </c>
      <c r="I8766" s="6"/>
      <c r="J8766" s="6"/>
    </row>
    <row r="8767">
      <c r="A8767" s="3">
        <v>8.80715451416E11</v>
      </c>
      <c r="B8767" s="2" t="s">
        <v>25610</v>
      </c>
      <c r="C8767" s="2" t="s">
        <v>25611</v>
      </c>
      <c r="D8767" s="3">
        <v>8.7476838486E10</v>
      </c>
      <c r="E8767" s="2" t="s">
        <v>117</v>
      </c>
      <c r="F8767" s="2" t="s">
        <v>91</v>
      </c>
      <c r="G8767" s="2" t="s">
        <v>1138</v>
      </c>
      <c r="H8767" s="4" t="s">
        <v>2928</v>
      </c>
      <c r="I8767" s="10"/>
      <c r="J8767" s="10"/>
    </row>
    <row r="8768">
      <c r="A8768" s="62">
        <v>8.80728300397E11</v>
      </c>
      <c r="B8768" s="63" t="s">
        <v>25612</v>
      </c>
      <c r="C8768" s="63" t="s">
        <v>25613</v>
      </c>
      <c r="D8768" s="68" t="str">
        <f>+77756226555 ,87756226555</f>
        <v>#ERROR!</v>
      </c>
      <c r="E8768" s="63" t="s">
        <v>1</v>
      </c>
      <c r="F8768" s="63" t="s">
        <v>16</v>
      </c>
      <c r="G8768" s="63" t="s">
        <v>5964</v>
      </c>
      <c r="H8768" s="33"/>
      <c r="I8768" s="33"/>
      <c r="J8768" s="10"/>
    </row>
    <row r="8769">
      <c r="A8769" s="28">
        <v>8.80720350042E11</v>
      </c>
      <c r="B8769" s="29" t="s">
        <v>25614</v>
      </c>
      <c r="C8769" s="29" t="s">
        <v>25615</v>
      </c>
      <c r="D8769" s="28">
        <f>+77057092933</f>
        <v>77057092933</v>
      </c>
      <c r="E8769" s="29" t="s">
        <v>674</v>
      </c>
      <c r="F8769" s="29" t="s">
        <v>9</v>
      </c>
      <c r="G8769" s="29" t="s">
        <v>19156</v>
      </c>
      <c r="H8769" s="30" t="s">
        <v>269</v>
      </c>
      <c r="I8769" s="6"/>
      <c r="J8769" s="6"/>
    </row>
    <row r="8770">
      <c r="A8770" s="28">
        <v>8.8072330116E11</v>
      </c>
      <c r="B8770" s="29" t="s">
        <v>25616</v>
      </c>
      <c r="C8770" s="29" t="s">
        <v>25617</v>
      </c>
      <c r="D8770" s="28">
        <v>8.7029977907E10</v>
      </c>
      <c r="E8770" s="29" t="s">
        <v>7936</v>
      </c>
      <c r="F8770" s="29" t="s">
        <v>141</v>
      </c>
      <c r="G8770" s="29" t="s">
        <v>16601</v>
      </c>
      <c r="H8770" s="51" t="s">
        <v>25323</v>
      </c>
      <c r="I8770" s="6"/>
      <c r="J8770" s="20"/>
    </row>
    <row r="8771">
      <c r="A8771" s="3">
        <v>8.80726302194E11</v>
      </c>
      <c r="B8771" s="2" t="s">
        <v>25618</v>
      </c>
      <c r="C8771" s="2" t="s">
        <v>25619</v>
      </c>
      <c r="D8771" s="69" t="s">
        <v>25620</v>
      </c>
      <c r="E8771" s="2" t="s">
        <v>442</v>
      </c>
      <c r="F8771" s="2" t="s">
        <v>16</v>
      </c>
      <c r="G8771" s="2" t="s">
        <v>2758</v>
      </c>
      <c r="H8771" s="4" t="s">
        <v>25621</v>
      </c>
      <c r="I8771" s="10"/>
      <c r="J8771" s="33"/>
    </row>
    <row r="8772">
      <c r="A8772" s="3">
        <v>8.80727300202E11</v>
      </c>
      <c r="B8772" s="2" t="s">
        <v>25622</v>
      </c>
      <c r="C8772" s="2" t="s">
        <v>25623</v>
      </c>
      <c r="D8772" s="69" t="s">
        <v>25624</v>
      </c>
      <c r="E8772" s="2" t="s">
        <v>674</v>
      </c>
      <c r="F8772" s="2" t="s">
        <v>141</v>
      </c>
      <c r="G8772" s="2" t="s">
        <v>2066</v>
      </c>
      <c r="H8772" s="4" t="s">
        <v>25625</v>
      </c>
      <c r="I8772" s="10"/>
      <c r="J8772" s="6"/>
    </row>
    <row r="8773">
      <c r="A8773" s="3">
        <v>8.80727351702E11</v>
      </c>
      <c r="B8773" s="2" t="s">
        <v>25626</v>
      </c>
      <c r="C8773" s="2" t="s">
        <v>25627</v>
      </c>
      <c r="D8773" s="2" t="s">
        <v>25628</v>
      </c>
      <c r="E8773" s="2" t="s">
        <v>213</v>
      </c>
      <c r="F8773" s="2" t="s">
        <v>9</v>
      </c>
      <c r="G8773" s="2" t="s">
        <v>17154</v>
      </c>
      <c r="H8773" s="65" t="s">
        <v>5834</v>
      </c>
      <c r="I8773" s="10"/>
      <c r="J8773" s="33"/>
    </row>
    <row r="8774">
      <c r="A8774" s="28">
        <v>8.80728401936E11</v>
      </c>
      <c r="B8774" s="29" t="s">
        <v>25629</v>
      </c>
      <c r="C8774" s="29" t="s">
        <v>25630</v>
      </c>
      <c r="D8774" s="28">
        <v>8.7788398942E10</v>
      </c>
      <c r="E8774" s="29" t="s">
        <v>14367</v>
      </c>
      <c r="F8774" s="29" t="s">
        <v>22</v>
      </c>
      <c r="G8774" s="29" t="s">
        <v>2708</v>
      </c>
      <c r="H8774" s="51" t="s">
        <v>2713</v>
      </c>
      <c r="I8774" s="6"/>
      <c r="J8774" s="33"/>
    </row>
    <row r="8775">
      <c r="A8775" s="3">
        <v>8.80801402099E11</v>
      </c>
      <c r="B8775" s="2" t="s">
        <v>4683</v>
      </c>
      <c r="C8775" s="2" t="s">
        <v>25631</v>
      </c>
      <c r="D8775" s="3">
        <v>8.7772541987E10</v>
      </c>
      <c r="E8775" s="2" t="s">
        <v>165</v>
      </c>
      <c r="F8775" s="2" t="s">
        <v>91</v>
      </c>
      <c r="G8775" s="2" t="s">
        <v>25632</v>
      </c>
      <c r="H8775" s="4" t="s">
        <v>2928</v>
      </c>
      <c r="I8775" s="10"/>
      <c r="J8775" s="33"/>
    </row>
    <row r="8776">
      <c r="A8776" s="3">
        <v>8.80729301569E11</v>
      </c>
      <c r="B8776" s="2" t="s">
        <v>25633</v>
      </c>
      <c r="C8776" s="2" t="s">
        <v>25634</v>
      </c>
      <c r="D8776" s="3">
        <f>+77027808188</f>
        <v>77027808188</v>
      </c>
      <c r="E8776" s="2" t="s">
        <v>16</v>
      </c>
      <c r="F8776" s="2" t="s">
        <v>37</v>
      </c>
      <c r="G8776" s="2" t="s">
        <v>21123</v>
      </c>
      <c r="H8776" s="4" t="s">
        <v>25635</v>
      </c>
      <c r="I8776" s="10"/>
      <c r="J8776" s="14"/>
    </row>
    <row r="8777">
      <c r="A8777" s="28">
        <v>8.80729302228E11</v>
      </c>
      <c r="B8777" s="29" t="s">
        <v>25636</v>
      </c>
      <c r="C8777" s="29" t="s">
        <v>25637</v>
      </c>
      <c r="D8777" s="28">
        <v>8.7712328448E10</v>
      </c>
      <c r="E8777" s="29" t="s">
        <v>165</v>
      </c>
      <c r="F8777" s="29" t="s">
        <v>2</v>
      </c>
      <c r="G8777" s="29" t="s">
        <v>25638</v>
      </c>
      <c r="H8777" s="51" t="s">
        <v>25042</v>
      </c>
      <c r="I8777" s="6"/>
      <c r="J8777" s="6"/>
    </row>
    <row r="8778">
      <c r="A8778" s="28">
        <v>8.80802400335E11</v>
      </c>
      <c r="B8778" s="29" t="s">
        <v>16602</v>
      </c>
      <c r="C8778" s="29" t="s">
        <v>25639</v>
      </c>
      <c r="D8778" s="28">
        <v>8.705479226E10</v>
      </c>
      <c r="E8778" s="29" t="s">
        <v>525</v>
      </c>
      <c r="F8778" s="29" t="s">
        <v>201</v>
      </c>
      <c r="G8778" s="29" t="s">
        <v>2178</v>
      </c>
      <c r="H8778" s="51" t="s">
        <v>25517</v>
      </c>
      <c r="I8778" s="6"/>
      <c r="J8778" s="6"/>
    </row>
    <row r="8779">
      <c r="A8779" s="28">
        <v>8.80803400162E11</v>
      </c>
      <c r="B8779" s="29" t="s">
        <v>25640</v>
      </c>
      <c r="C8779" s="29" t="s">
        <v>25641</v>
      </c>
      <c r="D8779" s="28">
        <v>8.7475369188E10</v>
      </c>
      <c r="E8779" s="29" t="s">
        <v>117</v>
      </c>
      <c r="F8779" s="29" t="s">
        <v>91</v>
      </c>
      <c r="G8779" s="29" t="s">
        <v>15319</v>
      </c>
      <c r="H8779" s="51" t="s">
        <v>2894</v>
      </c>
      <c r="I8779" s="6"/>
      <c r="J8779" s="6"/>
    </row>
    <row r="8780">
      <c r="A8780" s="3">
        <v>8.80802350945E11</v>
      </c>
      <c r="B8780" s="2" t="s">
        <v>25642</v>
      </c>
      <c r="C8780" s="2" t="s">
        <v>25643</v>
      </c>
      <c r="D8780" s="69" t="s">
        <v>25644</v>
      </c>
      <c r="E8780" s="2" t="s">
        <v>738</v>
      </c>
      <c r="F8780" s="2" t="s">
        <v>43</v>
      </c>
      <c r="G8780" s="2" t="s">
        <v>12113</v>
      </c>
      <c r="H8780" s="4" t="s">
        <v>2775</v>
      </c>
      <c r="I8780" s="10"/>
      <c r="J8780" s="13"/>
    </row>
    <row r="8781">
      <c r="A8781" s="28">
        <v>8.80807351241E11</v>
      </c>
      <c r="B8781" s="29" t="s">
        <v>25645</v>
      </c>
      <c r="C8781" s="29" t="s">
        <v>25646</v>
      </c>
      <c r="D8781" s="28">
        <v>8.7013396986E10</v>
      </c>
      <c r="E8781" s="29" t="s">
        <v>225</v>
      </c>
      <c r="F8781" s="29" t="s">
        <v>60</v>
      </c>
      <c r="G8781" s="29" t="s">
        <v>3100</v>
      </c>
      <c r="H8781" s="51" t="s">
        <v>2994</v>
      </c>
      <c r="I8781" s="6"/>
      <c r="J8781" s="33"/>
    </row>
    <row r="8782">
      <c r="A8782" s="28">
        <v>8.80804451132E11</v>
      </c>
      <c r="B8782" s="29" t="s">
        <v>25647</v>
      </c>
      <c r="C8782" s="29" t="s">
        <v>25648</v>
      </c>
      <c r="D8782" s="28">
        <v>8.7474310028E10</v>
      </c>
      <c r="E8782" s="29" t="s">
        <v>36</v>
      </c>
      <c r="F8782" s="29" t="s">
        <v>43</v>
      </c>
      <c r="G8782" s="29" t="s">
        <v>25649</v>
      </c>
      <c r="H8782" s="51" t="s">
        <v>1555</v>
      </c>
      <c r="I8782" s="6"/>
      <c r="J8782" s="10"/>
    </row>
    <row r="8783">
      <c r="A8783" s="28">
        <v>8.80809300753E11</v>
      </c>
      <c r="B8783" s="29" t="s">
        <v>25650</v>
      </c>
      <c r="C8783" s="29" t="s">
        <v>25651</v>
      </c>
      <c r="D8783" s="28">
        <f>+77713313313</f>
        <v>77713313313</v>
      </c>
      <c r="E8783" s="29" t="s">
        <v>117</v>
      </c>
      <c r="F8783" s="29" t="s">
        <v>186</v>
      </c>
      <c r="G8783" s="29" t="s">
        <v>13729</v>
      </c>
      <c r="H8783" s="51" t="s">
        <v>23109</v>
      </c>
      <c r="I8783" s="6"/>
      <c r="J8783" s="10"/>
    </row>
    <row r="8784">
      <c r="A8784" s="62">
        <v>8.8080930266E11</v>
      </c>
      <c r="B8784" s="63" t="s">
        <v>25652</v>
      </c>
      <c r="C8784" s="63" t="s">
        <v>25652</v>
      </c>
      <c r="D8784" s="68" t="str">
        <f>+7(701)3208809 ,87013208809 ,87023208809</f>
        <v>#ERROR!</v>
      </c>
      <c r="E8784" s="63" t="s">
        <v>525</v>
      </c>
      <c r="F8784" s="63" t="s">
        <v>1868</v>
      </c>
      <c r="G8784" s="63" t="s">
        <v>14039</v>
      </c>
      <c r="H8784" s="33"/>
      <c r="I8784" s="33"/>
      <c r="J8784" s="6"/>
    </row>
    <row r="8785">
      <c r="A8785" s="3">
        <v>8.80812300744E11</v>
      </c>
      <c r="B8785" s="2" t="s">
        <v>25653</v>
      </c>
      <c r="C8785" s="2" t="s">
        <v>25654</v>
      </c>
      <c r="D8785" s="3">
        <v>8.7081110888E10</v>
      </c>
      <c r="E8785" s="2" t="s">
        <v>213</v>
      </c>
      <c r="F8785" s="2" t="s">
        <v>16</v>
      </c>
      <c r="G8785" s="2" t="s">
        <v>17071</v>
      </c>
      <c r="H8785" s="4" t="s">
        <v>25655</v>
      </c>
      <c r="I8785" s="10"/>
      <c r="J8785" s="6"/>
    </row>
    <row r="8786">
      <c r="A8786" s="28">
        <v>8.80814350648E11</v>
      </c>
      <c r="B8786" s="29" t="s">
        <v>25493</v>
      </c>
      <c r="C8786" s="29" t="s">
        <v>25656</v>
      </c>
      <c r="D8786" s="28">
        <f>+77024397189</f>
        <v>77024397189</v>
      </c>
      <c r="E8786" s="29" t="s">
        <v>225</v>
      </c>
      <c r="F8786" s="29" t="s">
        <v>71</v>
      </c>
      <c r="G8786" s="29" t="s">
        <v>3205</v>
      </c>
      <c r="H8786" s="51" t="s">
        <v>25657</v>
      </c>
      <c r="I8786" s="6"/>
      <c r="J8786" s="10"/>
    </row>
    <row r="8787">
      <c r="A8787" s="28">
        <v>8.8082040307E11</v>
      </c>
      <c r="B8787" s="29" t="s">
        <v>25658</v>
      </c>
      <c r="C8787" s="29" t="s">
        <v>25659</v>
      </c>
      <c r="D8787" s="28">
        <v>8.7473439303E10</v>
      </c>
      <c r="E8787" s="29" t="s">
        <v>8</v>
      </c>
      <c r="F8787" s="29" t="s">
        <v>31</v>
      </c>
      <c r="G8787" s="29" t="s">
        <v>15036</v>
      </c>
      <c r="H8787" s="51" t="s">
        <v>20885</v>
      </c>
      <c r="I8787" s="6"/>
      <c r="J8787" s="10"/>
    </row>
    <row r="8788">
      <c r="A8788" s="28">
        <v>8.80820401014E11</v>
      </c>
      <c r="B8788" s="29" t="s">
        <v>3049</v>
      </c>
      <c r="C8788" s="29" t="s">
        <v>25660</v>
      </c>
      <c r="D8788" s="28">
        <v>8.7783001112E10</v>
      </c>
      <c r="E8788" s="29" t="s">
        <v>14367</v>
      </c>
      <c r="F8788" s="29" t="s">
        <v>186</v>
      </c>
      <c r="G8788" s="29" t="s">
        <v>2886</v>
      </c>
      <c r="H8788" s="51" t="s">
        <v>21616</v>
      </c>
      <c r="I8788" s="6"/>
      <c r="J8788" s="6"/>
    </row>
    <row r="8789">
      <c r="A8789" s="28">
        <v>8.80821351258E11</v>
      </c>
      <c r="B8789" s="29" t="s">
        <v>17976</v>
      </c>
      <c r="C8789" s="29" t="s">
        <v>25661</v>
      </c>
      <c r="D8789" s="28">
        <f>+77773132590</f>
        <v>77773132590</v>
      </c>
      <c r="E8789" s="29" t="s">
        <v>225</v>
      </c>
      <c r="F8789" s="29" t="s">
        <v>22</v>
      </c>
      <c r="G8789" s="29" t="s">
        <v>25662</v>
      </c>
      <c r="H8789" s="51" t="s">
        <v>2713</v>
      </c>
      <c r="I8789" s="6"/>
      <c r="J8789" s="6"/>
    </row>
    <row r="8790">
      <c r="A8790" s="28">
        <v>8.80827300127E11</v>
      </c>
      <c r="B8790" s="29" t="s">
        <v>25663</v>
      </c>
      <c r="C8790" s="29" t="s">
        <v>25664</v>
      </c>
      <c r="D8790" s="28">
        <v>8.7773606609E10</v>
      </c>
      <c r="E8790" s="29" t="s">
        <v>117</v>
      </c>
      <c r="F8790" s="29" t="s">
        <v>31</v>
      </c>
      <c r="G8790" s="29" t="s">
        <v>1176</v>
      </c>
      <c r="H8790" s="51" t="s">
        <v>21234</v>
      </c>
      <c r="I8790" s="6"/>
      <c r="J8790" s="6"/>
    </row>
    <row r="8791">
      <c r="A8791" s="62">
        <v>8.8082245113E11</v>
      </c>
      <c r="B8791" s="63" t="s">
        <v>25665</v>
      </c>
      <c r="C8791" s="63" t="s">
        <v>25666</v>
      </c>
      <c r="D8791" s="62">
        <v>8.7162410387E10</v>
      </c>
      <c r="E8791" s="63" t="s">
        <v>442</v>
      </c>
      <c r="F8791" s="63" t="s">
        <v>428</v>
      </c>
      <c r="G8791" s="63" t="s">
        <v>5906</v>
      </c>
      <c r="H8791" s="33"/>
      <c r="I8791" s="33"/>
      <c r="J8791" s="33"/>
    </row>
    <row r="8792">
      <c r="A8792" s="28">
        <v>8.80823300948E11</v>
      </c>
      <c r="B8792" s="29" t="s">
        <v>25667</v>
      </c>
      <c r="C8792" s="29" t="s">
        <v>25668</v>
      </c>
      <c r="D8792" s="28">
        <v>8.7022571988E10</v>
      </c>
      <c r="E8792" s="29" t="s">
        <v>225</v>
      </c>
      <c r="F8792" s="29" t="s">
        <v>2</v>
      </c>
      <c r="G8792" s="29" t="s">
        <v>1705</v>
      </c>
      <c r="H8792" s="51" t="s">
        <v>25042</v>
      </c>
      <c r="I8792" s="6"/>
      <c r="J8792" s="6"/>
    </row>
    <row r="8793">
      <c r="A8793" s="28">
        <v>8.80829300247E11</v>
      </c>
      <c r="B8793" s="29" t="s">
        <v>25669</v>
      </c>
      <c r="C8793" s="29" t="s">
        <v>25670</v>
      </c>
      <c r="D8793" s="28">
        <f>+77013623402</f>
        <v>77013623402</v>
      </c>
      <c r="E8793" s="29" t="s">
        <v>36</v>
      </c>
      <c r="F8793" s="29" t="s">
        <v>2</v>
      </c>
      <c r="G8793" s="29" t="s">
        <v>25671</v>
      </c>
      <c r="H8793" s="51" t="s">
        <v>25042</v>
      </c>
      <c r="I8793" s="6"/>
      <c r="J8793" s="6"/>
    </row>
    <row r="8794">
      <c r="A8794" s="28">
        <v>8.80901402181E11</v>
      </c>
      <c r="B8794" s="29" t="s">
        <v>25672</v>
      </c>
      <c r="C8794" s="29" t="s">
        <v>25673</v>
      </c>
      <c r="D8794" s="28">
        <v>8.7784343496E10</v>
      </c>
      <c r="E8794" s="29" t="s">
        <v>17119</v>
      </c>
      <c r="F8794" s="29" t="s">
        <v>273</v>
      </c>
      <c r="G8794" s="29" t="s">
        <v>274</v>
      </c>
      <c r="H8794" s="51" t="s">
        <v>25674</v>
      </c>
      <c r="I8794" s="6"/>
      <c r="J8794" s="6"/>
    </row>
    <row r="8795">
      <c r="A8795" s="28">
        <v>8.80907402273E11</v>
      </c>
      <c r="B8795" s="29" t="s">
        <v>25675</v>
      </c>
      <c r="C8795" s="29" t="s">
        <v>25676</v>
      </c>
      <c r="D8795" s="28">
        <v>8.7766111788E10</v>
      </c>
      <c r="E8795" s="29" t="s">
        <v>173</v>
      </c>
      <c r="F8795" s="29" t="s">
        <v>2</v>
      </c>
      <c r="G8795" s="29" t="s">
        <v>25677</v>
      </c>
      <c r="H8795" s="51" t="s">
        <v>25042</v>
      </c>
      <c r="I8795" s="6"/>
      <c r="J8795" s="6"/>
    </row>
    <row r="8796">
      <c r="A8796" s="28">
        <v>8.80903351213E11</v>
      </c>
      <c r="B8796" s="29" t="s">
        <v>25678</v>
      </c>
      <c r="C8796" s="29" t="s">
        <v>25679</v>
      </c>
      <c r="D8796" s="28">
        <v>8.7774334366E10</v>
      </c>
      <c r="E8796" s="29" t="s">
        <v>674</v>
      </c>
      <c r="F8796" s="29" t="s">
        <v>60</v>
      </c>
      <c r="G8796" s="29" t="s">
        <v>1041</v>
      </c>
      <c r="H8796" s="51" t="s">
        <v>23405</v>
      </c>
      <c r="I8796" s="6"/>
      <c r="J8796" s="13"/>
    </row>
    <row r="8797">
      <c r="A8797" s="28">
        <v>8.80914399026E11</v>
      </c>
      <c r="B8797" s="29" t="s">
        <v>25680</v>
      </c>
      <c r="C8797" s="29" t="s">
        <v>25681</v>
      </c>
      <c r="D8797" s="39" t="s">
        <v>25682</v>
      </c>
      <c r="E8797" s="29" t="s">
        <v>674</v>
      </c>
      <c r="F8797" s="29" t="s">
        <v>16</v>
      </c>
      <c r="G8797" s="29" t="s">
        <v>2633</v>
      </c>
      <c r="H8797" s="51" t="s">
        <v>28</v>
      </c>
      <c r="I8797" s="6"/>
      <c r="J8797" s="10"/>
    </row>
    <row r="8798">
      <c r="A8798" s="28">
        <v>8.80907350099E11</v>
      </c>
      <c r="B8798" s="29" t="s">
        <v>25683</v>
      </c>
      <c r="C8798" s="29" t="s">
        <v>25684</v>
      </c>
      <c r="D8798" s="28">
        <v>8.7052322482E10</v>
      </c>
      <c r="E8798" s="29" t="s">
        <v>36</v>
      </c>
      <c r="F8798" s="29" t="s">
        <v>55</v>
      </c>
      <c r="G8798" s="29" t="s">
        <v>20937</v>
      </c>
      <c r="H8798" s="51" t="s">
        <v>28</v>
      </c>
      <c r="I8798" s="6"/>
      <c r="J8798" s="6"/>
    </row>
    <row r="8799">
      <c r="A8799" s="3">
        <v>8.80913401604E11</v>
      </c>
      <c r="B8799" s="2" t="s">
        <v>25685</v>
      </c>
      <c r="C8799" s="2" t="s">
        <v>25686</v>
      </c>
      <c r="D8799" s="3">
        <v>8.7025028785E10</v>
      </c>
      <c r="E8799" s="2" t="s">
        <v>165</v>
      </c>
      <c r="F8799" s="2" t="s">
        <v>16</v>
      </c>
      <c r="G8799" s="2" t="s">
        <v>202</v>
      </c>
      <c r="H8799" s="4" t="s">
        <v>25687</v>
      </c>
      <c r="I8799" s="10"/>
      <c r="J8799" s="33"/>
    </row>
    <row r="8800">
      <c r="A8800" s="62">
        <v>8.80914302821E11</v>
      </c>
      <c r="B8800" s="63" t="s">
        <v>25688</v>
      </c>
      <c r="C8800" s="63" t="s">
        <v>25689</v>
      </c>
      <c r="D8800" s="62">
        <v>8.7775469632E10</v>
      </c>
      <c r="E8800" s="63" t="s">
        <v>117</v>
      </c>
      <c r="F8800" s="63" t="s">
        <v>16</v>
      </c>
      <c r="G8800" s="63" t="s">
        <v>21884</v>
      </c>
      <c r="H8800" s="33"/>
      <c r="I8800" s="33"/>
      <c r="J8800" s="33"/>
    </row>
    <row r="8801">
      <c r="A8801" s="62">
        <v>8.80909400307E11</v>
      </c>
      <c r="B8801" s="63" t="s">
        <v>25690</v>
      </c>
      <c r="C8801" s="63" t="s">
        <v>25691</v>
      </c>
      <c r="D8801" s="62">
        <v>8.7024444473E10</v>
      </c>
      <c r="E8801" s="63" t="s">
        <v>225</v>
      </c>
      <c r="F8801" s="63" t="s">
        <v>205</v>
      </c>
      <c r="G8801" s="63" t="s">
        <v>1096</v>
      </c>
      <c r="H8801" s="33"/>
      <c r="I8801" s="33"/>
      <c r="J8801" s="6"/>
    </row>
    <row r="8802">
      <c r="A8802" s="3">
        <v>8.80910300693E11</v>
      </c>
      <c r="B8802" s="2" t="s">
        <v>25692</v>
      </c>
      <c r="C8802" s="2" t="s">
        <v>25693</v>
      </c>
      <c r="D8802" s="3">
        <v>8.7054125353E10</v>
      </c>
      <c r="E8802" s="2" t="s">
        <v>117</v>
      </c>
      <c r="F8802" s="2" t="s">
        <v>31</v>
      </c>
      <c r="G8802" s="2" t="s">
        <v>23232</v>
      </c>
      <c r="H8802" s="4" t="s">
        <v>20832</v>
      </c>
      <c r="I8802" s="10"/>
      <c r="J8802" s="10"/>
    </row>
    <row r="8803">
      <c r="A8803" s="62">
        <v>8.80912301583E11</v>
      </c>
      <c r="B8803" s="63" t="s">
        <v>25694</v>
      </c>
      <c r="C8803" s="63" t="s">
        <v>25695</v>
      </c>
      <c r="D8803" s="68" t="str">
        <f>+7 (747) 402 70 90</f>
        <v>#ERROR!</v>
      </c>
      <c r="E8803" s="63" t="s">
        <v>213</v>
      </c>
      <c r="F8803" s="63" t="s">
        <v>16</v>
      </c>
      <c r="G8803" s="63" t="s">
        <v>20987</v>
      </c>
      <c r="H8803" s="33"/>
      <c r="I8803" s="33"/>
      <c r="J8803" s="20"/>
    </row>
    <row r="8804">
      <c r="A8804" s="28">
        <v>8.80919351191E11</v>
      </c>
      <c r="B8804" s="29" t="s">
        <v>25696</v>
      </c>
      <c r="C8804" s="29" t="s">
        <v>25697</v>
      </c>
      <c r="D8804" s="28">
        <f>+77755187252</f>
        <v>77755187252</v>
      </c>
      <c r="E8804" s="29" t="s">
        <v>225</v>
      </c>
      <c r="F8804" s="29" t="s">
        <v>43</v>
      </c>
      <c r="G8804" s="29" t="s">
        <v>1795</v>
      </c>
      <c r="H8804" s="51" t="s">
        <v>1555</v>
      </c>
      <c r="I8804" s="6"/>
      <c r="J8804" s="13"/>
    </row>
    <row r="8805">
      <c r="A8805" s="62">
        <v>8.80915402683E11</v>
      </c>
      <c r="B8805" s="63" t="s">
        <v>21460</v>
      </c>
      <c r="C8805" s="63" t="s">
        <v>25698</v>
      </c>
      <c r="D8805" s="63" t="s">
        <v>25699</v>
      </c>
      <c r="E8805" s="63" t="s">
        <v>25700</v>
      </c>
      <c r="F8805" s="63" t="s">
        <v>428</v>
      </c>
      <c r="G8805" s="63" t="s">
        <v>5863</v>
      </c>
      <c r="H8805" s="33"/>
      <c r="I8805" s="33"/>
      <c r="J8805" s="6"/>
    </row>
    <row r="8806">
      <c r="A8806" s="28">
        <v>8.80918301596E11</v>
      </c>
      <c r="B8806" s="29" t="s">
        <v>25701</v>
      </c>
      <c r="C8806" s="29" t="s">
        <v>25702</v>
      </c>
      <c r="D8806" s="39" t="s">
        <v>25703</v>
      </c>
      <c r="E8806" s="29" t="s">
        <v>15</v>
      </c>
      <c r="F8806" s="29" t="s">
        <v>31</v>
      </c>
      <c r="G8806" s="29" t="s">
        <v>2447</v>
      </c>
      <c r="H8806" s="51" t="s">
        <v>21234</v>
      </c>
      <c r="I8806" s="6"/>
      <c r="J8806" s="6"/>
    </row>
    <row r="8807">
      <c r="A8807" s="62">
        <v>8.80920302911E11</v>
      </c>
      <c r="B8807" s="63" t="s">
        <v>25704</v>
      </c>
      <c r="C8807" s="63" t="s">
        <v>25705</v>
      </c>
      <c r="D8807" s="62">
        <v>8.7757744316E10</v>
      </c>
      <c r="E8807" s="63" t="s">
        <v>36</v>
      </c>
      <c r="F8807" s="63" t="s">
        <v>205</v>
      </c>
      <c r="G8807" s="63" t="s">
        <v>25706</v>
      </c>
      <c r="H8807" s="33"/>
      <c r="I8807" s="33"/>
      <c r="J8807" s="13"/>
    </row>
    <row r="8808">
      <c r="A8808" s="3">
        <v>8.80922301607E11</v>
      </c>
      <c r="B8808" s="2" t="s">
        <v>25707</v>
      </c>
      <c r="C8808" s="2" t="s">
        <v>25708</v>
      </c>
      <c r="D8808" s="2" t="s">
        <v>25709</v>
      </c>
      <c r="E8808" s="2" t="s">
        <v>165</v>
      </c>
      <c r="F8808" s="2" t="s">
        <v>91</v>
      </c>
      <c r="G8808" s="2" t="s">
        <v>1921</v>
      </c>
      <c r="H8808" s="4" t="s">
        <v>25150</v>
      </c>
      <c r="I8808" s="10"/>
      <c r="J8808" s="33"/>
    </row>
    <row r="8809">
      <c r="A8809" s="28">
        <v>8.80921301802E11</v>
      </c>
      <c r="B8809" s="29" t="s">
        <v>25710</v>
      </c>
      <c r="C8809" s="29" t="s">
        <v>25711</v>
      </c>
      <c r="D8809" s="28">
        <v>8.7757430047E10</v>
      </c>
      <c r="E8809" s="29" t="s">
        <v>213</v>
      </c>
      <c r="F8809" s="29" t="s">
        <v>2</v>
      </c>
      <c r="G8809" s="29" t="s">
        <v>13282</v>
      </c>
      <c r="H8809" s="51" t="s">
        <v>25042</v>
      </c>
      <c r="I8809" s="6"/>
      <c r="J8809" s="6"/>
    </row>
    <row r="8810">
      <c r="A8810" s="28">
        <v>8.80921301814E11</v>
      </c>
      <c r="B8810" s="29" t="s">
        <v>25712</v>
      </c>
      <c r="C8810" s="29" t="s">
        <v>25713</v>
      </c>
      <c r="D8810" s="28">
        <v>8.7078929395E10</v>
      </c>
      <c r="E8810" s="29" t="s">
        <v>173</v>
      </c>
      <c r="F8810" s="29" t="s">
        <v>201</v>
      </c>
      <c r="G8810" s="29" t="s">
        <v>202</v>
      </c>
      <c r="H8810" s="51" t="s">
        <v>25517</v>
      </c>
      <c r="I8810" s="6"/>
      <c r="J8810" s="6"/>
    </row>
    <row r="8811">
      <c r="A8811" s="28">
        <v>8.80920350901E11</v>
      </c>
      <c r="B8811" s="29" t="s">
        <v>25714</v>
      </c>
      <c r="C8811" s="29" t="s">
        <v>25715</v>
      </c>
      <c r="D8811" s="28">
        <v>8.7777910045E10</v>
      </c>
      <c r="E8811" s="29" t="s">
        <v>674</v>
      </c>
      <c r="F8811" s="29" t="s">
        <v>43</v>
      </c>
      <c r="G8811" s="29" t="s">
        <v>4897</v>
      </c>
      <c r="H8811" s="51" t="s">
        <v>1555</v>
      </c>
      <c r="I8811" s="6"/>
      <c r="J8811" s="6"/>
    </row>
    <row r="8812">
      <c r="A8812" s="3">
        <v>8.80929300171E11</v>
      </c>
      <c r="B8812" s="2" t="s">
        <v>25716</v>
      </c>
      <c r="C8812" s="2" t="s">
        <v>25717</v>
      </c>
      <c r="D8812" s="69" t="s">
        <v>25718</v>
      </c>
      <c r="E8812" s="2" t="s">
        <v>165</v>
      </c>
      <c r="F8812" s="2" t="s">
        <v>91</v>
      </c>
      <c r="G8812" s="2" t="s">
        <v>1550</v>
      </c>
      <c r="H8812" s="4" t="s">
        <v>2894</v>
      </c>
      <c r="I8812" s="10"/>
      <c r="J8812" s="33"/>
    </row>
    <row r="8813">
      <c r="A8813" s="62">
        <v>8.8092330263E11</v>
      </c>
      <c r="B8813" s="63" t="s">
        <v>25719</v>
      </c>
      <c r="C8813" s="63" t="s">
        <v>25720</v>
      </c>
      <c r="D8813" s="62">
        <v>8.7471716729E10</v>
      </c>
      <c r="E8813" s="63" t="s">
        <v>851</v>
      </c>
      <c r="F8813" s="63" t="s">
        <v>16</v>
      </c>
      <c r="G8813" s="63" t="s">
        <v>1634</v>
      </c>
      <c r="H8813" s="33"/>
      <c r="I8813" s="33"/>
      <c r="J8813" s="13"/>
    </row>
    <row r="8814">
      <c r="A8814" s="28">
        <v>8.80925300685E11</v>
      </c>
      <c r="B8814" s="29" t="s">
        <v>25721</v>
      </c>
      <c r="C8814" s="29" t="s">
        <v>25722</v>
      </c>
      <c r="D8814" s="28">
        <v>8.7755890003E10</v>
      </c>
      <c r="E8814" s="29" t="s">
        <v>525</v>
      </c>
      <c r="F8814" s="29" t="s">
        <v>37</v>
      </c>
      <c r="G8814" s="29" t="s">
        <v>25723</v>
      </c>
      <c r="H8814" s="51" t="s">
        <v>25390</v>
      </c>
      <c r="I8814" s="6"/>
      <c r="J8814" s="6"/>
    </row>
    <row r="8815">
      <c r="A8815" s="28">
        <v>8.80923400581E11</v>
      </c>
      <c r="B8815" s="29" t="s">
        <v>25724</v>
      </c>
      <c r="C8815" s="29" t="s">
        <v>25725</v>
      </c>
      <c r="D8815" s="28">
        <f>+77471150617</f>
        <v>77471150617</v>
      </c>
      <c r="E8815" s="29" t="s">
        <v>117</v>
      </c>
      <c r="F8815" s="29" t="s">
        <v>201</v>
      </c>
      <c r="G8815" s="29" t="s">
        <v>2795</v>
      </c>
      <c r="H8815" s="51" t="s">
        <v>25726</v>
      </c>
      <c r="I8815" s="6"/>
      <c r="J8815" s="10"/>
    </row>
    <row r="8816">
      <c r="A8816" s="28">
        <v>8.81007300111E11</v>
      </c>
      <c r="B8816" s="29" t="s">
        <v>25727</v>
      </c>
      <c r="C8816" s="29" t="s">
        <v>25728</v>
      </c>
      <c r="D8816" s="28">
        <v>8.7011207717E10</v>
      </c>
      <c r="E8816" s="29" t="s">
        <v>674</v>
      </c>
      <c r="F8816" s="29" t="s">
        <v>2</v>
      </c>
      <c r="G8816" s="29" t="s">
        <v>12064</v>
      </c>
      <c r="H8816" s="51" t="s">
        <v>25042</v>
      </c>
      <c r="I8816" s="6"/>
      <c r="J8816" s="10"/>
    </row>
    <row r="8817">
      <c r="A8817" s="62">
        <v>8.81001301583E11</v>
      </c>
      <c r="B8817" s="63" t="s">
        <v>25729</v>
      </c>
      <c r="C8817" s="63" t="s">
        <v>25730</v>
      </c>
      <c r="D8817" s="62">
        <v>8.7029590406E10</v>
      </c>
      <c r="E8817" s="63" t="s">
        <v>879</v>
      </c>
      <c r="F8817" s="63" t="s">
        <v>205</v>
      </c>
      <c r="G8817" s="63" t="s">
        <v>8828</v>
      </c>
      <c r="H8817" s="33"/>
      <c r="I8817" s="33"/>
      <c r="J8817" s="33"/>
    </row>
    <row r="8818">
      <c r="A8818" s="3">
        <v>8.80930451198E11</v>
      </c>
      <c r="B8818" s="2" t="s">
        <v>25731</v>
      </c>
      <c r="C8818" s="2" t="s">
        <v>25732</v>
      </c>
      <c r="D8818" s="69" t="s">
        <v>25733</v>
      </c>
      <c r="E8818" s="2" t="s">
        <v>2623</v>
      </c>
      <c r="F8818" s="2" t="s">
        <v>16</v>
      </c>
      <c r="G8818" s="2" t="s">
        <v>1834</v>
      </c>
      <c r="H8818" s="4" t="s">
        <v>2928</v>
      </c>
      <c r="I8818" s="10"/>
      <c r="J8818" s="6"/>
    </row>
    <row r="8819">
      <c r="A8819" s="3">
        <v>8.81002350319E11</v>
      </c>
      <c r="B8819" s="2" t="s">
        <v>25734</v>
      </c>
      <c r="C8819" s="2" t="s">
        <v>25735</v>
      </c>
      <c r="D8819" s="3">
        <v>8.7783240551E10</v>
      </c>
      <c r="E8819" s="2" t="s">
        <v>21</v>
      </c>
      <c r="F8819" s="2" t="s">
        <v>43</v>
      </c>
      <c r="G8819" s="2" t="s">
        <v>2314</v>
      </c>
      <c r="H8819" s="4" t="s">
        <v>25160</v>
      </c>
      <c r="I8819" s="10"/>
      <c r="J8819" s="33"/>
    </row>
    <row r="8820">
      <c r="A8820" s="28">
        <v>8.8100430142E11</v>
      </c>
      <c r="B8820" s="29" t="s">
        <v>25736</v>
      </c>
      <c r="C8820" s="29" t="s">
        <v>25737</v>
      </c>
      <c r="D8820" s="29" t="s">
        <v>25738</v>
      </c>
      <c r="E8820" s="29" t="s">
        <v>165</v>
      </c>
      <c r="F8820" s="29" t="s">
        <v>37</v>
      </c>
      <c r="G8820" s="29" t="s">
        <v>12424</v>
      </c>
      <c r="H8820" s="51" t="s">
        <v>25390</v>
      </c>
      <c r="I8820" s="6"/>
      <c r="J8820" s="10"/>
    </row>
    <row r="8821">
      <c r="A8821" s="3">
        <v>8.81006351438E11</v>
      </c>
      <c r="B8821" s="2" t="s">
        <v>25739</v>
      </c>
      <c r="C8821" s="2" t="s">
        <v>25740</v>
      </c>
      <c r="D8821" s="3">
        <v>8.7024603692E10</v>
      </c>
      <c r="E8821" s="2" t="s">
        <v>21</v>
      </c>
      <c r="F8821" s="2" t="s">
        <v>186</v>
      </c>
      <c r="G8821" s="2" t="s">
        <v>14337</v>
      </c>
      <c r="H8821" s="4" t="s">
        <v>24535</v>
      </c>
      <c r="I8821" s="10"/>
      <c r="J8821" s="6"/>
    </row>
    <row r="8822">
      <c r="A8822" s="28">
        <v>8.81012303004E11</v>
      </c>
      <c r="B8822" s="29" t="s">
        <v>25741</v>
      </c>
      <c r="C8822" s="29" t="s">
        <v>25742</v>
      </c>
      <c r="D8822" s="28">
        <v>8.7011617787E10</v>
      </c>
      <c r="E8822" s="29" t="s">
        <v>225</v>
      </c>
      <c r="F8822" s="29" t="s">
        <v>37</v>
      </c>
      <c r="G8822" s="29" t="s">
        <v>25743</v>
      </c>
      <c r="H8822" s="51" t="s">
        <v>25390</v>
      </c>
      <c r="I8822" s="6"/>
      <c r="J8822" s="33"/>
    </row>
    <row r="8823">
      <c r="A8823" s="62">
        <v>8.81008302576E11</v>
      </c>
      <c r="B8823" s="63" t="s">
        <v>25744</v>
      </c>
      <c r="C8823" s="63" t="s">
        <v>25744</v>
      </c>
      <c r="D8823" s="62">
        <v>8.7767572626E10</v>
      </c>
      <c r="E8823" s="63" t="s">
        <v>225</v>
      </c>
      <c r="F8823" s="63" t="s">
        <v>205</v>
      </c>
      <c r="G8823" s="63" t="s">
        <v>6423</v>
      </c>
      <c r="H8823" s="33"/>
      <c r="I8823" s="33"/>
      <c r="J8823" s="33"/>
    </row>
    <row r="8824">
      <c r="A8824" s="3">
        <v>8.8101035058E11</v>
      </c>
      <c r="B8824" s="2" t="s">
        <v>25745</v>
      </c>
      <c r="C8824" s="2" t="s">
        <v>25746</v>
      </c>
      <c r="D8824" s="3">
        <v>8.7015911746E10</v>
      </c>
      <c r="E8824" s="2" t="s">
        <v>225</v>
      </c>
      <c r="F8824" s="2" t="s">
        <v>71</v>
      </c>
      <c r="G8824" s="2" t="s">
        <v>3205</v>
      </c>
      <c r="H8824" s="4" t="s">
        <v>2857</v>
      </c>
      <c r="I8824" s="10"/>
      <c r="J8824" s="10"/>
    </row>
    <row r="8825">
      <c r="A8825" s="28">
        <v>8.81011300252E11</v>
      </c>
      <c r="B8825" s="29" t="s">
        <v>25747</v>
      </c>
      <c r="C8825" s="29" t="s">
        <v>25748</v>
      </c>
      <c r="D8825" s="29" t="s">
        <v>25749</v>
      </c>
      <c r="E8825" s="29" t="s">
        <v>674</v>
      </c>
      <c r="F8825" s="29" t="s">
        <v>37</v>
      </c>
      <c r="G8825" s="29" t="s">
        <v>25750</v>
      </c>
      <c r="H8825" s="51" t="s">
        <v>25390</v>
      </c>
      <c r="I8825" s="6"/>
      <c r="J8825" s="6"/>
    </row>
    <row r="8826">
      <c r="A8826" s="58"/>
      <c r="B8826" s="58"/>
      <c r="C8826" s="58"/>
      <c r="D8826" s="58"/>
      <c r="E8826" s="58"/>
      <c r="F8826" s="58"/>
      <c r="G8826" s="58"/>
      <c r="H8826" s="6"/>
      <c r="I8826" s="6"/>
      <c r="J8826" s="6"/>
    </row>
    <row r="8827">
      <c r="A8827" s="28">
        <v>8.81017301769E11</v>
      </c>
      <c r="B8827" s="29" t="s">
        <v>25751</v>
      </c>
      <c r="C8827" s="29" t="s">
        <v>25752</v>
      </c>
      <c r="D8827" s="28">
        <v>8.7475013073E10</v>
      </c>
      <c r="E8827" s="29" t="s">
        <v>25753</v>
      </c>
      <c r="F8827" s="29" t="s">
        <v>91</v>
      </c>
      <c r="G8827" s="29" t="s">
        <v>2739</v>
      </c>
      <c r="H8827" s="51" t="s">
        <v>25150</v>
      </c>
      <c r="I8827" s="6"/>
      <c r="J8827" s="33"/>
    </row>
    <row r="8828">
      <c r="A8828" s="28">
        <v>8.8101430273E11</v>
      </c>
      <c r="B8828" s="29" t="s">
        <v>25754</v>
      </c>
      <c r="C8828" s="29" t="s">
        <v>25755</v>
      </c>
      <c r="D8828" s="28">
        <v>8.7075079686E10</v>
      </c>
      <c r="E8828" s="29" t="s">
        <v>2034</v>
      </c>
      <c r="F8828" s="29" t="s">
        <v>37</v>
      </c>
      <c r="G8828" s="29" t="s">
        <v>5938</v>
      </c>
      <c r="H8828" s="51" t="s">
        <v>25390</v>
      </c>
      <c r="I8828" s="6"/>
      <c r="J8828" s="6"/>
    </row>
    <row r="8829">
      <c r="A8829" s="28">
        <v>8.81019450863E11</v>
      </c>
      <c r="B8829" s="29" t="s">
        <v>25756</v>
      </c>
      <c r="C8829" s="29" t="s">
        <v>25757</v>
      </c>
      <c r="D8829" s="28">
        <v>8.7079499544E10</v>
      </c>
      <c r="E8829" s="29" t="s">
        <v>117</v>
      </c>
      <c r="F8829" s="29" t="s">
        <v>91</v>
      </c>
      <c r="G8829" s="29" t="s">
        <v>1138</v>
      </c>
      <c r="H8829" s="51" t="s">
        <v>6816</v>
      </c>
      <c r="I8829" s="150">
        <v>25.0</v>
      </c>
      <c r="J8829" s="6"/>
    </row>
    <row r="8830">
      <c r="A8830" s="28">
        <v>8.8101845135E11</v>
      </c>
      <c r="B8830" s="29" t="s">
        <v>25758</v>
      </c>
      <c r="C8830" s="29" t="s">
        <v>25759</v>
      </c>
      <c r="D8830" s="28">
        <v>8.7717921666E10</v>
      </c>
      <c r="E8830" s="29" t="s">
        <v>25760</v>
      </c>
      <c r="F8830" s="29" t="s">
        <v>201</v>
      </c>
      <c r="G8830" s="29" t="s">
        <v>3263</v>
      </c>
      <c r="H8830" s="51" t="s">
        <v>25687</v>
      </c>
      <c r="I8830" s="6"/>
      <c r="J8830" s="10"/>
    </row>
    <row r="8831">
      <c r="A8831" s="28">
        <v>8.81018400712E11</v>
      </c>
      <c r="B8831" s="29" t="s">
        <v>25761</v>
      </c>
      <c r="C8831" s="29" t="s">
        <v>25762</v>
      </c>
      <c r="D8831" s="28">
        <v>8.7089605248E10</v>
      </c>
      <c r="E8831" s="29" t="s">
        <v>225</v>
      </c>
      <c r="F8831" s="29" t="s">
        <v>2</v>
      </c>
      <c r="G8831" s="29" t="s">
        <v>3007</v>
      </c>
      <c r="H8831" s="51" t="s">
        <v>25042</v>
      </c>
      <c r="I8831" s="6"/>
      <c r="J8831" s="10"/>
    </row>
    <row r="8832">
      <c r="A8832" s="28">
        <v>8.81025350969E11</v>
      </c>
      <c r="B8832" s="29" t="s">
        <v>25763</v>
      </c>
      <c r="C8832" s="29" t="s">
        <v>25764</v>
      </c>
      <c r="D8832" s="28">
        <v>8.70520707E10</v>
      </c>
      <c r="E8832" s="29" t="s">
        <v>1335</v>
      </c>
      <c r="F8832" s="29" t="s">
        <v>60</v>
      </c>
      <c r="G8832" s="29" t="s">
        <v>1041</v>
      </c>
      <c r="H8832" s="51" t="s">
        <v>25765</v>
      </c>
      <c r="I8832" s="6"/>
      <c r="J8832" s="10"/>
    </row>
    <row r="8833">
      <c r="A8833" s="28">
        <v>8.81022499069E11</v>
      </c>
      <c r="B8833" s="29" t="s">
        <v>25766</v>
      </c>
      <c r="C8833" s="29" t="s">
        <v>25767</v>
      </c>
      <c r="D8833" s="28">
        <v>8.7777401931E10</v>
      </c>
      <c r="E8833" s="29" t="s">
        <v>213</v>
      </c>
      <c r="F8833" s="29" t="s">
        <v>55</v>
      </c>
      <c r="G8833" s="29" t="s">
        <v>5300</v>
      </c>
      <c r="H8833" s="51" t="s">
        <v>28</v>
      </c>
      <c r="I8833" s="6"/>
      <c r="J8833" s="10"/>
    </row>
    <row r="8834">
      <c r="A8834" s="3">
        <v>8.81101402581E11</v>
      </c>
      <c r="B8834" s="2" t="s">
        <v>25768</v>
      </c>
      <c r="C8834" s="2" t="s">
        <v>25769</v>
      </c>
      <c r="D8834" s="3">
        <v>8.7073617177E10</v>
      </c>
      <c r="E8834" s="2" t="s">
        <v>674</v>
      </c>
      <c r="F8834" s="2" t="s">
        <v>273</v>
      </c>
      <c r="G8834" s="2" t="s">
        <v>5830</v>
      </c>
      <c r="H8834" s="4" t="s">
        <v>21650</v>
      </c>
      <c r="I8834" s="10"/>
      <c r="J8834" s="33"/>
    </row>
    <row r="8835">
      <c r="A8835" s="3">
        <v>8.81103350982E11</v>
      </c>
      <c r="B8835" s="2" t="s">
        <v>25770</v>
      </c>
      <c r="C8835" s="2" t="s">
        <v>25771</v>
      </c>
      <c r="D8835" s="69" t="s">
        <v>25772</v>
      </c>
      <c r="E8835" s="2" t="s">
        <v>36</v>
      </c>
      <c r="F8835" s="2" t="s">
        <v>91</v>
      </c>
      <c r="G8835" s="2" t="s">
        <v>5361</v>
      </c>
      <c r="H8835" s="4" t="s">
        <v>12533</v>
      </c>
      <c r="I8835" s="10"/>
      <c r="J8835" s="10"/>
    </row>
    <row r="8836">
      <c r="A8836" s="3">
        <v>8.8110635071E11</v>
      </c>
      <c r="B8836" s="2" t="s">
        <v>25773</v>
      </c>
      <c r="C8836" s="2" t="s">
        <v>25774</v>
      </c>
      <c r="D8836" s="3">
        <v>8.7779400617E10</v>
      </c>
      <c r="E8836" s="2" t="s">
        <v>213</v>
      </c>
      <c r="F8836" s="2" t="s">
        <v>9</v>
      </c>
      <c r="G8836" s="2" t="s">
        <v>5844</v>
      </c>
      <c r="H8836" s="65" t="s">
        <v>3123</v>
      </c>
      <c r="I8836" s="10"/>
      <c r="J8836" s="33"/>
    </row>
    <row r="8837">
      <c r="A8837" s="28">
        <v>8.81112301676E11</v>
      </c>
      <c r="B8837" s="29" t="s">
        <v>25775</v>
      </c>
      <c r="C8837" s="29" t="s">
        <v>25776</v>
      </c>
      <c r="D8837" s="39" t="s">
        <v>25777</v>
      </c>
      <c r="E8837" s="29" t="s">
        <v>213</v>
      </c>
      <c r="F8837" s="29" t="s">
        <v>37</v>
      </c>
      <c r="G8837" s="29" t="s">
        <v>1181</v>
      </c>
      <c r="H8837" s="51" t="s">
        <v>25390</v>
      </c>
      <c r="I8837" s="6"/>
      <c r="J8837" s="6"/>
    </row>
    <row r="8838">
      <c r="A8838" s="28">
        <v>8.81114450512E11</v>
      </c>
      <c r="B8838" s="29" t="s">
        <v>25778</v>
      </c>
      <c r="C8838" s="29" t="s">
        <v>25779</v>
      </c>
      <c r="D8838" s="28">
        <v>8.7051575674E10</v>
      </c>
      <c r="E8838" s="29" t="s">
        <v>173</v>
      </c>
      <c r="F8838" s="29" t="s">
        <v>43</v>
      </c>
      <c r="G8838" s="29" t="s">
        <v>1661</v>
      </c>
      <c r="H8838" s="51" t="s">
        <v>1555</v>
      </c>
      <c r="I8838" s="6"/>
      <c r="J8838" s="6"/>
    </row>
    <row r="8839">
      <c r="A8839" s="28">
        <v>8.81124401549E11</v>
      </c>
      <c r="B8839" s="29" t="s">
        <v>25780</v>
      </c>
      <c r="C8839" s="29" t="s">
        <v>25781</v>
      </c>
      <c r="D8839" s="39" t="s">
        <v>25782</v>
      </c>
      <c r="E8839" s="29" t="s">
        <v>165</v>
      </c>
      <c r="F8839" s="29" t="s">
        <v>37</v>
      </c>
      <c r="G8839" s="29" t="s">
        <v>25783</v>
      </c>
      <c r="H8839" s="51" t="s">
        <v>25390</v>
      </c>
      <c r="I8839" s="6"/>
      <c r="J8839" s="10"/>
    </row>
    <row r="8840">
      <c r="A8840" s="3">
        <v>8.8111935081E11</v>
      </c>
      <c r="B8840" s="2" t="s">
        <v>25784</v>
      </c>
      <c r="C8840" s="2" t="s">
        <v>25785</v>
      </c>
      <c r="D8840" s="3">
        <v>8.7074242532E10</v>
      </c>
      <c r="E8840" s="2" t="s">
        <v>16</v>
      </c>
      <c r="F8840" s="2" t="s">
        <v>71</v>
      </c>
      <c r="G8840" s="2" t="s">
        <v>25786</v>
      </c>
      <c r="H8840" s="4" t="s">
        <v>2990</v>
      </c>
      <c r="I8840" s="10"/>
      <c r="J8840" s="13"/>
    </row>
    <row r="8841">
      <c r="A8841" s="62">
        <v>8.81124302639E11</v>
      </c>
      <c r="B8841" s="63" t="s">
        <v>25787</v>
      </c>
      <c r="C8841" s="63" t="s">
        <v>25788</v>
      </c>
      <c r="D8841" s="68" t="str">
        <f>+7 (701) 859-34-34 ,87018593434</f>
        <v>#ERROR!</v>
      </c>
      <c r="E8841" s="63" t="s">
        <v>165</v>
      </c>
      <c r="F8841" s="63" t="s">
        <v>205</v>
      </c>
      <c r="G8841" s="63" t="s">
        <v>1634</v>
      </c>
      <c r="H8841" s="33"/>
      <c r="I8841" s="33"/>
      <c r="J8841" s="6"/>
    </row>
    <row r="8842">
      <c r="A8842" s="28">
        <v>8.81124351172E11</v>
      </c>
      <c r="B8842" s="29" t="s">
        <v>25789</v>
      </c>
      <c r="C8842" s="29" t="s">
        <v>25790</v>
      </c>
      <c r="D8842" s="28">
        <v>8.7051415024E10</v>
      </c>
      <c r="E8842" s="29" t="s">
        <v>674</v>
      </c>
      <c r="F8842" s="29" t="s">
        <v>9</v>
      </c>
      <c r="G8842" s="29" t="s">
        <v>833</v>
      </c>
      <c r="H8842" s="30" t="s">
        <v>269</v>
      </c>
      <c r="I8842" s="6"/>
      <c r="J8842" s="6"/>
    </row>
    <row r="8843">
      <c r="A8843" s="3">
        <v>8.81201300255E11</v>
      </c>
      <c r="B8843" s="2" t="s">
        <v>25791</v>
      </c>
      <c r="C8843" s="2" t="s">
        <v>25792</v>
      </c>
      <c r="D8843" s="69" t="s">
        <v>25793</v>
      </c>
      <c r="E8843" s="2" t="s">
        <v>165</v>
      </c>
      <c r="F8843" s="2" t="s">
        <v>141</v>
      </c>
      <c r="G8843" s="2" t="s">
        <v>1529</v>
      </c>
      <c r="H8843" s="4" t="s">
        <v>25323</v>
      </c>
      <c r="I8843" s="10"/>
      <c r="J8843" s="33"/>
    </row>
    <row r="8844">
      <c r="A8844" s="28">
        <v>8.81127300848E11</v>
      </c>
      <c r="B8844" s="29" t="s">
        <v>23505</v>
      </c>
      <c r="C8844" s="29" t="s">
        <v>25794</v>
      </c>
      <c r="D8844" s="28">
        <v>8.7761422888E10</v>
      </c>
      <c r="E8844" s="29" t="s">
        <v>386</v>
      </c>
      <c r="F8844" s="29" t="s">
        <v>91</v>
      </c>
      <c r="G8844" s="29" t="s">
        <v>3280</v>
      </c>
      <c r="H8844" s="51" t="s">
        <v>12533</v>
      </c>
      <c r="I8844" s="6"/>
      <c r="J8844" s="10"/>
    </row>
    <row r="8845">
      <c r="A8845" s="28">
        <v>8.81130402153E11</v>
      </c>
      <c r="B8845" s="29" t="s">
        <v>25795</v>
      </c>
      <c r="C8845" s="29" t="s">
        <v>25796</v>
      </c>
      <c r="D8845" s="28">
        <v>8.7079300003E10</v>
      </c>
      <c r="E8845" s="29" t="s">
        <v>165</v>
      </c>
      <c r="F8845" s="29" t="s">
        <v>273</v>
      </c>
      <c r="G8845" s="29" t="s">
        <v>6050</v>
      </c>
      <c r="H8845" s="51" t="s">
        <v>25797</v>
      </c>
      <c r="I8845" s="6"/>
      <c r="J8845" s="13"/>
    </row>
    <row r="8846">
      <c r="A8846" s="28">
        <v>8.81210300204E11</v>
      </c>
      <c r="B8846" s="29" t="s">
        <v>25798</v>
      </c>
      <c r="C8846" s="29" t="s">
        <v>25799</v>
      </c>
      <c r="D8846" s="28">
        <v>8.7716111125E10</v>
      </c>
      <c r="E8846" s="29" t="s">
        <v>15</v>
      </c>
      <c r="F8846" s="29" t="s">
        <v>201</v>
      </c>
      <c r="G8846" s="29" t="s">
        <v>3263</v>
      </c>
      <c r="H8846" s="51" t="s">
        <v>2977</v>
      </c>
      <c r="I8846" s="6"/>
      <c r="J8846" s="10"/>
    </row>
    <row r="8847">
      <c r="A8847" s="28">
        <v>8.81202302376E11</v>
      </c>
      <c r="B8847" s="29" t="s">
        <v>25800</v>
      </c>
      <c r="C8847" s="29" t="s">
        <v>25801</v>
      </c>
      <c r="D8847" s="28">
        <v>8.7057976546E10</v>
      </c>
      <c r="E8847" s="29" t="s">
        <v>625</v>
      </c>
      <c r="F8847" s="29" t="s">
        <v>2</v>
      </c>
      <c r="G8847" s="29" t="s">
        <v>12577</v>
      </c>
      <c r="H8847" s="51" t="s">
        <v>25802</v>
      </c>
      <c r="I8847" s="6"/>
      <c r="J8847" s="6"/>
    </row>
    <row r="8848">
      <c r="A8848" s="28">
        <v>8.81209302919E11</v>
      </c>
      <c r="B8848" s="29" t="s">
        <v>25803</v>
      </c>
      <c r="C8848" s="29" t="s">
        <v>25804</v>
      </c>
      <c r="D8848" s="29" t="s">
        <v>25805</v>
      </c>
      <c r="E8848" s="29" t="s">
        <v>165</v>
      </c>
      <c r="F8848" s="29" t="s">
        <v>37</v>
      </c>
      <c r="G8848" s="29" t="s">
        <v>25806</v>
      </c>
      <c r="H8848" s="51" t="s">
        <v>25807</v>
      </c>
      <c r="I8848" s="6"/>
      <c r="J8848" s="6"/>
    </row>
    <row r="8849">
      <c r="A8849" s="3">
        <v>8.8121030147E11</v>
      </c>
      <c r="B8849" s="2" t="s">
        <v>25808</v>
      </c>
      <c r="C8849" s="2" t="s">
        <v>25809</v>
      </c>
      <c r="D8849" s="3">
        <v>8.7123871001E10</v>
      </c>
      <c r="E8849" s="2" t="s">
        <v>1335</v>
      </c>
      <c r="F8849" s="2" t="s">
        <v>16</v>
      </c>
      <c r="G8849" s="2" t="s">
        <v>4499</v>
      </c>
      <c r="H8849" s="4" t="s">
        <v>23560</v>
      </c>
      <c r="I8849" s="10"/>
      <c r="J8849" s="6"/>
    </row>
    <row r="8850">
      <c r="A8850" s="3">
        <v>8.81202300875E11</v>
      </c>
      <c r="B8850" s="2" t="s">
        <v>25810</v>
      </c>
      <c r="C8850" s="2" t="s">
        <v>25811</v>
      </c>
      <c r="D8850" s="3">
        <v>8.701555014E10</v>
      </c>
      <c r="E8850" s="2" t="s">
        <v>165</v>
      </c>
      <c r="F8850" s="2" t="s">
        <v>91</v>
      </c>
      <c r="G8850" s="2" t="s">
        <v>5421</v>
      </c>
      <c r="H8850" s="4" t="s">
        <v>12533</v>
      </c>
      <c r="I8850" s="10"/>
      <c r="J8850" s="6"/>
    </row>
    <row r="8851">
      <c r="A8851" s="28">
        <v>8.81218301583E11</v>
      </c>
      <c r="B8851" s="29" t="s">
        <v>25812</v>
      </c>
      <c r="C8851" s="29" t="s">
        <v>25813</v>
      </c>
      <c r="D8851" s="28">
        <v>8.7714566081E10</v>
      </c>
      <c r="E8851" s="29" t="s">
        <v>165</v>
      </c>
      <c r="F8851" s="29" t="s">
        <v>96</v>
      </c>
      <c r="G8851" s="29" t="s">
        <v>1613</v>
      </c>
      <c r="H8851" s="51" t="s">
        <v>2882</v>
      </c>
      <c r="I8851" s="6"/>
      <c r="J8851" s="6"/>
    </row>
    <row r="8852">
      <c r="A8852" s="28">
        <v>8.81212401636E11</v>
      </c>
      <c r="B8852" s="29" t="s">
        <v>25814</v>
      </c>
      <c r="C8852" s="29" t="s">
        <v>25815</v>
      </c>
      <c r="D8852" s="28">
        <v>8.7784679807E10</v>
      </c>
      <c r="E8852" s="29" t="s">
        <v>117</v>
      </c>
      <c r="F8852" s="29" t="s">
        <v>2</v>
      </c>
      <c r="G8852" s="29" t="s">
        <v>13145</v>
      </c>
      <c r="H8852" s="51" t="s">
        <v>25042</v>
      </c>
      <c r="I8852" s="6"/>
      <c r="J8852" s="10"/>
    </row>
    <row r="8853">
      <c r="A8853" s="3">
        <v>8.81213350564E11</v>
      </c>
      <c r="B8853" s="2" t="s">
        <v>25816</v>
      </c>
      <c r="C8853" s="2" t="s">
        <v>25817</v>
      </c>
      <c r="D8853" s="69" t="s">
        <v>25818</v>
      </c>
      <c r="E8853" s="2" t="s">
        <v>117</v>
      </c>
      <c r="F8853" s="2" t="s">
        <v>71</v>
      </c>
      <c r="G8853" s="2" t="s">
        <v>25819</v>
      </c>
      <c r="H8853" s="4" t="s">
        <v>2857</v>
      </c>
      <c r="I8853" s="10"/>
      <c r="J8853" s="6"/>
    </row>
    <row r="8854">
      <c r="A8854" s="3">
        <v>8.81213351324E11</v>
      </c>
      <c r="B8854" s="2" t="s">
        <v>25820</v>
      </c>
      <c r="C8854" s="2" t="s">
        <v>25821</v>
      </c>
      <c r="D8854" s="3">
        <v>8.7215960502E10</v>
      </c>
      <c r="E8854" s="2" t="s">
        <v>165</v>
      </c>
      <c r="F8854" s="2" t="s">
        <v>71</v>
      </c>
      <c r="G8854" s="2" t="s">
        <v>25822</v>
      </c>
      <c r="H8854" s="4" t="s">
        <v>25823</v>
      </c>
      <c r="I8854" s="10"/>
      <c r="J8854" s="13"/>
    </row>
    <row r="8855">
      <c r="A8855" s="58"/>
      <c r="B8855" s="58"/>
      <c r="C8855" s="58"/>
      <c r="D8855" s="58"/>
      <c r="E8855" s="58"/>
      <c r="F8855" s="58"/>
      <c r="G8855" s="58"/>
      <c r="H8855" s="6"/>
      <c r="I8855" s="6"/>
      <c r="J8855" s="6"/>
    </row>
    <row r="8856">
      <c r="A8856" s="28">
        <v>8.81218350879E11</v>
      </c>
      <c r="B8856" s="29" t="s">
        <v>17223</v>
      </c>
      <c r="C8856" s="29" t="s">
        <v>25824</v>
      </c>
      <c r="D8856" s="28">
        <v>8.7782775393E10</v>
      </c>
      <c r="E8856" s="29" t="s">
        <v>1351</v>
      </c>
      <c r="F8856" s="29" t="s">
        <v>91</v>
      </c>
      <c r="G8856" s="29" t="s">
        <v>3280</v>
      </c>
      <c r="H8856" s="51" t="s">
        <v>12533</v>
      </c>
      <c r="I8856" s="6"/>
      <c r="J8856" s="10"/>
    </row>
    <row r="8857">
      <c r="A8857" s="62">
        <v>8.90101404238E11</v>
      </c>
      <c r="B8857" s="63" t="s">
        <v>25825</v>
      </c>
      <c r="C8857" s="63" t="s">
        <v>25826</v>
      </c>
      <c r="D8857" s="62">
        <v>8.7761588162E10</v>
      </c>
      <c r="E8857" s="63" t="s">
        <v>6753</v>
      </c>
      <c r="F8857" s="63" t="s">
        <v>205</v>
      </c>
      <c r="G8857" s="63" t="s">
        <v>1634</v>
      </c>
      <c r="H8857" s="33"/>
      <c r="I8857" s="33"/>
      <c r="J8857" s="6"/>
    </row>
    <row r="8858">
      <c r="A8858" s="28">
        <v>8.81226300658E11</v>
      </c>
      <c r="B8858" s="29" t="s">
        <v>25827</v>
      </c>
      <c r="C8858" s="29" t="s">
        <v>25828</v>
      </c>
      <c r="D8858" s="28">
        <v>8.7025282428E10</v>
      </c>
      <c r="E8858" s="29" t="s">
        <v>1373</v>
      </c>
      <c r="F8858" s="29" t="s">
        <v>37</v>
      </c>
      <c r="G8858" s="29" t="s">
        <v>5938</v>
      </c>
      <c r="H8858" s="51" t="s">
        <v>25390</v>
      </c>
      <c r="I8858" s="6"/>
      <c r="J8858" s="6"/>
    </row>
    <row r="8859">
      <c r="A8859" s="3">
        <v>8.90111350182E11</v>
      </c>
      <c r="B8859" s="2" t="s">
        <v>25829</v>
      </c>
      <c r="C8859" s="2" t="s">
        <v>25830</v>
      </c>
      <c r="D8859" s="2" t="s">
        <v>25831</v>
      </c>
      <c r="E8859" s="2" t="s">
        <v>225</v>
      </c>
      <c r="F8859" s="2" t="s">
        <v>16</v>
      </c>
      <c r="G8859" s="2" t="s">
        <v>1671</v>
      </c>
      <c r="H8859" s="4" t="s">
        <v>2857</v>
      </c>
      <c r="I8859" s="10"/>
      <c r="J8859" s="10"/>
    </row>
    <row r="8860">
      <c r="A8860" s="3">
        <v>8.90103401533E11</v>
      </c>
      <c r="B8860" s="2" t="s">
        <v>25832</v>
      </c>
      <c r="C8860" s="2" t="s">
        <v>25833</v>
      </c>
      <c r="D8860" s="3">
        <v>8.702125252E10</v>
      </c>
      <c r="E8860" s="2" t="s">
        <v>225</v>
      </c>
      <c r="F8860" s="2" t="s">
        <v>16</v>
      </c>
      <c r="G8860" s="2" t="s">
        <v>5830</v>
      </c>
      <c r="H8860" s="4" t="s">
        <v>21650</v>
      </c>
      <c r="I8860" s="10"/>
      <c r="J8860" s="33"/>
    </row>
    <row r="8861">
      <c r="A8861" s="62">
        <v>8.90106351292E11</v>
      </c>
      <c r="B8861" s="63" t="s">
        <v>25834</v>
      </c>
      <c r="C8861" s="63" t="s">
        <v>25835</v>
      </c>
      <c r="D8861" s="62">
        <v>8.7781761694E10</v>
      </c>
      <c r="E8861" s="63" t="s">
        <v>16</v>
      </c>
      <c r="F8861" s="63" t="s">
        <v>428</v>
      </c>
      <c r="G8861" s="63" t="s">
        <v>25836</v>
      </c>
      <c r="H8861" s="33"/>
      <c r="I8861" s="33"/>
      <c r="J8861" s="10"/>
    </row>
    <row r="8862">
      <c r="A8862" s="62">
        <v>8.90108350929E11</v>
      </c>
      <c r="B8862" s="63" t="s">
        <v>25837</v>
      </c>
      <c r="C8862" s="63" t="s">
        <v>25838</v>
      </c>
      <c r="D8862" s="62">
        <f>+77753310066</f>
        <v>77753310066</v>
      </c>
      <c r="E8862" s="63" t="s">
        <v>225</v>
      </c>
      <c r="F8862" s="63" t="s">
        <v>16</v>
      </c>
      <c r="G8862" s="63" t="s">
        <v>25839</v>
      </c>
      <c r="H8862" s="33"/>
      <c r="I8862" s="33"/>
      <c r="J8862" s="33"/>
    </row>
    <row r="8863">
      <c r="A8863" s="62">
        <v>8.90109400588E11</v>
      </c>
      <c r="B8863" s="63" t="s">
        <v>25840</v>
      </c>
      <c r="C8863" s="63" t="s">
        <v>25841</v>
      </c>
      <c r="D8863" s="62">
        <v>8.7714788644E10</v>
      </c>
      <c r="E8863" s="63" t="s">
        <v>213</v>
      </c>
      <c r="F8863" s="63" t="s">
        <v>205</v>
      </c>
      <c r="G8863" s="63" t="s">
        <v>17</v>
      </c>
      <c r="H8863" s="33"/>
      <c r="I8863" s="33"/>
      <c r="J8863" s="10"/>
    </row>
    <row r="8864">
      <c r="A8864" s="28">
        <v>8.90113302272E11</v>
      </c>
      <c r="B8864" s="29" t="s">
        <v>25842</v>
      </c>
      <c r="C8864" s="29" t="s">
        <v>25843</v>
      </c>
      <c r="D8864" s="39" t="s">
        <v>25844</v>
      </c>
      <c r="E8864" s="29" t="s">
        <v>173</v>
      </c>
      <c r="F8864" s="29" t="s">
        <v>2</v>
      </c>
      <c r="G8864" s="29" t="s">
        <v>6514</v>
      </c>
      <c r="H8864" s="51" t="s">
        <v>25042</v>
      </c>
      <c r="I8864" s="6"/>
      <c r="J8864" s="13"/>
    </row>
    <row r="8865">
      <c r="A8865" s="3">
        <v>8.90112301902E11</v>
      </c>
      <c r="B8865" s="2" t="s">
        <v>25845</v>
      </c>
      <c r="C8865" s="2" t="s">
        <v>25846</v>
      </c>
      <c r="D8865" s="3">
        <v>8.7056009764E10</v>
      </c>
      <c r="E8865" s="2" t="s">
        <v>173</v>
      </c>
      <c r="F8865" s="2" t="s">
        <v>37</v>
      </c>
      <c r="G8865" s="2" t="s">
        <v>13435</v>
      </c>
      <c r="H8865" s="4" t="s">
        <v>25390</v>
      </c>
      <c r="I8865" s="10"/>
      <c r="J8865" s="6"/>
    </row>
    <row r="8866">
      <c r="A8866" s="62">
        <v>8.90115401182E11</v>
      </c>
      <c r="B8866" s="63" t="s">
        <v>25847</v>
      </c>
      <c r="C8866" s="63" t="s">
        <v>25848</v>
      </c>
      <c r="D8866" s="62">
        <v>8.7718323503E10</v>
      </c>
      <c r="E8866" s="63" t="s">
        <v>15</v>
      </c>
      <c r="F8866" s="63" t="s">
        <v>2984</v>
      </c>
      <c r="G8866" s="63" t="s">
        <v>6328</v>
      </c>
      <c r="H8866" s="33"/>
      <c r="I8866" s="33"/>
      <c r="J8866" s="33"/>
    </row>
    <row r="8867">
      <c r="A8867" s="3">
        <v>8.90119300833E11</v>
      </c>
      <c r="B8867" s="2" t="s">
        <v>25849</v>
      </c>
      <c r="C8867" s="2" t="s">
        <v>25850</v>
      </c>
      <c r="D8867" s="3">
        <f>+77055155570</f>
        <v>77055155570</v>
      </c>
      <c r="E8867" s="2" t="s">
        <v>165</v>
      </c>
      <c r="F8867" s="2" t="s">
        <v>16</v>
      </c>
      <c r="G8867" s="2" t="s">
        <v>25851</v>
      </c>
      <c r="H8867" s="4" t="s">
        <v>6176</v>
      </c>
      <c r="I8867" s="10"/>
      <c r="J8867" s="33"/>
    </row>
    <row r="8868">
      <c r="A8868" s="3">
        <v>8.90117400541E11</v>
      </c>
      <c r="B8868" s="2" t="s">
        <v>25852</v>
      </c>
      <c r="C8868" s="2" t="s">
        <v>25853</v>
      </c>
      <c r="D8868" s="3">
        <v>8.7714663584E10</v>
      </c>
      <c r="E8868" s="2" t="s">
        <v>21</v>
      </c>
      <c r="F8868" s="2" t="s">
        <v>31</v>
      </c>
      <c r="G8868" s="2" t="s">
        <v>16501</v>
      </c>
      <c r="H8868" s="4" t="s">
        <v>20832</v>
      </c>
      <c r="I8868" s="10"/>
      <c r="J8868" s="33"/>
    </row>
    <row r="8869">
      <c r="A8869" s="28">
        <v>8.90119350493E11</v>
      </c>
      <c r="B8869" s="29" t="s">
        <v>25854</v>
      </c>
      <c r="C8869" s="29" t="s">
        <v>25855</v>
      </c>
      <c r="D8869" s="39" t="s">
        <v>25856</v>
      </c>
      <c r="E8869" s="29" t="s">
        <v>302</v>
      </c>
      <c r="F8869" s="29" t="s">
        <v>9</v>
      </c>
      <c r="G8869" s="29" t="s">
        <v>1679</v>
      </c>
      <c r="H8869" s="30" t="s">
        <v>269</v>
      </c>
      <c r="I8869" s="6"/>
      <c r="J8869" s="6"/>
    </row>
    <row r="8870">
      <c r="A8870" s="28">
        <v>8.90127301082E11</v>
      </c>
      <c r="B8870" s="29" t="s">
        <v>25857</v>
      </c>
      <c r="C8870" s="29" t="s">
        <v>25858</v>
      </c>
      <c r="D8870" s="28">
        <v>8.7777055333E10</v>
      </c>
      <c r="E8870" s="29" t="s">
        <v>674</v>
      </c>
      <c r="F8870" s="29" t="s">
        <v>2</v>
      </c>
      <c r="G8870" s="29" t="s">
        <v>12165</v>
      </c>
      <c r="H8870" s="51" t="s">
        <v>25859</v>
      </c>
      <c r="I8870" s="6"/>
      <c r="J8870" s="6"/>
    </row>
    <row r="8871">
      <c r="A8871" s="28">
        <v>8.90120400395E11</v>
      </c>
      <c r="B8871" s="29" t="s">
        <v>25860</v>
      </c>
      <c r="C8871" s="29" t="s">
        <v>25861</v>
      </c>
      <c r="D8871" s="28">
        <v>8.7470899488E10</v>
      </c>
      <c r="E8871" s="29" t="s">
        <v>22907</v>
      </c>
      <c r="F8871" s="29" t="s">
        <v>186</v>
      </c>
      <c r="G8871" s="29" t="s">
        <v>1196</v>
      </c>
      <c r="H8871" s="51" t="s">
        <v>21616</v>
      </c>
      <c r="I8871" s="6"/>
      <c r="J8871" s="6"/>
    </row>
    <row r="8872">
      <c r="A8872" s="62">
        <v>8.90123302702E11</v>
      </c>
      <c r="B8872" s="63" t="s">
        <v>18470</v>
      </c>
      <c r="C8872" s="63" t="s">
        <v>25862</v>
      </c>
      <c r="D8872" s="62">
        <v>8.700608677E10</v>
      </c>
      <c r="E8872" s="63" t="s">
        <v>213</v>
      </c>
      <c r="F8872" s="63" t="s">
        <v>205</v>
      </c>
      <c r="G8872" s="63" t="s">
        <v>9058</v>
      </c>
      <c r="H8872" s="33"/>
      <c r="I8872" s="33"/>
      <c r="J8872" s="33"/>
    </row>
    <row r="8873">
      <c r="A8873" s="28">
        <v>8.90124302004E11</v>
      </c>
      <c r="B8873" s="29" t="s">
        <v>25863</v>
      </c>
      <c r="C8873" s="29" t="s">
        <v>25864</v>
      </c>
      <c r="D8873" s="28">
        <v>8.7077170714E10</v>
      </c>
      <c r="E8873" s="29" t="s">
        <v>36</v>
      </c>
      <c r="F8873" s="29" t="s">
        <v>37</v>
      </c>
      <c r="G8873" s="29" t="s">
        <v>25865</v>
      </c>
      <c r="H8873" s="51" t="s">
        <v>25390</v>
      </c>
      <c r="I8873" s="6"/>
      <c r="J8873" s="33"/>
    </row>
    <row r="8874">
      <c r="A8874" s="28">
        <v>8.90123450471E11</v>
      </c>
      <c r="B8874" s="29" t="s">
        <v>25866</v>
      </c>
      <c r="C8874" s="29" t="s">
        <v>25867</v>
      </c>
      <c r="D8874" s="39" t="s">
        <v>25868</v>
      </c>
      <c r="E8874" s="29" t="s">
        <v>225</v>
      </c>
      <c r="F8874" s="29" t="s">
        <v>9</v>
      </c>
      <c r="G8874" s="29" t="s">
        <v>17682</v>
      </c>
      <c r="H8874" s="30" t="s">
        <v>269</v>
      </c>
      <c r="I8874" s="6"/>
      <c r="J8874" s="6"/>
    </row>
    <row r="8875">
      <c r="A8875" s="28">
        <v>8.90129301846E11</v>
      </c>
      <c r="B8875" s="29" t="s">
        <v>25869</v>
      </c>
      <c r="C8875" s="29" t="s">
        <v>25870</v>
      </c>
      <c r="D8875" s="29" t="s">
        <v>25871</v>
      </c>
      <c r="E8875" s="29" t="s">
        <v>6803</v>
      </c>
      <c r="F8875" s="29" t="s">
        <v>37</v>
      </c>
      <c r="G8875" s="29" t="s">
        <v>25872</v>
      </c>
      <c r="H8875" s="51" t="s">
        <v>25390</v>
      </c>
      <c r="I8875" s="6"/>
      <c r="J8875" s="6"/>
    </row>
    <row r="8876">
      <c r="A8876" s="28">
        <v>8.90127301528E11</v>
      </c>
      <c r="B8876" s="29" t="s">
        <v>25873</v>
      </c>
      <c r="C8876" s="29" t="s">
        <v>25874</v>
      </c>
      <c r="D8876" s="29" t="s">
        <v>25875</v>
      </c>
      <c r="E8876" s="29" t="s">
        <v>621</v>
      </c>
      <c r="F8876" s="29" t="s">
        <v>452</v>
      </c>
      <c r="G8876" s="29" t="s">
        <v>11973</v>
      </c>
      <c r="H8876" s="51" t="s">
        <v>23599</v>
      </c>
      <c r="I8876" s="6"/>
      <c r="J8876" s="6"/>
    </row>
    <row r="8877">
      <c r="A8877" s="3">
        <v>8.90210450781E11</v>
      </c>
      <c r="B8877" s="2" t="s">
        <v>25876</v>
      </c>
      <c r="C8877" s="2" t="s">
        <v>25877</v>
      </c>
      <c r="D8877" s="3">
        <v>8.7767060402E10</v>
      </c>
      <c r="E8877" s="2" t="s">
        <v>225</v>
      </c>
      <c r="F8877" s="2" t="s">
        <v>43</v>
      </c>
      <c r="G8877" s="2" t="s">
        <v>4897</v>
      </c>
      <c r="H8877" s="4" t="s">
        <v>15867</v>
      </c>
      <c r="I8877" s="10"/>
      <c r="J8877" s="6"/>
    </row>
    <row r="8878">
      <c r="A8878" s="3">
        <v>8.90130350463E11</v>
      </c>
      <c r="B8878" s="2" t="s">
        <v>25878</v>
      </c>
      <c r="C8878" s="2" t="s">
        <v>25879</v>
      </c>
      <c r="D8878" s="69" t="s">
        <v>25880</v>
      </c>
      <c r="E8878" s="2" t="s">
        <v>165</v>
      </c>
      <c r="F8878" s="2" t="s">
        <v>9</v>
      </c>
      <c r="G8878" s="2" t="s">
        <v>5315</v>
      </c>
      <c r="H8878" s="65" t="s">
        <v>3123</v>
      </c>
      <c r="I8878" s="10"/>
      <c r="J8878" s="6"/>
    </row>
    <row r="8879">
      <c r="A8879" s="28">
        <v>8.90202402521E11</v>
      </c>
      <c r="B8879" s="29" t="s">
        <v>25881</v>
      </c>
      <c r="C8879" s="29" t="s">
        <v>25882</v>
      </c>
      <c r="D8879" s="28">
        <v>8.7757273737E10</v>
      </c>
      <c r="E8879" s="29" t="s">
        <v>1373</v>
      </c>
      <c r="F8879" s="29" t="s">
        <v>37</v>
      </c>
      <c r="G8879" s="29" t="s">
        <v>5968</v>
      </c>
      <c r="H8879" s="51" t="s">
        <v>25390</v>
      </c>
      <c r="I8879" s="6"/>
      <c r="J8879" s="20"/>
    </row>
    <row r="8880">
      <c r="A8880" s="28">
        <v>8.90208300976E11</v>
      </c>
      <c r="B8880" s="29" t="s">
        <v>25883</v>
      </c>
      <c r="C8880" s="29" t="s">
        <v>25884</v>
      </c>
      <c r="D8880" s="28">
        <f>+77477001416</f>
        <v>77477001416</v>
      </c>
      <c r="E8880" s="29" t="s">
        <v>6335</v>
      </c>
      <c r="F8880" s="29" t="s">
        <v>2</v>
      </c>
      <c r="G8880" s="29" t="s">
        <v>16932</v>
      </c>
      <c r="H8880" s="51" t="s">
        <v>25042</v>
      </c>
      <c r="I8880" s="6"/>
      <c r="J8880" s="6"/>
    </row>
    <row r="8881">
      <c r="A8881" s="28">
        <v>8.90131302479E11</v>
      </c>
      <c r="B8881" s="29" t="s">
        <v>25885</v>
      </c>
      <c r="C8881" s="29" t="s">
        <v>25886</v>
      </c>
      <c r="D8881" s="28">
        <v>8.7757477756E10</v>
      </c>
      <c r="E8881" s="29" t="s">
        <v>6097</v>
      </c>
      <c r="F8881" s="29" t="s">
        <v>2</v>
      </c>
      <c r="G8881" s="29" t="s">
        <v>12199</v>
      </c>
      <c r="H8881" s="51" t="s">
        <v>25042</v>
      </c>
      <c r="I8881" s="6"/>
      <c r="J8881" s="10"/>
    </row>
    <row r="8882">
      <c r="A8882" s="3">
        <v>8.90203350737E11</v>
      </c>
      <c r="B8882" s="2" t="s">
        <v>25887</v>
      </c>
      <c r="C8882" s="2" t="s">
        <v>25888</v>
      </c>
      <c r="D8882" s="3">
        <v>8.7781077223E10</v>
      </c>
      <c r="E8882" s="2" t="s">
        <v>21</v>
      </c>
      <c r="F8882" s="2" t="s">
        <v>71</v>
      </c>
      <c r="G8882" s="2" t="s">
        <v>25819</v>
      </c>
      <c r="H8882" s="4" t="s">
        <v>2857</v>
      </c>
      <c r="I8882" s="10"/>
      <c r="J8882" s="6"/>
    </row>
    <row r="8883">
      <c r="A8883" s="62">
        <v>8.90204401842E11</v>
      </c>
      <c r="B8883" s="63" t="s">
        <v>3436</v>
      </c>
      <c r="C8883" s="63" t="s">
        <v>25889</v>
      </c>
      <c r="D8883" s="68" t="str">
        <f>+7 (771) 583-03-83</f>
        <v>#ERROR!</v>
      </c>
      <c r="E8883" s="63" t="s">
        <v>22598</v>
      </c>
      <c r="F8883" s="63" t="s">
        <v>16</v>
      </c>
      <c r="G8883" s="63" t="s">
        <v>15741</v>
      </c>
      <c r="H8883" s="33"/>
      <c r="I8883" s="33"/>
      <c r="J8883" s="6"/>
    </row>
    <row r="8884">
      <c r="A8884" s="3">
        <v>8.90206300251E11</v>
      </c>
      <c r="B8884" s="2" t="s">
        <v>25890</v>
      </c>
      <c r="C8884" s="2" t="s">
        <v>25891</v>
      </c>
      <c r="D8884" s="3">
        <v>8.7025975354E10</v>
      </c>
      <c r="E8884" s="2" t="s">
        <v>117</v>
      </c>
      <c r="F8884" s="2" t="s">
        <v>31</v>
      </c>
      <c r="G8884" s="2" t="s">
        <v>2552</v>
      </c>
      <c r="H8884" s="4" t="s">
        <v>21234</v>
      </c>
      <c r="I8884" s="10"/>
      <c r="J8884" s="10"/>
    </row>
    <row r="8885">
      <c r="A8885" s="3">
        <v>8.9030630077E11</v>
      </c>
      <c r="B8885" s="2" t="s">
        <v>25892</v>
      </c>
      <c r="C8885" s="2" t="s">
        <v>25893</v>
      </c>
      <c r="D8885" s="3">
        <v>8.7753668457E10</v>
      </c>
      <c r="E8885" s="2" t="s">
        <v>165</v>
      </c>
      <c r="F8885" s="2" t="s">
        <v>2</v>
      </c>
      <c r="G8885" s="2" t="s">
        <v>17257</v>
      </c>
      <c r="H8885" s="4" t="s">
        <v>24961</v>
      </c>
      <c r="I8885" s="10"/>
      <c r="J8885" s="6"/>
    </row>
    <row r="8886">
      <c r="A8886" s="3">
        <v>8.9021230067E11</v>
      </c>
      <c r="B8886" s="2" t="s">
        <v>25894</v>
      </c>
      <c r="C8886" s="2" t="s">
        <v>25895</v>
      </c>
      <c r="D8886" s="3">
        <f>+77028800012</f>
        <v>77028800012</v>
      </c>
      <c r="E8886" s="2" t="s">
        <v>36</v>
      </c>
      <c r="F8886" s="2" t="s">
        <v>2</v>
      </c>
      <c r="G8886" s="2" t="s">
        <v>6514</v>
      </c>
      <c r="H8886" s="4" t="s">
        <v>24961</v>
      </c>
      <c r="I8886" s="10"/>
      <c r="J8886" s="6"/>
    </row>
    <row r="8887">
      <c r="A8887" s="28">
        <v>8.90222400552E11</v>
      </c>
      <c r="B8887" s="29" t="s">
        <v>25896</v>
      </c>
      <c r="C8887" s="29" t="s">
        <v>25897</v>
      </c>
      <c r="D8887" s="28">
        <v>8.7751450545E10</v>
      </c>
      <c r="E8887" s="29" t="s">
        <v>165</v>
      </c>
      <c r="F8887" s="29" t="s">
        <v>37</v>
      </c>
      <c r="G8887" s="29" t="s">
        <v>13104</v>
      </c>
      <c r="H8887" s="51" t="s">
        <v>25390</v>
      </c>
      <c r="I8887" s="6"/>
      <c r="J8887" s="6"/>
    </row>
    <row r="8888">
      <c r="A8888" s="58"/>
      <c r="B8888" s="58"/>
      <c r="C8888" s="58"/>
      <c r="D8888" s="58"/>
      <c r="E8888" s="58"/>
      <c r="F8888" s="58"/>
      <c r="G8888" s="58"/>
      <c r="H8888" s="6"/>
      <c r="I8888" s="6"/>
      <c r="J8888" s="10"/>
    </row>
    <row r="8889">
      <c r="A8889" s="28">
        <v>8.90217300559E11</v>
      </c>
      <c r="B8889" s="29" t="s">
        <v>25898</v>
      </c>
      <c r="C8889" s="29" t="s">
        <v>25899</v>
      </c>
      <c r="D8889" s="28">
        <v>8.702848769E10</v>
      </c>
      <c r="E8889" s="29" t="s">
        <v>213</v>
      </c>
      <c r="F8889" s="29" t="s">
        <v>201</v>
      </c>
      <c r="G8889" s="29" t="s">
        <v>19959</v>
      </c>
      <c r="H8889" s="51" t="s">
        <v>25517</v>
      </c>
      <c r="I8889" s="6"/>
      <c r="J8889" s="6"/>
    </row>
    <row r="8890">
      <c r="A8890" s="28">
        <v>8.90218302035E11</v>
      </c>
      <c r="B8890" s="29" t="s">
        <v>25900</v>
      </c>
      <c r="C8890" s="29" t="s">
        <v>25901</v>
      </c>
      <c r="D8890" s="29" t="s">
        <v>25902</v>
      </c>
      <c r="E8890" s="29" t="s">
        <v>117</v>
      </c>
      <c r="F8890" s="29" t="s">
        <v>2</v>
      </c>
      <c r="G8890" s="29" t="s">
        <v>13231</v>
      </c>
      <c r="H8890" s="51" t="s">
        <v>25042</v>
      </c>
      <c r="I8890" s="6"/>
      <c r="J8890" s="6"/>
    </row>
    <row r="8891">
      <c r="A8891" s="3">
        <v>8.90220350096E11</v>
      </c>
      <c r="B8891" s="2" t="s">
        <v>25903</v>
      </c>
      <c r="C8891" s="2" t="s">
        <v>25904</v>
      </c>
      <c r="D8891" s="3">
        <v>8.7077050522E10</v>
      </c>
      <c r="E8891" s="2" t="s">
        <v>1351</v>
      </c>
      <c r="F8891" s="2" t="s">
        <v>16</v>
      </c>
      <c r="G8891" s="2" t="s">
        <v>5844</v>
      </c>
      <c r="H8891" s="65" t="s">
        <v>3123</v>
      </c>
      <c r="I8891" s="10"/>
      <c r="J8891" s="10"/>
    </row>
    <row r="8892">
      <c r="A8892" s="28">
        <v>8.90220351321E11</v>
      </c>
      <c r="B8892" s="29" t="s">
        <v>25905</v>
      </c>
      <c r="C8892" s="29" t="s">
        <v>25906</v>
      </c>
      <c r="D8892" s="28">
        <v>8.776089022E10</v>
      </c>
      <c r="E8892" s="29" t="s">
        <v>10501</v>
      </c>
      <c r="F8892" s="29" t="s">
        <v>91</v>
      </c>
      <c r="G8892" s="29" t="s">
        <v>1834</v>
      </c>
      <c r="H8892" s="51" t="s">
        <v>12533</v>
      </c>
      <c r="I8892" s="6"/>
      <c r="J8892" s="10"/>
    </row>
    <row r="8893">
      <c r="A8893" s="3">
        <v>8.90225301471E11</v>
      </c>
      <c r="B8893" s="2" t="s">
        <v>23583</v>
      </c>
      <c r="C8893" s="2" t="s">
        <v>25907</v>
      </c>
      <c r="D8893" s="3">
        <v>8.7760091989E10</v>
      </c>
      <c r="E8893" s="2" t="s">
        <v>173</v>
      </c>
      <c r="F8893" s="2" t="s">
        <v>2</v>
      </c>
      <c r="G8893" s="2" t="s">
        <v>2458</v>
      </c>
      <c r="H8893" s="4" t="s">
        <v>24961</v>
      </c>
      <c r="I8893" s="10"/>
      <c r="J8893" s="13"/>
    </row>
    <row r="8894">
      <c r="A8894" s="28">
        <v>8.90306301937E11</v>
      </c>
      <c r="B8894" s="29" t="s">
        <v>25908</v>
      </c>
      <c r="C8894" s="29" t="s">
        <v>25909</v>
      </c>
      <c r="D8894" s="39" t="s">
        <v>25910</v>
      </c>
      <c r="E8894" s="29" t="s">
        <v>165</v>
      </c>
      <c r="F8894" s="29" t="s">
        <v>37</v>
      </c>
      <c r="G8894" s="29" t="s">
        <v>25911</v>
      </c>
      <c r="H8894" s="51" t="s">
        <v>25390</v>
      </c>
      <c r="I8894" s="6"/>
      <c r="J8894" s="6"/>
    </row>
    <row r="8895">
      <c r="A8895" s="3">
        <v>8.9030635116E11</v>
      </c>
      <c r="B8895" s="2" t="s">
        <v>25912</v>
      </c>
      <c r="C8895" s="2" t="s">
        <v>25913</v>
      </c>
      <c r="D8895" s="3">
        <v>8.7163221649E10</v>
      </c>
      <c r="E8895" s="2" t="s">
        <v>1373</v>
      </c>
      <c r="F8895" s="2" t="s">
        <v>22</v>
      </c>
      <c r="G8895" s="2" t="s">
        <v>4537</v>
      </c>
      <c r="H8895" s="4" t="s">
        <v>2755</v>
      </c>
      <c r="I8895" s="10"/>
      <c r="J8895" s="10"/>
    </row>
    <row r="8896">
      <c r="A8896" s="28">
        <v>8.90308302718E11</v>
      </c>
      <c r="B8896" s="29" t="s">
        <v>25914</v>
      </c>
      <c r="C8896" s="29" t="s">
        <v>25915</v>
      </c>
      <c r="D8896" s="28">
        <v>8.7003020202E10</v>
      </c>
      <c r="E8896" s="29" t="s">
        <v>173</v>
      </c>
      <c r="F8896" s="29" t="s">
        <v>37</v>
      </c>
      <c r="G8896" s="29" t="s">
        <v>5968</v>
      </c>
      <c r="H8896" s="51" t="s">
        <v>25390</v>
      </c>
      <c r="I8896" s="6"/>
      <c r="J8896" s="6"/>
    </row>
    <row r="8897">
      <c r="A8897" s="28">
        <v>8.90310301196E11</v>
      </c>
      <c r="B8897" s="29" t="s">
        <v>25916</v>
      </c>
      <c r="C8897" s="29" t="s">
        <v>25917</v>
      </c>
      <c r="D8897" s="28">
        <v>8.7084426763E10</v>
      </c>
      <c r="E8897" s="29" t="s">
        <v>674</v>
      </c>
      <c r="F8897" s="29" t="s">
        <v>96</v>
      </c>
      <c r="G8897" s="29" t="s">
        <v>1898</v>
      </c>
      <c r="H8897" s="51" t="s">
        <v>2882</v>
      </c>
      <c r="I8897" s="6"/>
      <c r="J8897" s="13"/>
    </row>
    <row r="8898">
      <c r="A8898" s="3">
        <v>8.9030830088E11</v>
      </c>
      <c r="B8898" s="2" t="s">
        <v>21542</v>
      </c>
      <c r="C8898" s="2" t="s">
        <v>25918</v>
      </c>
      <c r="D8898" s="3">
        <v>8.7714518887E10</v>
      </c>
      <c r="E8898" s="2" t="s">
        <v>117</v>
      </c>
      <c r="F8898" s="2" t="s">
        <v>96</v>
      </c>
      <c r="G8898" s="2" t="s">
        <v>1947</v>
      </c>
      <c r="H8898" s="4" t="s">
        <v>2882</v>
      </c>
      <c r="I8898" s="10"/>
      <c r="J8898" s="6"/>
    </row>
    <row r="8899">
      <c r="A8899" s="3">
        <v>8.90308301155E11</v>
      </c>
      <c r="B8899" s="2" t="s">
        <v>25919</v>
      </c>
      <c r="C8899" s="2" t="s">
        <v>25920</v>
      </c>
      <c r="D8899" s="3">
        <f>+77473737389</f>
        <v>77473737389</v>
      </c>
      <c r="E8899" s="2" t="s">
        <v>70</v>
      </c>
      <c r="F8899" s="2" t="s">
        <v>2</v>
      </c>
      <c r="G8899" s="2" t="s">
        <v>5569</v>
      </c>
      <c r="H8899" s="4" t="s">
        <v>24961</v>
      </c>
      <c r="I8899" s="10"/>
      <c r="J8899" s="10"/>
    </row>
    <row r="8900">
      <c r="A8900" s="3">
        <v>8.90311300827E11</v>
      </c>
      <c r="B8900" s="2" t="s">
        <v>25921</v>
      </c>
      <c r="C8900" s="2" t="s">
        <v>25922</v>
      </c>
      <c r="D8900" s="69" t="s">
        <v>25923</v>
      </c>
      <c r="E8900" s="2" t="s">
        <v>25924</v>
      </c>
      <c r="F8900" s="2" t="s">
        <v>273</v>
      </c>
      <c r="G8900" s="2" t="s">
        <v>137</v>
      </c>
      <c r="H8900" s="4" t="s">
        <v>21650</v>
      </c>
      <c r="I8900" s="10"/>
      <c r="J8900" s="10"/>
      <c r="K8900" s="27"/>
      <c r="L8900" s="27"/>
      <c r="M8900" s="27"/>
      <c r="N8900" s="27"/>
      <c r="O8900" s="27"/>
      <c r="P8900" s="27"/>
      <c r="Q8900" s="27"/>
      <c r="R8900" s="27"/>
      <c r="S8900" s="27"/>
      <c r="T8900" s="27"/>
      <c r="U8900" s="27"/>
      <c r="V8900" s="27"/>
      <c r="W8900" s="27"/>
      <c r="X8900" s="27"/>
      <c r="Y8900" s="27"/>
      <c r="Z8900" s="27"/>
    </row>
    <row r="8901">
      <c r="A8901" s="62">
        <v>8.90310302645E11</v>
      </c>
      <c r="B8901" s="63" t="s">
        <v>25885</v>
      </c>
      <c r="C8901" s="63" t="s">
        <v>25925</v>
      </c>
      <c r="D8901" s="62">
        <v>8.7776560689E10</v>
      </c>
      <c r="E8901" s="63" t="s">
        <v>165</v>
      </c>
      <c r="F8901" s="63" t="s">
        <v>205</v>
      </c>
      <c r="G8901" s="63" t="s">
        <v>17406</v>
      </c>
      <c r="H8901" s="33"/>
      <c r="I8901" s="33"/>
      <c r="J8901" s="10"/>
    </row>
    <row r="8902">
      <c r="A8902" s="28">
        <v>8.90312300743E11</v>
      </c>
      <c r="B8902" s="29" t="s">
        <v>25926</v>
      </c>
      <c r="C8902" s="29" t="s">
        <v>25927</v>
      </c>
      <c r="D8902" s="28">
        <v>8.7023534E10</v>
      </c>
      <c r="E8902" s="29" t="s">
        <v>674</v>
      </c>
      <c r="F8902" s="29" t="s">
        <v>2</v>
      </c>
      <c r="G8902" s="29" t="s">
        <v>6522</v>
      </c>
      <c r="H8902" s="51" t="s">
        <v>25042</v>
      </c>
      <c r="I8902" s="6"/>
      <c r="J8902" s="33"/>
    </row>
    <row r="8903">
      <c r="A8903" s="28">
        <v>8.90317402604E11</v>
      </c>
      <c r="B8903" s="29" t="s">
        <v>25928</v>
      </c>
      <c r="C8903" s="29" t="s">
        <v>25929</v>
      </c>
      <c r="D8903" s="39" t="s">
        <v>25930</v>
      </c>
      <c r="E8903" s="29" t="s">
        <v>621</v>
      </c>
      <c r="F8903" s="29" t="s">
        <v>37</v>
      </c>
      <c r="G8903" s="29" t="s">
        <v>5968</v>
      </c>
      <c r="H8903" s="51" t="s">
        <v>25390</v>
      </c>
      <c r="I8903" s="6"/>
      <c r="J8903" s="6"/>
    </row>
    <row r="8904">
      <c r="A8904" s="28">
        <v>8.90315301758E11</v>
      </c>
      <c r="B8904" s="29" t="s">
        <v>25931</v>
      </c>
      <c r="C8904" s="29" t="s">
        <v>25932</v>
      </c>
      <c r="D8904" s="39" t="s">
        <v>25933</v>
      </c>
      <c r="E8904" s="29" t="s">
        <v>16</v>
      </c>
      <c r="F8904" s="29" t="s">
        <v>96</v>
      </c>
      <c r="G8904" s="29" t="s">
        <v>12135</v>
      </c>
      <c r="H8904" s="51" t="s">
        <v>2882</v>
      </c>
      <c r="I8904" s="6"/>
      <c r="J8904" s="6"/>
    </row>
    <row r="8905">
      <c r="A8905" s="28">
        <v>8.90320350961E11</v>
      </c>
      <c r="B8905" s="29" t="s">
        <v>25934</v>
      </c>
      <c r="C8905" s="29" t="s">
        <v>25935</v>
      </c>
      <c r="D8905" s="28">
        <f>+77024719464</f>
        <v>77024719464</v>
      </c>
      <c r="E8905" s="29" t="s">
        <v>21729</v>
      </c>
      <c r="F8905" s="29" t="s">
        <v>71</v>
      </c>
      <c r="G8905" s="29" t="s">
        <v>4804</v>
      </c>
      <c r="H8905" s="51" t="s">
        <v>25936</v>
      </c>
      <c r="I8905" s="6"/>
      <c r="J8905" s="33"/>
    </row>
    <row r="8906">
      <c r="A8906" s="3">
        <v>8.90319301274E11</v>
      </c>
      <c r="B8906" s="2" t="s">
        <v>25937</v>
      </c>
      <c r="C8906" s="2" t="s">
        <v>25938</v>
      </c>
      <c r="D8906" s="3">
        <v>8.7776810808E10</v>
      </c>
      <c r="E8906" s="2" t="s">
        <v>165</v>
      </c>
      <c r="F8906" s="2" t="s">
        <v>273</v>
      </c>
      <c r="G8906" s="2" t="s">
        <v>137</v>
      </c>
      <c r="H8906" s="4" t="s">
        <v>21650</v>
      </c>
      <c r="I8906" s="10"/>
      <c r="J8906" s="10"/>
    </row>
    <row r="8907">
      <c r="A8907" s="62">
        <v>8.90319301373E11</v>
      </c>
      <c r="B8907" s="63" t="s">
        <v>25939</v>
      </c>
      <c r="C8907" s="63" t="s">
        <v>25940</v>
      </c>
      <c r="D8907" s="68" t="str">
        <f>+77029700091 ,87029700091</f>
        <v>#ERROR!</v>
      </c>
      <c r="E8907" s="63" t="s">
        <v>21069</v>
      </c>
      <c r="F8907" s="63" t="s">
        <v>428</v>
      </c>
      <c r="G8907" s="63" t="s">
        <v>5863</v>
      </c>
      <c r="H8907" s="33"/>
      <c r="I8907" s="33"/>
      <c r="J8907" s="10"/>
    </row>
    <row r="8908">
      <c r="A8908" s="62">
        <v>8.90320301903E11</v>
      </c>
      <c r="B8908" s="63" t="s">
        <v>25941</v>
      </c>
      <c r="C8908" s="63" t="s">
        <v>25942</v>
      </c>
      <c r="D8908" s="68" t="str">
        <f>+7 701 864 8200 ,87018648200</f>
        <v>#ERROR!</v>
      </c>
      <c r="E8908" s="63" t="s">
        <v>165</v>
      </c>
      <c r="F8908" s="63" t="s">
        <v>205</v>
      </c>
      <c r="G8908" s="63" t="s">
        <v>13053</v>
      </c>
      <c r="H8908" s="33"/>
      <c r="I8908" s="33"/>
      <c r="J8908" s="6"/>
    </row>
    <row r="8909">
      <c r="A8909" s="3">
        <v>8.90320351523E11</v>
      </c>
      <c r="B8909" s="2" t="s">
        <v>25943</v>
      </c>
      <c r="C8909" s="2" t="s">
        <v>25944</v>
      </c>
      <c r="D8909" s="3">
        <v>8.7714693191E10</v>
      </c>
      <c r="E8909" s="2" t="s">
        <v>674</v>
      </c>
      <c r="F8909" s="2" t="s">
        <v>71</v>
      </c>
      <c r="G8909" s="2" t="s">
        <v>2248</v>
      </c>
      <c r="H8909" s="4" t="s">
        <v>25945</v>
      </c>
      <c r="I8909" s="10"/>
      <c r="J8909" s="10"/>
    </row>
    <row r="8910">
      <c r="A8910" s="28">
        <v>8.90324302755E11</v>
      </c>
      <c r="B8910" s="29" t="s">
        <v>25946</v>
      </c>
      <c r="C8910" s="29" t="s">
        <v>25947</v>
      </c>
      <c r="D8910" s="28">
        <v>8.7028557722E10</v>
      </c>
      <c r="E8910" s="29" t="s">
        <v>213</v>
      </c>
      <c r="F8910" s="29" t="s">
        <v>37</v>
      </c>
      <c r="G8910" s="29" t="s">
        <v>13495</v>
      </c>
      <c r="H8910" s="51" t="s">
        <v>25390</v>
      </c>
      <c r="I8910" s="6"/>
      <c r="J8910" s="33"/>
    </row>
    <row r="8911">
      <c r="A8911" s="62">
        <v>8.90327301288E11</v>
      </c>
      <c r="B8911" s="63" t="s">
        <v>25948</v>
      </c>
      <c r="C8911" s="63" t="s">
        <v>25949</v>
      </c>
      <c r="D8911" s="62">
        <v>8.777454471E10</v>
      </c>
      <c r="E8911" s="63" t="s">
        <v>225</v>
      </c>
      <c r="F8911" s="63" t="s">
        <v>205</v>
      </c>
      <c r="G8911" s="63" t="s">
        <v>21969</v>
      </c>
      <c r="H8911" s="33"/>
      <c r="I8911" s="33"/>
      <c r="J8911" s="33"/>
    </row>
    <row r="8912">
      <c r="A8912" s="3">
        <v>8.90406301128E11</v>
      </c>
      <c r="B8912" s="2" t="s">
        <v>25950</v>
      </c>
      <c r="C8912" s="2" t="s">
        <v>25951</v>
      </c>
      <c r="D8912" s="3">
        <v>8.7472232743E10</v>
      </c>
      <c r="E8912" s="2" t="s">
        <v>17185</v>
      </c>
      <c r="F8912" s="2" t="s">
        <v>273</v>
      </c>
      <c r="G8912" s="2" t="s">
        <v>6050</v>
      </c>
      <c r="H8912" s="4" t="s">
        <v>22428</v>
      </c>
      <c r="I8912" s="10"/>
      <c r="J8912" s="13"/>
    </row>
    <row r="8913">
      <c r="A8913" s="3">
        <v>8.90329350405E11</v>
      </c>
      <c r="B8913" s="2" t="s">
        <v>25952</v>
      </c>
      <c r="C8913" s="2" t="s">
        <v>25953</v>
      </c>
      <c r="D8913" s="3">
        <v>8.7083756205E10</v>
      </c>
      <c r="E8913" s="2" t="s">
        <v>1</v>
      </c>
      <c r="F8913" s="2" t="s">
        <v>96</v>
      </c>
      <c r="G8913" s="2" t="s">
        <v>1613</v>
      </c>
      <c r="H8913" s="4" t="s">
        <v>25954</v>
      </c>
      <c r="I8913" s="10"/>
      <c r="J8913" s="33"/>
    </row>
    <row r="8914">
      <c r="A8914" s="62">
        <v>8.90504300925E11</v>
      </c>
      <c r="B8914" s="63" t="s">
        <v>25955</v>
      </c>
      <c r="C8914" s="63" t="s">
        <v>25956</v>
      </c>
      <c r="D8914" s="68" t="str">
        <f>+77014026012 ,87014026012</f>
        <v>#ERROR!</v>
      </c>
      <c r="E8914" s="63" t="s">
        <v>173</v>
      </c>
      <c r="F8914" s="63" t="s">
        <v>16</v>
      </c>
      <c r="G8914" s="63" t="s">
        <v>1263</v>
      </c>
      <c r="H8914" s="33"/>
      <c r="I8914" s="33"/>
      <c r="J8914" s="10"/>
    </row>
    <row r="8915">
      <c r="A8915" s="58"/>
      <c r="B8915" s="58"/>
      <c r="C8915" s="58"/>
      <c r="D8915" s="58"/>
      <c r="E8915" s="58"/>
      <c r="F8915" s="58"/>
      <c r="G8915" s="58"/>
      <c r="H8915" s="6"/>
      <c r="I8915" s="6"/>
      <c r="J8915" s="6"/>
    </row>
    <row r="8916">
      <c r="A8916" s="62">
        <v>8.90427301886E11</v>
      </c>
      <c r="B8916" s="63" t="s">
        <v>20393</v>
      </c>
      <c r="C8916" s="63" t="s">
        <v>25957</v>
      </c>
      <c r="D8916" s="68" t="str">
        <f>+77773488887 ,87773488887</f>
        <v>#ERROR!</v>
      </c>
      <c r="E8916" s="63" t="s">
        <v>525</v>
      </c>
      <c r="F8916" s="63" t="s">
        <v>2984</v>
      </c>
      <c r="G8916" s="63" t="s">
        <v>6071</v>
      </c>
      <c r="H8916" s="33"/>
      <c r="I8916" s="33"/>
      <c r="J8916" s="6"/>
    </row>
    <row r="8917">
      <c r="A8917" s="28">
        <v>8.90429450564E11</v>
      </c>
      <c r="B8917" s="29" t="s">
        <v>25958</v>
      </c>
      <c r="C8917" s="29" t="s">
        <v>25958</v>
      </c>
      <c r="D8917" s="28">
        <f>+77078481757</f>
        <v>77078481757</v>
      </c>
      <c r="E8917" s="29" t="s">
        <v>17185</v>
      </c>
      <c r="F8917" s="29" t="s">
        <v>201</v>
      </c>
      <c r="G8917" s="29" t="s">
        <v>2178</v>
      </c>
      <c r="H8917" s="51" t="s">
        <v>25517</v>
      </c>
      <c r="I8917" s="6"/>
      <c r="J8917" s="33"/>
    </row>
    <row r="8918">
      <c r="A8918" s="28">
        <v>8.90503302539E11</v>
      </c>
      <c r="B8918" s="29" t="s">
        <v>25959</v>
      </c>
      <c r="C8918" s="29" t="s">
        <v>25960</v>
      </c>
      <c r="D8918" s="29" t="s">
        <v>25961</v>
      </c>
      <c r="E8918" s="29" t="s">
        <v>366</v>
      </c>
      <c r="F8918" s="29" t="s">
        <v>141</v>
      </c>
      <c r="G8918" s="29" t="s">
        <v>25962</v>
      </c>
      <c r="H8918" s="51" t="s">
        <v>24814</v>
      </c>
      <c r="I8918" s="6"/>
      <c r="J8918" s="10"/>
    </row>
    <row r="8919">
      <c r="A8919" s="28">
        <v>8.90504301294E11</v>
      </c>
      <c r="B8919" s="29" t="s">
        <v>25963</v>
      </c>
      <c r="C8919" s="29" t="s">
        <v>25964</v>
      </c>
      <c r="D8919" s="28">
        <v>8.7057330302E10</v>
      </c>
      <c r="E8919" s="29" t="s">
        <v>117</v>
      </c>
      <c r="F8919" s="29" t="s">
        <v>2</v>
      </c>
      <c r="G8919" s="29" t="s">
        <v>16932</v>
      </c>
      <c r="H8919" s="51" t="s">
        <v>25802</v>
      </c>
      <c r="I8919" s="6"/>
      <c r="J8919" s="10"/>
    </row>
    <row r="8920">
      <c r="A8920" s="28">
        <v>8.90504302802E11</v>
      </c>
      <c r="B8920" s="29" t="s">
        <v>25965</v>
      </c>
      <c r="C8920" s="29" t="s">
        <v>25966</v>
      </c>
      <c r="D8920" s="39" t="s">
        <v>25967</v>
      </c>
      <c r="E8920" s="29" t="s">
        <v>213</v>
      </c>
      <c r="F8920" s="29" t="s">
        <v>2</v>
      </c>
      <c r="G8920" s="29" t="s">
        <v>12478</v>
      </c>
      <c r="H8920" s="51" t="s">
        <v>25042</v>
      </c>
      <c r="I8920" s="6"/>
      <c r="J8920" s="10"/>
    </row>
    <row r="8921">
      <c r="A8921" s="28">
        <v>8.90419351313E11</v>
      </c>
      <c r="B8921" s="29" t="s">
        <v>25968</v>
      </c>
      <c r="C8921" s="29" t="s">
        <v>25969</v>
      </c>
      <c r="D8921" s="28">
        <v>8.775351116E10</v>
      </c>
      <c r="E8921" s="29" t="s">
        <v>165</v>
      </c>
      <c r="F8921" s="29" t="s">
        <v>71</v>
      </c>
      <c r="G8921" s="29" t="s">
        <v>5050</v>
      </c>
      <c r="H8921" s="51" t="s">
        <v>2990</v>
      </c>
      <c r="I8921" s="6"/>
      <c r="J8921" s="20"/>
    </row>
    <row r="8922">
      <c r="A8922" s="3">
        <v>8.90422302798E11</v>
      </c>
      <c r="B8922" s="2" t="s">
        <v>25970</v>
      </c>
      <c r="C8922" s="2" t="s">
        <v>25971</v>
      </c>
      <c r="D8922" s="3">
        <v>8.7026258055E10</v>
      </c>
      <c r="E8922" s="2" t="s">
        <v>117</v>
      </c>
      <c r="F8922" s="2" t="s">
        <v>2</v>
      </c>
      <c r="G8922" s="2" t="s">
        <v>23532</v>
      </c>
      <c r="H8922" s="4" t="s">
        <v>25972</v>
      </c>
      <c r="I8922" s="10"/>
      <c r="J8922" s="33"/>
    </row>
    <row r="8923">
      <c r="A8923" s="62">
        <v>8.90424301403E11</v>
      </c>
      <c r="B8923" s="63" t="s">
        <v>25973</v>
      </c>
      <c r="C8923" s="63" t="s">
        <v>25974</v>
      </c>
      <c r="D8923" s="62">
        <v>8.747281306E10</v>
      </c>
      <c r="E8923" s="63" t="s">
        <v>247</v>
      </c>
      <c r="F8923" s="63" t="s">
        <v>205</v>
      </c>
      <c r="G8923" s="63" t="s">
        <v>1634</v>
      </c>
      <c r="H8923" s="33"/>
      <c r="I8923" s="33"/>
      <c r="J8923" s="10"/>
    </row>
    <row r="8924">
      <c r="A8924" s="28">
        <v>8.90425401207E11</v>
      </c>
      <c r="B8924" s="29" t="s">
        <v>16465</v>
      </c>
      <c r="C8924" s="29" t="s">
        <v>25975</v>
      </c>
      <c r="D8924" s="39" t="s">
        <v>25976</v>
      </c>
      <c r="E8924" s="29" t="s">
        <v>225</v>
      </c>
      <c r="F8924" s="29" t="s">
        <v>141</v>
      </c>
      <c r="G8924" s="29" t="s">
        <v>25977</v>
      </c>
      <c r="H8924" s="51" t="s">
        <v>25625</v>
      </c>
      <c r="I8924" s="6"/>
      <c r="J8924" s="10"/>
    </row>
    <row r="8925">
      <c r="A8925" s="28">
        <v>8.90428351104E11</v>
      </c>
      <c r="B8925" s="29" t="s">
        <v>25978</v>
      </c>
      <c r="C8925" s="29" t="s">
        <v>25979</v>
      </c>
      <c r="D8925" s="28">
        <v>8.775503995E10</v>
      </c>
      <c r="E8925" s="29" t="s">
        <v>2911</v>
      </c>
      <c r="F8925" s="29" t="s">
        <v>91</v>
      </c>
      <c r="G8925" s="29" t="s">
        <v>4674</v>
      </c>
      <c r="H8925" s="51" t="s">
        <v>2894</v>
      </c>
      <c r="I8925" s="6"/>
      <c r="J8925" s="20"/>
    </row>
    <row r="8926">
      <c r="A8926" s="28">
        <v>8.90503450823E11</v>
      </c>
      <c r="B8926" s="29" t="s">
        <v>25980</v>
      </c>
      <c r="C8926" s="29" t="s">
        <v>25981</v>
      </c>
      <c r="D8926" s="28">
        <v>8.7768868666E10</v>
      </c>
      <c r="E8926" s="29" t="s">
        <v>14201</v>
      </c>
      <c r="F8926" s="29" t="s">
        <v>43</v>
      </c>
      <c r="G8926" s="29" t="s">
        <v>1267</v>
      </c>
      <c r="H8926" s="51" t="s">
        <v>1555</v>
      </c>
      <c r="I8926" s="6"/>
      <c r="J8926" s="6"/>
    </row>
    <row r="8927">
      <c r="A8927" s="3">
        <v>8.90507300033E11</v>
      </c>
      <c r="B8927" s="2" t="s">
        <v>25810</v>
      </c>
      <c r="C8927" s="2" t="s">
        <v>25982</v>
      </c>
      <c r="D8927" s="3">
        <v>8.775300909E10</v>
      </c>
      <c r="E8927" s="2" t="s">
        <v>674</v>
      </c>
      <c r="F8927" s="2" t="s">
        <v>16</v>
      </c>
      <c r="G8927" s="2" t="s">
        <v>22103</v>
      </c>
      <c r="H8927" s="4" t="s">
        <v>2928</v>
      </c>
      <c r="I8927" s="10"/>
      <c r="J8927" s="13"/>
      <c r="K8927" s="82"/>
      <c r="L8927" s="82"/>
      <c r="M8927" s="82"/>
      <c r="N8927" s="82"/>
      <c r="O8927" s="82"/>
      <c r="P8927" s="82"/>
      <c r="Q8927" s="82"/>
      <c r="R8927" s="82"/>
      <c r="S8927" s="82"/>
      <c r="T8927" s="82"/>
      <c r="U8927" s="82"/>
      <c r="V8927" s="82"/>
      <c r="W8927" s="82"/>
      <c r="X8927" s="82"/>
      <c r="Y8927" s="82"/>
      <c r="Z8927" s="82"/>
    </row>
    <row r="8928">
      <c r="A8928" s="3">
        <v>8.90513350752E11</v>
      </c>
      <c r="B8928" s="2" t="s">
        <v>25983</v>
      </c>
      <c r="C8928" s="2" t="s">
        <v>25984</v>
      </c>
      <c r="D8928" s="69" t="s">
        <v>25985</v>
      </c>
      <c r="E8928" s="2" t="s">
        <v>213</v>
      </c>
      <c r="F8928" s="2" t="s">
        <v>43</v>
      </c>
      <c r="G8928" s="2" t="s">
        <v>12601</v>
      </c>
      <c r="H8928" s="4" t="s">
        <v>2775</v>
      </c>
      <c r="I8928" s="10"/>
      <c r="J8928" s="20"/>
    </row>
    <row r="8929">
      <c r="A8929" s="28">
        <v>8.90509303283E11</v>
      </c>
      <c r="B8929" s="29" t="s">
        <v>25986</v>
      </c>
      <c r="C8929" s="29" t="s">
        <v>25986</v>
      </c>
      <c r="D8929" s="28">
        <v>8.7771704667E10</v>
      </c>
      <c r="E8929" s="29" t="s">
        <v>674</v>
      </c>
      <c r="F8929" s="29" t="s">
        <v>2</v>
      </c>
      <c r="G8929" s="29" t="s">
        <v>6133</v>
      </c>
      <c r="H8929" s="51" t="s">
        <v>25042</v>
      </c>
      <c r="I8929" s="6"/>
      <c r="J8929" s="6"/>
    </row>
    <row r="8930">
      <c r="A8930" s="28">
        <v>8.9051140168E11</v>
      </c>
      <c r="B8930" s="29" t="s">
        <v>23129</v>
      </c>
      <c r="C8930" s="29" t="s">
        <v>25987</v>
      </c>
      <c r="D8930" s="39" t="s">
        <v>25988</v>
      </c>
      <c r="E8930" s="29" t="s">
        <v>225</v>
      </c>
      <c r="F8930" s="29" t="s">
        <v>2</v>
      </c>
      <c r="G8930" s="29" t="s">
        <v>11872</v>
      </c>
      <c r="H8930" s="51" t="s">
        <v>25042</v>
      </c>
      <c r="I8930" s="6"/>
      <c r="J8930" s="6"/>
    </row>
    <row r="8931">
      <c r="A8931" s="3">
        <v>8.90519451412E11</v>
      </c>
      <c r="B8931" s="2" t="s">
        <v>25989</v>
      </c>
      <c r="C8931" s="2" t="s">
        <v>25990</v>
      </c>
      <c r="D8931" s="69" t="s">
        <v>25991</v>
      </c>
      <c r="E8931" s="2" t="s">
        <v>165</v>
      </c>
      <c r="F8931" s="2" t="s">
        <v>91</v>
      </c>
      <c r="G8931" s="2" t="s">
        <v>1550</v>
      </c>
      <c r="H8931" s="4" t="s">
        <v>25992</v>
      </c>
      <c r="I8931" s="10"/>
      <c r="J8931" s="10"/>
    </row>
    <row r="8932">
      <c r="A8932" s="28">
        <v>8.90519350814E11</v>
      </c>
      <c r="B8932" s="29" t="s">
        <v>25993</v>
      </c>
      <c r="C8932" s="29" t="s">
        <v>25994</v>
      </c>
      <c r="D8932" s="39" t="s">
        <v>25995</v>
      </c>
      <c r="E8932" s="29" t="s">
        <v>21</v>
      </c>
      <c r="F8932" s="29" t="s">
        <v>22</v>
      </c>
      <c r="G8932" s="29" t="s">
        <v>25996</v>
      </c>
      <c r="H8932" s="51" t="s">
        <v>2713</v>
      </c>
      <c r="I8932" s="6"/>
      <c r="J8932" s="13"/>
    </row>
    <row r="8933">
      <c r="A8933" s="3">
        <v>8.90518450796E11</v>
      </c>
      <c r="B8933" s="2" t="s">
        <v>16201</v>
      </c>
      <c r="C8933" s="2" t="s">
        <v>25997</v>
      </c>
      <c r="D8933" s="3">
        <v>8.7054633735E10</v>
      </c>
      <c r="E8933" s="2" t="s">
        <v>213</v>
      </c>
      <c r="F8933" s="2" t="s">
        <v>55</v>
      </c>
      <c r="G8933" s="2" t="s">
        <v>25998</v>
      </c>
      <c r="H8933" s="4" t="s">
        <v>28</v>
      </c>
      <c r="I8933" s="10"/>
      <c r="J8933" s="6"/>
    </row>
    <row r="8934">
      <c r="A8934" s="62">
        <v>8.90524401989E11</v>
      </c>
      <c r="B8934" s="63" t="s">
        <v>25999</v>
      </c>
      <c r="C8934" s="63" t="s">
        <v>26000</v>
      </c>
      <c r="D8934" s="68" t="str">
        <f>+77473008118 ,87473008118</f>
        <v>#ERROR!</v>
      </c>
      <c r="E8934" s="63" t="s">
        <v>25389</v>
      </c>
      <c r="F8934" s="63" t="s">
        <v>428</v>
      </c>
      <c r="G8934" s="63" t="s">
        <v>5863</v>
      </c>
      <c r="H8934" s="33"/>
      <c r="I8934" s="33"/>
      <c r="J8934" s="33"/>
    </row>
    <row r="8935">
      <c r="A8935" s="28">
        <v>8.90522301466E11</v>
      </c>
      <c r="B8935" s="29" t="s">
        <v>26001</v>
      </c>
      <c r="C8935" s="29" t="s">
        <v>26002</v>
      </c>
      <c r="D8935" s="39" t="s">
        <v>26003</v>
      </c>
      <c r="E8935" s="29" t="s">
        <v>1</v>
      </c>
      <c r="F8935" s="29" t="s">
        <v>16</v>
      </c>
      <c r="G8935" s="29" t="s">
        <v>274</v>
      </c>
      <c r="H8935" s="51" t="s">
        <v>22686</v>
      </c>
      <c r="I8935" s="6"/>
      <c r="J8935" s="6"/>
    </row>
    <row r="8936">
      <c r="A8936" s="62">
        <v>8.90521350082E11</v>
      </c>
      <c r="B8936" s="63" t="s">
        <v>26004</v>
      </c>
      <c r="C8936" s="63" t="s">
        <v>26005</v>
      </c>
      <c r="D8936" s="68" t="str">
        <f>+77015168262 ,87015168262</f>
        <v>#ERROR!</v>
      </c>
      <c r="E8936" s="63" t="s">
        <v>879</v>
      </c>
      <c r="F8936" s="63" t="s">
        <v>428</v>
      </c>
      <c r="G8936" s="63" t="s">
        <v>3751</v>
      </c>
      <c r="H8936" s="33"/>
      <c r="I8936" s="33"/>
      <c r="J8936" s="33"/>
    </row>
    <row r="8937">
      <c r="A8937" s="58"/>
      <c r="B8937" s="58"/>
      <c r="C8937" s="58"/>
      <c r="D8937" s="58"/>
      <c r="E8937" s="58"/>
      <c r="F8937" s="58"/>
      <c r="G8937" s="58"/>
      <c r="H8937" s="6"/>
      <c r="I8937" s="6"/>
      <c r="J8937" s="6"/>
    </row>
    <row r="8938">
      <c r="A8938" s="28">
        <v>8.90528301786E11</v>
      </c>
      <c r="B8938" s="29" t="s">
        <v>26006</v>
      </c>
      <c r="C8938" s="29" t="s">
        <v>26007</v>
      </c>
      <c r="D8938" s="28">
        <v>8.7718298717E10</v>
      </c>
      <c r="E8938" s="29" t="s">
        <v>584</v>
      </c>
      <c r="F8938" s="29" t="s">
        <v>37</v>
      </c>
      <c r="G8938" s="29" t="s">
        <v>16160</v>
      </c>
      <c r="H8938" s="51" t="s">
        <v>25390</v>
      </c>
      <c r="I8938" s="6"/>
      <c r="J8938" s="10"/>
    </row>
    <row r="8939">
      <c r="A8939" s="3">
        <v>8.90526301557E11</v>
      </c>
      <c r="B8939" s="2" t="s">
        <v>26008</v>
      </c>
      <c r="C8939" s="2" t="s">
        <v>26009</v>
      </c>
      <c r="D8939" s="69" t="s">
        <v>26010</v>
      </c>
      <c r="E8939" s="2" t="s">
        <v>173</v>
      </c>
      <c r="F8939" s="2" t="s">
        <v>31</v>
      </c>
      <c r="G8939" s="2" t="s">
        <v>26011</v>
      </c>
      <c r="H8939" s="4" t="s">
        <v>3627</v>
      </c>
      <c r="I8939" s="10"/>
      <c r="J8939" s="13"/>
    </row>
    <row r="8940">
      <c r="A8940" s="3">
        <v>8.90526301567E11</v>
      </c>
      <c r="B8940" s="2" t="s">
        <v>19957</v>
      </c>
      <c r="C8940" s="2" t="s">
        <v>26012</v>
      </c>
      <c r="D8940" s="2" t="s">
        <v>26013</v>
      </c>
      <c r="E8940" s="2" t="s">
        <v>1335</v>
      </c>
      <c r="F8940" s="2" t="s">
        <v>37</v>
      </c>
      <c r="G8940" s="2" t="s">
        <v>6280</v>
      </c>
      <c r="H8940" s="4" t="s">
        <v>26014</v>
      </c>
      <c r="I8940" s="10"/>
      <c r="J8940" s="33"/>
    </row>
    <row r="8941">
      <c r="A8941" s="28">
        <v>8.90530350735E11</v>
      </c>
      <c r="B8941" s="29" t="s">
        <v>26015</v>
      </c>
      <c r="C8941" s="29" t="s">
        <v>26016</v>
      </c>
      <c r="D8941" s="28">
        <v>8.7785333393E10</v>
      </c>
      <c r="E8941" s="29" t="s">
        <v>165</v>
      </c>
      <c r="F8941" s="29" t="s">
        <v>201</v>
      </c>
      <c r="G8941" s="29" t="s">
        <v>26017</v>
      </c>
      <c r="H8941" s="51" t="s">
        <v>2977</v>
      </c>
      <c r="I8941" s="6"/>
      <c r="J8941" s="6"/>
    </row>
    <row r="8942">
      <c r="A8942" s="28">
        <v>8.90530350081E11</v>
      </c>
      <c r="B8942" s="29" t="s">
        <v>1805</v>
      </c>
      <c r="C8942" s="29" t="s">
        <v>26018</v>
      </c>
      <c r="D8942" s="28">
        <v>8.7145221854E10</v>
      </c>
      <c r="E8942" s="29" t="s">
        <v>225</v>
      </c>
      <c r="F8942" s="29" t="s">
        <v>43</v>
      </c>
      <c r="G8942" s="29" t="s">
        <v>4938</v>
      </c>
      <c r="H8942" s="51" t="s">
        <v>2775</v>
      </c>
      <c r="I8942" s="6"/>
      <c r="J8942" s="13"/>
    </row>
    <row r="8943">
      <c r="A8943" s="28">
        <v>8.90605301833E11</v>
      </c>
      <c r="B8943" s="29" t="s">
        <v>26019</v>
      </c>
      <c r="C8943" s="29" t="s">
        <v>26020</v>
      </c>
      <c r="D8943" s="39" t="s">
        <v>26021</v>
      </c>
      <c r="E8943" s="29" t="s">
        <v>165</v>
      </c>
      <c r="F8943" s="29" t="s">
        <v>2</v>
      </c>
      <c r="G8943" s="29" t="s">
        <v>17071</v>
      </c>
      <c r="H8943" s="51" t="s">
        <v>25042</v>
      </c>
      <c r="I8943" s="6"/>
      <c r="J8943" s="10"/>
    </row>
    <row r="8944">
      <c r="A8944" s="28">
        <v>8.90601351104E11</v>
      </c>
      <c r="B8944" s="29" t="s">
        <v>26022</v>
      </c>
      <c r="C8944" s="29" t="s">
        <v>26023</v>
      </c>
      <c r="D8944" s="29" t="s">
        <v>26024</v>
      </c>
      <c r="E8944" s="29" t="s">
        <v>117</v>
      </c>
      <c r="F8944" s="29" t="s">
        <v>201</v>
      </c>
      <c r="G8944" s="29" t="s">
        <v>15888</v>
      </c>
      <c r="H8944" s="51" t="s">
        <v>2977</v>
      </c>
      <c r="I8944" s="6"/>
      <c r="J8944" s="6"/>
    </row>
    <row r="8945">
      <c r="A8945" s="28">
        <v>8.90601351431E11</v>
      </c>
      <c r="B8945" s="29" t="s">
        <v>26025</v>
      </c>
      <c r="C8945" s="29" t="s">
        <v>26026</v>
      </c>
      <c r="D8945" s="39" t="s">
        <v>26027</v>
      </c>
      <c r="E8945" s="29" t="s">
        <v>117</v>
      </c>
      <c r="F8945" s="29" t="s">
        <v>91</v>
      </c>
      <c r="G8945" s="29" t="s">
        <v>18948</v>
      </c>
      <c r="H8945" s="51" t="s">
        <v>2894</v>
      </c>
      <c r="I8945" s="6"/>
      <c r="J8945" s="33"/>
    </row>
    <row r="8946">
      <c r="A8946" s="62">
        <v>8.90611400206E11</v>
      </c>
      <c r="B8946" s="63" t="s">
        <v>26028</v>
      </c>
      <c r="C8946" s="63" t="s">
        <v>26029</v>
      </c>
      <c r="D8946" s="62">
        <v>8.7015110008E10</v>
      </c>
      <c r="E8946" s="63" t="s">
        <v>1331</v>
      </c>
      <c r="F8946" s="63" t="s">
        <v>2984</v>
      </c>
      <c r="G8946" s="63" t="s">
        <v>6054</v>
      </c>
      <c r="H8946" s="33"/>
      <c r="I8946" s="33"/>
      <c r="J8946" s="6"/>
    </row>
    <row r="8947">
      <c r="A8947" s="28">
        <v>8.90605400633E11</v>
      </c>
      <c r="B8947" s="29" t="s">
        <v>26030</v>
      </c>
      <c r="C8947" s="29" t="s">
        <v>26031</v>
      </c>
      <c r="D8947" s="39" t="s">
        <v>26032</v>
      </c>
      <c r="E8947" s="29" t="s">
        <v>15</v>
      </c>
      <c r="F8947" s="29" t="s">
        <v>31</v>
      </c>
      <c r="G8947" s="29" t="s">
        <v>2447</v>
      </c>
      <c r="H8947" s="51" t="s">
        <v>21234</v>
      </c>
      <c r="I8947" s="6"/>
      <c r="J8947" s="10"/>
    </row>
    <row r="8948">
      <c r="A8948" s="28">
        <v>8.9061030181E11</v>
      </c>
      <c r="B8948" s="29" t="s">
        <v>26033</v>
      </c>
      <c r="C8948" s="29" t="s">
        <v>26034</v>
      </c>
      <c r="D8948" s="28">
        <v>8.7751171741E10</v>
      </c>
      <c r="E8948" s="29" t="s">
        <v>173</v>
      </c>
      <c r="F8948" s="29" t="s">
        <v>2</v>
      </c>
      <c r="G8948" s="29" t="s">
        <v>5569</v>
      </c>
      <c r="H8948" s="51" t="s">
        <v>25042</v>
      </c>
      <c r="I8948" s="6"/>
      <c r="J8948" s="20"/>
    </row>
    <row r="8949">
      <c r="A8949" s="58"/>
      <c r="B8949" s="58"/>
      <c r="C8949" s="58"/>
      <c r="D8949" s="58"/>
      <c r="E8949" s="58"/>
      <c r="F8949" s="58"/>
      <c r="G8949" s="58"/>
      <c r="H8949" s="6"/>
      <c r="I8949" s="6"/>
      <c r="J8949" s="13"/>
    </row>
    <row r="8950">
      <c r="A8950" s="28">
        <v>8.90612350939E11</v>
      </c>
      <c r="B8950" s="29" t="s">
        <v>26035</v>
      </c>
      <c r="C8950" s="29" t="s">
        <v>26035</v>
      </c>
      <c r="D8950" s="39" t="s">
        <v>26036</v>
      </c>
      <c r="E8950" s="29" t="s">
        <v>674</v>
      </c>
      <c r="F8950" s="29" t="s">
        <v>201</v>
      </c>
      <c r="G8950" s="29" t="s">
        <v>25128</v>
      </c>
      <c r="H8950" s="51" t="s">
        <v>26037</v>
      </c>
      <c r="I8950" s="6"/>
      <c r="J8950" s="20"/>
    </row>
    <row r="8951">
      <c r="A8951" s="28">
        <v>8.90618400476E11</v>
      </c>
      <c r="B8951" s="29" t="s">
        <v>26038</v>
      </c>
      <c r="C8951" s="29" t="s">
        <v>26039</v>
      </c>
      <c r="D8951" s="28">
        <v>8.7076561062E10</v>
      </c>
      <c r="E8951" s="29" t="s">
        <v>213</v>
      </c>
      <c r="F8951" s="29" t="s">
        <v>2</v>
      </c>
      <c r="G8951" s="29" t="s">
        <v>6514</v>
      </c>
      <c r="H8951" s="51" t="s">
        <v>25042</v>
      </c>
      <c r="I8951" s="6"/>
      <c r="J8951" s="6"/>
    </row>
    <row r="8952">
      <c r="A8952" s="28">
        <v>8.90622399113E11</v>
      </c>
      <c r="B8952" s="29" t="s">
        <v>26040</v>
      </c>
      <c r="C8952" s="29" t="s">
        <v>26041</v>
      </c>
      <c r="D8952" s="39" t="s">
        <v>26042</v>
      </c>
      <c r="E8952" s="29" t="s">
        <v>674</v>
      </c>
      <c r="F8952" s="29" t="s">
        <v>37</v>
      </c>
      <c r="G8952" s="29" t="s">
        <v>717</v>
      </c>
      <c r="H8952" s="51" t="s">
        <v>25390</v>
      </c>
      <c r="I8952" s="6"/>
      <c r="J8952" s="13"/>
    </row>
    <row r="8953">
      <c r="A8953" s="62">
        <v>8.9062130262E11</v>
      </c>
      <c r="B8953" s="63" t="s">
        <v>26043</v>
      </c>
      <c r="C8953" s="63" t="s">
        <v>26044</v>
      </c>
      <c r="D8953" s="62">
        <v>8.778659799E10</v>
      </c>
      <c r="E8953" s="63" t="s">
        <v>674</v>
      </c>
      <c r="F8953" s="63" t="s">
        <v>205</v>
      </c>
      <c r="G8953" s="63" t="s">
        <v>26045</v>
      </c>
      <c r="H8953" s="33"/>
      <c r="I8953" s="33"/>
      <c r="J8953" s="13"/>
    </row>
    <row r="8954">
      <c r="A8954" s="28">
        <v>8.90623451755E11</v>
      </c>
      <c r="B8954" s="29" t="s">
        <v>26046</v>
      </c>
      <c r="C8954" s="29" t="s">
        <v>26047</v>
      </c>
      <c r="D8954" s="28">
        <f>+77013007179</f>
        <v>77013007179</v>
      </c>
      <c r="E8954" s="29" t="s">
        <v>117</v>
      </c>
      <c r="F8954" s="29" t="s">
        <v>71</v>
      </c>
      <c r="G8954" s="29" t="s">
        <v>5056</v>
      </c>
      <c r="H8954" s="51" t="s">
        <v>26048</v>
      </c>
      <c r="I8954" s="6"/>
      <c r="J8954" s="6"/>
    </row>
    <row r="8955">
      <c r="A8955" s="62">
        <v>8.90623401612E11</v>
      </c>
      <c r="B8955" s="63" t="s">
        <v>26049</v>
      </c>
      <c r="C8955" s="63" t="s">
        <v>26049</v>
      </c>
      <c r="D8955" s="62">
        <v>8.7016366666E10</v>
      </c>
      <c r="E8955" s="63" t="s">
        <v>525</v>
      </c>
      <c r="F8955" s="63" t="s">
        <v>1868</v>
      </c>
      <c r="G8955" s="63" t="s">
        <v>14142</v>
      </c>
      <c r="H8955" s="33"/>
      <c r="I8955" s="33"/>
      <c r="J8955" s="20"/>
    </row>
    <row r="8956">
      <c r="A8956" s="62">
        <v>8.90702400551E11</v>
      </c>
      <c r="B8956" s="63" t="s">
        <v>26050</v>
      </c>
      <c r="C8956" s="63" t="s">
        <v>26051</v>
      </c>
      <c r="D8956" s="62">
        <v>8.7077400187E10</v>
      </c>
      <c r="E8956" s="63" t="s">
        <v>272</v>
      </c>
      <c r="F8956" s="63" t="s">
        <v>205</v>
      </c>
      <c r="G8956" s="63" t="s">
        <v>1634</v>
      </c>
      <c r="H8956" s="33"/>
      <c r="I8956" s="33"/>
      <c r="J8956" s="6"/>
    </row>
    <row r="8957">
      <c r="A8957" s="28">
        <v>8.90626301967E11</v>
      </c>
      <c r="B8957" s="29" t="s">
        <v>26052</v>
      </c>
      <c r="C8957" s="29" t="s">
        <v>26053</v>
      </c>
      <c r="D8957" s="28">
        <v>8.7017943752E10</v>
      </c>
      <c r="E8957" s="29" t="s">
        <v>36</v>
      </c>
      <c r="F8957" s="29" t="s">
        <v>2</v>
      </c>
      <c r="G8957" s="29" t="s">
        <v>6133</v>
      </c>
      <c r="H8957" s="51" t="s">
        <v>25802</v>
      </c>
      <c r="I8957" s="6"/>
      <c r="J8957" s="6"/>
    </row>
    <row r="8958">
      <c r="A8958" s="3">
        <v>8.9070140009E11</v>
      </c>
      <c r="B8958" s="2" t="s">
        <v>26054</v>
      </c>
      <c r="C8958" s="2" t="s">
        <v>26055</v>
      </c>
      <c r="D8958" s="3">
        <v>8.7757226689E10</v>
      </c>
      <c r="E8958" s="2" t="s">
        <v>165</v>
      </c>
      <c r="F8958" s="2" t="s">
        <v>186</v>
      </c>
      <c r="G8958" s="2" t="s">
        <v>12644</v>
      </c>
      <c r="H8958" s="4" t="s">
        <v>2505</v>
      </c>
      <c r="I8958" s="10"/>
      <c r="J8958" s="10"/>
    </row>
    <row r="8959">
      <c r="A8959" s="28">
        <v>8.90704402727E11</v>
      </c>
      <c r="B8959" s="29" t="s">
        <v>21844</v>
      </c>
      <c r="C8959" s="29" t="s">
        <v>26056</v>
      </c>
      <c r="D8959" s="29" t="s">
        <v>26057</v>
      </c>
      <c r="E8959" s="29" t="s">
        <v>247</v>
      </c>
      <c r="F8959" s="29" t="s">
        <v>37</v>
      </c>
      <c r="G8959" s="29" t="s">
        <v>3444</v>
      </c>
      <c r="H8959" s="51" t="s">
        <v>25390</v>
      </c>
      <c r="I8959" s="6"/>
      <c r="J8959" s="6"/>
    </row>
    <row r="8960">
      <c r="A8960" s="3">
        <v>8.90705350984E11</v>
      </c>
      <c r="B8960" s="2" t="s">
        <v>26058</v>
      </c>
      <c r="C8960" s="2" t="s">
        <v>26059</v>
      </c>
      <c r="D8960" s="3">
        <v>8.7774987539E10</v>
      </c>
      <c r="E8960" s="2" t="s">
        <v>165</v>
      </c>
      <c r="F8960" s="2" t="s">
        <v>9</v>
      </c>
      <c r="G8960" s="2" t="s">
        <v>1881</v>
      </c>
      <c r="H8960" s="65" t="s">
        <v>26060</v>
      </c>
      <c r="I8960" s="10"/>
      <c r="J8960" s="6"/>
    </row>
    <row r="8961">
      <c r="A8961" s="28">
        <v>8.90703351555E11</v>
      </c>
      <c r="B8961" s="29" t="s">
        <v>26061</v>
      </c>
      <c r="C8961" s="29" t="s">
        <v>26062</v>
      </c>
      <c r="D8961" s="28">
        <v>8.7017660347E10</v>
      </c>
      <c r="E8961" s="29" t="s">
        <v>173</v>
      </c>
      <c r="F8961" s="29" t="s">
        <v>71</v>
      </c>
      <c r="G8961" s="29" t="s">
        <v>2186</v>
      </c>
      <c r="H8961" s="51" t="s">
        <v>26048</v>
      </c>
      <c r="I8961" s="6"/>
      <c r="J8961" s="6"/>
    </row>
    <row r="8962">
      <c r="A8962" s="3">
        <v>8.90704351174E11</v>
      </c>
      <c r="B8962" s="2" t="s">
        <v>26063</v>
      </c>
      <c r="C8962" s="2" t="s">
        <v>26064</v>
      </c>
      <c r="D8962" s="3">
        <v>8.777797111E10</v>
      </c>
      <c r="E8962" s="2" t="s">
        <v>1331</v>
      </c>
      <c r="F8962" s="2" t="s">
        <v>91</v>
      </c>
      <c r="G8962" s="2" t="s">
        <v>2266</v>
      </c>
      <c r="H8962" s="4" t="s">
        <v>2894</v>
      </c>
      <c r="I8962" s="10"/>
      <c r="J8962" s="10"/>
    </row>
    <row r="8963">
      <c r="A8963" s="3">
        <v>8.90706300319E11</v>
      </c>
      <c r="B8963" s="2" t="s">
        <v>26065</v>
      </c>
      <c r="C8963" s="2" t="s">
        <v>26066</v>
      </c>
      <c r="D8963" s="3">
        <v>8.777883919E10</v>
      </c>
      <c r="E8963" s="2" t="s">
        <v>117</v>
      </c>
      <c r="F8963" s="2" t="s">
        <v>2</v>
      </c>
      <c r="G8963" s="2" t="s">
        <v>14852</v>
      </c>
      <c r="H8963" s="4" t="s">
        <v>24961</v>
      </c>
      <c r="I8963" s="10"/>
      <c r="J8963" s="6"/>
    </row>
    <row r="8964">
      <c r="A8964" s="28">
        <v>8.90706300963E11</v>
      </c>
      <c r="B8964" s="29" t="s">
        <v>26067</v>
      </c>
      <c r="C8964" s="29" t="s">
        <v>26068</v>
      </c>
      <c r="D8964" s="28">
        <f>+77072751989</f>
        <v>77072751989</v>
      </c>
      <c r="E8964" s="29" t="s">
        <v>15</v>
      </c>
      <c r="F8964" s="29" t="s">
        <v>273</v>
      </c>
      <c r="G8964" s="29" t="s">
        <v>274</v>
      </c>
      <c r="H8964" s="51" t="s">
        <v>22970</v>
      </c>
      <c r="I8964" s="6"/>
      <c r="J8964" s="13"/>
    </row>
    <row r="8965">
      <c r="A8965" s="28">
        <v>8.90709300937E11</v>
      </c>
      <c r="B8965" s="29" t="s">
        <v>26069</v>
      </c>
      <c r="C8965" s="29" t="s">
        <v>26070</v>
      </c>
      <c r="D8965" s="39" t="s">
        <v>26071</v>
      </c>
      <c r="E8965" s="29" t="s">
        <v>225</v>
      </c>
      <c r="F8965" s="29" t="s">
        <v>37</v>
      </c>
      <c r="G8965" s="29" t="s">
        <v>6852</v>
      </c>
      <c r="H8965" s="51" t="s">
        <v>25390</v>
      </c>
      <c r="I8965" s="6"/>
      <c r="J8965" s="6"/>
    </row>
    <row r="8966">
      <c r="A8966" s="28">
        <v>8.90711400709E11</v>
      </c>
      <c r="B8966" s="29" t="s">
        <v>26072</v>
      </c>
      <c r="C8966" s="29" t="s">
        <v>26073</v>
      </c>
      <c r="D8966" s="39" t="s">
        <v>26074</v>
      </c>
      <c r="E8966" s="29" t="s">
        <v>362</v>
      </c>
      <c r="F8966" s="29" t="s">
        <v>141</v>
      </c>
      <c r="G8966" s="29" t="s">
        <v>26075</v>
      </c>
      <c r="H8966" s="51" t="s">
        <v>25203</v>
      </c>
      <c r="I8966" s="6"/>
      <c r="J8966" s="6"/>
    </row>
    <row r="8967">
      <c r="A8967" s="3">
        <v>8.90709402219E11</v>
      </c>
      <c r="B8967" s="2" t="s">
        <v>26076</v>
      </c>
      <c r="C8967" s="2" t="s">
        <v>26077</v>
      </c>
      <c r="D8967" s="3">
        <v>8.778131588E10</v>
      </c>
      <c r="E8967" s="2" t="s">
        <v>16</v>
      </c>
      <c r="F8967" s="2" t="s">
        <v>452</v>
      </c>
      <c r="G8967" s="2" t="s">
        <v>18366</v>
      </c>
      <c r="H8967" s="4" t="s">
        <v>23560</v>
      </c>
      <c r="I8967" s="10"/>
      <c r="J8967" s="10"/>
    </row>
    <row r="8968">
      <c r="A8968" s="28">
        <v>8.90716401675E11</v>
      </c>
      <c r="B8968" s="29" t="s">
        <v>19615</v>
      </c>
      <c r="C8968" s="29" t="s">
        <v>26078</v>
      </c>
      <c r="D8968" s="28">
        <v>8.7086613903E10</v>
      </c>
      <c r="E8968" s="29" t="s">
        <v>674</v>
      </c>
      <c r="F8968" s="29" t="s">
        <v>2</v>
      </c>
      <c r="G8968" s="29" t="s">
        <v>6133</v>
      </c>
      <c r="H8968" s="51" t="s">
        <v>25042</v>
      </c>
      <c r="I8968" s="6"/>
      <c r="J8968" s="6"/>
    </row>
    <row r="8969">
      <c r="A8969" s="28">
        <v>8.90715350245E11</v>
      </c>
      <c r="B8969" s="29" t="s">
        <v>26079</v>
      </c>
      <c r="C8969" s="29" t="s">
        <v>26080</v>
      </c>
      <c r="D8969" s="39" t="s">
        <v>11796</v>
      </c>
      <c r="E8969" s="29" t="s">
        <v>165</v>
      </c>
      <c r="F8969" s="29" t="s">
        <v>9</v>
      </c>
      <c r="G8969" s="29" t="s">
        <v>1536</v>
      </c>
      <c r="H8969" s="30" t="s">
        <v>3123</v>
      </c>
      <c r="I8969" s="6"/>
      <c r="J8969" s="10"/>
    </row>
    <row r="8970">
      <c r="A8970" s="28">
        <v>8.90716351116E11</v>
      </c>
      <c r="B8970" s="29" t="s">
        <v>26081</v>
      </c>
      <c r="C8970" s="29" t="s">
        <v>26082</v>
      </c>
      <c r="D8970" s="39" t="s">
        <v>26083</v>
      </c>
      <c r="E8970" s="29" t="s">
        <v>21</v>
      </c>
      <c r="F8970" s="29" t="s">
        <v>71</v>
      </c>
      <c r="G8970" s="29" t="s">
        <v>26084</v>
      </c>
      <c r="H8970" s="51" t="s">
        <v>26085</v>
      </c>
      <c r="I8970" s="6"/>
      <c r="J8970" s="13"/>
    </row>
    <row r="8971">
      <c r="A8971" s="28">
        <v>8.90715400512E11</v>
      </c>
      <c r="B8971" s="29" t="s">
        <v>26086</v>
      </c>
      <c r="C8971" s="29" t="s">
        <v>26087</v>
      </c>
      <c r="D8971" s="28">
        <v>8.7072951041E10</v>
      </c>
      <c r="E8971" s="29" t="s">
        <v>213</v>
      </c>
      <c r="F8971" s="29" t="s">
        <v>141</v>
      </c>
      <c r="G8971" s="29" t="s">
        <v>26088</v>
      </c>
      <c r="H8971" s="51" t="s">
        <v>26089</v>
      </c>
      <c r="I8971" s="6"/>
      <c r="J8971" s="6"/>
    </row>
    <row r="8972">
      <c r="A8972" s="62">
        <v>8.90717301228E11</v>
      </c>
      <c r="B8972" s="63" t="s">
        <v>22542</v>
      </c>
      <c r="C8972" s="63" t="s">
        <v>26090</v>
      </c>
      <c r="D8972" s="62">
        <v>8.7016512616E10</v>
      </c>
      <c r="E8972" s="63" t="s">
        <v>165</v>
      </c>
      <c r="F8972" s="63" t="s">
        <v>205</v>
      </c>
      <c r="G8972" s="63" t="s">
        <v>6849</v>
      </c>
      <c r="H8972" s="33"/>
      <c r="I8972" s="33"/>
      <c r="J8972" s="6"/>
    </row>
    <row r="8973">
      <c r="A8973" s="28">
        <v>8.90720402E11</v>
      </c>
      <c r="B8973" s="29" t="s">
        <v>26091</v>
      </c>
      <c r="C8973" s="29" t="s">
        <v>26092</v>
      </c>
      <c r="D8973" s="28">
        <f>+77021111641</f>
        <v>77021111641</v>
      </c>
      <c r="E8973" s="29" t="s">
        <v>302</v>
      </c>
      <c r="F8973" s="29" t="s">
        <v>2</v>
      </c>
      <c r="G8973" s="29" t="s">
        <v>22568</v>
      </c>
      <c r="H8973" s="51" t="s">
        <v>26093</v>
      </c>
      <c r="I8973" s="6"/>
      <c r="J8973" s="6"/>
    </row>
    <row r="8974">
      <c r="A8974" s="3">
        <v>8.90723402017E11</v>
      </c>
      <c r="B8974" s="2" t="s">
        <v>26094</v>
      </c>
      <c r="C8974" s="2" t="s">
        <v>26095</v>
      </c>
      <c r="D8974" s="3">
        <v>8.7016945454E10</v>
      </c>
      <c r="E8974" s="2" t="s">
        <v>173</v>
      </c>
      <c r="F8974" s="2" t="s">
        <v>452</v>
      </c>
      <c r="G8974" s="2" t="s">
        <v>1617</v>
      </c>
      <c r="H8974" s="4" t="s">
        <v>23560</v>
      </c>
      <c r="I8974" s="10"/>
      <c r="J8974" s="6"/>
    </row>
    <row r="8975">
      <c r="A8975" s="3">
        <v>8.90723351267E11</v>
      </c>
      <c r="B8975" s="2" t="s">
        <v>26096</v>
      </c>
      <c r="C8975" s="2" t="s">
        <v>26097</v>
      </c>
      <c r="D8975" s="3">
        <v>8.77692599E10</v>
      </c>
      <c r="E8975" s="2" t="s">
        <v>117</v>
      </c>
      <c r="F8975" s="2" t="s">
        <v>91</v>
      </c>
      <c r="G8975" s="2" t="s">
        <v>12753</v>
      </c>
      <c r="H8975" s="4" t="s">
        <v>2928</v>
      </c>
      <c r="I8975" s="10"/>
      <c r="J8975" s="6"/>
    </row>
    <row r="8976">
      <c r="A8976" s="3">
        <v>8.90726301297E11</v>
      </c>
      <c r="B8976" s="2" t="s">
        <v>26098</v>
      </c>
      <c r="C8976" s="2" t="s">
        <v>26099</v>
      </c>
      <c r="D8976" s="3">
        <v>8.7017986684E10</v>
      </c>
      <c r="E8976" s="2" t="s">
        <v>625</v>
      </c>
      <c r="F8976" s="2" t="s">
        <v>96</v>
      </c>
      <c r="G8976" s="2" t="s">
        <v>2582</v>
      </c>
      <c r="H8976" s="4" t="s">
        <v>26100</v>
      </c>
      <c r="I8976" s="10"/>
      <c r="J8976" s="10"/>
    </row>
    <row r="8977">
      <c r="A8977" s="28">
        <v>8.90729301362E11</v>
      </c>
      <c r="B8977" s="29" t="s">
        <v>26101</v>
      </c>
      <c r="C8977" s="29" t="s">
        <v>26102</v>
      </c>
      <c r="D8977" s="28">
        <v>8.7014576104E10</v>
      </c>
      <c r="E8977" s="29" t="s">
        <v>117</v>
      </c>
      <c r="F8977" s="29" t="s">
        <v>452</v>
      </c>
      <c r="G8977" s="29" t="s">
        <v>1332</v>
      </c>
      <c r="H8977" s="51" t="s">
        <v>23599</v>
      </c>
      <c r="I8977" s="6"/>
      <c r="J8977" s="6"/>
    </row>
    <row r="8978">
      <c r="A8978" s="3">
        <v>8.90726302572E11</v>
      </c>
      <c r="B8978" s="2" t="s">
        <v>26103</v>
      </c>
      <c r="C8978" s="2" t="s">
        <v>26104</v>
      </c>
      <c r="D8978" s="69" t="s">
        <v>26105</v>
      </c>
      <c r="E8978" s="2" t="s">
        <v>442</v>
      </c>
      <c r="F8978" s="2" t="s">
        <v>2</v>
      </c>
      <c r="G8978" s="2" t="s">
        <v>6514</v>
      </c>
      <c r="H8978" s="4" t="s">
        <v>26106</v>
      </c>
      <c r="I8978" s="10"/>
      <c r="J8978" s="6"/>
    </row>
    <row r="8979">
      <c r="A8979" s="3">
        <v>8.90728301783E11</v>
      </c>
      <c r="B8979" s="2" t="s">
        <v>26107</v>
      </c>
      <c r="C8979" s="2" t="s">
        <v>26108</v>
      </c>
      <c r="D8979" s="2" t="s">
        <v>26109</v>
      </c>
      <c r="E8979" s="2" t="s">
        <v>21</v>
      </c>
      <c r="F8979" s="2" t="s">
        <v>16</v>
      </c>
      <c r="G8979" s="2" t="s">
        <v>21469</v>
      </c>
      <c r="H8979" s="4" t="s">
        <v>24961</v>
      </c>
      <c r="I8979" s="10"/>
      <c r="J8979" s="6"/>
    </row>
    <row r="8980">
      <c r="A8980" s="28">
        <v>8.90727402485E11</v>
      </c>
      <c r="B8980" s="29" t="s">
        <v>26110</v>
      </c>
      <c r="C8980" s="29" t="s">
        <v>26111</v>
      </c>
      <c r="D8980" s="28">
        <v>8.7074818866E10</v>
      </c>
      <c r="E8980" s="29" t="s">
        <v>36</v>
      </c>
      <c r="F8980" s="29" t="s">
        <v>2</v>
      </c>
      <c r="G8980" s="29" t="s">
        <v>15749</v>
      </c>
      <c r="H8980" s="51" t="s">
        <v>25042</v>
      </c>
      <c r="I8980" s="6"/>
      <c r="J8980" s="6"/>
    </row>
    <row r="8981">
      <c r="A8981" s="3">
        <v>8.9080230117E11</v>
      </c>
      <c r="B8981" s="2" t="s">
        <v>26112</v>
      </c>
      <c r="C8981" s="2" t="s">
        <v>26113</v>
      </c>
      <c r="D8981" s="3">
        <v>8.7788886189E10</v>
      </c>
      <c r="E8981" s="2" t="s">
        <v>420</v>
      </c>
      <c r="F8981" s="2" t="s">
        <v>452</v>
      </c>
      <c r="G8981" s="2" t="s">
        <v>1617</v>
      </c>
      <c r="H8981" s="4" t="s">
        <v>23845</v>
      </c>
      <c r="I8981" s="10"/>
      <c r="J8981" s="6"/>
    </row>
    <row r="8982">
      <c r="A8982" s="3">
        <v>8.90730401681E11</v>
      </c>
      <c r="B8982" s="2" t="s">
        <v>26114</v>
      </c>
      <c r="C8982" s="2" t="s">
        <v>26115</v>
      </c>
      <c r="D8982" s="69" t="s">
        <v>26116</v>
      </c>
      <c r="E8982" s="2" t="s">
        <v>2034</v>
      </c>
      <c r="F8982" s="2" t="s">
        <v>96</v>
      </c>
      <c r="G8982" s="2" t="s">
        <v>26117</v>
      </c>
      <c r="H8982" s="4" t="s">
        <v>26100</v>
      </c>
      <c r="I8982" s="10"/>
      <c r="J8982" s="6"/>
    </row>
    <row r="8983">
      <c r="A8983" s="28">
        <v>8.90801350996E11</v>
      </c>
      <c r="B8983" s="29" t="s">
        <v>26118</v>
      </c>
      <c r="C8983" s="29" t="s">
        <v>26119</v>
      </c>
      <c r="D8983" s="28">
        <v>8.7022223032E10</v>
      </c>
      <c r="E8983" s="29" t="s">
        <v>213</v>
      </c>
      <c r="F8983" s="29" t="s">
        <v>16</v>
      </c>
      <c r="G8983" s="29" t="s">
        <v>1834</v>
      </c>
      <c r="H8983" s="51" t="s">
        <v>2894</v>
      </c>
      <c r="I8983" s="6"/>
      <c r="J8983" s="20"/>
    </row>
    <row r="8984">
      <c r="A8984" s="28">
        <v>8.90810301642E11</v>
      </c>
      <c r="B8984" s="29" t="s">
        <v>26120</v>
      </c>
      <c r="C8984" s="29" t="s">
        <v>26121</v>
      </c>
      <c r="D8984" s="28">
        <v>8.7023881486E10</v>
      </c>
      <c r="E8984" s="29" t="s">
        <v>36</v>
      </c>
      <c r="F8984" s="29" t="s">
        <v>37</v>
      </c>
      <c r="G8984" s="29" t="s">
        <v>26122</v>
      </c>
      <c r="H8984" s="51" t="s">
        <v>25390</v>
      </c>
      <c r="I8984" s="6"/>
      <c r="J8984" s="10"/>
    </row>
    <row r="8985">
      <c r="A8985" s="28">
        <v>8.90802351632E11</v>
      </c>
      <c r="B8985" s="29" t="s">
        <v>26123</v>
      </c>
      <c r="C8985" s="29" t="s">
        <v>26124</v>
      </c>
      <c r="D8985" s="28">
        <v>8.7076669763E10</v>
      </c>
      <c r="E8985" s="29" t="s">
        <v>225</v>
      </c>
      <c r="F8985" s="29" t="s">
        <v>16</v>
      </c>
      <c r="G8985" s="29" t="s">
        <v>2912</v>
      </c>
      <c r="H8985" s="51" t="s">
        <v>25150</v>
      </c>
      <c r="I8985" s="6"/>
      <c r="J8985" s="10"/>
    </row>
    <row r="8986">
      <c r="A8986" s="3">
        <v>8.9080630134E11</v>
      </c>
      <c r="B8986" s="2" t="s">
        <v>26125</v>
      </c>
      <c r="C8986" s="2" t="s">
        <v>26126</v>
      </c>
      <c r="D8986" s="69" t="s">
        <v>26127</v>
      </c>
      <c r="E8986" s="2" t="s">
        <v>165</v>
      </c>
      <c r="F8986" s="2" t="s">
        <v>186</v>
      </c>
      <c r="G8986" s="2" t="s">
        <v>1196</v>
      </c>
      <c r="H8986" s="4" t="s">
        <v>26128</v>
      </c>
      <c r="I8986" s="10"/>
      <c r="J8986" s="10"/>
    </row>
    <row r="8987">
      <c r="A8987" s="3">
        <v>8.9080630219E11</v>
      </c>
      <c r="B8987" s="2" t="s">
        <v>26129</v>
      </c>
      <c r="C8987" s="2" t="s">
        <v>26130</v>
      </c>
      <c r="D8987" s="69" t="s">
        <v>26131</v>
      </c>
      <c r="E8987" s="2" t="s">
        <v>213</v>
      </c>
      <c r="F8987" s="2" t="s">
        <v>452</v>
      </c>
      <c r="G8987" s="2" t="s">
        <v>13114</v>
      </c>
      <c r="H8987" s="4" t="s">
        <v>24673</v>
      </c>
      <c r="I8987" s="10"/>
      <c r="J8987" s="10"/>
    </row>
    <row r="8988">
      <c r="A8988" s="3">
        <v>8.90802302129E11</v>
      </c>
      <c r="B8988" s="2" t="s">
        <v>26132</v>
      </c>
      <c r="C8988" s="2" t="s">
        <v>26133</v>
      </c>
      <c r="D8988" s="69" t="s">
        <v>26134</v>
      </c>
      <c r="E8988" s="2" t="s">
        <v>386</v>
      </c>
      <c r="F8988" s="2" t="s">
        <v>16</v>
      </c>
      <c r="G8988" s="2" t="s">
        <v>12222</v>
      </c>
      <c r="H8988" s="4" t="s">
        <v>23560</v>
      </c>
      <c r="I8988" s="10"/>
      <c r="J8988" s="6"/>
    </row>
    <row r="8989">
      <c r="A8989" s="62">
        <v>8.90803401688E11</v>
      </c>
      <c r="B8989" s="63" t="s">
        <v>26135</v>
      </c>
      <c r="C8989" s="63" t="s">
        <v>26136</v>
      </c>
      <c r="D8989" s="62">
        <v>8.7022814064E10</v>
      </c>
      <c r="E8989" s="63" t="s">
        <v>14308</v>
      </c>
      <c r="F8989" s="63" t="s">
        <v>205</v>
      </c>
      <c r="G8989" s="63" t="s">
        <v>6849</v>
      </c>
      <c r="H8989" s="33"/>
      <c r="I8989" s="33"/>
      <c r="J8989" s="10"/>
    </row>
    <row r="8990">
      <c r="A8990" s="62">
        <v>8.90807400097E11</v>
      </c>
      <c r="B8990" s="63" t="s">
        <v>26137</v>
      </c>
      <c r="C8990" s="63" t="s">
        <v>26138</v>
      </c>
      <c r="D8990" s="62">
        <v>8.7021377735E10</v>
      </c>
      <c r="E8990" s="63" t="s">
        <v>525</v>
      </c>
      <c r="F8990" s="63" t="s">
        <v>2984</v>
      </c>
      <c r="G8990" s="63" t="s">
        <v>6054</v>
      </c>
      <c r="H8990" s="33"/>
      <c r="I8990" s="33"/>
      <c r="J8990" s="6"/>
    </row>
    <row r="8991">
      <c r="A8991" s="28">
        <v>8.90825451446E11</v>
      </c>
      <c r="B8991" s="29" t="s">
        <v>26139</v>
      </c>
      <c r="C8991" s="29" t="s">
        <v>26140</v>
      </c>
      <c r="D8991" s="28">
        <v>8.7713133733E10</v>
      </c>
      <c r="E8991" s="29" t="s">
        <v>117</v>
      </c>
      <c r="F8991" s="29" t="s">
        <v>71</v>
      </c>
      <c r="G8991" s="29" t="s">
        <v>1074</v>
      </c>
      <c r="H8991" s="51" t="s">
        <v>26141</v>
      </c>
      <c r="I8991" s="6"/>
      <c r="J8991" s="6"/>
    </row>
    <row r="8992">
      <c r="A8992" s="28">
        <v>8.90815351504E11</v>
      </c>
      <c r="B8992" s="29" t="s">
        <v>26142</v>
      </c>
      <c r="C8992" s="29" t="s">
        <v>26143</v>
      </c>
      <c r="D8992" s="28">
        <v>8.771057198E10</v>
      </c>
      <c r="E8992" s="29" t="s">
        <v>213</v>
      </c>
      <c r="F8992" s="29" t="s">
        <v>201</v>
      </c>
      <c r="G8992" s="29" t="s">
        <v>26144</v>
      </c>
      <c r="H8992" s="51" t="s">
        <v>26037</v>
      </c>
      <c r="I8992" s="6"/>
      <c r="J8992" s="10"/>
    </row>
    <row r="8993">
      <c r="A8993" s="3">
        <v>8.90825350709E11</v>
      </c>
      <c r="B8993" s="2" t="s">
        <v>26145</v>
      </c>
      <c r="C8993" s="2" t="s">
        <v>26146</v>
      </c>
      <c r="D8993" s="3">
        <v>8.7023678777E10</v>
      </c>
      <c r="E8993" s="2" t="s">
        <v>213</v>
      </c>
      <c r="F8993" s="2" t="s">
        <v>16</v>
      </c>
      <c r="G8993" s="2" t="s">
        <v>26147</v>
      </c>
      <c r="H8993" s="4" t="s">
        <v>2709</v>
      </c>
      <c r="I8993" s="10"/>
      <c r="J8993" s="10"/>
    </row>
    <row r="8994">
      <c r="A8994" s="62">
        <v>8.90813301227E11</v>
      </c>
      <c r="B8994" s="63" t="s">
        <v>26148</v>
      </c>
      <c r="C8994" s="63" t="s">
        <v>26149</v>
      </c>
      <c r="D8994" s="62">
        <v>8.7711310017E10</v>
      </c>
      <c r="E8994" s="63" t="s">
        <v>8671</v>
      </c>
      <c r="F8994" s="63" t="s">
        <v>205</v>
      </c>
      <c r="G8994" s="63" t="s">
        <v>26150</v>
      </c>
      <c r="H8994" s="33"/>
      <c r="I8994" s="33"/>
      <c r="J8994" s="33"/>
    </row>
    <row r="8995">
      <c r="A8995" s="3">
        <v>8.90820400662E11</v>
      </c>
      <c r="B8995" s="2" t="s">
        <v>17353</v>
      </c>
      <c r="C8995" s="2" t="s">
        <v>26151</v>
      </c>
      <c r="D8995" s="3">
        <v>8.7023218289E10</v>
      </c>
      <c r="E8995" s="2" t="s">
        <v>117</v>
      </c>
      <c r="F8995" s="2" t="s">
        <v>31</v>
      </c>
      <c r="G8995" s="2" t="s">
        <v>11945</v>
      </c>
      <c r="H8995" s="4" t="s">
        <v>20832</v>
      </c>
      <c r="I8995" s="10"/>
      <c r="J8995" s="10"/>
    </row>
    <row r="8996">
      <c r="A8996" s="28">
        <v>8.90821302142E11</v>
      </c>
      <c r="B8996" s="29" t="s">
        <v>26152</v>
      </c>
      <c r="C8996" s="29" t="s">
        <v>26152</v>
      </c>
      <c r="D8996" s="39" t="s">
        <v>26153</v>
      </c>
      <c r="E8996" s="29" t="s">
        <v>213</v>
      </c>
      <c r="F8996" s="29" t="s">
        <v>2</v>
      </c>
      <c r="G8996" s="29" t="s">
        <v>6133</v>
      </c>
      <c r="H8996" s="51" t="s">
        <v>25042</v>
      </c>
      <c r="I8996" s="6"/>
      <c r="J8996" s="10"/>
    </row>
    <row r="8997">
      <c r="A8997" s="3">
        <v>8.90823301204E11</v>
      </c>
      <c r="B8997" s="2" t="s">
        <v>26154</v>
      </c>
      <c r="C8997" s="2" t="s">
        <v>26155</v>
      </c>
      <c r="D8997" s="69" t="s">
        <v>26156</v>
      </c>
      <c r="E8997" s="2" t="s">
        <v>442</v>
      </c>
      <c r="F8997" s="2" t="s">
        <v>273</v>
      </c>
      <c r="G8997" s="2" t="s">
        <v>5830</v>
      </c>
      <c r="H8997" s="4" t="s">
        <v>21650</v>
      </c>
      <c r="I8997" s="10"/>
      <c r="J8997" s="6"/>
    </row>
    <row r="8998">
      <c r="A8998" s="28">
        <v>8.90828401753E11</v>
      </c>
      <c r="B8998" s="29" t="s">
        <v>26157</v>
      </c>
      <c r="C8998" s="29" t="s">
        <v>26158</v>
      </c>
      <c r="D8998" s="28">
        <v>8.7074784289E10</v>
      </c>
      <c r="E8998" s="29" t="s">
        <v>543</v>
      </c>
      <c r="F8998" s="29" t="s">
        <v>141</v>
      </c>
      <c r="G8998" s="29" t="s">
        <v>13548</v>
      </c>
      <c r="H8998" s="51" t="s">
        <v>25625</v>
      </c>
      <c r="I8998" s="6"/>
      <c r="J8998" s="6"/>
    </row>
    <row r="8999">
      <c r="A8999" s="62">
        <v>8.90828300293E11</v>
      </c>
      <c r="B8999" s="63" t="s">
        <v>26159</v>
      </c>
      <c r="C8999" s="63" t="s">
        <v>26160</v>
      </c>
      <c r="D8999" s="62">
        <v>8.7071015133E10</v>
      </c>
      <c r="E8999" s="63" t="s">
        <v>9466</v>
      </c>
      <c r="F8999" s="63" t="s">
        <v>428</v>
      </c>
      <c r="G8999" s="63" t="s">
        <v>5863</v>
      </c>
      <c r="H8999" s="33"/>
      <c r="I8999" s="33"/>
      <c r="J8999" s="6"/>
    </row>
    <row r="9000">
      <c r="A9000" s="62">
        <v>8.9082930198E11</v>
      </c>
      <c r="B9000" s="63" t="s">
        <v>26161</v>
      </c>
      <c r="C9000" s="63" t="s">
        <v>26161</v>
      </c>
      <c r="D9000" s="63" t="s">
        <v>26162</v>
      </c>
      <c r="E9000" s="63" t="s">
        <v>70</v>
      </c>
      <c r="F9000" s="63" t="s">
        <v>16</v>
      </c>
      <c r="G9000" s="63" t="s">
        <v>21196</v>
      </c>
      <c r="H9000" s="33"/>
      <c r="I9000" s="33"/>
      <c r="J9000" s="6"/>
    </row>
    <row r="9001">
      <c r="A9001" s="28">
        <v>8.90905401563E11</v>
      </c>
      <c r="B9001" s="29" t="s">
        <v>26163</v>
      </c>
      <c r="C9001" s="29" t="s">
        <v>26164</v>
      </c>
      <c r="D9001" s="28">
        <v>8.7022329063E10</v>
      </c>
      <c r="E9001" s="29" t="s">
        <v>2136</v>
      </c>
      <c r="F9001" s="29" t="s">
        <v>452</v>
      </c>
      <c r="G9001" s="29" t="s">
        <v>21582</v>
      </c>
      <c r="H9001" s="51" t="s">
        <v>23599</v>
      </c>
      <c r="I9001" s="6"/>
      <c r="J9001" s="6"/>
    </row>
    <row r="9002">
      <c r="A9002" s="28">
        <v>8.90902300077E11</v>
      </c>
      <c r="B9002" s="29" t="s">
        <v>26165</v>
      </c>
      <c r="C9002" s="29" t="s">
        <v>26166</v>
      </c>
      <c r="D9002" s="29" t="s">
        <v>26167</v>
      </c>
      <c r="E9002" s="29" t="s">
        <v>674</v>
      </c>
      <c r="F9002" s="29" t="s">
        <v>2</v>
      </c>
      <c r="G9002" s="29" t="s">
        <v>6522</v>
      </c>
      <c r="H9002" s="51" t="s">
        <v>25042</v>
      </c>
      <c r="I9002" s="6"/>
      <c r="J9002" s="10"/>
    </row>
    <row r="9003">
      <c r="A9003" s="28">
        <v>8.90904402348E11</v>
      </c>
      <c r="B9003" s="29" t="s">
        <v>26168</v>
      </c>
      <c r="C9003" s="29" t="s">
        <v>26169</v>
      </c>
      <c r="D9003" s="28">
        <v>8.7478262599E10</v>
      </c>
      <c r="E9003" s="29" t="s">
        <v>225</v>
      </c>
      <c r="F9003" s="29" t="s">
        <v>2</v>
      </c>
      <c r="G9003" s="29" t="s">
        <v>15491</v>
      </c>
      <c r="H9003" s="51" t="s">
        <v>20485</v>
      </c>
      <c r="I9003" s="6"/>
      <c r="J9003" s="6"/>
    </row>
    <row r="9004">
      <c r="A9004" s="58"/>
      <c r="B9004" s="58"/>
      <c r="C9004" s="58"/>
      <c r="D9004" s="58"/>
      <c r="E9004" s="58"/>
      <c r="F9004" s="58"/>
      <c r="G9004" s="58"/>
      <c r="H9004" s="6"/>
      <c r="I9004" s="6"/>
      <c r="J9004" s="10"/>
    </row>
    <row r="9005">
      <c r="A9005" s="28">
        <v>8.90907351544E11</v>
      </c>
      <c r="B9005" s="29" t="s">
        <v>26170</v>
      </c>
      <c r="C9005" s="29" t="s">
        <v>26170</v>
      </c>
      <c r="D9005" s="28">
        <f>+77774906900</f>
        <v>77774906900</v>
      </c>
      <c r="E9005" s="29" t="s">
        <v>8380</v>
      </c>
      <c r="F9005" s="29" t="s">
        <v>43</v>
      </c>
      <c r="G9005" s="29" t="s">
        <v>2314</v>
      </c>
      <c r="H9005" s="51" t="s">
        <v>2775</v>
      </c>
      <c r="I9005" s="6"/>
      <c r="J9005" s="6"/>
    </row>
    <row r="9006">
      <c r="A9006" s="28">
        <v>8.90906450587E11</v>
      </c>
      <c r="B9006" s="29" t="s">
        <v>26171</v>
      </c>
      <c r="C9006" s="29" t="s">
        <v>26172</v>
      </c>
      <c r="D9006" s="28">
        <v>8.7713507791E10</v>
      </c>
      <c r="E9006" s="29" t="s">
        <v>173</v>
      </c>
      <c r="F9006" s="29" t="s">
        <v>16</v>
      </c>
      <c r="G9006" s="29" t="s">
        <v>1536</v>
      </c>
      <c r="H9006" s="30" t="s">
        <v>26173</v>
      </c>
      <c r="I9006" s="6"/>
      <c r="J9006" s="10"/>
    </row>
    <row r="9007">
      <c r="A9007" s="28">
        <v>8.90907301141E11</v>
      </c>
      <c r="B9007" s="29" t="s">
        <v>26174</v>
      </c>
      <c r="C9007" s="29" t="s">
        <v>26175</v>
      </c>
      <c r="D9007" s="39" t="s">
        <v>26176</v>
      </c>
      <c r="E9007" s="29" t="s">
        <v>2239</v>
      </c>
      <c r="F9007" s="29" t="s">
        <v>452</v>
      </c>
      <c r="G9007" s="29" t="s">
        <v>12222</v>
      </c>
      <c r="H9007" s="51" t="s">
        <v>23599</v>
      </c>
      <c r="I9007" s="6"/>
      <c r="J9007" s="10"/>
    </row>
    <row r="9008">
      <c r="A9008" s="62">
        <v>8.90909402315E11</v>
      </c>
      <c r="B9008" s="63" t="s">
        <v>26177</v>
      </c>
      <c r="C9008" s="63" t="s">
        <v>26178</v>
      </c>
      <c r="D9008" s="68" t="str">
        <f>+77475552393 ,87475552393</f>
        <v>#ERROR!</v>
      </c>
      <c r="E9008" s="63" t="s">
        <v>5077</v>
      </c>
      <c r="F9008" s="63" t="s">
        <v>205</v>
      </c>
      <c r="G9008" s="63" t="s">
        <v>1634</v>
      </c>
      <c r="H9008" s="33"/>
      <c r="I9008" s="33"/>
      <c r="J9008" s="10"/>
    </row>
    <row r="9009">
      <c r="A9009" s="3">
        <v>8.90909300769E11</v>
      </c>
      <c r="B9009" s="2" t="s">
        <v>26179</v>
      </c>
      <c r="C9009" s="2" t="s">
        <v>26180</v>
      </c>
      <c r="D9009" s="69" t="s">
        <v>26181</v>
      </c>
      <c r="E9009" s="2" t="s">
        <v>26182</v>
      </c>
      <c r="F9009" s="2" t="s">
        <v>16</v>
      </c>
      <c r="G9009" s="2" t="s">
        <v>12805</v>
      </c>
      <c r="H9009" s="4" t="s">
        <v>26183</v>
      </c>
      <c r="I9009" s="10"/>
      <c r="J9009" s="6"/>
    </row>
    <row r="9010">
      <c r="A9010" s="62">
        <v>8.90910302077E11</v>
      </c>
      <c r="B9010" s="63" t="s">
        <v>26184</v>
      </c>
      <c r="C9010" s="63" t="s">
        <v>26185</v>
      </c>
      <c r="D9010" s="62">
        <v>8.7755754571E10</v>
      </c>
      <c r="E9010" s="63" t="s">
        <v>213</v>
      </c>
      <c r="F9010" s="63" t="s">
        <v>205</v>
      </c>
      <c r="G9010" s="63" t="s">
        <v>7113</v>
      </c>
      <c r="H9010" s="33"/>
      <c r="I9010" s="33"/>
      <c r="J9010" s="10"/>
    </row>
    <row r="9011">
      <c r="A9011" s="28">
        <v>8.90914300687E11</v>
      </c>
      <c r="B9011" s="29" t="s">
        <v>24622</v>
      </c>
      <c r="C9011" s="29" t="s">
        <v>26186</v>
      </c>
      <c r="D9011" s="28">
        <v>8.7017536911E10</v>
      </c>
      <c r="E9011" s="29" t="s">
        <v>21</v>
      </c>
      <c r="F9011" s="29" t="s">
        <v>2</v>
      </c>
      <c r="G9011" s="29" t="s">
        <v>16761</v>
      </c>
      <c r="H9011" s="51" t="s">
        <v>20485</v>
      </c>
      <c r="I9011" s="6"/>
      <c r="J9011" s="33"/>
    </row>
    <row r="9012">
      <c r="A9012" s="28">
        <v>8.9091845156E11</v>
      </c>
      <c r="B9012" s="29" t="s">
        <v>26187</v>
      </c>
      <c r="C9012" s="29" t="s">
        <v>26188</v>
      </c>
      <c r="D9012" s="28">
        <v>8.7761715761E10</v>
      </c>
      <c r="E9012" s="29" t="s">
        <v>117</v>
      </c>
      <c r="F9012" s="29" t="s">
        <v>9</v>
      </c>
      <c r="G9012" s="29" t="s">
        <v>26189</v>
      </c>
      <c r="H9012" s="30" t="s">
        <v>269</v>
      </c>
      <c r="I9012" s="6"/>
      <c r="J9012" s="10"/>
    </row>
    <row r="9013">
      <c r="A9013" s="28">
        <v>8.90926350699E11</v>
      </c>
      <c r="B9013" s="29" t="s">
        <v>21114</v>
      </c>
      <c r="C9013" s="29" t="s">
        <v>26190</v>
      </c>
      <c r="D9013" s="28">
        <v>8.7477919798E10</v>
      </c>
      <c r="E9013" s="29" t="s">
        <v>674</v>
      </c>
      <c r="F9013" s="29" t="s">
        <v>60</v>
      </c>
      <c r="G9013" s="29" t="s">
        <v>3100</v>
      </c>
      <c r="H9013" s="51" t="s">
        <v>26191</v>
      </c>
      <c r="I9013" s="6"/>
      <c r="J9013" s="10"/>
    </row>
    <row r="9014">
      <c r="A9014" s="28">
        <v>8.90927451084E11</v>
      </c>
      <c r="B9014" s="29" t="s">
        <v>26192</v>
      </c>
      <c r="C9014" s="29" t="s">
        <v>26193</v>
      </c>
      <c r="D9014" s="28">
        <v>8.7711189666E10</v>
      </c>
      <c r="E9014" s="29" t="s">
        <v>14367</v>
      </c>
      <c r="F9014" s="29" t="s">
        <v>201</v>
      </c>
      <c r="G9014" s="29" t="s">
        <v>26194</v>
      </c>
      <c r="H9014" s="51" t="s">
        <v>2977</v>
      </c>
      <c r="I9014" s="6"/>
      <c r="J9014" s="6"/>
    </row>
    <row r="9015">
      <c r="A9015" s="62">
        <v>8.90928400639E11</v>
      </c>
      <c r="B9015" s="63" t="s">
        <v>26195</v>
      </c>
      <c r="C9015" s="63" t="s">
        <v>26196</v>
      </c>
      <c r="D9015" s="62">
        <v>8.7751868004E10</v>
      </c>
      <c r="E9015" s="63" t="s">
        <v>1206</v>
      </c>
      <c r="F9015" s="63" t="s">
        <v>205</v>
      </c>
      <c r="G9015" s="63" t="s">
        <v>5169</v>
      </c>
      <c r="H9015" s="33"/>
      <c r="I9015" s="33"/>
      <c r="J9015" s="6"/>
    </row>
    <row r="9016">
      <c r="A9016" s="28">
        <v>8.90929401534E11</v>
      </c>
      <c r="B9016" s="29" t="s">
        <v>26197</v>
      </c>
      <c r="C9016" s="29" t="s">
        <v>26198</v>
      </c>
      <c r="D9016" s="28">
        <v>8.7053883366E10</v>
      </c>
      <c r="E9016" s="29" t="s">
        <v>117</v>
      </c>
      <c r="F9016" s="29" t="s">
        <v>31</v>
      </c>
      <c r="G9016" s="29" t="s">
        <v>12757</v>
      </c>
      <c r="H9016" s="51" t="s">
        <v>21234</v>
      </c>
      <c r="I9016" s="6"/>
      <c r="J9016" s="6"/>
    </row>
    <row r="9017">
      <c r="A9017" s="62">
        <v>8.91002300843E11</v>
      </c>
      <c r="B9017" s="63" t="s">
        <v>26199</v>
      </c>
      <c r="C9017" s="63" t="s">
        <v>26200</v>
      </c>
      <c r="D9017" s="68" t="str">
        <f>+77028302202 ,87028302202</f>
        <v>#ERROR!</v>
      </c>
      <c r="E9017" s="63" t="s">
        <v>1335</v>
      </c>
      <c r="F9017" s="63" t="s">
        <v>205</v>
      </c>
      <c r="G9017" s="63" t="s">
        <v>802</v>
      </c>
      <c r="H9017" s="33"/>
      <c r="I9017" s="33"/>
      <c r="J9017" s="10"/>
    </row>
    <row r="9018">
      <c r="A9018" s="28">
        <v>8.91006451337E11</v>
      </c>
      <c r="B9018" s="29" t="s">
        <v>26201</v>
      </c>
      <c r="C9018" s="29" t="s">
        <v>26202</v>
      </c>
      <c r="D9018" s="28">
        <v>8.7143174411E10</v>
      </c>
      <c r="E9018" s="29" t="s">
        <v>416</v>
      </c>
      <c r="F9018" s="29" t="s">
        <v>43</v>
      </c>
      <c r="G9018" s="29" t="s">
        <v>2433</v>
      </c>
      <c r="H9018" s="51" t="s">
        <v>16071</v>
      </c>
      <c r="I9018" s="6"/>
      <c r="J9018" s="6"/>
    </row>
    <row r="9019">
      <c r="A9019" s="3">
        <v>8.91007300034E11</v>
      </c>
      <c r="B9019" s="2" t="s">
        <v>26203</v>
      </c>
      <c r="C9019" s="2" t="s">
        <v>26204</v>
      </c>
      <c r="D9019" s="3">
        <v>8.7766570707E10</v>
      </c>
      <c r="E9019" s="2" t="s">
        <v>117</v>
      </c>
      <c r="F9019" s="2" t="s">
        <v>186</v>
      </c>
      <c r="G9019" s="2" t="s">
        <v>2220</v>
      </c>
      <c r="H9019" s="4" t="s">
        <v>2505</v>
      </c>
      <c r="I9019" s="10"/>
      <c r="J9019" s="6"/>
    </row>
    <row r="9020">
      <c r="A9020" s="28">
        <v>8.91009350894E11</v>
      </c>
      <c r="B9020" s="29" t="s">
        <v>26205</v>
      </c>
      <c r="C9020" s="29" t="s">
        <v>26206</v>
      </c>
      <c r="D9020" s="39" t="s">
        <v>16862</v>
      </c>
      <c r="E9020" s="29" t="s">
        <v>362</v>
      </c>
      <c r="F9020" s="29" t="s">
        <v>201</v>
      </c>
      <c r="G9020" s="29" t="s">
        <v>498</v>
      </c>
      <c r="H9020" s="51" t="s">
        <v>2977</v>
      </c>
      <c r="I9020" s="6"/>
      <c r="J9020" s="20"/>
      <c r="K9020" s="25"/>
      <c r="L9020" s="25"/>
      <c r="M9020" s="25"/>
      <c r="N9020" s="25"/>
      <c r="O9020" s="25"/>
      <c r="P9020" s="25"/>
      <c r="Q9020" s="25"/>
      <c r="R9020" s="25"/>
      <c r="S9020" s="25"/>
      <c r="T9020" s="25"/>
      <c r="U9020" s="25"/>
      <c r="V9020" s="25"/>
      <c r="W9020" s="25"/>
      <c r="X9020" s="25"/>
      <c r="Y9020" s="25"/>
      <c r="Z9020" s="25"/>
    </row>
    <row r="9021">
      <c r="A9021" s="28">
        <v>8.91012351204E11</v>
      </c>
      <c r="B9021" s="29" t="s">
        <v>26207</v>
      </c>
      <c r="C9021" s="29" t="s">
        <v>26208</v>
      </c>
      <c r="D9021" s="28">
        <f>+77015147700</f>
        <v>77015147700</v>
      </c>
      <c r="E9021" s="29" t="s">
        <v>165</v>
      </c>
      <c r="F9021" s="29" t="s">
        <v>91</v>
      </c>
      <c r="G9021" s="29" t="s">
        <v>17822</v>
      </c>
      <c r="H9021" s="51" t="s">
        <v>25150</v>
      </c>
      <c r="I9021" s="6"/>
      <c r="J9021" s="33"/>
    </row>
    <row r="9022">
      <c r="A9022" s="28">
        <v>8.91014350712E11</v>
      </c>
      <c r="B9022" s="29" t="s">
        <v>26209</v>
      </c>
      <c r="C9022" s="29" t="s">
        <v>26210</v>
      </c>
      <c r="D9022" s="28">
        <v>8.7714233014E10</v>
      </c>
      <c r="E9022" s="29" t="s">
        <v>225</v>
      </c>
      <c r="F9022" s="29" t="s">
        <v>22</v>
      </c>
      <c r="G9022" s="29" t="s">
        <v>26211</v>
      </c>
      <c r="H9022" s="51" t="s">
        <v>2755</v>
      </c>
      <c r="I9022" s="6"/>
      <c r="J9022" s="33"/>
    </row>
    <row r="9023">
      <c r="A9023" s="3">
        <v>8.91014351057E11</v>
      </c>
      <c r="B9023" s="2" t="s">
        <v>26212</v>
      </c>
      <c r="C9023" s="2" t="s">
        <v>26213</v>
      </c>
      <c r="D9023" s="3">
        <v>8.705812027E10</v>
      </c>
      <c r="E9023" s="2" t="s">
        <v>21</v>
      </c>
      <c r="F9023" s="2" t="s">
        <v>91</v>
      </c>
      <c r="G9023" s="2" t="s">
        <v>26214</v>
      </c>
      <c r="H9023" s="4" t="s">
        <v>2928</v>
      </c>
      <c r="I9023" s="10"/>
      <c r="J9023" s="6"/>
    </row>
    <row r="9024">
      <c r="A9024" s="28">
        <v>8.91016401682E11</v>
      </c>
      <c r="B9024" s="29" t="s">
        <v>26215</v>
      </c>
      <c r="C9024" s="29" t="s">
        <v>26216</v>
      </c>
      <c r="D9024" s="28">
        <v>8.7026556869E10</v>
      </c>
      <c r="E9024" s="29" t="s">
        <v>247</v>
      </c>
      <c r="F9024" s="29" t="s">
        <v>16</v>
      </c>
      <c r="G9024" s="29" t="s">
        <v>5830</v>
      </c>
      <c r="H9024" s="51" t="s">
        <v>22970</v>
      </c>
      <c r="I9024" s="6"/>
      <c r="J9024" s="6"/>
    </row>
    <row r="9025">
      <c r="A9025" s="3">
        <v>8.91022451215E11</v>
      </c>
      <c r="B9025" s="2" t="s">
        <v>26217</v>
      </c>
      <c r="C9025" s="2" t="s">
        <v>26218</v>
      </c>
      <c r="D9025" s="3">
        <f>+77019606757</f>
        <v>77019606757</v>
      </c>
      <c r="E9025" s="2" t="s">
        <v>165</v>
      </c>
      <c r="F9025" s="2" t="s">
        <v>71</v>
      </c>
      <c r="G9025" s="2" t="s">
        <v>9904</v>
      </c>
      <c r="H9025" s="4" t="s">
        <v>25945</v>
      </c>
      <c r="I9025" s="10"/>
      <c r="J9025" s="10"/>
    </row>
    <row r="9026">
      <c r="A9026" s="3">
        <v>8.9102835058E11</v>
      </c>
      <c r="B9026" s="2" t="s">
        <v>26219</v>
      </c>
      <c r="C9026" s="2" t="s">
        <v>26220</v>
      </c>
      <c r="D9026" s="3">
        <v>8.7754506027E10</v>
      </c>
      <c r="E9026" s="2" t="s">
        <v>349</v>
      </c>
      <c r="F9026" s="2" t="s">
        <v>22</v>
      </c>
      <c r="G9026" s="2" t="s">
        <v>1791</v>
      </c>
      <c r="H9026" s="4" t="s">
        <v>2709</v>
      </c>
      <c r="I9026" s="10"/>
      <c r="J9026" s="6"/>
    </row>
    <row r="9027">
      <c r="A9027" s="28">
        <v>8.91028450236E11</v>
      </c>
      <c r="B9027" s="29" t="s">
        <v>26221</v>
      </c>
      <c r="C9027" s="29" t="s">
        <v>26222</v>
      </c>
      <c r="D9027" s="28">
        <v>8.70823591E10</v>
      </c>
      <c r="E9027" s="29" t="s">
        <v>225</v>
      </c>
      <c r="F9027" s="29" t="s">
        <v>60</v>
      </c>
      <c r="G9027" s="29" t="s">
        <v>1768</v>
      </c>
      <c r="H9027" s="51" t="s">
        <v>21749</v>
      </c>
      <c r="I9027" s="6"/>
      <c r="J9027" s="6"/>
    </row>
    <row r="9028">
      <c r="A9028" s="62">
        <v>8.91107401885E11</v>
      </c>
      <c r="B9028" s="63" t="s">
        <v>26223</v>
      </c>
      <c r="C9028" s="63" t="s">
        <v>26224</v>
      </c>
      <c r="D9028" s="62">
        <v>8.7753812121E10</v>
      </c>
      <c r="E9028" s="63" t="s">
        <v>225</v>
      </c>
      <c r="F9028" s="63" t="s">
        <v>205</v>
      </c>
      <c r="G9028" s="63" t="s">
        <v>6849</v>
      </c>
      <c r="H9028" s="33"/>
      <c r="I9028" s="33"/>
      <c r="J9028" s="10"/>
    </row>
    <row r="9029">
      <c r="A9029" s="28">
        <v>8.91108302228E11</v>
      </c>
      <c r="B9029" s="29" t="s">
        <v>26225</v>
      </c>
      <c r="C9029" s="29" t="s">
        <v>26226</v>
      </c>
      <c r="D9029" s="28">
        <v>8.7027310089E10</v>
      </c>
      <c r="E9029" s="29" t="s">
        <v>165</v>
      </c>
      <c r="F9029" s="29" t="s">
        <v>37</v>
      </c>
      <c r="G9029" s="29" t="s">
        <v>7877</v>
      </c>
      <c r="H9029" s="51" t="s">
        <v>26227</v>
      </c>
      <c r="I9029" s="6"/>
      <c r="J9029" s="6"/>
    </row>
    <row r="9030">
      <c r="A9030" s="62">
        <v>8.91113301564E11</v>
      </c>
      <c r="B9030" s="63" t="s">
        <v>26228</v>
      </c>
      <c r="C9030" s="63" t="s">
        <v>26229</v>
      </c>
      <c r="D9030" s="62">
        <v>8.7014600695E10</v>
      </c>
      <c r="E9030" s="63" t="s">
        <v>165</v>
      </c>
      <c r="F9030" s="63" t="s">
        <v>205</v>
      </c>
      <c r="G9030" s="63" t="s">
        <v>1096</v>
      </c>
      <c r="H9030" s="33"/>
      <c r="I9030" s="33"/>
      <c r="J9030" s="6"/>
    </row>
    <row r="9031">
      <c r="A9031" s="62">
        <v>8.91114300244E11</v>
      </c>
      <c r="B9031" s="63" t="s">
        <v>26230</v>
      </c>
      <c r="C9031" s="63" t="s">
        <v>26231</v>
      </c>
      <c r="D9031" s="62">
        <v>8.7083627292E10</v>
      </c>
      <c r="E9031" s="63" t="s">
        <v>225</v>
      </c>
      <c r="F9031" s="63" t="s">
        <v>16</v>
      </c>
      <c r="G9031" s="63" t="s">
        <v>5543</v>
      </c>
      <c r="H9031" s="33"/>
      <c r="I9031" s="33"/>
      <c r="J9031" s="6"/>
    </row>
    <row r="9032">
      <c r="A9032" s="62">
        <v>8.91115402123E11</v>
      </c>
      <c r="B9032" s="63" t="s">
        <v>26232</v>
      </c>
      <c r="C9032" s="63" t="s">
        <v>26233</v>
      </c>
      <c r="D9032" s="62">
        <v>8.7785738588E10</v>
      </c>
      <c r="E9032" s="63" t="s">
        <v>15</v>
      </c>
      <c r="F9032" s="63" t="s">
        <v>1868</v>
      </c>
      <c r="G9032" s="63" t="s">
        <v>14142</v>
      </c>
      <c r="H9032" s="33"/>
      <c r="I9032" s="33"/>
      <c r="J9032" s="6"/>
    </row>
    <row r="9033">
      <c r="A9033" s="72">
        <v>8.91118450615E11</v>
      </c>
      <c r="B9033" s="73" t="s">
        <v>26234</v>
      </c>
      <c r="C9033" s="73" t="s">
        <v>26235</v>
      </c>
      <c r="D9033" s="109" t="s">
        <v>26236</v>
      </c>
      <c r="E9033" s="73" t="s">
        <v>21</v>
      </c>
      <c r="F9033" s="73" t="s">
        <v>71</v>
      </c>
      <c r="G9033" s="73" t="s">
        <v>3317</v>
      </c>
      <c r="H9033" s="74" t="s">
        <v>26237</v>
      </c>
      <c r="I9033" s="14"/>
      <c r="J9033" s="10"/>
    </row>
    <row r="9034">
      <c r="A9034" s="28">
        <v>8.91121300232E11</v>
      </c>
      <c r="B9034" s="29" t="s">
        <v>26238</v>
      </c>
      <c r="C9034" s="29" t="s">
        <v>26239</v>
      </c>
      <c r="D9034" s="28">
        <v>8.7763111171E10</v>
      </c>
      <c r="E9034" s="29" t="s">
        <v>16</v>
      </c>
      <c r="F9034" s="29" t="s">
        <v>96</v>
      </c>
      <c r="G9034" s="29" t="s">
        <v>26240</v>
      </c>
      <c r="H9034" s="51" t="s">
        <v>2882</v>
      </c>
      <c r="I9034" s="6"/>
      <c r="J9034" s="6"/>
    </row>
    <row r="9035">
      <c r="A9035" s="28">
        <v>8.91121301875E11</v>
      </c>
      <c r="B9035" s="29" t="s">
        <v>26241</v>
      </c>
      <c r="C9035" s="29" t="s">
        <v>26242</v>
      </c>
      <c r="D9035" s="28">
        <v>8.7757898954E10</v>
      </c>
      <c r="E9035" s="29" t="s">
        <v>5077</v>
      </c>
      <c r="F9035" s="29" t="s">
        <v>452</v>
      </c>
      <c r="G9035" s="29" t="s">
        <v>1617</v>
      </c>
      <c r="H9035" s="51" t="s">
        <v>23599</v>
      </c>
      <c r="I9035" s="6"/>
      <c r="J9035" s="33"/>
    </row>
    <row r="9036">
      <c r="A9036" s="28">
        <v>8.91125301966E11</v>
      </c>
      <c r="B9036" s="29" t="s">
        <v>26243</v>
      </c>
      <c r="C9036" s="29" t="s">
        <v>26244</v>
      </c>
      <c r="D9036" s="39" t="s">
        <v>26245</v>
      </c>
      <c r="E9036" s="29" t="s">
        <v>36</v>
      </c>
      <c r="F9036" s="29" t="s">
        <v>37</v>
      </c>
      <c r="G9036" s="29" t="s">
        <v>16807</v>
      </c>
      <c r="H9036" s="51" t="s">
        <v>26227</v>
      </c>
      <c r="I9036" s="6"/>
      <c r="J9036" s="10"/>
    </row>
    <row r="9037">
      <c r="A9037" s="62">
        <v>8.91209301477E11</v>
      </c>
      <c r="B9037" s="63" t="s">
        <v>26246</v>
      </c>
      <c r="C9037" s="63" t="s">
        <v>26247</v>
      </c>
      <c r="D9037" s="62">
        <f>+77086378717</f>
        <v>77086378717</v>
      </c>
      <c r="E9037" s="63" t="s">
        <v>70</v>
      </c>
      <c r="F9037" s="63" t="s">
        <v>1868</v>
      </c>
      <c r="G9037" s="63" t="s">
        <v>5543</v>
      </c>
      <c r="H9037" s="33"/>
      <c r="I9037" s="33"/>
      <c r="J9037" s="10"/>
    </row>
    <row r="9038">
      <c r="A9038" s="3">
        <v>8.9121235143E11</v>
      </c>
      <c r="B9038" s="2" t="s">
        <v>26248</v>
      </c>
      <c r="C9038" s="2" t="s">
        <v>26249</v>
      </c>
      <c r="D9038" s="3">
        <v>8.7778604189E10</v>
      </c>
      <c r="E9038" s="2" t="s">
        <v>165</v>
      </c>
      <c r="F9038" s="2" t="s">
        <v>91</v>
      </c>
      <c r="G9038" s="2" t="s">
        <v>16196</v>
      </c>
      <c r="H9038" s="4" t="s">
        <v>26250</v>
      </c>
      <c r="I9038" s="10"/>
      <c r="J9038" s="33"/>
    </row>
    <row r="9039">
      <c r="A9039" s="3">
        <v>8.91215300372E11</v>
      </c>
      <c r="B9039" s="2" t="s">
        <v>26251</v>
      </c>
      <c r="C9039" s="2" t="s">
        <v>26252</v>
      </c>
      <c r="D9039" s="3">
        <f>+77762491696</f>
        <v>77762491696</v>
      </c>
      <c r="E9039" s="2" t="s">
        <v>213</v>
      </c>
      <c r="F9039" s="2" t="s">
        <v>37</v>
      </c>
      <c r="G9039" s="2" t="s">
        <v>25911</v>
      </c>
      <c r="H9039" s="4" t="s">
        <v>25590</v>
      </c>
      <c r="I9039" s="10"/>
      <c r="J9039" s="6"/>
    </row>
    <row r="9040">
      <c r="A9040" s="28">
        <v>8.91223300465E11</v>
      </c>
      <c r="B9040" s="29" t="s">
        <v>26253</v>
      </c>
      <c r="C9040" s="29" t="s">
        <v>26254</v>
      </c>
      <c r="D9040" s="39" t="s">
        <v>26255</v>
      </c>
      <c r="E9040" s="29" t="s">
        <v>173</v>
      </c>
      <c r="F9040" s="29" t="s">
        <v>37</v>
      </c>
      <c r="G9040" s="29" t="s">
        <v>5938</v>
      </c>
      <c r="H9040" s="51" t="s">
        <v>25390</v>
      </c>
      <c r="I9040" s="6"/>
      <c r="J9040" s="13"/>
      <c r="K9040" s="82"/>
      <c r="L9040" s="82"/>
      <c r="M9040" s="82"/>
      <c r="N9040" s="82"/>
      <c r="O9040" s="82"/>
      <c r="P9040" s="82"/>
      <c r="Q9040" s="82"/>
      <c r="R9040" s="82"/>
      <c r="S9040" s="82"/>
      <c r="T9040" s="82"/>
      <c r="U9040" s="82"/>
      <c r="V9040" s="82"/>
      <c r="W9040" s="82"/>
      <c r="X9040" s="82"/>
      <c r="Y9040" s="82"/>
      <c r="Z9040" s="82"/>
    </row>
    <row r="9041">
      <c r="A9041" s="28">
        <v>8.91228351457E11</v>
      </c>
      <c r="B9041" s="29" t="s">
        <v>26256</v>
      </c>
      <c r="C9041" s="29" t="s">
        <v>26257</v>
      </c>
      <c r="D9041" s="28">
        <v>8.7714232332E10</v>
      </c>
      <c r="E9041" s="29" t="s">
        <v>151</v>
      </c>
      <c r="F9041" s="29" t="s">
        <v>55</v>
      </c>
      <c r="G9041" s="29" t="s">
        <v>26258</v>
      </c>
      <c r="H9041" s="51" t="s">
        <v>25254</v>
      </c>
      <c r="I9041" s="6"/>
      <c r="J9041" s="33"/>
    </row>
    <row r="9042">
      <c r="A9042" s="3">
        <v>8.91229350325E11</v>
      </c>
      <c r="B9042" s="2" t="s">
        <v>26259</v>
      </c>
      <c r="C9042" s="2" t="s">
        <v>26260</v>
      </c>
      <c r="D9042" s="3">
        <v>8.7013427772E10</v>
      </c>
      <c r="E9042" s="2" t="s">
        <v>21</v>
      </c>
      <c r="F9042" s="2" t="s">
        <v>22</v>
      </c>
      <c r="G9042" s="2" t="s">
        <v>13375</v>
      </c>
      <c r="H9042" s="4" t="s">
        <v>2812</v>
      </c>
      <c r="I9042" s="10"/>
      <c r="J9042" s="6"/>
    </row>
    <row r="9043">
      <c r="A9043" s="3">
        <v>9.00102350198E11</v>
      </c>
      <c r="B9043" s="2" t="s">
        <v>15923</v>
      </c>
      <c r="C9043" s="2" t="s">
        <v>26261</v>
      </c>
      <c r="D9043" s="3">
        <v>8.775858808E10</v>
      </c>
      <c r="E9043" s="2" t="s">
        <v>165</v>
      </c>
      <c r="F9043" s="2" t="s">
        <v>201</v>
      </c>
      <c r="G9043" s="2" t="s">
        <v>26262</v>
      </c>
      <c r="H9043" s="4" t="s">
        <v>26263</v>
      </c>
      <c r="I9043" s="10"/>
      <c r="J9043" s="6"/>
    </row>
    <row r="9044">
      <c r="A9044" s="28">
        <v>9.00103350361E11</v>
      </c>
      <c r="B9044" s="29" t="s">
        <v>26264</v>
      </c>
      <c r="C9044" s="29" t="s">
        <v>26265</v>
      </c>
      <c r="D9044" s="28">
        <v>8.7789333357E10</v>
      </c>
      <c r="E9044" s="29" t="s">
        <v>21</v>
      </c>
      <c r="F9044" s="29" t="s">
        <v>43</v>
      </c>
      <c r="G9044" s="29" t="s">
        <v>1554</v>
      </c>
      <c r="H9044" s="51" t="s">
        <v>15867</v>
      </c>
      <c r="I9044" s="6"/>
      <c r="J9044" s="6"/>
    </row>
    <row r="9045">
      <c r="A9045" s="28">
        <v>9.00105300742E11</v>
      </c>
      <c r="B9045" s="29" t="s">
        <v>2371</v>
      </c>
      <c r="C9045" s="29" t="s">
        <v>26266</v>
      </c>
      <c r="D9045" s="39" t="s">
        <v>26267</v>
      </c>
      <c r="E9045" s="29" t="s">
        <v>674</v>
      </c>
      <c r="F9045" s="29" t="s">
        <v>2</v>
      </c>
      <c r="G9045" s="29" t="s">
        <v>6522</v>
      </c>
      <c r="H9045" s="51" t="s">
        <v>20485</v>
      </c>
      <c r="I9045" s="6"/>
      <c r="J9045" s="10"/>
    </row>
    <row r="9046">
      <c r="A9046" s="28">
        <v>9.00106302111E11</v>
      </c>
      <c r="B9046" s="29" t="s">
        <v>26268</v>
      </c>
      <c r="C9046" s="29" t="s">
        <v>26269</v>
      </c>
      <c r="D9046" s="28">
        <v>8.7023698786E10</v>
      </c>
      <c r="E9046" s="29" t="s">
        <v>543</v>
      </c>
      <c r="F9046" s="29" t="s">
        <v>37</v>
      </c>
      <c r="G9046" s="29" t="s">
        <v>6101</v>
      </c>
      <c r="H9046" s="51" t="s">
        <v>25390</v>
      </c>
      <c r="I9046" s="6"/>
      <c r="J9046" s="10"/>
    </row>
    <row r="9047">
      <c r="A9047" s="62">
        <v>9.00106302586E11</v>
      </c>
      <c r="B9047" s="63" t="s">
        <v>26270</v>
      </c>
      <c r="C9047" s="63" t="s">
        <v>26271</v>
      </c>
      <c r="D9047" s="62">
        <f>+77074000090</f>
        <v>77074000090</v>
      </c>
      <c r="E9047" s="63" t="s">
        <v>11207</v>
      </c>
      <c r="F9047" s="63" t="s">
        <v>2984</v>
      </c>
      <c r="G9047" s="63" t="s">
        <v>6054</v>
      </c>
      <c r="H9047" s="33"/>
      <c r="I9047" s="33"/>
      <c r="J9047" s="33"/>
    </row>
    <row r="9048">
      <c r="A9048" s="28">
        <v>9.0011140085E11</v>
      </c>
      <c r="B9048" s="29" t="s">
        <v>26272</v>
      </c>
      <c r="C9048" s="29" t="s">
        <v>26273</v>
      </c>
      <c r="D9048" s="28">
        <v>8.7015531313E10</v>
      </c>
      <c r="E9048" s="29" t="s">
        <v>213</v>
      </c>
      <c r="F9048" s="29" t="s">
        <v>37</v>
      </c>
      <c r="G9048" s="29" t="s">
        <v>13104</v>
      </c>
      <c r="H9048" s="51" t="s">
        <v>25390</v>
      </c>
      <c r="I9048" s="6"/>
      <c r="J9048" s="20"/>
    </row>
    <row r="9049">
      <c r="A9049" s="28">
        <v>9.00112450228E11</v>
      </c>
      <c r="B9049" s="29" t="s">
        <v>26274</v>
      </c>
      <c r="C9049" s="29" t="s">
        <v>26275</v>
      </c>
      <c r="D9049" s="28">
        <v>8.7028315363E10</v>
      </c>
      <c r="E9049" s="29" t="s">
        <v>165</v>
      </c>
      <c r="F9049" s="29" t="s">
        <v>43</v>
      </c>
      <c r="G9049" s="29" t="s">
        <v>1409</v>
      </c>
      <c r="H9049" s="51" t="s">
        <v>2775</v>
      </c>
      <c r="I9049" s="6"/>
      <c r="J9049" s="20"/>
    </row>
    <row r="9050">
      <c r="A9050" s="28">
        <v>9.0012140026E11</v>
      </c>
      <c r="B9050" s="29" t="s">
        <v>26276</v>
      </c>
      <c r="C9050" s="29" t="s">
        <v>26277</v>
      </c>
      <c r="D9050" s="39" t="s">
        <v>26278</v>
      </c>
      <c r="E9050" s="29" t="s">
        <v>36</v>
      </c>
      <c r="F9050" s="29" t="s">
        <v>22</v>
      </c>
      <c r="G9050" s="29" t="s">
        <v>18875</v>
      </c>
      <c r="H9050" s="51" t="s">
        <v>23934</v>
      </c>
      <c r="I9050" s="6"/>
      <c r="J9050" s="6"/>
    </row>
    <row r="9051">
      <c r="A9051" s="58"/>
      <c r="B9051" s="58"/>
      <c r="C9051" s="58"/>
      <c r="D9051" s="58"/>
      <c r="E9051" s="58"/>
      <c r="F9051" s="58"/>
      <c r="G9051" s="58"/>
      <c r="H9051" s="6"/>
      <c r="I9051" s="6"/>
      <c r="J9051" s="6"/>
    </row>
    <row r="9052">
      <c r="A9052" s="3">
        <v>9.00125301561E11</v>
      </c>
      <c r="B9052" s="2" t="s">
        <v>26279</v>
      </c>
      <c r="C9052" s="2" t="s">
        <v>26280</v>
      </c>
      <c r="D9052" s="3">
        <v>8.7057255098E10</v>
      </c>
      <c r="E9052" s="2" t="s">
        <v>117</v>
      </c>
      <c r="F9052" s="2" t="s">
        <v>31</v>
      </c>
      <c r="G9052" s="2" t="s">
        <v>26281</v>
      </c>
      <c r="H9052" s="4" t="s">
        <v>26282</v>
      </c>
      <c r="I9052" s="10"/>
      <c r="J9052" s="33"/>
    </row>
    <row r="9053">
      <c r="A9053" s="28">
        <v>9.00202301649E11</v>
      </c>
      <c r="B9053" s="29" t="s">
        <v>26283</v>
      </c>
      <c r="C9053" s="29" t="s">
        <v>26284</v>
      </c>
      <c r="D9053" s="28">
        <v>8.7474263242E10</v>
      </c>
      <c r="E9053" s="29" t="s">
        <v>420</v>
      </c>
      <c r="F9053" s="29" t="s">
        <v>37</v>
      </c>
      <c r="G9053" s="29" t="s">
        <v>26285</v>
      </c>
      <c r="H9053" s="51" t="s">
        <v>26286</v>
      </c>
      <c r="I9053" s="6"/>
      <c r="J9053" s="33"/>
    </row>
    <row r="9054">
      <c r="A9054" s="62">
        <v>9.00203301614E11</v>
      </c>
      <c r="B9054" s="63" t="s">
        <v>26287</v>
      </c>
      <c r="C9054" s="63" t="s">
        <v>26288</v>
      </c>
      <c r="D9054" s="62">
        <v>8.7757522902E10</v>
      </c>
      <c r="E9054" s="63" t="s">
        <v>8359</v>
      </c>
      <c r="F9054" s="63" t="s">
        <v>205</v>
      </c>
      <c r="G9054" s="63" t="s">
        <v>5169</v>
      </c>
      <c r="H9054" s="33"/>
      <c r="I9054" s="33"/>
      <c r="J9054" s="6"/>
    </row>
    <row r="9055">
      <c r="A9055" s="62">
        <v>9.00205351661E11</v>
      </c>
      <c r="B9055" s="63" t="s">
        <v>26289</v>
      </c>
      <c r="C9055" s="63" t="s">
        <v>26290</v>
      </c>
      <c r="D9055" s="62">
        <v>8.7015150006E10</v>
      </c>
      <c r="E9055" s="63" t="s">
        <v>674</v>
      </c>
      <c r="F9055" s="63" t="s">
        <v>428</v>
      </c>
      <c r="G9055" s="63" t="s">
        <v>14908</v>
      </c>
      <c r="H9055" s="33"/>
      <c r="I9055" s="33"/>
      <c r="J9055" s="10"/>
    </row>
    <row r="9056">
      <c r="A9056" s="28">
        <v>9.00207400397E11</v>
      </c>
      <c r="B9056" s="29" t="s">
        <v>26291</v>
      </c>
      <c r="C9056" s="29" t="s">
        <v>26292</v>
      </c>
      <c r="D9056" s="39" t="s">
        <v>26293</v>
      </c>
      <c r="E9056" s="29" t="s">
        <v>20564</v>
      </c>
      <c r="F9056" s="29" t="s">
        <v>2</v>
      </c>
      <c r="G9056" s="29" t="s">
        <v>26294</v>
      </c>
      <c r="H9056" s="51" t="s">
        <v>20485</v>
      </c>
      <c r="I9056" s="6"/>
      <c r="J9056" s="13"/>
    </row>
    <row r="9057">
      <c r="A9057" s="3">
        <v>9.00216300647E11</v>
      </c>
      <c r="B9057" s="2" t="s">
        <v>26295</v>
      </c>
      <c r="C9057" s="2" t="s">
        <v>26296</v>
      </c>
      <c r="D9057" s="69" t="s">
        <v>26297</v>
      </c>
      <c r="E9057" s="2" t="s">
        <v>173</v>
      </c>
      <c r="F9057" s="2" t="s">
        <v>31</v>
      </c>
      <c r="G9057" s="2" t="s">
        <v>3561</v>
      </c>
      <c r="H9057" s="4" t="s">
        <v>26298</v>
      </c>
      <c r="I9057" s="10"/>
      <c r="J9057" s="6"/>
    </row>
    <row r="9058">
      <c r="A9058" s="28">
        <v>9.00227350841E11</v>
      </c>
      <c r="B9058" s="29" t="s">
        <v>26299</v>
      </c>
      <c r="C9058" s="29" t="s">
        <v>26300</v>
      </c>
      <c r="D9058" s="28">
        <v>8.7765020201E10</v>
      </c>
      <c r="E9058" s="29" t="s">
        <v>165</v>
      </c>
      <c r="F9058" s="29" t="s">
        <v>60</v>
      </c>
      <c r="G9058" s="29" t="s">
        <v>1041</v>
      </c>
      <c r="H9058" s="51" t="s">
        <v>2994</v>
      </c>
      <c r="I9058" s="6"/>
      <c r="J9058" s="6"/>
    </row>
    <row r="9059">
      <c r="A9059" s="28">
        <v>9.00302302105E11</v>
      </c>
      <c r="B9059" s="29" t="s">
        <v>26301</v>
      </c>
      <c r="C9059" s="29" t="s">
        <v>26302</v>
      </c>
      <c r="D9059" s="28">
        <v>8.7775399896E10</v>
      </c>
      <c r="E9059" s="29" t="s">
        <v>213</v>
      </c>
      <c r="F9059" s="29" t="s">
        <v>2</v>
      </c>
      <c r="G9059" s="29" t="s">
        <v>1705</v>
      </c>
      <c r="H9059" s="51" t="s">
        <v>20485</v>
      </c>
      <c r="I9059" s="6"/>
      <c r="J9059" s="6"/>
    </row>
    <row r="9060">
      <c r="A9060" s="62">
        <v>9.00306402173E11</v>
      </c>
      <c r="B9060" s="63" t="s">
        <v>26303</v>
      </c>
      <c r="C9060" s="63" t="s">
        <v>26304</v>
      </c>
      <c r="D9060" s="62">
        <v>8.775450035E10</v>
      </c>
      <c r="E9060" s="63" t="s">
        <v>165</v>
      </c>
      <c r="F9060" s="63" t="s">
        <v>205</v>
      </c>
      <c r="G9060" s="63" t="s">
        <v>1096</v>
      </c>
      <c r="H9060" s="33"/>
      <c r="I9060" s="33"/>
      <c r="J9060" s="6"/>
    </row>
    <row r="9061">
      <c r="A9061" s="28">
        <v>9.00309300296E11</v>
      </c>
      <c r="B9061" s="29" t="s">
        <v>26305</v>
      </c>
      <c r="C9061" s="29" t="s">
        <v>26306</v>
      </c>
      <c r="D9061" s="28">
        <v>8.7785395684E10</v>
      </c>
      <c r="E9061" s="29" t="s">
        <v>165</v>
      </c>
      <c r="F9061" s="29" t="s">
        <v>2</v>
      </c>
      <c r="G9061" s="29" t="s">
        <v>12199</v>
      </c>
      <c r="H9061" s="51" t="s">
        <v>26307</v>
      </c>
      <c r="I9061" s="6"/>
      <c r="J9061" s="10"/>
    </row>
    <row r="9062">
      <c r="A9062" s="28">
        <v>9.00309300602E11</v>
      </c>
      <c r="B9062" s="29" t="s">
        <v>26308</v>
      </c>
      <c r="C9062" s="29" t="s">
        <v>26309</v>
      </c>
      <c r="D9062" s="39" t="s">
        <v>26310</v>
      </c>
      <c r="E9062" s="29" t="s">
        <v>6979</v>
      </c>
      <c r="F9062" s="29" t="s">
        <v>2</v>
      </c>
      <c r="G9062" s="29" t="s">
        <v>6514</v>
      </c>
      <c r="H9062" s="51" t="s">
        <v>20485</v>
      </c>
      <c r="I9062" s="6"/>
      <c r="J9062" s="6"/>
    </row>
    <row r="9063">
      <c r="A9063" s="28">
        <v>9.00310450313E11</v>
      </c>
      <c r="B9063" s="29" t="s">
        <v>2287</v>
      </c>
      <c r="C9063" s="29" t="s">
        <v>26311</v>
      </c>
      <c r="D9063" s="28">
        <v>8.7029454548E10</v>
      </c>
      <c r="E9063" s="29" t="s">
        <v>12819</v>
      </c>
      <c r="F9063" s="29" t="s">
        <v>16</v>
      </c>
      <c r="G9063" s="29" t="s">
        <v>3280</v>
      </c>
      <c r="H9063" s="51" t="s">
        <v>2894</v>
      </c>
      <c r="I9063" s="6"/>
      <c r="J9063" s="6"/>
    </row>
    <row r="9064">
      <c r="A9064" s="62">
        <v>9.0031340149E11</v>
      </c>
      <c r="B9064" s="63" t="s">
        <v>26312</v>
      </c>
      <c r="C9064" s="63" t="s">
        <v>26313</v>
      </c>
      <c r="D9064" s="62">
        <v>8.7026422025E10</v>
      </c>
      <c r="E9064" s="63" t="s">
        <v>165</v>
      </c>
      <c r="F9064" s="63" t="s">
        <v>205</v>
      </c>
      <c r="G9064" s="63" t="s">
        <v>1096</v>
      </c>
      <c r="H9064" s="33"/>
      <c r="I9064" s="33"/>
      <c r="J9064" s="33"/>
    </row>
    <row r="9065">
      <c r="A9065" s="28">
        <v>9.00317300666E11</v>
      </c>
      <c r="B9065" s="29" t="s">
        <v>26314</v>
      </c>
      <c r="C9065" s="29" t="s">
        <v>26315</v>
      </c>
      <c r="D9065" s="28">
        <v>8.7026361045E10</v>
      </c>
      <c r="E9065" s="29" t="s">
        <v>213</v>
      </c>
      <c r="F9065" s="29" t="s">
        <v>16</v>
      </c>
      <c r="G9065" s="29" t="s">
        <v>12067</v>
      </c>
      <c r="H9065" s="51" t="s">
        <v>23599</v>
      </c>
      <c r="I9065" s="6"/>
      <c r="J9065" s="6"/>
    </row>
    <row r="9066">
      <c r="A9066" s="3">
        <v>9.00318350102E11</v>
      </c>
      <c r="B9066" s="2" t="s">
        <v>25428</v>
      </c>
      <c r="C9066" s="2" t="s">
        <v>26316</v>
      </c>
      <c r="D9066" s="3">
        <v>8.7053251023E10</v>
      </c>
      <c r="E9066" s="2" t="s">
        <v>213</v>
      </c>
      <c r="F9066" s="2" t="s">
        <v>9</v>
      </c>
      <c r="G9066" s="2" t="s">
        <v>1121</v>
      </c>
      <c r="H9066" s="65" t="s">
        <v>3123</v>
      </c>
      <c r="I9066" s="10"/>
      <c r="J9066" s="33"/>
    </row>
    <row r="9067">
      <c r="A9067" s="3">
        <v>9.0032130115E11</v>
      </c>
      <c r="B9067" s="2" t="s">
        <v>22347</v>
      </c>
      <c r="C9067" s="2" t="s">
        <v>26317</v>
      </c>
      <c r="D9067" s="3">
        <v>8.7056862301E10</v>
      </c>
      <c r="E9067" s="2" t="s">
        <v>386</v>
      </c>
      <c r="F9067" s="2" t="s">
        <v>37</v>
      </c>
      <c r="G9067" s="2" t="s">
        <v>6089</v>
      </c>
      <c r="H9067" s="4" t="s">
        <v>25590</v>
      </c>
      <c r="I9067" s="10"/>
      <c r="J9067" s="33"/>
    </row>
    <row r="9068">
      <c r="A9068" s="62">
        <v>9.00321302169E11</v>
      </c>
      <c r="B9068" s="63" t="s">
        <v>26318</v>
      </c>
      <c r="C9068" s="63" t="s">
        <v>26319</v>
      </c>
      <c r="D9068" s="63" t="s">
        <v>26320</v>
      </c>
      <c r="E9068" s="63" t="s">
        <v>386</v>
      </c>
      <c r="F9068" s="63" t="s">
        <v>205</v>
      </c>
      <c r="G9068" s="63" t="s">
        <v>12844</v>
      </c>
      <c r="H9068" s="33"/>
      <c r="I9068" s="33"/>
      <c r="J9068" s="6"/>
    </row>
    <row r="9069">
      <c r="A9069" s="28">
        <v>9.00326300152E11</v>
      </c>
      <c r="B9069" s="29" t="s">
        <v>26321</v>
      </c>
      <c r="C9069" s="29" t="s">
        <v>26322</v>
      </c>
      <c r="D9069" s="28">
        <v>8.7016400114E10</v>
      </c>
      <c r="E9069" s="29" t="s">
        <v>7936</v>
      </c>
      <c r="F9069" s="29" t="s">
        <v>452</v>
      </c>
      <c r="G9069" s="29" t="s">
        <v>1617</v>
      </c>
      <c r="H9069" s="51" t="s">
        <v>23599</v>
      </c>
      <c r="I9069" s="6"/>
      <c r="J9069" s="10"/>
    </row>
    <row r="9070">
      <c r="A9070" s="62">
        <v>9.00327301183E11</v>
      </c>
      <c r="B9070" s="63" t="s">
        <v>19615</v>
      </c>
      <c r="C9070" s="63" t="s">
        <v>26323</v>
      </c>
      <c r="D9070" s="62">
        <f>+77051290085</f>
        <v>77051290085</v>
      </c>
      <c r="E9070" s="63" t="s">
        <v>5862</v>
      </c>
      <c r="F9070" s="63" t="s">
        <v>2984</v>
      </c>
      <c r="G9070" s="63" t="s">
        <v>21196</v>
      </c>
      <c r="H9070" s="33"/>
      <c r="I9070" s="33"/>
      <c r="J9070" s="10"/>
    </row>
    <row r="9071">
      <c r="A9071" s="3">
        <v>9.00401350064E11</v>
      </c>
      <c r="B9071" s="2" t="s">
        <v>26324</v>
      </c>
      <c r="C9071" s="2" t="s">
        <v>26325</v>
      </c>
      <c r="D9071" s="3">
        <v>8.7479539477E10</v>
      </c>
      <c r="E9071" s="2" t="s">
        <v>213</v>
      </c>
      <c r="F9071" s="2" t="s">
        <v>60</v>
      </c>
      <c r="G9071" s="2" t="s">
        <v>23196</v>
      </c>
      <c r="H9071" s="4" t="s">
        <v>2425</v>
      </c>
      <c r="I9071" s="10"/>
      <c r="J9071" s="6"/>
    </row>
    <row r="9072">
      <c r="A9072" s="28">
        <v>9.00403302055E11</v>
      </c>
      <c r="B9072" s="29" t="s">
        <v>26326</v>
      </c>
      <c r="C9072" s="29" t="s">
        <v>26327</v>
      </c>
      <c r="D9072" s="28">
        <v>8.7789190702E10</v>
      </c>
      <c r="E9072" s="29" t="s">
        <v>213</v>
      </c>
      <c r="F9072" s="29" t="s">
        <v>37</v>
      </c>
      <c r="G9072" s="29" t="s">
        <v>13127</v>
      </c>
      <c r="H9072" s="51" t="s">
        <v>25390</v>
      </c>
      <c r="I9072" s="6"/>
      <c r="J9072" s="6"/>
    </row>
    <row r="9073">
      <c r="A9073" s="62">
        <v>9.00403451743E11</v>
      </c>
      <c r="B9073" s="63" t="s">
        <v>26328</v>
      </c>
      <c r="C9073" s="63" t="s">
        <v>26329</v>
      </c>
      <c r="D9073" s="62">
        <v>8.7088150752E10</v>
      </c>
      <c r="E9073" s="63" t="s">
        <v>1</v>
      </c>
      <c r="F9073" s="63" t="s">
        <v>16</v>
      </c>
      <c r="G9073" s="63" t="s">
        <v>5863</v>
      </c>
      <c r="H9073" s="33"/>
      <c r="I9073" s="33"/>
      <c r="J9073" s="10"/>
    </row>
    <row r="9074">
      <c r="A9074" s="62">
        <v>9.00407301475E11</v>
      </c>
      <c r="B9074" s="63" t="s">
        <v>26330</v>
      </c>
      <c r="C9074" s="63" t="s">
        <v>26331</v>
      </c>
      <c r="D9074" s="62">
        <v>8.702540704E10</v>
      </c>
      <c r="E9074" s="63" t="s">
        <v>165</v>
      </c>
      <c r="F9074" s="63" t="s">
        <v>205</v>
      </c>
      <c r="G9074" s="63" t="s">
        <v>13347</v>
      </c>
      <c r="H9074" s="33"/>
      <c r="I9074" s="33"/>
      <c r="J9074" s="6"/>
    </row>
    <row r="9075">
      <c r="A9075" s="3">
        <v>9.00407301861E11</v>
      </c>
      <c r="B9075" s="2" t="s">
        <v>26332</v>
      </c>
      <c r="C9075" s="2" t="s">
        <v>26333</v>
      </c>
      <c r="D9075" s="3">
        <v>8.7072412876E10</v>
      </c>
      <c r="E9075" s="2" t="s">
        <v>762</v>
      </c>
      <c r="F9075" s="2" t="s">
        <v>186</v>
      </c>
      <c r="G9075" s="2" t="s">
        <v>22018</v>
      </c>
      <c r="H9075" s="4" t="s">
        <v>2505</v>
      </c>
      <c r="I9075" s="10"/>
      <c r="J9075" s="6"/>
    </row>
    <row r="9076">
      <c r="A9076" s="28">
        <v>8.90907451352E11</v>
      </c>
      <c r="B9076" s="29" t="s">
        <v>26334</v>
      </c>
      <c r="C9076" s="29" t="s">
        <v>26335</v>
      </c>
      <c r="D9076" s="39" t="s">
        <v>26336</v>
      </c>
      <c r="E9076" s="29" t="s">
        <v>2768</v>
      </c>
      <c r="F9076" s="29" t="s">
        <v>91</v>
      </c>
      <c r="G9076" s="29" t="s">
        <v>1138</v>
      </c>
      <c r="H9076" s="51" t="s">
        <v>2894</v>
      </c>
      <c r="I9076" s="6"/>
      <c r="J9076" s="10"/>
    </row>
    <row r="9077">
      <c r="A9077" s="28">
        <v>8.90910400621E11</v>
      </c>
      <c r="B9077" s="29" t="s">
        <v>26337</v>
      </c>
      <c r="C9077" s="29" t="s">
        <v>26338</v>
      </c>
      <c r="D9077" s="39" t="s">
        <v>26339</v>
      </c>
      <c r="E9077" s="29" t="s">
        <v>213</v>
      </c>
      <c r="F9077" s="29" t="s">
        <v>2</v>
      </c>
      <c r="G9077" s="29" t="s">
        <v>15879</v>
      </c>
      <c r="H9077" s="51" t="s">
        <v>20485</v>
      </c>
      <c r="I9077" s="6"/>
      <c r="J9077" s="6"/>
    </row>
    <row r="9078">
      <c r="A9078" s="62">
        <v>8.90912402173E11</v>
      </c>
      <c r="B9078" s="63" t="s">
        <v>26340</v>
      </c>
      <c r="C9078" s="63" t="s">
        <v>26340</v>
      </c>
      <c r="D9078" s="62">
        <v>8.7076496459E10</v>
      </c>
      <c r="E9078" s="63" t="s">
        <v>302</v>
      </c>
      <c r="F9078" s="63" t="s">
        <v>16</v>
      </c>
      <c r="G9078" s="63" t="s">
        <v>8870</v>
      </c>
      <c r="H9078" s="33"/>
      <c r="I9078" s="33"/>
      <c r="J9078" s="33"/>
    </row>
    <row r="9079">
      <c r="A9079" s="28">
        <v>8.90918350328E11</v>
      </c>
      <c r="B9079" s="29" t="s">
        <v>26341</v>
      </c>
      <c r="C9079" s="29" t="s">
        <v>26342</v>
      </c>
      <c r="D9079" s="39" t="s">
        <v>26343</v>
      </c>
      <c r="E9079" s="29" t="s">
        <v>165</v>
      </c>
      <c r="F9079" s="29" t="s">
        <v>43</v>
      </c>
      <c r="G9079" s="29" t="s">
        <v>4897</v>
      </c>
      <c r="H9079" s="51" t="s">
        <v>2775</v>
      </c>
      <c r="I9079" s="6"/>
      <c r="J9079" s="10"/>
    </row>
    <row r="9080">
      <c r="A9080" s="28">
        <v>8.90918402601E11</v>
      </c>
      <c r="B9080" s="29" t="s">
        <v>26344</v>
      </c>
      <c r="C9080" s="29" t="s">
        <v>26345</v>
      </c>
      <c r="D9080" s="28">
        <v>8.7082489215E10</v>
      </c>
      <c r="E9080" s="29" t="s">
        <v>165</v>
      </c>
      <c r="F9080" s="29" t="s">
        <v>37</v>
      </c>
      <c r="G9080" s="29" t="s">
        <v>5968</v>
      </c>
      <c r="H9080" s="51" t="s">
        <v>26346</v>
      </c>
      <c r="I9080" s="6"/>
      <c r="J9080" s="33"/>
    </row>
    <row r="9081">
      <c r="A9081" s="3">
        <v>8.90925351413E11</v>
      </c>
      <c r="B9081" s="2" t="s">
        <v>26347</v>
      </c>
      <c r="C9081" s="2" t="s">
        <v>26348</v>
      </c>
      <c r="D9081" s="3">
        <v>8.7011867966E10</v>
      </c>
      <c r="E9081" s="2" t="s">
        <v>70</v>
      </c>
      <c r="F9081" s="2" t="s">
        <v>71</v>
      </c>
      <c r="G9081" s="2" t="s">
        <v>2598</v>
      </c>
      <c r="H9081" s="4" t="s">
        <v>25945</v>
      </c>
      <c r="I9081" s="10"/>
      <c r="J9081" s="33"/>
    </row>
    <row r="9082">
      <c r="A9082" s="3">
        <v>8.90927301745E11</v>
      </c>
      <c r="B9082" s="2" t="s">
        <v>26349</v>
      </c>
      <c r="C9082" s="2" t="s">
        <v>26350</v>
      </c>
      <c r="D9082" s="3">
        <v>8.7786020908E10</v>
      </c>
      <c r="E9082" s="2" t="s">
        <v>674</v>
      </c>
      <c r="F9082" s="2" t="s">
        <v>452</v>
      </c>
      <c r="G9082" s="2" t="s">
        <v>15120</v>
      </c>
      <c r="H9082" s="4" t="s">
        <v>23560</v>
      </c>
      <c r="I9082" s="10"/>
      <c r="J9082" s="10"/>
    </row>
    <row r="9083">
      <c r="A9083" s="3">
        <v>8.90928351162E11</v>
      </c>
      <c r="B9083" s="2" t="s">
        <v>26351</v>
      </c>
      <c r="C9083" s="2" t="s">
        <v>26352</v>
      </c>
      <c r="D9083" s="2" t="s">
        <v>26353</v>
      </c>
      <c r="E9083" s="2" t="s">
        <v>674</v>
      </c>
      <c r="F9083" s="2" t="s">
        <v>22</v>
      </c>
      <c r="G9083" s="2" t="s">
        <v>26354</v>
      </c>
      <c r="H9083" s="4" t="s">
        <v>2755</v>
      </c>
      <c r="I9083" s="10"/>
      <c r="J9083" s="10"/>
    </row>
    <row r="9084">
      <c r="A9084" s="3">
        <v>8.9100430086E11</v>
      </c>
      <c r="B9084" s="2" t="s">
        <v>26355</v>
      </c>
      <c r="C9084" s="2" t="s">
        <v>26356</v>
      </c>
      <c r="D9084" s="69" t="s">
        <v>26357</v>
      </c>
      <c r="E9084" s="2" t="s">
        <v>165</v>
      </c>
      <c r="F9084" s="2" t="s">
        <v>37</v>
      </c>
      <c r="G9084" s="2" t="s">
        <v>26358</v>
      </c>
      <c r="H9084" s="4" t="s">
        <v>25590</v>
      </c>
      <c r="I9084" s="10"/>
      <c r="J9084" s="14"/>
    </row>
    <row r="9085">
      <c r="A9085" s="62">
        <v>8.91011301758E11</v>
      </c>
      <c r="B9085" s="63" t="s">
        <v>26359</v>
      </c>
      <c r="C9085" s="63" t="s">
        <v>26360</v>
      </c>
      <c r="D9085" s="68" t="str">
        <f>+77011127979 ,87011127979</f>
        <v>#ERROR!</v>
      </c>
      <c r="E9085" s="63" t="s">
        <v>674</v>
      </c>
      <c r="F9085" s="63" t="s">
        <v>205</v>
      </c>
      <c r="G9085" s="63" t="s">
        <v>1634</v>
      </c>
      <c r="H9085" s="33"/>
      <c r="I9085" s="33"/>
      <c r="J9085" s="6"/>
    </row>
    <row r="9086">
      <c r="A9086" s="3">
        <v>8.91011450831E11</v>
      </c>
      <c r="B9086" s="2" t="s">
        <v>26361</v>
      </c>
      <c r="C9086" s="2" t="s">
        <v>26361</v>
      </c>
      <c r="D9086" s="3">
        <v>8.7473123891E10</v>
      </c>
      <c r="E9086" s="2" t="s">
        <v>173</v>
      </c>
      <c r="F9086" s="2" t="s">
        <v>91</v>
      </c>
      <c r="G9086" s="2" t="s">
        <v>15319</v>
      </c>
      <c r="H9086" s="4" t="s">
        <v>2928</v>
      </c>
      <c r="I9086" s="160">
        <v>31.0</v>
      </c>
      <c r="J9086" s="6"/>
    </row>
    <row r="9087">
      <c r="A9087" s="62">
        <v>8.91014401611E11</v>
      </c>
      <c r="B9087" s="63" t="s">
        <v>26362</v>
      </c>
      <c r="C9087" s="63" t="s">
        <v>26363</v>
      </c>
      <c r="D9087" s="62">
        <v>8.7756629955E10</v>
      </c>
      <c r="E9087" s="63" t="s">
        <v>36</v>
      </c>
      <c r="F9087" s="63" t="s">
        <v>2984</v>
      </c>
      <c r="G9087" s="63" t="s">
        <v>5954</v>
      </c>
      <c r="H9087" s="33"/>
      <c r="I9087" s="33"/>
      <c r="J9087" s="10"/>
    </row>
    <row r="9088">
      <c r="A9088" s="28">
        <v>8.91015450863E11</v>
      </c>
      <c r="B9088" s="29" t="s">
        <v>26364</v>
      </c>
      <c r="C9088" s="29" t="s">
        <v>26365</v>
      </c>
      <c r="D9088" s="28">
        <v>8.7477904798E10</v>
      </c>
      <c r="E9088" s="29" t="s">
        <v>213</v>
      </c>
      <c r="F9088" s="29" t="s">
        <v>71</v>
      </c>
      <c r="G9088" s="29" t="s">
        <v>26366</v>
      </c>
      <c r="H9088" s="51" t="s">
        <v>26367</v>
      </c>
      <c r="I9088" s="6"/>
      <c r="J9088" s="6"/>
    </row>
    <row r="9089">
      <c r="A9089" s="28">
        <v>8.91020450771E11</v>
      </c>
      <c r="B9089" s="29" t="s">
        <v>26368</v>
      </c>
      <c r="C9089" s="29" t="s">
        <v>26369</v>
      </c>
      <c r="D9089" s="39" t="s">
        <v>26370</v>
      </c>
      <c r="E9089" s="29" t="s">
        <v>20564</v>
      </c>
      <c r="F9089" s="29" t="s">
        <v>201</v>
      </c>
      <c r="G9089" s="29" t="s">
        <v>202</v>
      </c>
      <c r="H9089" s="51" t="s">
        <v>2977</v>
      </c>
      <c r="I9089" s="6"/>
      <c r="J9089" s="33"/>
    </row>
    <row r="9090">
      <c r="A9090" s="3">
        <v>8.91025351215E11</v>
      </c>
      <c r="B9090" s="2" t="s">
        <v>26371</v>
      </c>
      <c r="C9090" s="2" t="s">
        <v>26372</v>
      </c>
      <c r="D9090" s="3">
        <v>8.7478144844E10</v>
      </c>
      <c r="E9090" s="2" t="s">
        <v>36</v>
      </c>
      <c r="F9090" s="2" t="s">
        <v>96</v>
      </c>
      <c r="G9090" s="2" t="s">
        <v>221</v>
      </c>
      <c r="H9090" s="4" t="s">
        <v>26100</v>
      </c>
      <c r="I9090" s="10"/>
      <c r="J9090" s="13"/>
    </row>
    <row r="9091">
      <c r="A9091" s="28">
        <v>8.9102840059E11</v>
      </c>
      <c r="B9091" s="29" t="s">
        <v>26373</v>
      </c>
      <c r="C9091" s="29" t="s">
        <v>26374</v>
      </c>
      <c r="D9091" s="28">
        <v>8.7021634991E10</v>
      </c>
      <c r="E9091" s="29" t="s">
        <v>9138</v>
      </c>
      <c r="F9091" s="29" t="s">
        <v>452</v>
      </c>
      <c r="G9091" s="29" t="s">
        <v>1617</v>
      </c>
      <c r="H9091" s="51" t="s">
        <v>26375</v>
      </c>
      <c r="I9091" s="6"/>
      <c r="J9091" s="6"/>
    </row>
    <row r="9092">
      <c r="A9092" s="28">
        <v>8.91030350244E11</v>
      </c>
      <c r="B9092" s="29" t="s">
        <v>26376</v>
      </c>
      <c r="C9092" s="29" t="s">
        <v>26377</v>
      </c>
      <c r="D9092" s="28">
        <v>8.7054934754E10</v>
      </c>
      <c r="E9092" s="29" t="s">
        <v>20215</v>
      </c>
      <c r="F9092" s="29" t="s">
        <v>43</v>
      </c>
      <c r="G9092" s="29" t="s">
        <v>1111</v>
      </c>
      <c r="H9092" s="51" t="s">
        <v>1555</v>
      </c>
      <c r="I9092" s="6"/>
      <c r="J9092" s="6"/>
    </row>
    <row r="9093">
      <c r="A9093" s="62">
        <v>8.91104302078E11</v>
      </c>
      <c r="B9093" s="63" t="s">
        <v>26378</v>
      </c>
      <c r="C9093" s="63" t="s">
        <v>26378</v>
      </c>
      <c r="D9093" s="62">
        <f>+77073051989</f>
        <v>77073051989</v>
      </c>
      <c r="E9093" s="63" t="s">
        <v>213</v>
      </c>
      <c r="F9093" s="63" t="s">
        <v>205</v>
      </c>
      <c r="G9093" s="63" t="s">
        <v>26379</v>
      </c>
      <c r="H9093" s="33"/>
      <c r="I9093" s="33"/>
      <c r="J9093" s="6"/>
    </row>
    <row r="9094">
      <c r="A9094" s="3">
        <v>8.91106300736E11</v>
      </c>
      <c r="B9094" s="2" t="s">
        <v>26380</v>
      </c>
      <c r="C9094" s="2" t="s">
        <v>26381</v>
      </c>
      <c r="D9094" s="69" t="s">
        <v>26382</v>
      </c>
      <c r="E9094" s="2" t="s">
        <v>117</v>
      </c>
      <c r="F9094" s="2" t="s">
        <v>2</v>
      </c>
      <c r="G9094" s="2" t="s">
        <v>14575</v>
      </c>
      <c r="H9094" s="4" t="s">
        <v>26383</v>
      </c>
      <c r="I9094" s="10"/>
      <c r="J9094" s="6"/>
    </row>
    <row r="9095">
      <c r="A9095" s="3">
        <v>8.91127301382E11</v>
      </c>
      <c r="B9095" s="2" t="s">
        <v>26384</v>
      </c>
      <c r="C9095" s="2" t="s">
        <v>26385</v>
      </c>
      <c r="D9095" s="3">
        <v>8.7476360176E10</v>
      </c>
      <c r="E9095" s="2" t="s">
        <v>117</v>
      </c>
      <c r="F9095" s="2" t="s">
        <v>2</v>
      </c>
      <c r="G9095" s="2" t="s">
        <v>13160</v>
      </c>
      <c r="H9095" s="4" t="s">
        <v>26383</v>
      </c>
      <c r="I9095" s="10"/>
      <c r="J9095" s="6"/>
    </row>
    <row r="9096">
      <c r="A9096" s="28">
        <v>8.91129300513E11</v>
      </c>
      <c r="B9096" s="29" t="s">
        <v>26386</v>
      </c>
      <c r="C9096" s="29" t="s">
        <v>26386</v>
      </c>
      <c r="D9096" s="28">
        <v>8.707452106E10</v>
      </c>
      <c r="E9096" s="29" t="s">
        <v>36</v>
      </c>
      <c r="F9096" s="29" t="s">
        <v>16</v>
      </c>
      <c r="G9096" s="29" t="s">
        <v>26387</v>
      </c>
      <c r="H9096" s="51" t="s">
        <v>26286</v>
      </c>
      <c r="I9096" s="6"/>
      <c r="J9096" s="33"/>
    </row>
    <row r="9097">
      <c r="A9097" s="28">
        <v>8.91202301538E11</v>
      </c>
      <c r="B9097" s="29" t="s">
        <v>26388</v>
      </c>
      <c r="C9097" s="29" t="s">
        <v>26389</v>
      </c>
      <c r="D9097" s="39" t="s">
        <v>26390</v>
      </c>
      <c r="E9097" s="29" t="s">
        <v>19911</v>
      </c>
      <c r="F9097" s="29" t="s">
        <v>16</v>
      </c>
      <c r="G9097" s="29" t="s">
        <v>13598</v>
      </c>
      <c r="H9097" s="51" t="s">
        <v>25390</v>
      </c>
      <c r="I9097" s="6"/>
      <c r="J9097" s="10"/>
    </row>
    <row r="9098">
      <c r="A9098" s="58"/>
      <c r="B9098" s="58"/>
      <c r="C9098" s="58"/>
      <c r="D9098" s="58"/>
      <c r="E9098" s="58"/>
      <c r="F9098" s="58"/>
      <c r="G9098" s="58"/>
      <c r="H9098" s="6"/>
      <c r="I9098" s="6"/>
      <c r="J9098" s="10"/>
    </row>
    <row r="9099">
      <c r="A9099" s="28">
        <v>8.91203450181E11</v>
      </c>
      <c r="B9099" s="29" t="s">
        <v>26391</v>
      </c>
      <c r="C9099" s="29" t="s">
        <v>26392</v>
      </c>
      <c r="D9099" s="28">
        <f>+77776254941</f>
        <v>77776254941</v>
      </c>
      <c r="E9099" s="29" t="s">
        <v>165</v>
      </c>
      <c r="F9099" s="29" t="s">
        <v>9</v>
      </c>
      <c r="G9099" s="29" t="s">
        <v>3196</v>
      </c>
      <c r="H9099" s="30" t="s">
        <v>26173</v>
      </c>
      <c r="I9099" s="6"/>
      <c r="J9099" s="6"/>
    </row>
    <row r="9100">
      <c r="A9100" s="28">
        <v>8.91212400848E11</v>
      </c>
      <c r="B9100" s="29" t="s">
        <v>26393</v>
      </c>
      <c r="C9100" s="29" t="s">
        <v>26394</v>
      </c>
      <c r="D9100" s="28">
        <f>+77056444298</f>
        <v>77056444298</v>
      </c>
      <c r="E9100" s="29" t="s">
        <v>117</v>
      </c>
      <c r="F9100" s="29" t="s">
        <v>91</v>
      </c>
      <c r="G9100" s="29" t="s">
        <v>4947</v>
      </c>
      <c r="H9100" s="51" t="s">
        <v>26395</v>
      </c>
      <c r="I9100" s="6"/>
      <c r="J9100" s="10"/>
    </row>
    <row r="9101">
      <c r="A9101" s="3">
        <v>8.91213402235E11</v>
      </c>
      <c r="B9101" s="2" t="s">
        <v>26396</v>
      </c>
      <c r="C9101" s="2" t="s">
        <v>26397</v>
      </c>
      <c r="D9101" s="3">
        <v>8.7756251984E10</v>
      </c>
      <c r="E9101" s="2" t="s">
        <v>165</v>
      </c>
      <c r="F9101" s="2" t="s">
        <v>37</v>
      </c>
      <c r="G9101" s="2" t="s">
        <v>25750</v>
      </c>
      <c r="H9101" s="4" t="s">
        <v>25590</v>
      </c>
      <c r="I9101" s="10"/>
      <c r="J9101" s="6"/>
    </row>
    <row r="9102">
      <c r="A9102" s="28">
        <v>8.91216350473E11</v>
      </c>
      <c r="B9102" s="29" t="s">
        <v>15257</v>
      </c>
      <c r="C9102" s="29" t="s">
        <v>26398</v>
      </c>
      <c r="D9102" s="39" t="s">
        <v>26399</v>
      </c>
      <c r="E9102" s="29" t="s">
        <v>21</v>
      </c>
      <c r="F9102" s="29" t="s">
        <v>2</v>
      </c>
      <c r="G9102" s="29" t="s">
        <v>26400</v>
      </c>
      <c r="H9102" s="51" t="s">
        <v>26401</v>
      </c>
      <c r="I9102" s="6"/>
      <c r="J9102" s="6"/>
    </row>
    <row r="9103">
      <c r="A9103" s="28">
        <v>8.9122335135E11</v>
      </c>
      <c r="B9103" s="29" t="s">
        <v>26402</v>
      </c>
      <c r="C9103" s="29" t="s">
        <v>26403</v>
      </c>
      <c r="D9103" s="28">
        <v>8.7053523819E10</v>
      </c>
      <c r="E9103" s="29" t="s">
        <v>213</v>
      </c>
      <c r="F9103" s="29" t="s">
        <v>22</v>
      </c>
      <c r="G9103" s="29" t="s">
        <v>1367</v>
      </c>
      <c r="H9103" s="51" t="s">
        <v>23934</v>
      </c>
      <c r="I9103" s="6"/>
      <c r="J9103" s="10"/>
    </row>
    <row r="9104">
      <c r="A9104" s="3">
        <v>8.91224350843E11</v>
      </c>
      <c r="B9104" s="2" t="s">
        <v>26404</v>
      </c>
      <c r="C9104" s="2" t="s">
        <v>26405</v>
      </c>
      <c r="D9104" s="3">
        <v>7.055152566E9</v>
      </c>
      <c r="E9104" s="2" t="s">
        <v>165</v>
      </c>
      <c r="F9104" s="2" t="s">
        <v>91</v>
      </c>
      <c r="G9104" s="2" t="s">
        <v>1339</v>
      </c>
      <c r="H9104" s="4" t="s">
        <v>2928</v>
      </c>
      <c r="I9104" s="10"/>
      <c r="J9104" s="6"/>
    </row>
    <row r="9105">
      <c r="A9105" s="28">
        <v>8.91228301738E11</v>
      </c>
      <c r="B9105" s="29" t="s">
        <v>26406</v>
      </c>
      <c r="C9105" s="29" t="s">
        <v>26407</v>
      </c>
      <c r="D9105" s="28">
        <v>8.77556106E10</v>
      </c>
      <c r="E9105" s="29" t="s">
        <v>525</v>
      </c>
      <c r="F9105" s="29" t="s">
        <v>2</v>
      </c>
      <c r="G9105" s="29" t="s">
        <v>5928</v>
      </c>
      <c r="H9105" s="51" t="s">
        <v>20485</v>
      </c>
      <c r="I9105" s="6"/>
      <c r="J9105" s="6"/>
    </row>
    <row r="9106">
      <c r="A9106" s="28">
        <v>8.91231300796E11</v>
      </c>
      <c r="B9106" s="29" t="s">
        <v>26408</v>
      </c>
      <c r="C9106" s="29" t="s">
        <v>26409</v>
      </c>
      <c r="D9106" s="28">
        <v>8.747777206E10</v>
      </c>
      <c r="E9106" s="29" t="s">
        <v>302</v>
      </c>
      <c r="F9106" s="29" t="s">
        <v>2</v>
      </c>
      <c r="G9106" s="29" t="s">
        <v>12703</v>
      </c>
      <c r="H9106" s="51" t="s">
        <v>20485</v>
      </c>
      <c r="I9106" s="6"/>
      <c r="J9106" s="20"/>
    </row>
    <row r="9107">
      <c r="A9107" s="3">
        <v>8.91231300924E11</v>
      </c>
      <c r="B9107" s="2" t="s">
        <v>26410</v>
      </c>
      <c r="C9107" s="2" t="s">
        <v>26411</v>
      </c>
      <c r="D9107" s="69" t="s">
        <v>26412</v>
      </c>
      <c r="E9107" s="2" t="s">
        <v>36</v>
      </c>
      <c r="F9107" s="2" t="s">
        <v>16</v>
      </c>
      <c r="G9107" s="2" t="s">
        <v>13989</v>
      </c>
      <c r="H9107" s="4" t="s">
        <v>24673</v>
      </c>
      <c r="I9107" s="10"/>
      <c r="J9107" s="6"/>
    </row>
    <row r="9108">
      <c r="A9108" s="62">
        <v>9.00101304505E11</v>
      </c>
      <c r="B9108" s="63" t="s">
        <v>26413</v>
      </c>
      <c r="C9108" s="63" t="s">
        <v>26414</v>
      </c>
      <c r="D9108" s="62">
        <v>8.7789992627E10</v>
      </c>
      <c r="E9108" s="63" t="s">
        <v>213</v>
      </c>
      <c r="F9108" s="63" t="s">
        <v>205</v>
      </c>
      <c r="G9108" s="63" t="s">
        <v>26415</v>
      </c>
      <c r="H9108" s="33"/>
      <c r="I9108" s="33"/>
      <c r="J9108" s="10"/>
    </row>
    <row r="9109">
      <c r="A9109" s="3">
        <v>9.00101305997E11</v>
      </c>
      <c r="B9109" s="2" t="s">
        <v>26416</v>
      </c>
      <c r="C9109" s="2" t="s">
        <v>26417</v>
      </c>
      <c r="D9109" s="3">
        <v>8.7786971063E10</v>
      </c>
      <c r="E9109" s="2" t="s">
        <v>117</v>
      </c>
      <c r="F9109" s="2" t="s">
        <v>31</v>
      </c>
      <c r="G9109" s="2" t="s">
        <v>12361</v>
      </c>
      <c r="H9109" s="4" t="s">
        <v>7313</v>
      </c>
      <c r="I9109" s="10"/>
      <c r="J9109" s="33"/>
    </row>
    <row r="9110">
      <c r="A9110" s="62">
        <v>9.00101402085E11</v>
      </c>
      <c r="B9110" s="63" t="s">
        <v>26418</v>
      </c>
      <c r="C9110" s="63" t="s">
        <v>26419</v>
      </c>
      <c r="D9110" s="62">
        <f>+77782818200</f>
        <v>77782818200</v>
      </c>
      <c r="E9110" s="63" t="s">
        <v>584</v>
      </c>
      <c r="F9110" s="63" t="s">
        <v>16</v>
      </c>
      <c r="G9110" s="63" t="s">
        <v>3313</v>
      </c>
      <c r="H9110" s="33"/>
      <c r="I9110" s="33"/>
      <c r="J9110" s="20"/>
    </row>
    <row r="9111">
      <c r="A9111" s="3">
        <v>9.00105302693E11</v>
      </c>
      <c r="B9111" s="2" t="s">
        <v>26420</v>
      </c>
      <c r="C9111" s="2" t="s">
        <v>26420</v>
      </c>
      <c r="D9111" s="3">
        <v>8.7011715507E10</v>
      </c>
      <c r="E9111" s="2" t="s">
        <v>26421</v>
      </c>
      <c r="F9111" s="2" t="s">
        <v>37</v>
      </c>
      <c r="G9111" s="2" t="s">
        <v>5938</v>
      </c>
      <c r="H9111" s="4" t="s">
        <v>25590</v>
      </c>
      <c r="I9111" s="10"/>
      <c r="J9111" s="6"/>
    </row>
    <row r="9112">
      <c r="A9112" s="28">
        <v>9.00111402133E11</v>
      </c>
      <c r="B9112" s="29" t="s">
        <v>26422</v>
      </c>
      <c r="C9112" s="29" t="s">
        <v>26423</v>
      </c>
      <c r="D9112" s="28">
        <v>8.7787607505E10</v>
      </c>
      <c r="E9112" s="29" t="s">
        <v>165</v>
      </c>
      <c r="F9112" s="29" t="s">
        <v>37</v>
      </c>
      <c r="G9112" s="29" t="s">
        <v>6761</v>
      </c>
      <c r="H9112" s="51" t="s">
        <v>25390</v>
      </c>
      <c r="I9112" s="6"/>
      <c r="J9112" s="13"/>
      <c r="K9112" s="82"/>
      <c r="L9112" s="82"/>
      <c r="M9112" s="82"/>
      <c r="N9112" s="82"/>
      <c r="O9112" s="82"/>
      <c r="P9112" s="82"/>
      <c r="Q9112" s="82"/>
      <c r="R9112" s="82"/>
      <c r="S9112" s="82"/>
      <c r="T9112" s="82"/>
      <c r="U9112" s="82"/>
      <c r="V9112" s="82"/>
      <c r="W9112" s="82"/>
      <c r="X9112" s="82"/>
      <c r="Y9112" s="82"/>
      <c r="Z9112" s="82"/>
    </row>
    <row r="9113">
      <c r="A9113" s="62">
        <v>9.00119401931E11</v>
      </c>
      <c r="B9113" s="63" t="s">
        <v>24914</v>
      </c>
      <c r="C9113" s="63" t="s">
        <v>26424</v>
      </c>
      <c r="D9113" s="62">
        <v>8.7023939216E10</v>
      </c>
      <c r="E9113" s="63" t="s">
        <v>5059</v>
      </c>
      <c r="F9113" s="63" t="s">
        <v>205</v>
      </c>
      <c r="G9113" s="63" t="s">
        <v>3785</v>
      </c>
      <c r="H9113" s="33"/>
      <c r="I9113" s="33"/>
      <c r="J9113" s="6"/>
    </row>
    <row r="9114">
      <c r="A9114" s="62">
        <v>9.00119402345E11</v>
      </c>
      <c r="B9114" s="63" t="s">
        <v>26425</v>
      </c>
      <c r="C9114" s="63" t="s">
        <v>26426</v>
      </c>
      <c r="D9114" s="62">
        <v>8.7024171545E10</v>
      </c>
      <c r="E9114" s="63" t="s">
        <v>879</v>
      </c>
      <c r="F9114" s="63" t="s">
        <v>2984</v>
      </c>
      <c r="G9114" s="63" t="s">
        <v>21196</v>
      </c>
      <c r="H9114" s="33"/>
      <c r="I9114" s="33"/>
      <c r="J9114" s="6"/>
    </row>
    <row r="9115">
      <c r="A9115" s="62">
        <v>9.00120400453E11</v>
      </c>
      <c r="B9115" s="63" t="s">
        <v>26427</v>
      </c>
      <c r="C9115" s="63" t="s">
        <v>26427</v>
      </c>
      <c r="D9115" s="62">
        <v>8.7243324527E10</v>
      </c>
      <c r="E9115" s="63" t="s">
        <v>9466</v>
      </c>
      <c r="F9115" s="63" t="s">
        <v>205</v>
      </c>
      <c r="G9115" s="63" t="s">
        <v>7524</v>
      </c>
      <c r="H9115" s="33"/>
      <c r="I9115" s="33"/>
      <c r="J9115" s="33"/>
    </row>
    <row r="9116">
      <c r="A9116" s="28">
        <v>9.00121302042E11</v>
      </c>
      <c r="B9116" s="29" t="s">
        <v>26428</v>
      </c>
      <c r="C9116" s="29" t="s">
        <v>26429</v>
      </c>
      <c r="D9116" s="39" t="s">
        <v>26430</v>
      </c>
      <c r="E9116" s="29" t="s">
        <v>165</v>
      </c>
      <c r="F9116" s="29" t="s">
        <v>37</v>
      </c>
      <c r="G9116" s="29" t="s">
        <v>6089</v>
      </c>
      <c r="H9116" s="51" t="s">
        <v>25390</v>
      </c>
      <c r="I9116" s="6"/>
      <c r="J9116" s="6"/>
    </row>
    <row r="9117">
      <c r="A9117" s="28">
        <v>9.00127302095E11</v>
      </c>
      <c r="B9117" s="29" t="s">
        <v>26431</v>
      </c>
      <c r="C9117" s="29" t="s">
        <v>26432</v>
      </c>
      <c r="D9117" s="39" t="s">
        <v>26433</v>
      </c>
      <c r="E9117" s="29" t="s">
        <v>584</v>
      </c>
      <c r="F9117" s="29" t="s">
        <v>37</v>
      </c>
      <c r="G9117" s="29" t="s">
        <v>18043</v>
      </c>
      <c r="H9117" s="51" t="s">
        <v>25390</v>
      </c>
      <c r="I9117" s="6"/>
      <c r="J9117" s="13"/>
    </row>
    <row r="9118">
      <c r="A9118" s="28">
        <v>9.00129300199E11</v>
      </c>
      <c r="B9118" s="29" t="s">
        <v>26434</v>
      </c>
      <c r="C9118" s="29" t="s">
        <v>26435</v>
      </c>
      <c r="D9118" s="39" t="s">
        <v>26436</v>
      </c>
      <c r="E9118" s="29" t="s">
        <v>442</v>
      </c>
      <c r="F9118" s="29" t="s">
        <v>16</v>
      </c>
      <c r="G9118" s="29" t="s">
        <v>5877</v>
      </c>
      <c r="H9118" s="51" t="s">
        <v>25390</v>
      </c>
      <c r="I9118" s="6"/>
      <c r="J9118" s="10"/>
    </row>
    <row r="9119">
      <c r="A9119" s="62">
        <v>9.00204450832E11</v>
      </c>
      <c r="B9119" s="63" t="s">
        <v>26437</v>
      </c>
      <c r="C9119" s="63" t="s">
        <v>26438</v>
      </c>
      <c r="D9119" s="62">
        <f>+77026904549</f>
        <v>77026904549</v>
      </c>
      <c r="E9119" s="63" t="s">
        <v>173</v>
      </c>
      <c r="F9119" s="63" t="s">
        <v>428</v>
      </c>
      <c r="G9119" s="63" t="s">
        <v>14908</v>
      </c>
      <c r="H9119" s="33"/>
      <c r="I9119" s="33"/>
      <c r="J9119" s="6"/>
    </row>
    <row r="9120">
      <c r="A9120" s="62">
        <v>9.0020630169E11</v>
      </c>
      <c r="B9120" s="63" t="s">
        <v>26439</v>
      </c>
      <c r="C9120" s="63" t="s">
        <v>26440</v>
      </c>
      <c r="D9120" s="68" t="str">
        <f>+77079050467 ,87079050467</f>
        <v>#ERROR!</v>
      </c>
      <c r="E9120" s="63" t="s">
        <v>173</v>
      </c>
      <c r="F9120" s="63" t="s">
        <v>428</v>
      </c>
      <c r="G9120" s="63" t="s">
        <v>5906</v>
      </c>
      <c r="H9120" s="33"/>
      <c r="I9120" s="33"/>
      <c r="J9120" s="6"/>
    </row>
    <row r="9121">
      <c r="A9121" s="28">
        <v>9.0021130211E11</v>
      </c>
      <c r="B9121" s="29" t="s">
        <v>26441</v>
      </c>
      <c r="C9121" s="29" t="s">
        <v>26442</v>
      </c>
      <c r="D9121" s="39" t="s">
        <v>26443</v>
      </c>
      <c r="E9121" s="29" t="s">
        <v>1187</v>
      </c>
      <c r="F9121" s="29" t="s">
        <v>16</v>
      </c>
      <c r="G9121" s="29" t="s">
        <v>5830</v>
      </c>
      <c r="H9121" s="51" t="s">
        <v>22970</v>
      </c>
      <c r="I9121" s="6"/>
      <c r="J9121" s="6"/>
    </row>
    <row r="9122">
      <c r="A9122" s="28">
        <v>9.00215402129E11</v>
      </c>
      <c r="B9122" s="29" t="s">
        <v>26444</v>
      </c>
      <c r="C9122" s="29" t="s">
        <v>26445</v>
      </c>
      <c r="D9122" s="28">
        <v>8.7053138228E10</v>
      </c>
      <c r="E9122" s="29" t="s">
        <v>165</v>
      </c>
      <c r="F9122" s="29" t="s">
        <v>201</v>
      </c>
      <c r="G9122" s="29" t="s">
        <v>3404</v>
      </c>
      <c r="H9122" s="51" t="s">
        <v>26446</v>
      </c>
      <c r="I9122" s="6"/>
      <c r="J9122" s="6"/>
    </row>
    <row r="9123">
      <c r="A9123" s="28">
        <v>9.00216402293E11</v>
      </c>
      <c r="B9123" s="29" t="s">
        <v>26447</v>
      </c>
      <c r="C9123" s="29" t="s">
        <v>26448</v>
      </c>
      <c r="D9123" s="39" t="s">
        <v>26449</v>
      </c>
      <c r="E9123" s="29" t="s">
        <v>379</v>
      </c>
      <c r="F9123" s="29" t="s">
        <v>2</v>
      </c>
      <c r="G9123" s="29" t="s">
        <v>6514</v>
      </c>
      <c r="H9123" s="51" t="s">
        <v>20485</v>
      </c>
      <c r="I9123" s="6"/>
      <c r="J9123" s="13"/>
    </row>
    <row r="9124">
      <c r="A9124" s="28">
        <v>9.0021935136E11</v>
      </c>
      <c r="B9124" s="29" t="s">
        <v>26450</v>
      </c>
      <c r="C9124" s="29" t="s">
        <v>26451</v>
      </c>
      <c r="D9124" s="39" t="s">
        <v>26452</v>
      </c>
      <c r="E9124" s="29" t="s">
        <v>117</v>
      </c>
      <c r="F9124" s="29" t="s">
        <v>16</v>
      </c>
      <c r="G9124" s="29" t="s">
        <v>26366</v>
      </c>
      <c r="H9124" s="51" t="s">
        <v>26453</v>
      </c>
      <c r="I9124" s="6"/>
      <c r="J9124" s="6"/>
    </row>
    <row r="9125">
      <c r="A9125" s="28">
        <v>9.00219450745E11</v>
      </c>
      <c r="B9125" s="29" t="s">
        <v>26454</v>
      </c>
      <c r="C9125" s="29" t="s">
        <v>26455</v>
      </c>
      <c r="D9125" s="28">
        <v>8.7077000037E10</v>
      </c>
      <c r="E9125" s="29" t="s">
        <v>70</v>
      </c>
      <c r="F9125" s="29" t="s">
        <v>201</v>
      </c>
      <c r="G9125" s="29" t="s">
        <v>15888</v>
      </c>
      <c r="H9125" s="51" t="s">
        <v>26456</v>
      </c>
      <c r="I9125" s="6"/>
      <c r="J9125" s="6"/>
    </row>
    <row r="9126">
      <c r="A9126" s="28">
        <v>9.00302351738E11</v>
      </c>
      <c r="B9126" s="29" t="s">
        <v>26457</v>
      </c>
      <c r="C9126" s="29" t="s">
        <v>26458</v>
      </c>
      <c r="D9126" s="28">
        <v>8.7783617708E10</v>
      </c>
      <c r="E9126" s="29" t="s">
        <v>117</v>
      </c>
      <c r="F9126" s="29" t="s">
        <v>71</v>
      </c>
      <c r="G9126" s="29" t="s">
        <v>2186</v>
      </c>
      <c r="H9126" s="51" t="s">
        <v>26367</v>
      </c>
      <c r="I9126" s="6"/>
      <c r="J9126" s="6"/>
    </row>
    <row r="9127">
      <c r="A9127" s="3">
        <v>9.00302400333E11</v>
      </c>
      <c r="B9127" s="2" t="s">
        <v>26459</v>
      </c>
      <c r="C9127" s="2" t="s">
        <v>26460</v>
      </c>
      <c r="D9127" s="69" t="s">
        <v>26461</v>
      </c>
      <c r="E9127" s="2" t="s">
        <v>15</v>
      </c>
      <c r="F9127" s="2" t="s">
        <v>31</v>
      </c>
      <c r="G9127" s="2" t="s">
        <v>4632</v>
      </c>
      <c r="H9127" s="4" t="s">
        <v>7313</v>
      </c>
      <c r="I9127" s="10"/>
      <c r="J9127" s="6"/>
    </row>
    <row r="9128">
      <c r="A9128" s="28">
        <v>9.0030430007E11</v>
      </c>
      <c r="B9128" s="29" t="s">
        <v>1625</v>
      </c>
      <c r="C9128" s="29" t="s">
        <v>26462</v>
      </c>
      <c r="D9128" s="39" t="s">
        <v>13976</v>
      </c>
      <c r="E9128" s="29" t="s">
        <v>117</v>
      </c>
      <c r="F9128" s="29" t="s">
        <v>452</v>
      </c>
      <c r="G9128" s="29" t="s">
        <v>1617</v>
      </c>
      <c r="H9128" s="51" t="s">
        <v>26375</v>
      </c>
      <c r="I9128" s="6"/>
      <c r="J9128" s="33"/>
    </row>
    <row r="9129">
      <c r="A9129" s="28">
        <v>9.0030639902E11</v>
      </c>
      <c r="B9129" s="29" t="s">
        <v>26463</v>
      </c>
      <c r="C9129" s="29" t="s">
        <v>26464</v>
      </c>
      <c r="D9129" s="39" t="s">
        <v>26465</v>
      </c>
      <c r="E9129" s="29" t="s">
        <v>225</v>
      </c>
      <c r="F9129" s="29" t="s">
        <v>22</v>
      </c>
      <c r="G9129" s="29" t="s">
        <v>1367</v>
      </c>
      <c r="H9129" s="51" t="s">
        <v>26466</v>
      </c>
      <c r="I9129" s="6"/>
      <c r="J9129" s="33"/>
    </row>
    <row r="9130">
      <c r="A9130" s="3">
        <v>9.00308400297E11</v>
      </c>
      <c r="B9130" s="2" t="s">
        <v>26467</v>
      </c>
      <c r="C9130" s="2" t="s">
        <v>26468</v>
      </c>
      <c r="D9130" s="69" t="s">
        <v>26469</v>
      </c>
      <c r="E9130" s="2" t="s">
        <v>584</v>
      </c>
      <c r="F9130" s="2" t="s">
        <v>96</v>
      </c>
      <c r="G9130" s="2" t="s">
        <v>6364</v>
      </c>
      <c r="H9130" s="4" t="s">
        <v>26100</v>
      </c>
      <c r="I9130" s="10"/>
      <c r="J9130" s="33"/>
    </row>
    <row r="9131">
      <c r="A9131" s="28">
        <v>9.00310451341E11</v>
      </c>
      <c r="B9131" s="29" t="s">
        <v>26470</v>
      </c>
      <c r="C9131" s="29" t="s">
        <v>26471</v>
      </c>
      <c r="D9131" s="39" t="s">
        <v>26472</v>
      </c>
      <c r="E9131" s="29" t="s">
        <v>1206</v>
      </c>
      <c r="F9131" s="29" t="s">
        <v>71</v>
      </c>
      <c r="G9131" s="29" t="s">
        <v>2083</v>
      </c>
      <c r="H9131" s="51" t="s">
        <v>3091</v>
      </c>
      <c r="I9131" s="6"/>
      <c r="J9131" s="33"/>
    </row>
    <row r="9132">
      <c r="A9132" s="28">
        <v>9.00312351821E11</v>
      </c>
      <c r="B9132" s="29" t="s">
        <v>26473</v>
      </c>
      <c r="C9132" s="29" t="s">
        <v>26474</v>
      </c>
      <c r="D9132" s="28">
        <v>8.7717695586E10</v>
      </c>
      <c r="E9132" s="29" t="s">
        <v>36</v>
      </c>
      <c r="F9132" s="29" t="s">
        <v>201</v>
      </c>
      <c r="G9132" s="29" t="s">
        <v>5082</v>
      </c>
      <c r="H9132" s="51" t="s">
        <v>2977</v>
      </c>
      <c r="I9132" s="6"/>
      <c r="J9132" s="10"/>
    </row>
    <row r="9133">
      <c r="A9133" s="28">
        <v>9.00320450127E11</v>
      </c>
      <c r="B9133" s="29" t="s">
        <v>26475</v>
      </c>
      <c r="C9133" s="29" t="s">
        <v>26476</v>
      </c>
      <c r="D9133" s="28">
        <v>8.705153741E10</v>
      </c>
      <c r="E9133" s="29" t="s">
        <v>1335</v>
      </c>
      <c r="F9133" s="29" t="s">
        <v>9</v>
      </c>
      <c r="G9133" s="29" t="s">
        <v>2890</v>
      </c>
      <c r="H9133" s="30" t="s">
        <v>269</v>
      </c>
      <c r="I9133" s="6"/>
      <c r="J9133" s="10"/>
    </row>
    <row r="9134">
      <c r="A9134" s="3">
        <v>9.00326350909E11</v>
      </c>
      <c r="B9134" s="2" t="s">
        <v>26477</v>
      </c>
      <c r="C9134" s="2" t="s">
        <v>26478</v>
      </c>
      <c r="D9134" s="3">
        <v>8.7023131653E10</v>
      </c>
      <c r="E9134" s="2" t="s">
        <v>525</v>
      </c>
      <c r="F9134" s="2" t="s">
        <v>16</v>
      </c>
      <c r="G9134" s="2" t="s">
        <v>3152</v>
      </c>
      <c r="H9134" s="4" t="s">
        <v>26037</v>
      </c>
      <c r="I9134" s="10"/>
      <c r="J9134" s="20"/>
    </row>
    <row r="9135">
      <c r="A9135" s="28">
        <v>9.00404350249E11</v>
      </c>
      <c r="B9135" s="29" t="s">
        <v>26479</v>
      </c>
      <c r="C9135" s="29" t="s">
        <v>26480</v>
      </c>
      <c r="D9135" s="29" t="s">
        <v>26481</v>
      </c>
      <c r="E9135" s="29" t="s">
        <v>117</v>
      </c>
      <c r="F9135" s="29" t="s">
        <v>71</v>
      </c>
      <c r="G9135" s="29" t="s">
        <v>14760</v>
      </c>
      <c r="H9135" s="51" t="s">
        <v>26482</v>
      </c>
      <c r="I9135" s="6"/>
      <c r="J9135" s="10"/>
    </row>
    <row r="9136">
      <c r="A9136" s="28">
        <v>9.00404402324E11</v>
      </c>
      <c r="B9136" s="29" t="s">
        <v>26483</v>
      </c>
      <c r="C9136" s="29" t="s">
        <v>26484</v>
      </c>
      <c r="D9136" s="39" t="s">
        <v>26485</v>
      </c>
      <c r="E9136" s="29" t="s">
        <v>165</v>
      </c>
      <c r="F9136" s="29" t="s">
        <v>273</v>
      </c>
      <c r="G9136" s="29" t="s">
        <v>137</v>
      </c>
      <c r="H9136" s="51" t="s">
        <v>22970</v>
      </c>
      <c r="I9136" s="6"/>
      <c r="J9136" s="10"/>
    </row>
    <row r="9137">
      <c r="A9137" s="3">
        <v>9.00406350864E11</v>
      </c>
      <c r="B9137" s="2" t="s">
        <v>26486</v>
      </c>
      <c r="C9137" s="2" t="s">
        <v>26487</v>
      </c>
      <c r="D9137" s="69" t="s">
        <v>26488</v>
      </c>
      <c r="E9137" s="2" t="s">
        <v>213</v>
      </c>
      <c r="F9137" s="2" t="s">
        <v>16</v>
      </c>
      <c r="G9137" s="2" t="s">
        <v>16126</v>
      </c>
      <c r="H9137" s="4" t="s">
        <v>26100</v>
      </c>
      <c r="I9137" s="10"/>
      <c r="J9137" s="33"/>
    </row>
    <row r="9138">
      <c r="A9138" s="3">
        <v>9.00406351476E11</v>
      </c>
      <c r="B9138" s="2" t="s">
        <v>26489</v>
      </c>
      <c r="C9138" s="2" t="s">
        <v>26490</v>
      </c>
      <c r="D9138" s="3">
        <v>8.7051694788E10</v>
      </c>
      <c r="E9138" s="2" t="s">
        <v>165</v>
      </c>
      <c r="F9138" s="2" t="s">
        <v>9</v>
      </c>
      <c r="G9138" s="2" t="s">
        <v>3081</v>
      </c>
      <c r="H9138" s="65" t="s">
        <v>3123</v>
      </c>
      <c r="I9138" s="10"/>
      <c r="J9138" s="33"/>
    </row>
    <row r="9139">
      <c r="A9139" s="28">
        <v>9.00407350433E11</v>
      </c>
      <c r="B9139" s="29" t="s">
        <v>26491</v>
      </c>
      <c r="C9139" s="29" t="s">
        <v>26492</v>
      </c>
      <c r="D9139" s="28">
        <v>8.7471966504E10</v>
      </c>
      <c r="E9139" s="29" t="s">
        <v>213</v>
      </c>
      <c r="F9139" s="29" t="s">
        <v>55</v>
      </c>
      <c r="G9139" s="29" t="s">
        <v>2945</v>
      </c>
      <c r="H9139" s="51" t="s">
        <v>28</v>
      </c>
      <c r="I9139" s="6"/>
      <c r="J9139" s="10"/>
    </row>
    <row r="9140">
      <c r="A9140" s="3">
        <v>9.00408301976E11</v>
      </c>
      <c r="B9140" s="2" t="s">
        <v>26493</v>
      </c>
      <c r="C9140" s="2" t="s">
        <v>26494</v>
      </c>
      <c r="D9140" s="2" t="s">
        <v>26495</v>
      </c>
      <c r="E9140" s="2" t="s">
        <v>117</v>
      </c>
      <c r="F9140" s="2" t="s">
        <v>96</v>
      </c>
      <c r="G9140" s="2" t="s">
        <v>6065</v>
      </c>
      <c r="H9140" s="4" t="s">
        <v>26100</v>
      </c>
      <c r="I9140" s="10"/>
      <c r="J9140" s="13"/>
    </row>
    <row r="9141">
      <c r="A9141" s="28">
        <v>9.0041845031E11</v>
      </c>
      <c r="B9141" s="29" t="s">
        <v>26496</v>
      </c>
      <c r="C9141" s="29" t="s">
        <v>26497</v>
      </c>
      <c r="D9141" s="28">
        <v>8.7777870937E10</v>
      </c>
      <c r="E9141" s="29" t="s">
        <v>17185</v>
      </c>
      <c r="F9141" s="29" t="s">
        <v>22</v>
      </c>
      <c r="G9141" s="29" t="s">
        <v>1427</v>
      </c>
      <c r="H9141" s="51" t="s">
        <v>2713</v>
      </c>
      <c r="I9141" s="6"/>
      <c r="J9141" s="6"/>
    </row>
    <row r="9142">
      <c r="A9142" s="28">
        <v>9.00424351375E11</v>
      </c>
      <c r="B9142" s="29" t="s">
        <v>26498</v>
      </c>
      <c r="C9142" s="29" t="s">
        <v>26499</v>
      </c>
      <c r="D9142" s="28">
        <v>8.7751687622E10</v>
      </c>
      <c r="E9142" s="29" t="s">
        <v>165</v>
      </c>
      <c r="F9142" s="29" t="s">
        <v>201</v>
      </c>
      <c r="G9142" s="29" t="s">
        <v>2325</v>
      </c>
      <c r="H9142" s="51" t="s">
        <v>25517</v>
      </c>
      <c r="I9142" s="6"/>
      <c r="J9142" s="6"/>
    </row>
    <row r="9143">
      <c r="A9143" s="3">
        <v>9.00501301416E11</v>
      </c>
      <c r="B9143" s="2" t="s">
        <v>26500</v>
      </c>
      <c r="C9143" s="2" t="s">
        <v>26501</v>
      </c>
      <c r="D9143" s="69" t="s">
        <v>26502</v>
      </c>
      <c r="E9143" s="2" t="s">
        <v>1335</v>
      </c>
      <c r="F9143" s="2" t="s">
        <v>452</v>
      </c>
      <c r="G9143" s="2" t="s">
        <v>16523</v>
      </c>
      <c r="H9143" s="4" t="s">
        <v>23599</v>
      </c>
      <c r="I9143" s="10"/>
      <c r="J9143" s="33"/>
    </row>
    <row r="9144">
      <c r="A9144" s="3">
        <v>9.00427351054E11</v>
      </c>
      <c r="B9144" s="2" t="s">
        <v>26503</v>
      </c>
      <c r="C9144" s="2" t="s">
        <v>26504</v>
      </c>
      <c r="D9144" s="3">
        <f>+77021809156</f>
        <v>77021809156</v>
      </c>
      <c r="E9144" s="2" t="s">
        <v>36</v>
      </c>
      <c r="F9144" s="2" t="s">
        <v>9</v>
      </c>
      <c r="G9144" s="2" t="s">
        <v>13504</v>
      </c>
      <c r="H9144" s="65" t="s">
        <v>3123</v>
      </c>
      <c r="I9144" s="10"/>
      <c r="J9144" s="6"/>
    </row>
    <row r="9145">
      <c r="A9145" s="3">
        <v>9.00501351294E11</v>
      </c>
      <c r="B9145" s="2" t="s">
        <v>26505</v>
      </c>
      <c r="C9145" s="2" t="s">
        <v>26506</v>
      </c>
      <c r="D9145" s="69" t="s">
        <v>26507</v>
      </c>
      <c r="E9145" s="2" t="s">
        <v>21</v>
      </c>
      <c r="F9145" s="2" t="s">
        <v>71</v>
      </c>
      <c r="G9145" s="2" t="s">
        <v>3013</v>
      </c>
      <c r="H9145" s="4" t="s">
        <v>2857</v>
      </c>
      <c r="I9145" s="10"/>
      <c r="J9145" s="10"/>
    </row>
    <row r="9146">
      <c r="A9146" s="62">
        <v>9.00440000021E11</v>
      </c>
      <c r="B9146" s="63" t="s">
        <v>26508</v>
      </c>
      <c r="C9146" s="63" t="s">
        <v>26509</v>
      </c>
      <c r="D9146" s="63" t="s">
        <v>26510</v>
      </c>
      <c r="E9146" s="63" t="s">
        <v>5527</v>
      </c>
      <c r="F9146" s="63" t="s">
        <v>31</v>
      </c>
      <c r="G9146" s="63" t="s">
        <v>26511</v>
      </c>
      <c r="H9146" s="33"/>
      <c r="I9146" s="33"/>
      <c r="J9146" s="33"/>
    </row>
    <row r="9147">
      <c r="A9147" s="28">
        <v>9.00501402568E11</v>
      </c>
      <c r="B9147" s="29" t="s">
        <v>23084</v>
      </c>
      <c r="C9147" s="29" t="s">
        <v>26512</v>
      </c>
      <c r="D9147" s="28">
        <v>8.7770915312E10</v>
      </c>
      <c r="E9147" s="29" t="s">
        <v>117</v>
      </c>
      <c r="F9147" s="29" t="s">
        <v>2</v>
      </c>
      <c r="G9147" s="29" t="s">
        <v>3360</v>
      </c>
      <c r="H9147" s="51" t="s">
        <v>20485</v>
      </c>
      <c r="I9147" s="6"/>
      <c r="J9147" s="10"/>
    </row>
    <row r="9148">
      <c r="A9148" s="28">
        <v>9.00505302713E11</v>
      </c>
      <c r="B9148" s="29" t="s">
        <v>26513</v>
      </c>
      <c r="C9148" s="29" t="s">
        <v>26514</v>
      </c>
      <c r="D9148" s="28">
        <v>8.7013009956E10</v>
      </c>
      <c r="E9148" s="29" t="s">
        <v>225</v>
      </c>
      <c r="F9148" s="29" t="s">
        <v>2</v>
      </c>
      <c r="G9148" s="29" t="s">
        <v>26515</v>
      </c>
      <c r="H9148" s="51" t="s">
        <v>20485</v>
      </c>
      <c r="I9148" s="6"/>
      <c r="J9148" s="6"/>
    </row>
    <row r="9149">
      <c r="A9149" s="62">
        <v>9.00503400861E11</v>
      </c>
      <c r="B9149" s="63" t="s">
        <v>26516</v>
      </c>
      <c r="C9149" s="63" t="s">
        <v>26517</v>
      </c>
      <c r="D9149" s="62">
        <v>8.7755325721E10</v>
      </c>
      <c r="E9149" s="63" t="s">
        <v>879</v>
      </c>
      <c r="F9149" s="63" t="s">
        <v>16</v>
      </c>
      <c r="G9149" s="63" t="s">
        <v>1196</v>
      </c>
      <c r="H9149" s="33"/>
      <c r="I9149" s="33"/>
      <c r="J9149" s="13"/>
    </row>
    <row r="9150">
      <c r="A9150" s="3">
        <v>9.00505401345E11</v>
      </c>
      <c r="B9150" s="2" t="s">
        <v>26518</v>
      </c>
      <c r="C9150" s="2" t="s">
        <v>26519</v>
      </c>
      <c r="D9150" s="3">
        <v>8.7023800929E10</v>
      </c>
      <c r="E9150" s="2" t="s">
        <v>213</v>
      </c>
      <c r="F9150" s="2" t="s">
        <v>273</v>
      </c>
      <c r="G9150" s="2" t="s">
        <v>5830</v>
      </c>
      <c r="H9150" s="4" t="s">
        <v>21650</v>
      </c>
      <c r="I9150" s="10"/>
      <c r="J9150" s="33"/>
    </row>
    <row r="9151">
      <c r="A9151" s="3">
        <v>9.0050640058E11</v>
      </c>
      <c r="B9151" s="2" t="s">
        <v>2788</v>
      </c>
      <c r="C9151" s="2" t="s">
        <v>26520</v>
      </c>
      <c r="D9151" s="69" t="s">
        <v>26521</v>
      </c>
      <c r="E9151" s="2" t="s">
        <v>225</v>
      </c>
      <c r="F9151" s="2" t="s">
        <v>186</v>
      </c>
      <c r="G9151" s="2" t="s">
        <v>2220</v>
      </c>
      <c r="H9151" s="4" t="s">
        <v>2505</v>
      </c>
      <c r="I9151" s="10"/>
      <c r="J9151" s="6"/>
    </row>
    <row r="9152">
      <c r="A9152" s="28">
        <v>9.00503301883E11</v>
      </c>
      <c r="B9152" s="29" t="s">
        <v>26522</v>
      </c>
      <c r="C9152" s="29" t="s">
        <v>26523</v>
      </c>
      <c r="D9152" s="28">
        <v>8.7789887842E10</v>
      </c>
      <c r="E9152" s="29" t="s">
        <v>1335</v>
      </c>
      <c r="F9152" s="29" t="s">
        <v>186</v>
      </c>
      <c r="G9152" s="29" t="s">
        <v>13290</v>
      </c>
      <c r="H9152" s="51" t="s">
        <v>23109</v>
      </c>
      <c r="I9152" s="6"/>
      <c r="J9152" s="6"/>
    </row>
    <row r="9153">
      <c r="A9153" s="3">
        <v>9.00509401288E11</v>
      </c>
      <c r="B9153" s="2" t="s">
        <v>26524</v>
      </c>
      <c r="C9153" s="2" t="s">
        <v>26525</v>
      </c>
      <c r="D9153" s="3">
        <v>0.87755523286</v>
      </c>
      <c r="E9153" s="2" t="s">
        <v>2533</v>
      </c>
      <c r="F9153" s="2" t="s">
        <v>186</v>
      </c>
      <c r="G9153" s="2" t="s">
        <v>2886</v>
      </c>
      <c r="H9153" s="4" t="s">
        <v>3046</v>
      </c>
      <c r="I9153" s="10"/>
      <c r="J9153" s="33"/>
    </row>
    <row r="9154">
      <c r="A9154" s="62">
        <v>9.00508399059E11</v>
      </c>
      <c r="B9154" s="63" t="s">
        <v>26526</v>
      </c>
      <c r="C9154" s="63" t="s">
        <v>26527</v>
      </c>
      <c r="D9154" s="62">
        <f>+77071031989</f>
        <v>77071031989</v>
      </c>
      <c r="E9154" s="63" t="s">
        <v>117</v>
      </c>
      <c r="F9154" s="63" t="s">
        <v>16</v>
      </c>
      <c r="G9154" s="63" t="s">
        <v>16416</v>
      </c>
      <c r="H9154" s="33"/>
      <c r="I9154" s="33"/>
      <c r="J9154" s="13"/>
    </row>
    <row r="9155">
      <c r="A9155" s="62">
        <v>9.00511300165E11</v>
      </c>
      <c r="B9155" s="63" t="s">
        <v>26528</v>
      </c>
      <c r="C9155" s="63" t="s">
        <v>26529</v>
      </c>
      <c r="D9155" s="62">
        <v>8.7029226669E10</v>
      </c>
      <c r="E9155" s="63" t="s">
        <v>173</v>
      </c>
      <c r="F9155" s="63" t="s">
        <v>205</v>
      </c>
      <c r="G9155" s="63" t="s">
        <v>19944</v>
      </c>
      <c r="H9155" s="33"/>
      <c r="I9155" s="33"/>
      <c r="J9155" s="6"/>
    </row>
    <row r="9156">
      <c r="A9156" s="62">
        <v>9.00511301064E11</v>
      </c>
      <c r="B9156" s="63" t="s">
        <v>26530</v>
      </c>
      <c r="C9156" s="63" t="s">
        <v>26531</v>
      </c>
      <c r="D9156" s="62">
        <v>8.7770303036E10</v>
      </c>
      <c r="E9156" s="63" t="s">
        <v>173</v>
      </c>
      <c r="F9156" s="63" t="s">
        <v>2984</v>
      </c>
      <c r="G9156" s="63" t="s">
        <v>6054</v>
      </c>
      <c r="H9156" s="33"/>
      <c r="I9156" s="33"/>
      <c r="J9156" s="13"/>
      <c r="K9156" s="82"/>
      <c r="L9156" s="82"/>
      <c r="M9156" s="82"/>
      <c r="N9156" s="82"/>
      <c r="O9156" s="82"/>
      <c r="P9156" s="82"/>
      <c r="Q9156" s="82"/>
      <c r="R9156" s="82"/>
      <c r="S9156" s="82"/>
      <c r="T9156" s="82"/>
      <c r="U9156" s="82"/>
      <c r="V9156" s="82"/>
      <c r="W9156" s="82"/>
      <c r="X9156" s="82"/>
      <c r="Y9156" s="82"/>
      <c r="Z9156" s="82"/>
    </row>
    <row r="9157">
      <c r="A9157" s="3">
        <v>9.00512302434E11</v>
      </c>
      <c r="B9157" s="2" t="s">
        <v>26532</v>
      </c>
      <c r="C9157" s="2" t="s">
        <v>26533</v>
      </c>
      <c r="D9157" s="3">
        <f>+77713100999</f>
        <v>77713100999</v>
      </c>
      <c r="E9157" s="2" t="s">
        <v>165</v>
      </c>
      <c r="F9157" s="2" t="s">
        <v>201</v>
      </c>
      <c r="G9157" s="2" t="s">
        <v>9258</v>
      </c>
      <c r="H9157" s="4" t="s">
        <v>25517</v>
      </c>
      <c r="I9157" s="10"/>
      <c r="J9157" s="6"/>
    </row>
    <row r="9158">
      <c r="A9158" s="28">
        <v>9.00514301516E11</v>
      </c>
      <c r="B9158" s="29" t="s">
        <v>26534</v>
      </c>
      <c r="C9158" s="29" t="s">
        <v>26535</v>
      </c>
      <c r="D9158" s="28">
        <v>8.7779951744E10</v>
      </c>
      <c r="E9158" s="29" t="s">
        <v>165</v>
      </c>
      <c r="F9158" s="29" t="s">
        <v>186</v>
      </c>
      <c r="G9158" s="29" t="s">
        <v>2873</v>
      </c>
      <c r="H9158" s="51" t="s">
        <v>7281</v>
      </c>
      <c r="I9158" s="6"/>
      <c r="J9158" s="10"/>
    </row>
    <row r="9159">
      <c r="A9159" s="28">
        <v>9.00512450689E11</v>
      </c>
      <c r="B9159" s="29" t="s">
        <v>26536</v>
      </c>
      <c r="C9159" s="29" t="s">
        <v>26537</v>
      </c>
      <c r="D9159" s="28">
        <v>8.775310018E10</v>
      </c>
      <c r="E9159" s="29" t="s">
        <v>1335</v>
      </c>
      <c r="F9159" s="29" t="s">
        <v>22</v>
      </c>
      <c r="G9159" s="29" t="s">
        <v>2386</v>
      </c>
      <c r="H9159" s="51" t="s">
        <v>2755</v>
      </c>
      <c r="I9159" s="6"/>
      <c r="J9159" s="33"/>
    </row>
    <row r="9160">
      <c r="A9160" s="62">
        <v>9.00528300316E11</v>
      </c>
      <c r="B9160" s="63" t="s">
        <v>26538</v>
      </c>
      <c r="C9160" s="63" t="s">
        <v>26539</v>
      </c>
      <c r="D9160" s="62">
        <v>8.7029363658E10</v>
      </c>
      <c r="E9160" s="63" t="s">
        <v>117</v>
      </c>
      <c r="F9160" s="63" t="s">
        <v>16</v>
      </c>
      <c r="G9160" s="63" t="s">
        <v>6522</v>
      </c>
      <c r="H9160" s="33"/>
      <c r="I9160" s="33"/>
      <c r="J9160" s="10"/>
    </row>
    <row r="9161">
      <c r="A9161" s="3">
        <v>9.00523300448E11</v>
      </c>
      <c r="B9161" s="2" t="s">
        <v>26540</v>
      </c>
      <c r="C9161" s="2" t="s">
        <v>26541</v>
      </c>
      <c r="D9161" s="3">
        <v>8.7022025552E10</v>
      </c>
      <c r="E9161" s="2" t="s">
        <v>36</v>
      </c>
      <c r="F9161" s="2" t="s">
        <v>2</v>
      </c>
      <c r="G9161" s="2" t="s">
        <v>6514</v>
      </c>
      <c r="H9161" s="4" t="s">
        <v>26383</v>
      </c>
      <c r="I9161" s="10"/>
      <c r="J9161" s="6"/>
    </row>
    <row r="9162">
      <c r="A9162" s="3">
        <v>9.00524351243E11</v>
      </c>
      <c r="B9162" s="2" t="s">
        <v>26542</v>
      </c>
      <c r="C9162" s="2" t="s">
        <v>26543</v>
      </c>
      <c r="D9162" s="3">
        <f>+7055669898</f>
        <v>7055669898</v>
      </c>
      <c r="E9162" s="2" t="s">
        <v>165</v>
      </c>
      <c r="F9162" s="2" t="s">
        <v>91</v>
      </c>
      <c r="G9162" s="2" t="s">
        <v>3134</v>
      </c>
      <c r="H9162" s="4" t="s">
        <v>2928</v>
      </c>
      <c r="I9162" s="10"/>
      <c r="J9162" s="10"/>
    </row>
    <row r="9163">
      <c r="A9163" s="3">
        <v>9.00517350203E11</v>
      </c>
      <c r="B9163" s="2" t="s">
        <v>26544</v>
      </c>
      <c r="C9163" s="2" t="s">
        <v>26545</v>
      </c>
      <c r="D9163" s="3">
        <v>8.7763731077E10</v>
      </c>
      <c r="E9163" s="2" t="s">
        <v>173</v>
      </c>
      <c r="F9163" s="2" t="s">
        <v>43</v>
      </c>
      <c r="G9163" s="2" t="s">
        <v>2314</v>
      </c>
      <c r="H9163" s="4" t="s">
        <v>26546</v>
      </c>
      <c r="I9163" s="10"/>
      <c r="J9163" s="33"/>
    </row>
    <row r="9164">
      <c r="A9164" s="62">
        <v>9.00523401373E11</v>
      </c>
      <c r="B9164" s="63" t="s">
        <v>15049</v>
      </c>
      <c r="C9164" s="63" t="s">
        <v>26547</v>
      </c>
      <c r="D9164" s="62">
        <v>8.7025757222E10</v>
      </c>
      <c r="E9164" s="63" t="s">
        <v>225</v>
      </c>
      <c r="F9164" s="63" t="s">
        <v>1868</v>
      </c>
      <c r="G9164" s="63" t="s">
        <v>13056</v>
      </c>
      <c r="H9164" s="33"/>
      <c r="I9164" s="33"/>
      <c r="J9164" s="10"/>
    </row>
    <row r="9165">
      <c r="A9165" s="3">
        <v>9.00528302898E11</v>
      </c>
      <c r="B9165" s="2" t="s">
        <v>26548</v>
      </c>
      <c r="C9165" s="2" t="s">
        <v>26549</v>
      </c>
      <c r="D9165" s="3">
        <v>8.747298519E10</v>
      </c>
      <c r="E9165" s="2" t="s">
        <v>213</v>
      </c>
      <c r="F9165" s="2" t="s">
        <v>37</v>
      </c>
      <c r="G9165" s="2" t="s">
        <v>13495</v>
      </c>
      <c r="H9165" s="4" t="s">
        <v>25590</v>
      </c>
      <c r="I9165" s="10"/>
      <c r="J9165" s="6"/>
    </row>
    <row r="9166">
      <c r="A9166" s="3">
        <v>9.00529301419E11</v>
      </c>
      <c r="B9166" s="2" t="s">
        <v>26550</v>
      </c>
      <c r="C9166" s="2" t="s">
        <v>26551</v>
      </c>
      <c r="D9166" s="3">
        <v>8.7754177741E10</v>
      </c>
      <c r="E9166" s="2" t="s">
        <v>1</v>
      </c>
      <c r="F9166" s="2" t="s">
        <v>2</v>
      </c>
      <c r="G9166" s="2" t="s">
        <v>12199</v>
      </c>
      <c r="H9166" s="4" t="s">
        <v>26552</v>
      </c>
      <c r="I9166" s="10"/>
      <c r="J9166" s="33"/>
    </row>
    <row r="9167">
      <c r="A9167" s="28">
        <v>9.00605401715E11</v>
      </c>
      <c r="B9167" s="29" t="s">
        <v>18651</v>
      </c>
      <c r="C9167" s="29" t="s">
        <v>26553</v>
      </c>
      <c r="D9167" s="28">
        <v>8.7004871329E10</v>
      </c>
      <c r="E9167" s="29" t="s">
        <v>15</v>
      </c>
      <c r="F9167" s="29" t="s">
        <v>31</v>
      </c>
      <c r="G9167" s="29" t="s">
        <v>2447</v>
      </c>
      <c r="H9167" s="51" t="s">
        <v>6359</v>
      </c>
      <c r="I9167" s="6"/>
      <c r="J9167" s="6"/>
    </row>
    <row r="9168">
      <c r="A9168" s="28">
        <v>9.00601351703E11</v>
      </c>
      <c r="B9168" s="29" t="s">
        <v>26554</v>
      </c>
      <c r="C9168" s="29" t="s">
        <v>26555</v>
      </c>
      <c r="D9168" s="28">
        <v>8.702766739E10</v>
      </c>
      <c r="E9168" s="29" t="s">
        <v>1</v>
      </c>
      <c r="F9168" s="29" t="s">
        <v>91</v>
      </c>
      <c r="G9168" s="29" t="s">
        <v>1834</v>
      </c>
      <c r="H9168" s="51" t="s">
        <v>25150</v>
      </c>
      <c r="I9168" s="6"/>
      <c r="J9168" s="6"/>
    </row>
    <row r="9169">
      <c r="A9169" s="28">
        <v>9.00609301661E11</v>
      </c>
      <c r="B9169" s="29" t="s">
        <v>4891</v>
      </c>
      <c r="C9169" s="29" t="s">
        <v>26556</v>
      </c>
      <c r="D9169" s="39" t="s">
        <v>26557</v>
      </c>
      <c r="E9169" s="29" t="s">
        <v>674</v>
      </c>
      <c r="F9169" s="29" t="s">
        <v>2</v>
      </c>
      <c r="G9169" s="29" t="s">
        <v>26558</v>
      </c>
      <c r="H9169" s="51" t="s">
        <v>26401</v>
      </c>
      <c r="I9169" s="6"/>
      <c r="J9169" s="10"/>
    </row>
    <row r="9170">
      <c r="A9170" s="3">
        <v>9.006083011E11</v>
      </c>
      <c r="B9170" s="2" t="s">
        <v>26559</v>
      </c>
      <c r="C9170" s="2" t="s">
        <v>26560</v>
      </c>
      <c r="D9170" s="2" t="s">
        <v>26561</v>
      </c>
      <c r="E9170" s="2" t="s">
        <v>225</v>
      </c>
      <c r="F9170" s="2" t="s">
        <v>141</v>
      </c>
      <c r="G9170" s="2" t="s">
        <v>26562</v>
      </c>
      <c r="H9170" s="4" t="s">
        <v>25625</v>
      </c>
      <c r="I9170" s="10"/>
      <c r="J9170" s="6"/>
    </row>
    <row r="9171">
      <c r="A9171" s="28">
        <v>9.00606402045E11</v>
      </c>
      <c r="B9171" s="29" t="s">
        <v>26563</v>
      </c>
      <c r="C9171" s="29" t="s">
        <v>26564</v>
      </c>
      <c r="D9171" s="28">
        <v>8.7782146016E10</v>
      </c>
      <c r="E9171" s="29" t="s">
        <v>674</v>
      </c>
      <c r="F9171" s="29" t="s">
        <v>452</v>
      </c>
      <c r="G9171" s="29" t="s">
        <v>3334</v>
      </c>
      <c r="H9171" s="51" t="s">
        <v>23599</v>
      </c>
      <c r="I9171" s="6"/>
      <c r="J9171" s="6"/>
    </row>
    <row r="9172">
      <c r="A9172" s="62">
        <v>9.00608301824E11</v>
      </c>
      <c r="B9172" s="63" t="s">
        <v>26565</v>
      </c>
      <c r="C9172" s="63" t="s">
        <v>26566</v>
      </c>
      <c r="D9172" s="63" t="s">
        <v>26567</v>
      </c>
      <c r="E9172" s="63" t="s">
        <v>173</v>
      </c>
      <c r="F9172" s="63" t="s">
        <v>2984</v>
      </c>
      <c r="G9172" s="63" t="s">
        <v>5964</v>
      </c>
      <c r="H9172" s="33"/>
      <c r="I9172" s="33"/>
      <c r="J9172" s="10"/>
    </row>
    <row r="9173">
      <c r="A9173" s="28">
        <v>9.00608450889E11</v>
      </c>
      <c r="B9173" s="29" t="s">
        <v>26568</v>
      </c>
      <c r="C9173" s="29" t="s">
        <v>26569</v>
      </c>
      <c r="D9173" s="28">
        <v>8.7082675787E10</v>
      </c>
      <c r="E9173" s="29" t="s">
        <v>1335</v>
      </c>
      <c r="F9173" s="29" t="s">
        <v>71</v>
      </c>
      <c r="G9173" s="29" t="s">
        <v>2270</v>
      </c>
      <c r="H9173" s="51" t="s">
        <v>3091</v>
      </c>
      <c r="I9173" s="6"/>
      <c r="J9173" s="6"/>
    </row>
    <row r="9174">
      <c r="A9174" s="62">
        <v>9.00612402622E11</v>
      </c>
      <c r="B9174" s="63" t="s">
        <v>26570</v>
      </c>
      <c r="C9174" s="63" t="s">
        <v>26570</v>
      </c>
      <c r="D9174" s="63" t="s">
        <v>26571</v>
      </c>
      <c r="E9174" s="63" t="s">
        <v>165</v>
      </c>
      <c r="F9174" s="63" t="s">
        <v>16</v>
      </c>
      <c r="G9174" s="63" t="s">
        <v>12931</v>
      </c>
      <c r="H9174" s="33"/>
      <c r="I9174" s="33"/>
      <c r="J9174" s="6"/>
    </row>
    <row r="9175">
      <c r="A9175" s="28">
        <v>9.00612302735E11</v>
      </c>
      <c r="B9175" s="29" t="s">
        <v>26572</v>
      </c>
      <c r="C9175" s="29" t="s">
        <v>26573</v>
      </c>
      <c r="D9175" s="28">
        <v>8.7473239419E10</v>
      </c>
      <c r="E9175" s="29" t="s">
        <v>302</v>
      </c>
      <c r="F9175" s="29" t="s">
        <v>2</v>
      </c>
      <c r="G9175" s="29" t="s">
        <v>3360</v>
      </c>
      <c r="H9175" s="51" t="s">
        <v>26401</v>
      </c>
      <c r="I9175" s="6"/>
      <c r="J9175" s="6"/>
    </row>
    <row r="9176">
      <c r="A9176" s="3">
        <v>9.00612450187E11</v>
      </c>
      <c r="B9176" s="2" t="s">
        <v>26574</v>
      </c>
      <c r="C9176" s="2" t="s">
        <v>26574</v>
      </c>
      <c r="D9176" s="69" t="s">
        <v>26575</v>
      </c>
      <c r="E9176" s="2" t="s">
        <v>213</v>
      </c>
      <c r="F9176" s="2" t="s">
        <v>201</v>
      </c>
      <c r="G9176" s="2" t="s">
        <v>214</v>
      </c>
      <c r="H9176" s="4" t="s">
        <v>25687</v>
      </c>
      <c r="I9176" s="10"/>
      <c r="J9176" s="6"/>
    </row>
    <row r="9177">
      <c r="A9177" s="62">
        <v>9.0061335078E11</v>
      </c>
      <c r="B9177" s="63" t="s">
        <v>26576</v>
      </c>
      <c r="C9177" s="63" t="s">
        <v>26577</v>
      </c>
      <c r="D9177" s="62">
        <v>8.7769280828E10</v>
      </c>
      <c r="E9177" s="63" t="s">
        <v>674</v>
      </c>
      <c r="F9177" s="63" t="s">
        <v>428</v>
      </c>
      <c r="G9177" s="63" t="s">
        <v>5906</v>
      </c>
      <c r="H9177" s="33"/>
      <c r="I9177" s="33"/>
      <c r="J9177" s="6"/>
    </row>
    <row r="9178">
      <c r="A9178" s="28">
        <v>9.00615300785E11</v>
      </c>
      <c r="B9178" s="29" t="s">
        <v>26578</v>
      </c>
      <c r="C9178" s="29" t="s">
        <v>26579</v>
      </c>
      <c r="D9178" s="28">
        <f>+77011071843</f>
        <v>77011071843</v>
      </c>
      <c r="E9178" s="29" t="s">
        <v>674</v>
      </c>
      <c r="F9178" s="29" t="s">
        <v>186</v>
      </c>
      <c r="G9178" s="29" t="s">
        <v>1196</v>
      </c>
      <c r="H9178" s="51" t="s">
        <v>26580</v>
      </c>
      <c r="I9178" s="6"/>
      <c r="J9178" s="6"/>
    </row>
    <row r="9179">
      <c r="A9179" s="3">
        <v>9.0061540246E11</v>
      </c>
      <c r="B9179" s="2" t="s">
        <v>22544</v>
      </c>
      <c r="C9179" s="2" t="s">
        <v>26581</v>
      </c>
      <c r="D9179" s="2" t="s">
        <v>26582</v>
      </c>
      <c r="E9179" s="2" t="s">
        <v>173</v>
      </c>
      <c r="F9179" s="2" t="s">
        <v>273</v>
      </c>
      <c r="G9179" s="2" t="s">
        <v>5830</v>
      </c>
      <c r="H9179" s="4" t="s">
        <v>21650</v>
      </c>
      <c r="I9179" s="10"/>
      <c r="J9179" s="6"/>
    </row>
    <row r="9180">
      <c r="A9180" s="28">
        <v>9.00617350643E11</v>
      </c>
      <c r="B9180" s="29" t="s">
        <v>26583</v>
      </c>
      <c r="C9180" s="29" t="s">
        <v>26584</v>
      </c>
      <c r="D9180" s="39" t="s">
        <v>26585</v>
      </c>
      <c r="E9180" s="29" t="s">
        <v>213</v>
      </c>
      <c r="F9180" s="29" t="s">
        <v>16</v>
      </c>
      <c r="G9180" s="29" t="s">
        <v>23128</v>
      </c>
      <c r="H9180" s="51" t="s">
        <v>2755</v>
      </c>
      <c r="I9180" s="6"/>
      <c r="J9180" s="6"/>
    </row>
    <row r="9181">
      <c r="A9181" s="62">
        <v>9.00618301343E11</v>
      </c>
      <c r="B9181" s="63" t="s">
        <v>26586</v>
      </c>
      <c r="C9181" s="63" t="s">
        <v>26587</v>
      </c>
      <c r="D9181" s="62">
        <v>8.7754436321E10</v>
      </c>
      <c r="E9181" s="63" t="s">
        <v>213</v>
      </c>
      <c r="F9181" s="63" t="s">
        <v>205</v>
      </c>
      <c r="G9181" s="63" t="s">
        <v>19797</v>
      </c>
      <c r="H9181" s="33"/>
      <c r="I9181" s="33"/>
      <c r="J9181" s="10"/>
    </row>
    <row r="9182">
      <c r="A9182" s="28">
        <v>9.00619301309E11</v>
      </c>
      <c r="B9182" s="29" t="s">
        <v>26588</v>
      </c>
      <c r="C9182" s="29" t="s">
        <v>26589</v>
      </c>
      <c r="D9182" s="28">
        <v>8.7758789098E10</v>
      </c>
      <c r="E9182" s="29" t="s">
        <v>165</v>
      </c>
      <c r="F9182" s="29" t="s">
        <v>141</v>
      </c>
      <c r="G9182" s="29" t="s">
        <v>1752</v>
      </c>
      <c r="H9182" s="107">
        <v>45429.0</v>
      </c>
      <c r="I9182" s="6"/>
      <c r="J9182" s="20"/>
    </row>
    <row r="9183">
      <c r="A9183" s="3">
        <v>9.00620302848E11</v>
      </c>
      <c r="B9183" s="2" t="s">
        <v>1681</v>
      </c>
      <c r="C9183" s="2" t="s">
        <v>26590</v>
      </c>
      <c r="D9183" s="3">
        <v>8.7754780272E10</v>
      </c>
      <c r="E9183" s="2" t="s">
        <v>442</v>
      </c>
      <c r="F9183" s="2" t="s">
        <v>31</v>
      </c>
      <c r="G9183" s="2" t="s">
        <v>2447</v>
      </c>
      <c r="H9183" s="4" t="s">
        <v>26591</v>
      </c>
      <c r="I9183" s="10"/>
      <c r="J9183" s="6"/>
    </row>
    <row r="9184">
      <c r="A9184" s="28">
        <v>9.00625400101E11</v>
      </c>
      <c r="B9184" s="29" t="s">
        <v>26592</v>
      </c>
      <c r="C9184" s="29" t="s">
        <v>26593</v>
      </c>
      <c r="D9184" s="28">
        <f>+77710350606</f>
        <v>77710350606</v>
      </c>
      <c r="E9184" s="29" t="s">
        <v>36</v>
      </c>
      <c r="F9184" s="29" t="s">
        <v>2</v>
      </c>
      <c r="G9184" s="29" t="s">
        <v>12199</v>
      </c>
      <c r="H9184" s="51" t="s">
        <v>20485</v>
      </c>
      <c r="I9184" s="6"/>
      <c r="J9184" s="6"/>
    </row>
    <row r="9185">
      <c r="A9185" s="28">
        <v>9.00627351458E11</v>
      </c>
      <c r="B9185" s="29" t="s">
        <v>26594</v>
      </c>
      <c r="C9185" s="29" t="s">
        <v>26595</v>
      </c>
      <c r="D9185" s="39" t="s">
        <v>26596</v>
      </c>
      <c r="E9185" s="29" t="s">
        <v>213</v>
      </c>
      <c r="F9185" s="29" t="s">
        <v>43</v>
      </c>
      <c r="G9185" s="29" t="s">
        <v>1631</v>
      </c>
      <c r="H9185" s="51" t="s">
        <v>15867</v>
      </c>
      <c r="I9185" s="6"/>
      <c r="J9185" s="33"/>
    </row>
    <row r="9186">
      <c r="A9186" s="28">
        <v>9.00630451511E11</v>
      </c>
      <c r="B9186" s="29" t="s">
        <v>26597</v>
      </c>
      <c r="C9186" s="29" t="s">
        <v>26597</v>
      </c>
      <c r="D9186" s="29" t="s">
        <v>26598</v>
      </c>
      <c r="E9186" s="29" t="s">
        <v>117</v>
      </c>
      <c r="F9186" s="29" t="s">
        <v>71</v>
      </c>
      <c r="G9186" s="29" t="s">
        <v>14677</v>
      </c>
      <c r="H9186" s="51" t="s">
        <v>26085</v>
      </c>
      <c r="I9186" s="6"/>
      <c r="J9186" s="33"/>
    </row>
    <row r="9187">
      <c r="A9187" s="28">
        <v>9.00708300969E11</v>
      </c>
      <c r="B9187" s="29" t="s">
        <v>26599</v>
      </c>
      <c r="C9187" s="29" t="s">
        <v>26600</v>
      </c>
      <c r="D9187" s="28">
        <v>8.7074916522E10</v>
      </c>
      <c r="E9187" s="29" t="s">
        <v>36</v>
      </c>
      <c r="F9187" s="29" t="s">
        <v>2</v>
      </c>
      <c r="G9187" s="29" t="s">
        <v>26601</v>
      </c>
      <c r="H9187" s="51" t="s">
        <v>20485</v>
      </c>
      <c r="I9187" s="6"/>
      <c r="J9187" s="6"/>
    </row>
    <row r="9188">
      <c r="A9188" s="3">
        <v>9.00714450875E11</v>
      </c>
      <c r="B9188" s="2" t="s">
        <v>26602</v>
      </c>
      <c r="C9188" s="2" t="s">
        <v>26603</v>
      </c>
      <c r="D9188" s="69" t="s">
        <v>26604</v>
      </c>
      <c r="E9188" s="2" t="s">
        <v>302</v>
      </c>
      <c r="F9188" s="2" t="s">
        <v>201</v>
      </c>
      <c r="G9188" s="2" t="s">
        <v>202</v>
      </c>
      <c r="H9188" s="4" t="s">
        <v>25687</v>
      </c>
      <c r="I9188" s="10"/>
      <c r="J9188" s="6"/>
    </row>
    <row r="9189">
      <c r="A9189" s="28">
        <v>9.0070830077E11</v>
      </c>
      <c r="B9189" s="29" t="s">
        <v>26605</v>
      </c>
      <c r="C9189" s="29" t="s">
        <v>26606</v>
      </c>
      <c r="D9189" s="29" t="s">
        <v>26607</v>
      </c>
      <c r="E9189" s="29" t="s">
        <v>584</v>
      </c>
      <c r="F9189" s="29" t="s">
        <v>31</v>
      </c>
      <c r="G9189" s="29" t="s">
        <v>4632</v>
      </c>
      <c r="H9189" s="51" t="s">
        <v>26608</v>
      </c>
      <c r="I9189" s="6"/>
      <c r="J9189" s="13"/>
    </row>
    <row r="9190">
      <c r="A9190" s="28">
        <v>9.00709402025E11</v>
      </c>
      <c r="B9190" s="29" t="s">
        <v>26609</v>
      </c>
      <c r="C9190" s="29" t="s">
        <v>26610</v>
      </c>
      <c r="D9190" s="28">
        <v>8.7477358686E10</v>
      </c>
      <c r="E9190" s="29" t="s">
        <v>584</v>
      </c>
      <c r="F9190" s="29" t="s">
        <v>37</v>
      </c>
      <c r="G9190" s="29" t="s">
        <v>5938</v>
      </c>
      <c r="H9190" s="51" t="s">
        <v>25390</v>
      </c>
      <c r="I9190" s="6"/>
      <c r="J9190" s="10"/>
    </row>
    <row r="9191">
      <c r="A9191" s="28">
        <v>9.0071035121E11</v>
      </c>
      <c r="B9191" s="29" t="s">
        <v>26611</v>
      </c>
      <c r="C9191" s="29" t="s">
        <v>26612</v>
      </c>
      <c r="D9191" s="29" t="s">
        <v>26613</v>
      </c>
      <c r="E9191" s="29" t="s">
        <v>173</v>
      </c>
      <c r="F9191" s="29" t="s">
        <v>201</v>
      </c>
      <c r="G9191" s="29" t="s">
        <v>2976</v>
      </c>
      <c r="H9191" s="51" t="s">
        <v>2977</v>
      </c>
      <c r="I9191" s="6"/>
      <c r="J9191" s="33"/>
    </row>
    <row r="9192">
      <c r="A9192" s="3">
        <v>9.00711351543E11</v>
      </c>
      <c r="B9192" s="2" t="s">
        <v>26614</v>
      </c>
      <c r="C9192" s="2" t="s">
        <v>26615</v>
      </c>
      <c r="D9192" s="3">
        <v>8.7073623633E10</v>
      </c>
      <c r="E9192" s="2" t="s">
        <v>762</v>
      </c>
      <c r="F9192" s="2" t="s">
        <v>186</v>
      </c>
      <c r="G9192" s="2" t="s">
        <v>21615</v>
      </c>
      <c r="H9192" s="4" t="s">
        <v>3046</v>
      </c>
      <c r="I9192" s="10"/>
      <c r="J9192" s="13"/>
    </row>
    <row r="9193">
      <c r="A9193" s="28">
        <v>9.00722401286E11</v>
      </c>
      <c r="B9193" s="29" t="s">
        <v>26616</v>
      </c>
      <c r="C9193" s="29" t="s">
        <v>26617</v>
      </c>
      <c r="D9193" s="28">
        <v>8.707259203E10</v>
      </c>
      <c r="E9193" s="29" t="s">
        <v>173</v>
      </c>
      <c r="F9193" s="29" t="s">
        <v>273</v>
      </c>
      <c r="G9193" s="29" t="s">
        <v>137</v>
      </c>
      <c r="H9193" s="51" t="s">
        <v>22970</v>
      </c>
      <c r="I9193" s="6"/>
      <c r="J9193" s="6"/>
    </row>
    <row r="9194">
      <c r="A9194" s="28">
        <v>9.00722350367E11</v>
      </c>
      <c r="B9194" s="29" t="s">
        <v>26618</v>
      </c>
      <c r="C9194" s="29" t="s">
        <v>26619</v>
      </c>
      <c r="D9194" s="39" t="s">
        <v>26620</v>
      </c>
      <c r="E9194" s="29" t="s">
        <v>225</v>
      </c>
      <c r="F9194" s="29" t="s">
        <v>60</v>
      </c>
      <c r="G9194" s="29" t="s">
        <v>3100</v>
      </c>
      <c r="H9194" s="51" t="s">
        <v>21169</v>
      </c>
      <c r="I9194" s="6"/>
      <c r="J9194" s="6"/>
    </row>
    <row r="9195">
      <c r="A9195" s="28">
        <v>9.00721400817E11</v>
      </c>
      <c r="B9195" s="29" t="s">
        <v>26621</v>
      </c>
      <c r="C9195" s="29" t="s">
        <v>26621</v>
      </c>
      <c r="D9195" s="39" t="s">
        <v>26622</v>
      </c>
      <c r="E9195" s="29" t="s">
        <v>533</v>
      </c>
      <c r="F9195" s="29" t="s">
        <v>2</v>
      </c>
      <c r="G9195" s="29" t="s">
        <v>6514</v>
      </c>
      <c r="H9195" s="51" t="s">
        <v>20485</v>
      </c>
      <c r="I9195" s="6"/>
      <c r="J9195" s="10"/>
    </row>
    <row r="9196">
      <c r="A9196" s="3">
        <v>9.00722400298E11</v>
      </c>
      <c r="B9196" s="2" t="s">
        <v>19035</v>
      </c>
      <c r="C9196" s="2" t="s">
        <v>26623</v>
      </c>
      <c r="D9196" s="3">
        <f>+77027042690</f>
        <v>77027042690</v>
      </c>
      <c r="E9196" s="2" t="s">
        <v>2065</v>
      </c>
      <c r="F9196" s="2" t="s">
        <v>186</v>
      </c>
      <c r="G9196" s="2" t="s">
        <v>14954</v>
      </c>
      <c r="H9196" s="4" t="s">
        <v>3353</v>
      </c>
      <c r="I9196" s="10"/>
      <c r="J9196" s="20"/>
    </row>
    <row r="9197">
      <c r="A9197" s="28">
        <v>9.00727350384E11</v>
      </c>
      <c r="B9197" s="29" t="s">
        <v>26624</v>
      </c>
      <c r="C9197" s="29" t="s">
        <v>26625</v>
      </c>
      <c r="D9197" s="28">
        <v>8.7477979839E10</v>
      </c>
      <c r="E9197" s="29" t="s">
        <v>165</v>
      </c>
      <c r="F9197" s="29" t="s">
        <v>71</v>
      </c>
      <c r="G9197" s="29" t="s">
        <v>26626</v>
      </c>
      <c r="H9197" s="51" t="s">
        <v>3091</v>
      </c>
      <c r="I9197" s="6"/>
      <c r="J9197" s="6"/>
    </row>
    <row r="9198">
      <c r="A9198" s="3">
        <v>9.00725351262E11</v>
      </c>
      <c r="B9198" s="2" t="s">
        <v>16602</v>
      </c>
      <c r="C9198" s="2" t="s">
        <v>26627</v>
      </c>
      <c r="D9198" s="69" t="s">
        <v>26628</v>
      </c>
      <c r="E9198" s="2" t="s">
        <v>165</v>
      </c>
      <c r="F9198" s="2" t="s">
        <v>60</v>
      </c>
      <c r="G9198" s="2" t="s">
        <v>3100</v>
      </c>
      <c r="H9198" s="4" t="s">
        <v>2425</v>
      </c>
      <c r="I9198" s="10"/>
      <c r="J9198" s="33"/>
    </row>
    <row r="9199">
      <c r="A9199" s="28">
        <v>9.00805301687E11</v>
      </c>
      <c r="B9199" s="29" t="s">
        <v>26629</v>
      </c>
      <c r="C9199" s="29" t="s">
        <v>26630</v>
      </c>
      <c r="D9199" s="29" t="s">
        <v>26631</v>
      </c>
      <c r="E9199" s="29" t="s">
        <v>525</v>
      </c>
      <c r="F9199" s="29" t="s">
        <v>31</v>
      </c>
      <c r="G9199" s="29" t="s">
        <v>1176</v>
      </c>
      <c r="H9199" s="51" t="s">
        <v>6359</v>
      </c>
      <c r="I9199" s="6"/>
      <c r="J9199" s="33"/>
    </row>
    <row r="9200">
      <c r="A9200" s="28">
        <v>9.00728300224E11</v>
      </c>
      <c r="B9200" s="29" t="s">
        <v>26632</v>
      </c>
      <c r="C9200" s="29" t="s">
        <v>26632</v>
      </c>
      <c r="D9200" s="39" t="s">
        <v>26633</v>
      </c>
      <c r="E9200" s="29" t="s">
        <v>165</v>
      </c>
      <c r="F9200" s="29" t="s">
        <v>37</v>
      </c>
      <c r="G9200" s="29" t="s">
        <v>26634</v>
      </c>
      <c r="H9200" s="51" t="s">
        <v>25390</v>
      </c>
      <c r="I9200" s="6"/>
      <c r="J9200" s="6"/>
    </row>
    <row r="9201">
      <c r="A9201" s="28">
        <v>9.00729400999E11</v>
      </c>
      <c r="B9201" s="29" t="s">
        <v>24059</v>
      </c>
      <c r="C9201" s="29" t="s">
        <v>26635</v>
      </c>
      <c r="D9201" s="28">
        <v>8.7766304982E10</v>
      </c>
      <c r="E9201" s="29" t="s">
        <v>117</v>
      </c>
      <c r="F9201" s="29" t="s">
        <v>2</v>
      </c>
      <c r="G9201" s="29" t="s">
        <v>21715</v>
      </c>
      <c r="H9201" s="51" t="s">
        <v>20485</v>
      </c>
      <c r="I9201" s="6"/>
      <c r="J9201" s="13"/>
    </row>
    <row r="9202">
      <c r="A9202" s="58"/>
      <c r="B9202" s="58"/>
      <c r="C9202" s="58"/>
      <c r="D9202" s="58"/>
      <c r="E9202" s="58"/>
      <c r="F9202" s="58"/>
      <c r="G9202" s="58"/>
      <c r="H9202" s="6"/>
      <c r="I9202" s="6"/>
      <c r="J9202" s="10"/>
    </row>
    <row r="9203">
      <c r="A9203" s="28">
        <v>9.00802301452E11</v>
      </c>
      <c r="B9203" s="29" t="s">
        <v>26636</v>
      </c>
      <c r="C9203" s="29" t="s">
        <v>26637</v>
      </c>
      <c r="D9203" s="28">
        <v>8.7015859796E10</v>
      </c>
      <c r="E9203" s="29" t="s">
        <v>674</v>
      </c>
      <c r="F9203" s="29" t="s">
        <v>16</v>
      </c>
      <c r="G9203" s="29" t="s">
        <v>14082</v>
      </c>
      <c r="H9203" s="51" t="s">
        <v>2882</v>
      </c>
      <c r="I9203" s="6"/>
      <c r="J9203" s="10"/>
    </row>
    <row r="9204">
      <c r="A9204" s="3">
        <v>9.00803450968E11</v>
      </c>
      <c r="B9204" s="2" t="s">
        <v>26638</v>
      </c>
      <c r="C9204" s="2" t="s">
        <v>26639</v>
      </c>
      <c r="D9204" s="2" t="s">
        <v>26640</v>
      </c>
      <c r="E9204" s="2" t="s">
        <v>225</v>
      </c>
      <c r="F9204" s="2" t="s">
        <v>71</v>
      </c>
      <c r="G9204" s="2" t="s">
        <v>1800</v>
      </c>
      <c r="H9204" s="4" t="s">
        <v>26641</v>
      </c>
      <c r="I9204" s="10"/>
      <c r="J9204" s="6"/>
    </row>
    <row r="9205">
      <c r="A9205" s="28">
        <v>9.00813401302E11</v>
      </c>
      <c r="B9205" s="29" t="s">
        <v>26642</v>
      </c>
      <c r="C9205" s="29" t="s">
        <v>26643</v>
      </c>
      <c r="D9205" s="28">
        <f>+77027300851</f>
        <v>77027300851</v>
      </c>
      <c r="E9205" s="29" t="s">
        <v>674</v>
      </c>
      <c r="F9205" s="29" t="s">
        <v>37</v>
      </c>
      <c r="G9205" s="29" t="s">
        <v>17083</v>
      </c>
      <c r="H9205" s="51" t="s">
        <v>25390</v>
      </c>
      <c r="I9205" s="6"/>
      <c r="J9205" s="6"/>
    </row>
    <row r="9206">
      <c r="A9206" s="28">
        <v>9.00807351139E11</v>
      </c>
      <c r="B9206" s="29" t="s">
        <v>26644</v>
      </c>
      <c r="C9206" s="29" t="s">
        <v>26645</v>
      </c>
      <c r="D9206" s="39" t="s">
        <v>26646</v>
      </c>
      <c r="E9206" s="29" t="s">
        <v>165</v>
      </c>
      <c r="F9206" s="29" t="s">
        <v>91</v>
      </c>
      <c r="G9206" s="29" t="s">
        <v>1138</v>
      </c>
      <c r="H9206" s="51" t="s">
        <v>25150</v>
      </c>
      <c r="I9206" s="6"/>
      <c r="J9206" s="6"/>
    </row>
    <row r="9207">
      <c r="A9207" s="28">
        <v>9.00809451884E11</v>
      </c>
      <c r="B9207" s="29" t="s">
        <v>26647</v>
      </c>
      <c r="C9207" s="29" t="s">
        <v>26648</v>
      </c>
      <c r="D9207" s="28">
        <v>8.7755622525E10</v>
      </c>
      <c r="E9207" s="29" t="s">
        <v>225</v>
      </c>
      <c r="F9207" s="29" t="s">
        <v>71</v>
      </c>
      <c r="G9207" s="29" t="s">
        <v>16709</v>
      </c>
      <c r="H9207" s="51" t="s">
        <v>2990</v>
      </c>
      <c r="I9207" s="6"/>
      <c r="J9207" s="33"/>
    </row>
    <row r="9208">
      <c r="A9208" s="28">
        <v>9.00819302196E11</v>
      </c>
      <c r="B9208" s="29" t="s">
        <v>26649</v>
      </c>
      <c r="C9208" s="29" t="s">
        <v>26650</v>
      </c>
      <c r="D9208" s="28">
        <v>8.7056932797E10</v>
      </c>
      <c r="E9208" s="29" t="s">
        <v>165</v>
      </c>
      <c r="F9208" s="29" t="s">
        <v>37</v>
      </c>
      <c r="G9208" s="29" t="s">
        <v>19339</v>
      </c>
      <c r="H9208" s="51" t="s">
        <v>26651</v>
      </c>
      <c r="I9208" s="6"/>
      <c r="J9208" s="6"/>
    </row>
    <row r="9209">
      <c r="A9209" s="28">
        <v>9.00814301061E11</v>
      </c>
      <c r="B9209" s="29" t="s">
        <v>26652</v>
      </c>
      <c r="C9209" s="29" t="s">
        <v>26653</v>
      </c>
      <c r="D9209" s="39" t="s">
        <v>26654</v>
      </c>
      <c r="E9209" s="29" t="s">
        <v>117</v>
      </c>
      <c r="F9209" s="29" t="s">
        <v>186</v>
      </c>
      <c r="G9209" s="29" t="s">
        <v>2746</v>
      </c>
      <c r="H9209" s="51" t="s">
        <v>7551</v>
      </c>
      <c r="I9209" s="6"/>
      <c r="J9209" s="33"/>
    </row>
    <row r="9210">
      <c r="A9210" s="28">
        <v>9.00815302164E11</v>
      </c>
      <c r="B9210" s="29" t="s">
        <v>26655</v>
      </c>
      <c r="C9210" s="29" t="s">
        <v>26656</v>
      </c>
      <c r="D9210" s="28">
        <v>8.7076664407E10</v>
      </c>
      <c r="E9210" s="29" t="s">
        <v>9466</v>
      </c>
      <c r="F9210" s="29" t="s">
        <v>37</v>
      </c>
      <c r="G9210" s="29" t="s">
        <v>23228</v>
      </c>
      <c r="H9210" s="51" t="s">
        <v>25390</v>
      </c>
      <c r="I9210" s="6"/>
      <c r="J9210" s="33"/>
    </row>
    <row r="9211">
      <c r="A9211" s="3">
        <v>9.00822301342E11</v>
      </c>
      <c r="B9211" s="2" t="s">
        <v>26657</v>
      </c>
      <c r="C9211" s="2" t="s">
        <v>26658</v>
      </c>
      <c r="D9211" s="3">
        <v>8.7755106642E10</v>
      </c>
      <c r="E9211" s="2" t="s">
        <v>6753</v>
      </c>
      <c r="F9211" s="2" t="s">
        <v>31</v>
      </c>
      <c r="G9211" s="2" t="s">
        <v>2447</v>
      </c>
      <c r="H9211" s="4" t="s">
        <v>26282</v>
      </c>
      <c r="I9211" s="10"/>
      <c r="J9211" s="13"/>
    </row>
    <row r="9212">
      <c r="A9212" s="3">
        <v>9.00825350713E11</v>
      </c>
      <c r="B9212" s="2" t="s">
        <v>26659</v>
      </c>
      <c r="C9212" s="2" t="s">
        <v>26660</v>
      </c>
      <c r="D9212" s="69" t="s">
        <v>26661</v>
      </c>
      <c r="E9212" s="2" t="s">
        <v>6521</v>
      </c>
      <c r="F9212" s="2" t="s">
        <v>91</v>
      </c>
      <c r="G9212" s="2" t="s">
        <v>1834</v>
      </c>
      <c r="H9212" s="4" t="s">
        <v>2894</v>
      </c>
      <c r="I9212" s="10"/>
      <c r="J9212" s="10"/>
    </row>
    <row r="9213">
      <c r="A9213" s="3">
        <v>9.00822402367E11</v>
      </c>
      <c r="B9213" s="2" t="s">
        <v>26662</v>
      </c>
      <c r="C9213" s="2" t="s">
        <v>26663</v>
      </c>
      <c r="D9213" s="69" t="s">
        <v>26664</v>
      </c>
      <c r="E9213" s="2" t="s">
        <v>173</v>
      </c>
      <c r="F9213" s="2" t="s">
        <v>273</v>
      </c>
      <c r="G9213" s="2" t="s">
        <v>5830</v>
      </c>
      <c r="H9213" s="4" t="s">
        <v>21650</v>
      </c>
      <c r="I9213" s="10"/>
      <c r="J9213" s="6"/>
    </row>
    <row r="9214">
      <c r="A9214" s="3">
        <v>9.00825351513E11</v>
      </c>
      <c r="B9214" s="2" t="s">
        <v>26665</v>
      </c>
      <c r="C9214" s="2" t="s">
        <v>26666</v>
      </c>
      <c r="D9214" s="3">
        <f>+77024458190</f>
        <v>77024458190</v>
      </c>
      <c r="E9214" s="2" t="s">
        <v>5235</v>
      </c>
      <c r="F9214" s="2" t="s">
        <v>71</v>
      </c>
      <c r="G9214" s="2" t="s">
        <v>2732</v>
      </c>
      <c r="H9214" s="4" t="s">
        <v>2857</v>
      </c>
      <c r="I9214" s="10"/>
      <c r="J9214" s="10"/>
    </row>
    <row r="9215">
      <c r="A9215" s="28">
        <v>9.00830300764E11</v>
      </c>
      <c r="B9215" s="29" t="s">
        <v>26667</v>
      </c>
      <c r="C9215" s="29" t="s">
        <v>26668</v>
      </c>
      <c r="D9215" s="39" t="s">
        <v>26669</v>
      </c>
      <c r="E9215" s="29" t="s">
        <v>525</v>
      </c>
      <c r="F9215" s="29" t="s">
        <v>141</v>
      </c>
      <c r="G9215" s="29" t="s">
        <v>2066</v>
      </c>
      <c r="H9215" s="51" t="s">
        <v>26670</v>
      </c>
      <c r="I9215" s="6"/>
      <c r="J9215" s="10"/>
    </row>
    <row r="9216">
      <c r="A9216" s="3">
        <v>9.00828451308E11</v>
      </c>
      <c r="B9216" s="2" t="s">
        <v>26671</v>
      </c>
      <c r="C9216" s="2" t="s">
        <v>26672</v>
      </c>
      <c r="D9216" s="3">
        <v>8.7772976768E10</v>
      </c>
      <c r="E9216" s="2" t="s">
        <v>213</v>
      </c>
      <c r="F9216" s="2" t="s">
        <v>60</v>
      </c>
      <c r="G9216" s="2" t="s">
        <v>26673</v>
      </c>
      <c r="H9216" s="4" t="s">
        <v>2994</v>
      </c>
      <c r="I9216" s="10"/>
      <c r="J9216" s="10"/>
    </row>
    <row r="9217">
      <c r="A9217" s="28">
        <v>9.00828302185E11</v>
      </c>
      <c r="B9217" s="29" t="s">
        <v>26674</v>
      </c>
      <c r="C9217" s="29" t="s">
        <v>26675</v>
      </c>
      <c r="D9217" s="28">
        <v>8.7781097666E10</v>
      </c>
      <c r="E9217" s="29" t="s">
        <v>165</v>
      </c>
      <c r="F9217" s="29" t="s">
        <v>2</v>
      </c>
      <c r="G9217" s="29" t="s">
        <v>2458</v>
      </c>
      <c r="H9217" s="51" t="s">
        <v>20485</v>
      </c>
      <c r="I9217" s="6"/>
      <c r="J9217" s="6"/>
    </row>
    <row r="9218">
      <c r="A9218" s="28">
        <v>9.00906402551E11</v>
      </c>
      <c r="B9218" s="29" t="s">
        <v>26676</v>
      </c>
      <c r="C9218" s="29" t="s">
        <v>26677</v>
      </c>
      <c r="D9218" s="39" t="s">
        <v>26678</v>
      </c>
      <c r="E9218" s="29" t="s">
        <v>674</v>
      </c>
      <c r="F9218" s="29" t="s">
        <v>2</v>
      </c>
      <c r="G9218" s="29" t="s">
        <v>1705</v>
      </c>
      <c r="H9218" s="51" t="s">
        <v>20485</v>
      </c>
      <c r="I9218" s="6"/>
      <c r="J9218" s="10"/>
    </row>
    <row r="9219">
      <c r="A9219" s="3">
        <v>9.00830450836E11</v>
      </c>
      <c r="B9219" s="2" t="s">
        <v>26679</v>
      </c>
      <c r="C9219" s="2" t="s">
        <v>26680</v>
      </c>
      <c r="D9219" s="69" t="s">
        <v>26681</v>
      </c>
      <c r="E9219" s="2" t="s">
        <v>225</v>
      </c>
      <c r="F9219" s="2" t="s">
        <v>16</v>
      </c>
      <c r="G9219" s="2" t="s">
        <v>16082</v>
      </c>
      <c r="H9219" s="4" t="s">
        <v>26682</v>
      </c>
      <c r="I9219" s="10"/>
      <c r="J9219" s="13"/>
    </row>
    <row r="9220">
      <c r="A9220" s="3">
        <v>9.00902450153E11</v>
      </c>
      <c r="B9220" s="2" t="s">
        <v>20152</v>
      </c>
      <c r="C9220" s="2" t="s">
        <v>26683</v>
      </c>
      <c r="D9220" s="3">
        <v>8.7775669899E10</v>
      </c>
      <c r="E9220" s="2" t="s">
        <v>117</v>
      </c>
      <c r="F9220" s="2" t="s">
        <v>16</v>
      </c>
      <c r="G9220" s="2" t="s">
        <v>18948</v>
      </c>
      <c r="H9220" s="4" t="s">
        <v>26684</v>
      </c>
      <c r="I9220" s="10"/>
      <c r="J9220" s="6"/>
    </row>
    <row r="9221">
      <c r="A9221" s="62">
        <v>9.00904302445E11</v>
      </c>
      <c r="B9221" s="63" t="s">
        <v>26685</v>
      </c>
      <c r="C9221" s="63" t="s">
        <v>26686</v>
      </c>
      <c r="D9221" s="62">
        <v>8.7056260191E10</v>
      </c>
      <c r="E9221" s="63" t="s">
        <v>225</v>
      </c>
      <c r="F9221" s="63" t="s">
        <v>205</v>
      </c>
      <c r="G9221" s="63" t="s">
        <v>1211</v>
      </c>
      <c r="H9221" s="33"/>
      <c r="I9221" s="33"/>
      <c r="J9221" s="6"/>
    </row>
    <row r="9222">
      <c r="A9222" s="3">
        <v>9.00904350594E11</v>
      </c>
      <c r="B9222" s="2" t="s">
        <v>26687</v>
      </c>
      <c r="C9222" s="2" t="s">
        <v>26688</v>
      </c>
      <c r="D9222" s="3">
        <f>+77717855943</f>
        <v>77717855943</v>
      </c>
      <c r="E9222" s="2" t="s">
        <v>225</v>
      </c>
      <c r="F9222" s="2" t="s">
        <v>201</v>
      </c>
      <c r="G9222" s="2" t="s">
        <v>26689</v>
      </c>
      <c r="H9222" s="4" t="s">
        <v>25687</v>
      </c>
      <c r="I9222" s="10"/>
      <c r="J9222" s="10"/>
    </row>
    <row r="9223">
      <c r="A9223" s="3">
        <v>9.0090935078E11</v>
      </c>
      <c r="B9223" s="2" t="s">
        <v>26690</v>
      </c>
      <c r="C9223" s="2" t="s">
        <v>26691</v>
      </c>
      <c r="D9223" s="3">
        <v>8.7784994938E10</v>
      </c>
      <c r="E9223" s="2" t="s">
        <v>21</v>
      </c>
      <c r="F9223" s="2" t="s">
        <v>43</v>
      </c>
      <c r="G9223" s="2" t="s">
        <v>26692</v>
      </c>
      <c r="H9223" s="4" t="s">
        <v>2775</v>
      </c>
      <c r="I9223" s="10"/>
      <c r="J9223" s="6"/>
      <c r="K9223" s="16"/>
      <c r="L9223" s="16"/>
      <c r="M9223" s="16"/>
      <c r="N9223" s="16"/>
      <c r="O9223" s="16"/>
      <c r="P9223" s="16"/>
      <c r="Q9223" s="16"/>
      <c r="R9223" s="16"/>
      <c r="S9223" s="16"/>
      <c r="T9223" s="16"/>
      <c r="U9223" s="16"/>
      <c r="V9223" s="16"/>
      <c r="W9223" s="16"/>
      <c r="X9223" s="16"/>
      <c r="Y9223" s="16"/>
      <c r="Z9223" s="16"/>
    </row>
    <row r="9224">
      <c r="A9224" s="28">
        <v>9.00915301398E11</v>
      </c>
      <c r="B9224" s="29" t="s">
        <v>26693</v>
      </c>
      <c r="C9224" s="29" t="s">
        <v>26694</v>
      </c>
      <c r="D9224" s="28">
        <f>+7782499000</f>
        <v>7782499000</v>
      </c>
      <c r="E9224" s="29" t="s">
        <v>117</v>
      </c>
      <c r="F9224" s="29" t="s">
        <v>37</v>
      </c>
      <c r="G9224" s="29" t="s">
        <v>13241</v>
      </c>
      <c r="H9224" s="51" t="s">
        <v>25390</v>
      </c>
      <c r="I9224" s="6"/>
      <c r="J9224" s="10"/>
    </row>
    <row r="9225">
      <c r="A9225" s="28">
        <v>9.00910302458E11</v>
      </c>
      <c r="B9225" s="29" t="s">
        <v>26695</v>
      </c>
      <c r="C9225" s="29" t="s">
        <v>26696</v>
      </c>
      <c r="D9225" s="39" t="s">
        <v>26697</v>
      </c>
      <c r="E9225" s="29" t="s">
        <v>165</v>
      </c>
      <c r="F9225" s="29" t="s">
        <v>201</v>
      </c>
      <c r="G9225" s="29" t="s">
        <v>498</v>
      </c>
      <c r="H9225" s="51" t="s">
        <v>26037</v>
      </c>
      <c r="I9225" s="6"/>
      <c r="J9225" s="6"/>
    </row>
    <row r="9226">
      <c r="A9226" s="28">
        <v>9.00910399064E11</v>
      </c>
      <c r="B9226" s="29" t="s">
        <v>26698</v>
      </c>
      <c r="C9226" s="29" t="s">
        <v>26699</v>
      </c>
      <c r="D9226" s="28">
        <v>8.7716725976E10</v>
      </c>
      <c r="E9226" s="29" t="s">
        <v>165</v>
      </c>
      <c r="F9226" s="29" t="s">
        <v>37</v>
      </c>
      <c r="G9226" s="29" t="s">
        <v>6089</v>
      </c>
      <c r="H9226" s="51" t="s">
        <v>25390</v>
      </c>
      <c r="I9226" s="6"/>
      <c r="J9226" s="6"/>
      <c r="K9226" s="16"/>
      <c r="L9226" s="16"/>
      <c r="M9226" s="16"/>
      <c r="N9226" s="16"/>
      <c r="O9226" s="16"/>
      <c r="P9226" s="16"/>
      <c r="Q9226" s="16"/>
      <c r="R9226" s="16"/>
      <c r="S9226" s="16"/>
      <c r="T9226" s="16"/>
      <c r="U9226" s="16"/>
      <c r="V9226" s="16"/>
      <c r="W9226" s="16"/>
      <c r="X9226" s="16"/>
      <c r="Y9226" s="16"/>
      <c r="Z9226" s="16"/>
    </row>
    <row r="9227">
      <c r="A9227" s="28">
        <v>9.00913450748E11</v>
      </c>
      <c r="B9227" s="29" t="s">
        <v>26700</v>
      </c>
      <c r="C9227" s="29" t="s">
        <v>26701</v>
      </c>
      <c r="D9227" s="29" t="s">
        <v>26702</v>
      </c>
      <c r="E9227" s="29" t="s">
        <v>674</v>
      </c>
      <c r="F9227" s="29" t="s">
        <v>60</v>
      </c>
      <c r="G9227" s="29" t="s">
        <v>1041</v>
      </c>
      <c r="H9227" s="51" t="s">
        <v>26703</v>
      </c>
      <c r="I9227" s="6"/>
      <c r="J9227" s="33"/>
    </row>
    <row r="9228">
      <c r="A9228" s="28">
        <v>9.00915301398E11</v>
      </c>
      <c r="B9228" s="29" t="s">
        <v>26693</v>
      </c>
      <c r="C9228" s="29" t="s">
        <v>26694</v>
      </c>
      <c r="D9228" s="28">
        <f>+7782499000</f>
        <v>7782499000</v>
      </c>
      <c r="E9228" s="29" t="s">
        <v>117</v>
      </c>
      <c r="F9228" s="29" t="s">
        <v>37</v>
      </c>
      <c r="G9228" s="29" t="s">
        <v>13241</v>
      </c>
      <c r="H9228" s="51" t="s">
        <v>25390</v>
      </c>
      <c r="I9228" s="6"/>
      <c r="J9228" s="6"/>
    </row>
    <row r="9229">
      <c r="A9229" s="3">
        <v>9.00916350272E11</v>
      </c>
      <c r="B9229" s="2" t="s">
        <v>26704</v>
      </c>
      <c r="C9229" s="2" t="s">
        <v>26705</v>
      </c>
      <c r="D9229" s="2" t="s">
        <v>26706</v>
      </c>
      <c r="E9229" s="2" t="s">
        <v>362</v>
      </c>
      <c r="F9229" s="2" t="s">
        <v>55</v>
      </c>
      <c r="G9229" s="2" t="s">
        <v>26707</v>
      </c>
      <c r="H9229" s="4" t="s">
        <v>3036</v>
      </c>
      <c r="I9229" s="10"/>
      <c r="J9229" s="10"/>
    </row>
    <row r="9230">
      <c r="A9230" s="28">
        <v>9.00924301208E11</v>
      </c>
      <c r="B9230" s="29" t="s">
        <v>26708</v>
      </c>
      <c r="C9230" s="29" t="s">
        <v>26709</v>
      </c>
      <c r="D9230" s="39" t="s">
        <v>26710</v>
      </c>
      <c r="E9230" s="29" t="s">
        <v>302</v>
      </c>
      <c r="F9230" s="29" t="s">
        <v>37</v>
      </c>
      <c r="G9230" s="29" t="s">
        <v>13104</v>
      </c>
      <c r="H9230" s="51" t="s">
        <v>26286</v>
      </c>
      <c r="I9230" s="6"/>
      <c r="J9230" s="6"/>
    </row>
    <row r="9231">
      <c r="A9231" s="3">
        <v>9.00919350883E11</v>
      </c>
      <c r="B9231" s="2" t="s">
        <v>26711</v>
      </c>
      <c r="C9231" s="2" t="s">
        <v>26712</v>
      </c>
      <c r="D9231" s="3">
        <v>8.7782757424E10</v>
      </c>
      <c r="E9231" s="2" t="s">
        <v>213</v>
      </c>
      <c r="F9231" s="2" t="s">
        <v>60</v>
      </c>
      <c r="G9231" s="2" t="s">
        <v>14291</v>
      </c>
      <c r="H9231" s="4" t="s">
        <v>2425</v>
      </c>
      <c r="I9231" s="10"/>
      <c r="J9231" s="6"/>
    </row>
    <row r="9232">
      <c r="A9232" s="28">
        <v>9.00921450553E11</v>
      </c>
      <c r="B9232" s="29" t="s">
        <v>26713</v>
      </c>
      <c r="C9232" s="29" t="s">
        <v>26714</v>
      </c>
      <c r="D9232" s="28">
        <v>8.7774598882E10</v>
      </c>
      <c r="E9232" s="29" t="s">
        <v>213</v>
      </c>
      <c r="F9232" s="29" t="s">
        <v>9</v>
      </c>
      <c r="G9232" s="29" t="s">
        <v>1648</v>
      </c>
      <c r="H9232" s="30" t="s">
        <v>269</v>
      </c>
      <c r="I9232" s="6"/>
      <c r="J9232" s="6"/>
    </row>
    <row r="9233">
      <c r="A9233" s="3">
        <v>9.00921451353E11</v>
      </c>
      <c r="B9233" s="2" t="s">
        <v>26715</v>
      </c>
      <c r="C9233" s="2" t="s">
        <v>26716</v>
      </c>
      <c r="D9233" s="3">
        <v>8.7471755405E10</v>
      </c>
      <c r="E9233" s="2" t="s">
        <v>674</v>
      </c>
      <c r="F9233" s="2" t="s">
        <v>60</v>
      </c>
      <c r="G9233" s="2" t="s">
        <v>61</v>
      </c>
      <c r="H9233" s="4" t="s">
        <v>26717</v>
      </c>
      <c r="I9233" s="10"/>
      <c r="J9233" s="6"/>
    </row>
    <row r="9234">
      <c r="A9234" s="3">
        <v>9.00923300135E11</v>
      </c>
      <c r="B9234" s="2" t="s">
        <v>26718</v>
      </c>
      <c r="C9234" s="2" t="s">
        <v>26719</v>
      </c>
      <c r="D9234" s="2" t="s">
        <v>26720</v>
      </c>
      <c r="E9234" s="2" t="s">
        <v>9138</v>
      </c>
      <c r="F9234" s="2" t="s">
        <v>37</v>
      </c>
      <c r="G9234" s="2" t="s">
        <v>6852</v>
      </c>
      <c r="H9234" s="4" t="s">
        <v>25590</v>
      </c>
      <c r="I9234" s="10"/>
      <c r="J9234" s="13"/>
    </row>
    <row r="9235">
      <c r="A9235" s="3">
        <v>9.0092930189E11</v>
      </c>
      <c r="B9235" s="2" t="s">
        <v>26721</v>
      </c>
      <c r="C9235" s="2" t="s">
        <v>26722</v>
      </c>
      <c r="D9235" s="3">
        <f>+77057198452</f>
        <v>77057198452</v>
      </c>
      <c r="E9235" s="2" t="s">
        <v>213</v>
      </c>
      <c r="F9235" s="2" t="s">
        <v>31</v>
      </c>
      <c r="G9235" s="2" t="s">
        <v>25544</v>
      </c>
      <c r="H9235" s="4" t="s">
        <v>26591</v>
      </c>
      <c r="I9235" s="10"/>
      <c r="J9235" s="33"/>
    </row>
    <row r="9236">
      <c r="A9236" s="28">
        <v>9.00929401013E11</v>
      </c>
      <c r="B9236" s="29" t="s">
        <v>26723</v>
      </c>
      <c r="C9236" s="29" t="s">
        <v>26724</v>
      </c>
      <c r="D9236" s="39" t="s">
        <v>26725</v>
      </c>
      <c r="E9236" s="29" t="s">
        <v>173</v>
      </c>
      <c r="F9236" s="29" t="s">
        <v>96</v>
      </c>
      <c r="G9236" s="29" t="s">
        <v>19319</v>
      </c>
      <c r="H9236" s="51" t="s">
        <v>2882</v>
      </c>
      <c r="I9236" s="6"/>
      <c r="J9236" s="10"/>
    </row>
    <row r="9237">
      <c r="A9237" s="3">
        <v>9.00929350471E11</v>
      </c>
      <c r="B9237" s="2" t="s">
        <v>26726</v>
      </c>
      <c r="C9237" s="2" t="s">
        <v>26727</v>
      </c>
      <c r="D9237" s="3">
        <v>8.7112506847E10</v>
      </c>
      <c r="E9237" s="2" t="s">
        <v>420</v>
      </c>
      <c r="F9237" s="2" t="s">
        <v>91</v>
      </c>
      <c r="G9237" s="2" t="s">
        <v>1834</v>
      </c>
      <c r="H9237" s="4" t="s">
        <v>2928</v>
      </c>
      <c r="I9237" s="10"/>
      <c r="J9237" s="13"/>
    </row>
    <row r="9238">
      <c r="A9238" s="62">
        <v>9.01006400258E11</v>
      </c>
      <c r="B9238" s="63" t="s">
        <v>26728</v>
      </c>
      <c r="C9238" s="63" t="s">
        <v>26729</v>
      </c>
      <c r="D9238" s="62">
        <v>8.7081824429E10</v>
      </c>
      <c r="E9238" s="63" t="s">
        <v>213</v>
      </c>
      <c r="F9238" s="63" t="s">
        <v>16</v>
      </c>
      <c r="G9238" s="63" t="s">
        <v>1877</v>
      </c>
      <c r="H9238" s="33"/>
      <c r="I9238" s="33"/>
      <c r="J9238" s="33"/>
    </row>
    <row r="9239">
      <c r="A9239" s="3">
        <v>9.01002300844E11</v>
      </c>
      <c r="B9239" s="2" t="s">
        <v>26730</v>
      </c>
      <c r="C9239" s="2" t="s">
        <v>26731</v>
      </c>
      <c r="D9239" s="2" t="s">
        <v>26732</v>
      </c>
      <c r="E9239" s="2" t="s">
        <v>674</v>
      </c>
      <c r="F9239" s="2" t="s">
        <v>96</v>
      </c>
      <c r="G9239" s="2" t="s">
        <v>26733</v>
      </c>
      <c r="H9239" s="4" t="s">
        <v>26100</v>
      </c>
      <c r="I9239" s="10"/>
      <c r="J9239" s="6"/>
    </row>
    <row r="9240">
      <c r="A9240" s="3">
        <v>9.01005301066E11</v>
      </c>
      <c r="B9240" s="2" t="s">
        <v>26734</v>
      </c>
      <c r="C9240" s="2" t="s">
        <v>26735</v>
      </c>
      <c r="D9240" s="3">
        <f>+77789307579</f>
        <v>77789307579</v>
      </c>
      <c r="E9240" s="2" t="s">
        <v>165</v>
      </c>
      <c r="F9240" s="2" t="s">
        <v>141</v>
      </c>
      <c r="G9240" s="2" t="s">
        <v>1529</v>
      </c>
      <c r="H9240" s="4" t="s">
        <v>26736</v>
      </c>
      <c r="I9240" s="10"/>
      <c r="J9240" s="33"/>
    </row>
    <row r="9241">
      <c r="A9241" s="28">
        <v>9.01001350786E11</v>
      </c>
      <c r="B9241" s="29" t="s">
        <v>26737</v>
      </c>
      <c r="C9241" s="29" t="s">
        <v>26738</v>
      </c>
      <c r="D9241" s="28">
        <v>8.7781878999E10</v>
      </c>
      <c r="E9241" s="29" t="s">
        <v>16</v>
      </c>
      <c r="F9241" s="29" t="s">
        <v>55</v>
      </c>
      <c r="G9241" s="29" t="s">
        <v>26739</v>
      </c>
      <c r="H9241" s="51" t="s">
        <v>28</v>
      </c>
      <c r="I9241" s="6"/>
      <c r="J9241" s="33"/>
    </row>
    <row r="9242">
      <c r="A9242" s="28">
        <v>9.01002401899E11</v>
      </c>
      <c r="B9242" s="29" t="s">
        <v>26740</v>
      </c>
      <c r="C9242" s="29" t="s">
        <v>26741</v>
      </c>
      <c r="D9242" s="28">
        <v>8.7071317202E10</v>
      </c>
      <c r="E9242" s="29" t="s">
        <v>349</v>
      </c>
      <c r="F9242" s="29" t="s">
        <v>2</v>
      </c>
      <c r="G9242" s="29" t="s">
        <v>6514</v>
      </c>
      <c r="H9242" s="51" t="s">
        <v>20485</v>
      </c>
      <c r="I9242" s="6"/>
      <c r="J9242" s="6"/>
    </row>
    <row r="9243">
      <c r="A9243" s="28">
        <v>9.01009450706E11</v>
      </c>
      <c r="B9243" s="29" t="s">
        <v>26742</v>
      </c>
      <c r="C9243" s="29" t="s">
        <v>26743</v>
      </c>
      <c r="D9243" s="39" t="s">
        <v>26744</v>
      </c>
      <c r="E9243" s="29" t="s">
        <v>525</v>
      </c>
      <c r="F9243" s="29" t="s">
        <v>201</v>
      </c>
      <c r="G9243" s="29" t="s">
        <v>202</v>
      </c>
      <c r="H9243" s="51" t="s">
        <v>26037</v>
      </c>
      <c r="I9243" s="6"/>
      <c r="J9243" s="13"/>
    </row>
    <row r="9244">
      <c r="A9244" s="3">
        <v>9.01009301751E11</v>
      </c>
      <c r="B9244" s="2" t="s">
        <v>26745</v>
      </c>
      <c r="C9244" s="2" t="s">
        <v>26746</v>
      </c>
      <c r="D9244" s="3">
        <v>8.7759537056E10</v>
      </c>
      <c r="E9244" s="2" t="s">
        <v>1335</v>
      </c>
      <c r="F9244" s="2" t="s">
        <v>96</v>
      </c>
      <c r="G9244" s="2" t="s">
        <v>26747</v>
      </c>
      <c r="H9244" s="4" t="s">
        <v>2882</v>
      </c>
      <c r="I9244" s="10"/>
      <c r="J9244" s="20"/>
    </row>
    <row r="9245">
      <c r="A9245" s="28">
        <v>9.01013401958E11</v>
      </c>
      <c r="B9245" s="29" t="s">
        <v>26748</v>
      </c>
      <c r="C9245" s="29" t="s">
        <v>26749</v>
      </c>
      <c r="D9245" s="39" t="s">
        <v>26750</v>
      </c>
      <c r="E9245" s="29" t="s">
        <v>674</v>
      </c>
      <c r="F9245" s="29" t="s">
        <v>37</v>
      </c>
      <c r="G9245" s="29" t="s">
        <v>6761</v>
      </c>
      <c r="H9245" s="51" t="s">
        <v>26014</v>
      </c>
      <c r="I9245" s="6"/>
      <c r="J9245" s="10"/>
    </row>
    <row r="9246">
      <c r="A9246" s="28">
        <v>9.01023350904E11</v>
      </c>
      <c r="B9246" s="29" t="s">
        <v>26751</v>
      </c>
      <c r="C9246" s="29" t="s">
        <v>26752</v>
      </c>
      <c r="D9246" s="29" t="s">
        <v>26753</v>
      </c>
      <c r="E9246" s="29" t="s">
        <v>5059</v>
      </c>
      <c r="F9246" s="29" t="s">
        <v>43</v>
      </c>
      <c r="G9246" s="29" t="s">
        <v>14723</v>
      </c>
      <c r="H9246" s="51" t="s">
        <v>2775</v>
      </c>
      <c r="I9246" s="6"/>
      <c r="J9246" s="6"/>
    </row>
    <row r="9247">
      <c r="A9247" s="62">
        <v>9.01016302381E11</v>
      </c>
      <c r="B9247" s="63" t="s">
        <v>5110</v>
      </c>
      <c r="C9247" s="63" t="s">
        <v>26754</v>
      </c>
      <c r="D9247" s="62">
        <v>8.707516109E10</v>
      </c>
      <c r="E9247" s="63" t="s">
        <v>213</v>
      </c>
      <c r="F9247" s="63" t="s">
        <v>16</v>
      </c>
      <c r="G9247" s="63" t="s">
        <v>17291</v>
      </c>
      <c r="H9247" s="33"/>
      <c r="I9247" s="33"/>
      <c r="J9247" s="6"/>
    </row>
    <row r="9248">
      <c r="A9248" s="62">
        <v>9.01016450912E11</v>
      </c>
      <c r="B9248" s="63" t="s">
        <v>26755</v>
      </c>
      <c r="C9248" s="63" t="s">
        <v>26756</v>
      </c>
      <c r="D9248" s="62">
        <v>8.7025968067E10</v>
      </c>
      <c r="E9248" s="63" t="s">
        <v>117</v>
      </c>
      <c r="F9248" s="63" t="s">
        <v>428</v>
      </c>
      <c r="G9248" s="63" t="s">
        <v>3751</v>
      </c>
      <c r="H9248" s="33"/>
      <c r="I9248" s="33"/>
      <c r="J9248" s="6"/>
    </row>
    <row r="9249">
      <c r="A9249" s="28">
        <v>9.01022350853E11</v>
      </c>
      <c r="B9249" s="29" t="s">
        <v>26757</v>
      </c>
      <c r="C9249" s="29" t="s">
        <v>26758</v>
      </c>
      <c r="D9249" s="28">
        <v>8.7774357287E10</v>
      </c>
      <c r="E9249" s="29" t="s">
        <v>2239</v>
      </c>
      <c r="F9249" s="29" t="s">
        <v>9</v>
      </c>
      <c r="G9249" s="29" t="s">
        <v>1955</v>
      </c>
      <c r="H9249" s="30" t="s">
        <v>269</v>
      </c>
      <c r="I9249" s="6"/>
      <c r="J9249" s="10"/>
    </row>
    <row r="9250">
      <c r="A9250" s="28">
        <v>9.01026301229E11</v>
      </c>
      <c r="B9250" s="29" t="s">
        <v>26759</v>
      </c>
      <c r="C9250" s="29" t="s">
        <v>26760</v>
      </c>
      <c r="D9250" s="28">
        <v>8.777234449E10</v>
      </c>
      <c r="E9250" s="29" t="s">
        <v>674</v>
      </c>
      <c r="F9250" s="29" t="s">
        <v>186</v>
      </c>
      <c r="G9250" s="29" t="s">
        <v>2746</v>
      </c>
      <c r="H9250" s="51" t="s">
        <v>7551</v>
      </c>
      <c r="I9250" s="6"/>
      <c r="J9250" s="6"/>
    </row>
    <row r="9251">
      <c r="A9251" s="3">
        <v>9.01024302622E11</v>
      </c>
      <c r="B9251" s="2" t="s">
        <v>26761</v>
      </c>
      <c r="C9251" s="2" t="s">
        <v>26762</v>
      </c>
      <c r="D9251" s="69" t="s">
        <v>26763</v>
      </c>
      <c r="E9251" s="2" t="s">
        <v>173</v>
      </c>
      <c r="F9251" s="2" t="s">
        <v>37</v>
      </c>
      <c r="G9251" s="2" t="s">
        <v>3444</v>
      </c>
      <c r="H9251" s="4" t="s">
        <v>25590</v>
      </c>
      <c r="I9251" s="10"/>
      <c r="J9251" s="10"/>
    </row>
    <row r="9252">
      <c r="A9252" s="28">
        <v>9.01024350098E11</v>
      </c>
      <c r="B9252" s="29" t="s">
        <v>26764</v>
      </c>
      <c r="C9252" s="29" t="s">
        <v>26764</v>
      </c>
      <c r="D9252" s="39" t="s">
        <v>26765</v>
      </c>
      <c r="E9252" s="29" t="s">
        <v>302</v>
      </c>
      <c r="F9252" s="29" t="s">
        <v>96</v>
      </c>
      <c r="G9252" s="29" t="s">
        <v>19319</v>
      </c>
      <c r="H9252" s="51" t="s">
        <v>2882</v>
      </c>
      <c r="I9252" s="6"/>
      <c r="J9252" s="6"/>
    </row>
    <row r="9253">
      <c r="A9253" s="28">
        <v>9.01026302188E11</v>
      </c>
      <c r="B9253" s="29" t="s">
        <v>26766</v>
      </c>
      <c r="C9253" s="29" t="s">
        <v>26766</v>
      </c>
      <c r="D9253" s="28">
        <v>8.7753606033E10</v>
      </c>
      <c r="E9253" s="29" t="s">
        <v>117</v>
      </c>
      <c r="F9253" s="29" t="s">
        <v>201</v>
      </c>
      <c r="G9253" s="29" t="s">
        <v>2976</v>
      </c>
      <c r="H9253" s="51" t="s">
        <v>25517</v>
      </c>
      <c r="I9253" s="6"/>
      <c r="J9253" s="10"/>
    </row>
    <row r="9254">
      <c r="A9254" s="3">
        <v>9.01026301754E11</v>
      </c>
      <c r="B9254" s="2" t="s">
        <v>26767</v>
      </c>
      <c r="C9254" s="2" t="s">
        <v>26768</v>
      </c>
      <c r="D9254" s="3">
        <v>8.702952379E10</v>
      </c>
      <c r="E9254" s="2" t="s">
        <v>173</v>
      </c>
      <c r="F9254" s="2" t="s">
        <v>452</v>
      </c>
      <c r="G9254" s="2" t="s">
        <v>26769</v>
      </c>
      <c r="H9254" s="4" t="s">
        <v>24673</v>
      </c>
      <c r="I9254" s="10"/>
      <c r="J9254" s="33"/>
    </row>
    <row r="9255">
      <c r="A9255" s="28">
        <v>9.01027300474E11</v>
      </c>
      <c r="B9255" s="29" t="s">
        <v>26770</v>
      </c>
      <c r="C9255" s="29" t="s">
        <v>26771</v>
      </c>
      <c r="D9255" s="28">
        <v>8.7785887861E10</v>
      </c>
      <c r="E9255" s="29" t="s">
        <v>213</v>
      </c>
      <c r="F9255" s="29" t="s">
        <v>2</v>
      </c>
      <c r="G9255" s="29" t="s">
        <v>17884</v>
      </c>
      <c r="H9255" s="51" t="s">
        <v>20485</v>
      </c>
      <c r="I9255" s="6"/>
      <c r="J9255" s="10"/>
    </row>
    <row r="9256">
      <c r="A9256" s="28">
        <v>9.01101301177E11</v>
      </c>
      <c r="B9256" s="29" t="s">
        <v>26772</v>
      </c>
      <c r="C9256" s="29" t="s">
        <v>26772</v>
      </c>
      <c r="D9256" s="28">
        <f>+7785777733</f>
        <v>7785777733</v>
      </c>
      <c r="E9256" s="29" t="s">
        <v>36</v>
      </c>
      <c r="F9256" s="29" t="s">
        <v>37</v>
      </c>
      <c r="G9256" s="29" t="s">
        <v>8005</v>
      </c>
      <c r="H9256" s="51" t="s">
        <v>25390</v>
      </c>
      <c r="I9256" s="6"/>
      <c r="J9256" s="10"/>
    </row>
    <row r="9257">
      <c r="A9257" s="28">
        <v>9.0102740043E11</v>
      </c>
      <c r="B9257" s="29" t="s">
        <v>23190</v>
      </c>
      <c r="C9257" s="29" t="s">
        <v>26773</v>
      </c>
      <c r="D9257" s="28">
        <f>+77766614425</f>
        <v>77766614425</v>
      </c>
      <c r="E9257" s="29" t="s">
        <v>213</v>
      </c>
      <c r="F9257" s="29" t="s">
        <v>2</v>
      </c>
      <c r="G9257" s="29" t="s">
        <v>2111</v>
      </c>
      <c r="H9257" s="51" t="s">
        <v>20485</v>
      </c>
      <c r="I9257" s="6"/>
      <c r="J9257" s="33"/>
    </row>
    <row r="9258">
      <c r="A9258" s="28">
        <v>9.01107300489E11</v>
      </c>
      <c r="B9258" s="29" t="s">
        <v>26774</v>
      </c>
      <c r="C9258" s="29" t="s">
        <v>26775</v>
      </c>
      <c r="D9258" s="28">
        <v>8.7021557116E10</v>
      </c>
      <c r="E9258" s="29" t="s">
        <v>213</v>
      </c>
      <c r="F9258" s="29" t="s">
        <v>37</v>
      </c>
      <c r="G9258" s="29" t="s">
        <v>25783</v>
      </c>
      <c r="H9258" s="51" t="s">
        <v>25390</v>
      </c>
      <c r="I9258" s="6"/>
      <c r="J9258" s="6"/>
    </row>
    <row r="9259">
      <c r="A9259" s="3">
        <v>9.01101402333E11</v>
      </c>
      <c r="B9259" s="2" t="s">
        <v>26776</v>
      </c>
      <c r="C9259" s="2" t="s">
        <v>26777</v>
      </c>
      <c r="D9259" s="69" t="s">
        <v>26778</v>
      </c>
      <c r="E9259" s="2" t="s">
        <v>931</v>
      </c>
      <c r="F9259" s="2" t="s">
        <v>2</v>
      </c>
      <c r="G9259" s="2" t="s">
        <v>3007</v>
      </c>
      <c r="H9259" s="4" t="s">
        <v>20485</v>
      </c>
      <c r="I9259" s="10"/>
      <c r="J9259" s="10"/>
    </row>
    <row r="9260">
      <c r="A9260" s="28">
        <v>9.0110430235E11</v>
      </c>
      <c r="B9260" s="29" t="s">
        <v>26779</v>
      </c>
      <c r="C9260" s="29" t="s">
        <v>26780</v>
      </c>
      <c r="D9260" s="28">
        <v>8.77852143276E11</v>
      </c>
      <c r="E9260" s="29" t="s">
        <v>213</v>
      </c>
      <c r="F9260" s="29" t="s">
        <v>96</v>
      </c>
      <c r="G9260" s="29" t="s">
        <v>11927</v>
      </c>
      <c r="H9260" s="51" t="s">
        <v>26781</v>
      </c>
      <c r="I9260" s="6"/>
      <c r="J9260" s="10"/>
      <c r="K9260" s="27"/>
      <c r="L9260" s="27"/>
      <c r="M9260" s="27"/>
      <c r="N9260" s="27"/>
      <c r="O9260" s="27"/>
      <c r="P9260" s="27"/>
      <c r="Q9260" s="27"/>
      <c r="R9260" s="27"/>
      <c r="S9260" s="27"/>
      <c r="T9260" s="27"/>
      <c r="U9260" s="27"/>
      <c r="V9260" s="27"/>
      <c r="W9260" s="27"/>
      <c r="X9260" s="27"/>
      <c r="Y9260" s="27"/>
      <c r="Z9260" s="27"/>
    </row>
    <row r="9261">
      <c r="A9261" s="62">
        <v>9.01104401348E11</v>
      </c>
      <c r="B9261" s="63" t="s">
        <v>26782</v>
      </c>
      <c r="C9261" s="63" t="s">
        <v>26783</v>
      </c>
      <c r="D9261" s="62">
        <f>+77476476777</f>
        <v>77476476777</v>
      </c>
      <c r="E9261" s="63" t="s">
        <v>26784</v>
      </c>
      <c r="F9261" s="63" t="s">
        <v>2984</v>
      </c>
      <c r="G9261" s="63" t="s">
        <v>6328</v>
      </c>
      <c r="H9261" s="33"/>
      <c r="I9261" s="33"/>
      <c r="J9261" s="33"/>
    </row>
    <row r="9262">
      <c r="A9262" s="3">
        <v>9.01119301849E11</v>
      </c>
      <c r="B9262" s="2" t="s">
        <v>26785</v>
      </c>
      <c r="C9262" s="2" t="s">
        <v>26786</v>
      </c>
      <c r="D9262" s="3">
        <v>8.7074304981E10</v>
      </c>
      <c r="E9262" s="2" t="s">
        <v>173</v>
      </c>
      <c r="F9262" s="2" t="s">
        <v>96</v>
      </c>
      <c r="G9262" s="2" t="s">
        <v>26117</v>
      </c>
      <c r="H9262" s="4" t="s">
        <v>26100</v>
      </c>
      <c r="I9262" s="10"/>
      <c r="J9262" s="6"/>
    </row>
    <row r="9263">
      <c r="A9263" s="3">
        <v>9.01108301908E11</v>
      </c>
      <c r="B9263" s="2" t="s">
        <v>26787</v>
      </c>
      <c r="C9263" s="2" t="s">
        <v>26788</v>
      </c>
      <c r="D9263" s="3">
        <v>8.7782390954E10</v>
      </c>
      <c r="E9263" s="2" t="s">
        <v>2749</v>
      </c>
      <c r="F9263" s="2" t="s">
        <v>273</v>
      </c>
      <c r="G9263" s="2" t="s">
        <v>274</v>
      </c>
      <c r="H9263" s="4" t="s">
        <v>22970</v>
      </c>
      <c r="I9263" s="10"/>
      <c r="J9263" s="33"/>
    </row>
    <row r="9264">
      <c r="A9264" s="62">
        <v>9.01111301766E11</v>
      </c>
      <c r="B9264" s="63" t="s">
        <v>26789</v>
      </c>
      <c r="C9264" s="63" t="s">
        <v>26790</v>
      </c>
      <c r="D9264" s="62">
        <v>8.7077509011E10</v>
      </c>
      <c r="E9264" s="63" t="s">
        <v>225</v>
      </c>
      <c r="F9264" s="63" t="s">
        <v>205</v>
      </c>
      <c r="G9264" s="63" t="s">
        <v>26791</v>
      </c>
      <c r="H9264" s="33"/>
      <c r="I9264" s="33"/>
      <c r="J9264" s="10"/>
    </row>
    <row r="9265">
      <c r="A9265" s="28">
        <v>9.01119450155E11</v>
      </c>
      <c r="B9265" s="29" t="s">
        <v>26792</v>
      </c>
      <c r="C9265" s="29" t="s">
        <v>26793</v>
      </c>
      <c r="D9265" s="39" t="s">
        <v>26794</v>
      </c>
      <c r="E9265" s="29" t="s">
        <v>1549</v>
      </c>
      <c r="F9265" s="29" t="s">
        <v>16</v>
      </c>
      <c r="G9265" s="29" t="s">
        <v>5361</v>
      </c>
      <c r="H9265" s="51" t="s">
        <v>25150</v>
      </c>
      <c r="I9265" s="6"/>
      <c r="J9265" s="10"/>
      <c r="K9265" s="27"/>
      <c r="L9265" s="27"/>
      <c r="M9265" s="27"/>
      <c r="N9265" s="27"/>
      <c r="O9265" s="27"/>
      <c r="P9265" s="27"/>
      <c r="Q9265" s="27"/>
      <c r="R9265" s="27"/>
      <c r="S9265" s="27"/>
      <c r="T9265" s="27"/>
      <c r="U9265" s="27"/>
      <c r="V9265" s="27"/>
      <c r="W9265" s="27"/>
      <c r="X9265" s="27"/>
      <c r="Y9265" s="27"/>
      <c r="Z9265" s="27"/>
    </row>
    <row r="9266">
      <c r="A9266" s="62">
        <v>9.01115300918E11</v>
      </c>
      <c r="B9266" s="63" t="s">
        <v>26795</v>
      </c>
      <c r="C9266" s="63" t="s">
        <v>26796</v>
      </c>
      <c r="D9266" s="62">
        <v>8.7755633399E10</v>
      </c>
      <c r="E9266" s="63" t="s">
        <v>165</v>
      </c>
      <c r="F9266" s="63" t="s">
        <v>205</v>
      </c>
      <c r="G9266" s="63" t="s">
        <v>1634</v>
      </c>
      <c r="H9266" s="33"/>
      <c r="I9266" s="33"/>
      <c r="J9266" s="33"/>
    </row>
    <row r="9267">
      <c r="A9267" s="28">
        <v>9.01116350612E11</v>
      </c>
      <c r="B9267" s="29" t="s">
        <v>26797</v>
      </c>
      <c r="C9267" s="29" t="s">
        <v>26798</v>
      </c>
      <c r="D9267" s="28">
        <v>8.7011319076E10</v>
      </c>
      <c r="E9267" s="29" t="s">
        <v>117</v>
      </c>
      <c r="F9267" s="29" t="s">
        <v>71</v>
      </c>
      <c r="G9267" s="29" t="s">
        <v>20028</v>
      </c>
      <c r="H9267" s="51" t="s">
        <v>2857</v>
      </c>
      <c r="I9267" s="6"/>
      <c r="J9267" s="6"/>
    </row>
    <row r="9268">
      <c r="A9268" s="28">
        <v>9.01118350772E11</v>
      </c>
      <c r="B9268" s="29" t="s">
        <v>26799</v>
      </c>
      <c r="C9268" s="29" t="s">
        <v>26800</v>
      </c>
      <c r="D9268" s="28">
        <v>8.7055832406E10</v>
      </c>
      <c r="E9268" s="29" t="s">
        <v>165</v>
      </c>
      <c r="F9268" s="29" t="s">
        <v>22</v>
      </c>
      <c r="G9268" s="29" t="s">
        <v>2950</v>
      </c>
      <c r="H9268" s="51" t="s">
        <v>26801</v>
      </c>
      <c r="I9268" s="6"/>
      <c r="J9268" s="6"/>
    </row>
    <row r="9269">
      <c r="A9269" s="28">
        <v>9.01120401206E11</v>
      </c>
      <c r="B9269" s="29" t="s">
        <v>26802</v>
      </c>
      <c r="C9269" s="29" t="s">
        <v>26803</v>
      </c>
      <c r="D9269" s="28">
        <f>+77758022717</f>
        <v>77758022717</v>
      </c>
      <c r="E9269" s="29" t="s">
        <v>117</v>
      </c>
      <c r="F9269" s="29" t="s">
        <v>452</v>
      </c>
      <c r="G9269" s="29" t="s">
        <v>18366</v>
      </c>
      <c r="H9269" s="51" t="s">
        <v>26804</v>
      </c>
      <c r="I9269" s="6"/>
      <c r="J9269" s="10"/>
    </row>
    <row r="9270">
      <c r="A9270" s="3">
        <v>9.01120302802E11</v>
      </c>
      <c r="B9270" s="2" t="s">
        <v>26805</v>
      </c>
      <c r="C9270" s="2" t="s">
        <v>26806</v>
      </c>
      <c r="D9270" s="3">
        <v>8.7011800915E10</v>
      </c>
      <c r="E9270" s="2" t="s">
        <v>674</v>
      </c>
      <c r="F9270" s="2" t="s">
        <v>2</v>
      </c>
      <c r="G9270" s="2" t="s">
        <v>3007</v>
      </c>
      <c r="H9270" s="4" t="s">
        <v>26383</v>
      </c>
      <c r="I9270" s="10"/>
      <c r="J9270" s="6"/>
    </row>
    <row r="9271">
      <c r="A9271" s="3">
        <v>9.01120301051E11</v>
      </c>
      <c r="B9271" s="2" t="s">
        <v>26807</v>
      </c>
      <c r="C9271" s="2" t="s">
        <v>26808</v>
      </c>
      <c r="D9271" s="69" t="s">
        <v>26809</v>
      </c>
      <c r="E9271" s="2" t="s">
        <v>117</v>
      </c>
      <c r="F9271" s="2" t="s">
        <v>16</v>
      </c>
      <c r="G9271" s="2" t="s">
        <v>1091</v>
      </c>
      <c r="H9271" s="4" t="s">
        <v>25625</v>
      </c>
      <c r="I9271" s="10"/>
      <c r="J9271" s="33"/>
    </row>
    <row r="9272">
      <c r="A9272" s="62">
        <v>9.0112830078E11</v>
      </c>
      <c r="B9272" s="63" t="s">
        <v>26810</v>
      </c>
      <c r="C9272" s="63" t="s">
        <v>26811</v>
      </c>
      <c r="D9272" s="62">
        <f>+77077707727</f>
        <v>77077707727</v>
      </c>
      <c r="E9272" s="63" t="s">
        <v>173</v>
      </c>
      <c r="F9272" s="63" t="s">
        <v>16</v>
      </c>
      <c r="G9272" s="63" t="s">
        <v>26812</v>
      </c>
      <c r="H9272" s="33"/>
      <c r="I9272" s="33"/>
      <c r="J9272" s="33"/>
    </row>
    <row r="9273">
      <c r="A9273" s="28">
        <v>9.01201302595E11</v>
      </c>
      <c r="B9273" s="29" t="s">
        <v>26813</v>
      </c>
      <c r="C9273" s="29" t="s">
        <v>26814</v>
      </c>
      <c r="D9273" s="29" t="s">
        <v>26815</v>
      </c>
      <c r="E9273" s="29" t="s">
        <v>16</v>
      </c>
      <c r="F9273" s="29" t="s">
        <v>201</v>
      </c>
      <c r="G9273" s="29" t="s">
        <v>15608</v>
      </c>
      <c r="H9273" s="51" t="s">
        <v>2977</v>
      </c>
      <c r="I9273" s="6"/>
      <c r="J9273" s="33"/>
    </row>
    <row r="9274">
      <c r="A9274" s="28">
        <v>9.0112840036E11</v>
      </c>
      <c r="B9274" s="29" t="s">
        <v>26816</v>
      </c>
      <c r="C9274" s="29" t="s">
        <v>26817</v>
      </c>
      <c r="D9274" s="28">
        <v>8.707454563E10</v>
      </c>
      <c r="E9274" s="29" t="s">
        <v>674</v>
      </c>
      <c r="F9274" s="29" t="s">
        <v>2</v>
      </c>
      <c r="G9274" s="29" t="s">
        <v>15491</v>
      </c>
      <c r="H9274" s="51" t="s">
        <v>20485</v>
      </c>
      <c r="I9274" s="6"/>
      <c r="J9274" s="6"/>
    </row>
    <row r="9275">
      <c r="A9275" s="62">
        <v>9.01210350108E11</v>
      </c>
      <c r="B9275" s="63" t="s">
        <v>26818</v>
      </c>
      <c r="C9275" s="63" t="s">
        <v>26819</v>
      </c>
      <c r="D9275" s="62">
        <v>8.7779771028E10</v>
      </c>
      <c r="E9275" s="63" t="s">
        <v>117</v>
      </c>
      <c r="F9275" s="63" t="s">
        <v>428</v>
      </c>
      <c r="G9275" s="63" t="s">
        <v>5906</v>
      </c>
      <c r="H9275" s="33"/>
      <c r="I9275" s="33"/>
      <c r="J9275" s="6"/>
    </row>
    <row r="9276">
      <c r="A9276" s="62">
        <v>9.01205301707E11</v>
      </c>
      <c r="B9276" s="63" t="s">
        <v>26820</v>
      </c>
      <c r="C9276" s="63" t="s">
        <v>26821</v>
      </c>
      <c r="D9276" s="62">
        <v>8.7711095344E10</v>
      </c>
      <c r="E9276" s="63" t="s">
        <v>36</v>
      </c>
      <c r="F9276" s="63" t="s">
        <v>205</v>
      </c>
      <c r="G9276" s="63" t="s">
        <v>5169</v>
      </c>
      <c r="H9276" s="33"/>
      <c r="I9276" s="33"/>
      <c r="J9276" s="6"/>
    </row>
    <row r="9277">
      <c r="A9277" s="28">
        <v>9.01203301022E11</v>
      </c>
      <c r="B9277" s="29" t="s">
        <v>26822</v>
      </c>
      <c r="C9277" s="29" t="s">
        <v>26823</v>
      </c>
      <c r="D9277" s="28">
        <v>8.7759000309E10</v>
      </c>
      <c r="E9277" s="29" t="s">
        <v>117</v>
      </c>
      <c r="F9277" s="29" t="s">
        <v>16</v>
      </c>
      <c r="G9277" s="29" t="s">
        <v>6514</v>
      </c>
      <c r="H9277" s="51" t="s">
        <v>20485</v>
      </c>
      <c r="I9277" s="6"/>
      <c r="J9277" s="6"/>
    </row>
    <row r="9278">
      <c r="A9278" s="3">
        <v>9.01204300347E11</v>
      </c>
      <c r="B9278" s="2" t="s">
        <v>26824</v>
      </c>
      <c r="C9278" s="2" t="s">
        <v>26825</v>
      </c>
      <c r="D9278" s="2" t="s">
        <v>26826</v>
      </c>
      <c r="E9278" s="2" t="s">
        <v>117</v>
      </c>
      <c r="F9278" s="2" t="s">
        <v>16</v>
      </c>
      <c r="G9278" s="2" t="s">
        <v>274</v>
      </c>
      <c r="H9278" s="4" t="s">
        <v>21650</v>
      </c>
      <c r="I9278" s="10"/>
      <c r="J9278" s="33"/>
    </row>
    <row r="9279">
      <c r="A9279" s="28">
        <v>9.0120735105E11</v>
      </c>
      <c r="B9279" s="29" t="s">
        <v>26827</v>
      </c>
      <c r="C9279" s="29" t="s">
        <v>26828</v>
      </c>
      <c r="D9279" s="28">
        <v>8.7712947328E10</v>
      </c>
      <c r="E9279" s="29" t="s">
        <v>173</v>
      </c>
      <c r="F9279" s="29" t="s">
        <v>201</v>
      </c>
      <c r="G9279" s="29" t="s">
        <v>1664</v>
      </c>
      <c r="H9279" s="51" t="s">
        <v>25517</v>
      </c>
      <c r="I9279" s="6"/>
      <c r="J9279" s="6"/>
    </row>
    <row r="9280">
      <c r="A9280" s="28">
        <v>9.01211400817E11</v>
      </c>
      <c r="B9280" s="29" t="s">
        <v>26829</v>
      </c>
      <c r="C9280" s="29" t="s">
        <v>26830</v>
      </c>
      <c r="D9280" s="28">
        <v>8.7773501288E10</v>
      </c>
      <c r="E9280" s="29" t="s">
        <v>272</v>
      </c>
      <c r="F9280" s="29" t="s">
        <v>141</v>
      </c>
      <c r="G9280" s="29" t="s">
        <v>26831</v>
      </c>
      <c r="H9280" s="51" t="s">
        <v>26832</v>
      </c>
      <c r="I9280" s="6"/>
      <c r="J9280" s="13"/>
    </row>
    <row r="9281">
      <c r="A9281" s="28">
        <v>9.01217401362E11</v>
      </c>
      <c r="B9281" s="29" t="s">
        <v>26833</v>
      </c>
      <c r="C9281" s="29" t="s">
        <v>26834</v>
      </c>
      <c r="D9281" s="28">
        <v>8.7078540765E10</v>
      </c>
      <c r="E9281" s="29" t="s">
        <v>674</v>
      </c>
      <c r="F9281" s="29" t="s">
        <v>2</v>
      </c>
      <c r="G9281" s="29" t="s">
        <v>15239</v>
      </c>
      <c r="H9281" s="51" t="s">
        <v>20485</v>
      </c>
      <c r="I9281" s="6"/>
      <c r="J9281" s="10"/>
    </row>
    <row r="9282">
      <c r="A9282" s="28">
        <v>9.01214301706E11</v>
      </c>
      <c r="B9282" s="29" t="s">
        <v>26835</v>
      </c>
      <c r="C9282" s="29" t="s">
        <v>26836</v>
      </c>
      <c r="D9282" s="28">
        <v>8.7025289515E10</v>
      </c>
      <c r="E9282" s="29" t="s">
        <v>173</v>
      </c>
      <c r="F9282" s="29" t="s">
        <v>16</v>
      </c>
      <c r="G9282" s="29" t="s">
        <v>19168</v>
      </c>
      <c r="H9282" s="51" t="s">
        <v>20485</v>
      </c>
      <c r="I9282" s="6"/>
      <c r="J9282" s="33"/>
    </row>
    <row r="9283">
      <c r="A9283" s="3">
        <v>9.10104351129E11</v>
      </c>
      <c r="B9283" s="2" t="s">
        <v>26837</v>
      </c>
      <c r="C9283" s="2" t="s">
        <v>26838</v>
      </c>
      <c r="D9283" s="3">
        <v>8.7086547564E10</v>
      </c>
      <c r="E9283" s="2" t="s">
        <v>117</v>
      </c>
      <c r="F9283" s="2" t="s">
        <v>71</v>
      </c>
      <c r="G9283" s="2" t="s">
        <v>3317</v>
      </c>
      <c r="H9283" s="4" t="s">
        <v>26839</v>
      </c>
      <c r="I9283" s="10"/>
      <c r="J9283" s="6"/>
    </row>
    <row r="9284">
      <c r="A9284" s="28">
        <v>9.01221351196E11</v>
      </c>
      <c r="B9284" s="29" t="s">
        <v>26840</v>
      </c>
      <c r="C9284" s="29" t="s">
        <v>26841</v>
      </c>
      <c r="D9284" s="28">
        <v>8.7009836801E10</v>
      </c>
      <c r="E9284" s="29" t="s">
        <v>213</v>
      </c>
      <c r="F9284" s="29" t="s">
        <v>71</v>
      </c>
      <c r="G9284" s="29" t="s">
        <v>9535</v>
      </c>
      <c r="H9284" s="51" t="s">
        <v>3091</v>
      </c>
      <c r="I9284" s="6"/>
      <c r="J9284" s="13"/>
    </row>
    <row r="9285">
      <c r="A9285" s="28">
        <v>9.10104300808E11</v>
      </c>
      <c r="B9285" s="29" t="s">
        <v>26842</v>
      </c>
      <c r="C9285" s="29" t="s">
        <v>26843</v>
      </c>
      <c r="D9285" s="28">
        <v>8.7758584286E10</v>
      </c>
      <c r="E9285" s="29" t="s">
        <v>117</v>
      </c>
      <c r="F9285" s="29" t="s">
        <v>2</v>
      </c>
      <c r="G9285" s="29" t="s">
        <v>1705</v>
      </c>
      <c r="H9285" s="51" t="s">
        <v>20485</v>
      </c>
      <c r="I9285" s="6"/>
      <c r="J9285" s="13"/>
    </row>
    <row r="9286">
      <c r="A9286" s="62">
        <v>9.10104301437E11</v>
      </c>
      <c r="B9286" s="63" t="s">
        <v>26844</v>
      </c>
      <c r="C9286" s="63" t="s">
        <v>26845</v>
      </c>
      <c r="D9286" s="62">
        <v>8.7023888766E10</v>
      </c>
      <c r="E9286" s="63" t="s">
        <v>213</v>
      </c>
      <c r="F9286" s="63" t="s">
        <v>205</v>
      </c>
      <c r="G9286" s="63" t="s">
        <v>802</v>
      </c>
      <c r="H9286" s="33"/>
      <c r="I9286" s="33"/>
      <c r="J9286" s="6"/>
    </row>
    <row r="9287">
      <c r="A9287" s="28">
        <v>9.01226401565E11</v>
      </c>
      <c r="B9287" s="29" t="s">
        <v>26846</v>
      </c>
      <c r="C9287" s="29" t="s">
        <v>26847</v>
      </c>
      <c r="D9287" s="28">
        <f>+77071155105</f>
        <v>77071155105</v>
      </c>
      <c r="E9287" s="29" t="s">
        <v>165</v>
      </c>
      <c r="F9287" s="29" t="s">
        <v>37</v>
      </c>
      <c r="G9287" s="29" t="s">
        <v>25911</v>
      </c>
      <c r="H9287" s="51" t="s">
        <v>25390</v>
      </c>
      <c r="I9287" s="6"/>
      <c r="J9287" s="33"/>
    </row>
    <row r="9288">
      <c r="A9288" s="62">
        <v>9.01227401624E11</v>
      </c>
      <c r="B9288" s="63" t="s">
        <v>15020</v>
      </c>
      <c r="C9288" s="63" t="s">
        <v>26848</v>
      </c>
      <c r="D9288" s="62">
        <v>8.707443412E10</v>
      </c>
      <c r="E9288" s="63" t="s">
        <v>674</v>
      </c>
      <c r="F9288" s="63" t="s">
        <v>205</v>
      </c>
      <c r="G9288" s="63" t="s">
        <v>26849</v>
      </c>
      <c r="H9288" s="33"/>
      <c r="I9288" s="33"/>
      <c r="J9288" s="33"/>
    </row>
    <row r="9289">
      <c r="A9289" s="62">
        <v>9.10105401868E11</v>
      </c>
      <c r="B9289" s="63" t="s">
        <v>26850</v>
      </c>
      <c r="C9289" s="63" t="s">
        <v>26851</v>
      </c>
      <c r="D9289" s="62">
        <v>8.7771742224E10</v>
      </c>
      <c r="E9289" s="63" t="s">
        <v>165</v>
      </c>
      <c r="F9289" s="63" t="s">
        <v>205</v>
      </c>
      <c r="G9289" s="63" t="s">
        <v>6849</v>
      </c>
      <c r="H9289" s="33"/>
      <c r="I9289" s="33"/>
      <c r="J9289" s="6"/>
    </row>
    <row r="9290">
      <c r="A9290" s="28">
        <v>9.10105300695E11</v>
      </c>
      <c r="B9290" s="29" t="s">
        <v>26852</v>
      </c>
      <c r="C9290" s="29" t="s">
        <v>26853</v>
      </c>
      <c r="D9290" s="28">
        <v>8.707955205E10</v>
      </c>
      <c r="E9290" s="29" t="s">
        <v>165</v>
      </c>
      <c r="F9290" s="29" t="s">
        <v>37</v>
      </c>
      <c r="G9290" s="29" t="s">
        <v>26854</v>
      </c>
      <c r="H9290" s="51" t="s">
        <v>25390</v>
      </c>
      <c r="I9290" s="6"/>
      <c r="J9290" s="6"/>
    </row>
    <row r="9291">
      <c r="A9291" s="3">
        <v>9.1011335002E11</v>
      </c>
      <c r="B9291" s="2" t="s">
        <v>26855</v>
      </c>
      <c r="C9291" s="2" t="s">
        <v>26856</v>
      </c>
      <c r="D9291" s="3">
        <v>8.777196688E10</v>
      </c>
      <c r="E9291" s="2" t="s">
        <v>173</v>
      </c>
      <c r="F9291" s="2" t="s">
        <v>60</v>
      </c>
      <c r="G9291" s="2" t="s">
        <v>1768</v>
      </c>
      <c r="H9291" s="4" t="s">
        <v>21749</v>
      </c>
      <c r="I9291" s="10"/>
      <c r="J9291" s="6"/>
    </row>
    <row r="9292">
      <c r="A9292" s="3">
        <v>9.10106401843E11</v>
      </c>
      <c r="B9292" s="2" t="s">
        <v>26857</v>
      </c>
      <c r="C9292" s="2" t="s">
        <v>26858</v>
      </c>
      <c r="D9292" s="3">
        <v>8.707480381E10</v>
      </c>
      <c r="E9292" s="2" t="s">
        <v>674</v>
      </c>
      <c r="F9292" s="2" t="s">
        <v>273</v>
      </c>
      <c r="G9292" s="2" t="s">
        <v>274</v>
      </c>
      <c r="H9292" s="4" t="s">
        <v>21650</v>
      </c>
      <c r="I9292" s="10"/>
      <c r="J9292" s="6"/>
    </row>
    <row r="9293">
      <c r="A9293" s="28">
        <v>9.10109450174E11</v>
      </c>
      <c r="B9293" s="29" t="s">
        <v>26859</v>
      </c>
      <c r="C9293" s="29" t="s">
        <v>26860</v>
      </c>
      <c r="D9293" s="28">
        <v>8.708390195E10</v>
      </c>
      <c r="E9293" s="29" t="s">
        <v>165</v>
      </c>
      <c r="F9293" s="29" t="s">
        <v>60</v>
      </c>
      <c r="G9293" s="29" t="s">
        <v>1768</v>
      </c>
      <c r="H9293" s="51" t="s">
        <v>23405</v>
      </c>
      <c r="I9293" s="6"/>
      <c r="J9293" s="10"/>
    </row>
    <row r="9294">
      <c r="A9294" s="28">
        <v>9.1011530138E11</v>
      </c>
      <c r="B9294" s="29" t="s">
        <v>26861</v>
      </c>
      <c r="C9294" s="29" t="s">
        <v>26862</v>
      </c>
      <c r="D9294" s="29" t="s">
        <v>26863</v>
      </c>
      <c r="E9294" s="29" t="s">
        <v>225</v>
      </c>
      <c r="F9294" s="29" t="s">
        <v>2</v>
      </c>
      <c r="G9294" s="29" t="s">
        <v>23608</v>
      </c>
      <c r="H9294" s="51" t="s">
        <v>26401</v>
      </c>
      <c r="I9294" s="6"/>
      <c r="J9294" s="33"/>
    </row>
    <row r="9295">
      <c r="A9295" s="3">
        <v>9.10113450522E11</v>
      </c>
      <c r="B9295" s="2" t="s">
        <v>26864</v>
      </c>
      <c r="C9295" s="2" t="s">
        <v>26865</v>
      </c>
      <c r="D9295" s="3">
        <v>8.7102763905E10</v>
      </c>
      <c r="E9295" s="2" t="s">
        <v>16</v>
      </c>
      <c r="F9295" s="2" t="s">
        <v>71</v>
      </c>
      <c r="G9295" s="2" t="s">
        <v>15773</v>
      </c>
      <c r="H9295" s="4" t="s">
        <v>26839</v>
      </c>
      <c r="I9295" s="10"/>
      <c r="J9295" s="6"/>
    </row>
    <row r="9296">
      <c r="A9296" s="28">
        <v>9.10118401155E11</v>
      </c>
      <c r="B9296" s="29" t="s">
        <v>26866</v>
      </c>
      <c r="C9296" s="29" t="s">
        <v>26867</v>
      </c>
      <c r="D9296" s="28">
        <v>8.7775793203E10</v>
      </c>
      <c r="E9296" s="29" t="s">
        <v>213</v>
      </c>
      <c r="F9296" s="29" t="s">
        <v>186</v>
      </c>
      <c r="G9296" s="29" t="s">
        <v>1196</v>
      </c>
      <c r="H9296" s="51" t="s">
        <v>7281</v>
      </c>
      <c r="I9296" s="6"/>
      <c r="J9296" s="6"/>
    </row>
    <row r="9297">
      <c r="A9297" s="28">
        <v>9.10119451018E11</v>
      </c>
      <c r="B9297" s="29" t="s">
        <v>26868</v>
      </c>
      <c r="C9297" s="29" t="s">
        <v>26869</v>
      </c>
      <c r="D9297" s="28">
        <v>8.7777492917E10</v>
      </c>
      <c r="E9297" s="29" t="s">
        <v>225</v>
      </c>
      <c r="F9297" s="29" t="s">
        <v>141</v>
      </c>
      <c r="G9297" s="29" t="s">
        <v>1828</v>
      </c>
      <c r="H9297" s="51" t="s">
        <v>25495</v>
      </c>
      <c r="I9297" s="6"/>
      <c r="J9297" s="20"/>
    </row>
    <row r="9298">
      <c r="A9298" s="3">
        <v>9.10127302275E11</v>
      </c>
      <c r="B9298" s="2" t="s">
        <v>26870</v>
      </c>
      <c r="C9298" s="2" t="s">
        <v>26871</v>
      </c>
      <c r="D9298" s="69" t="s">
        <v>26872</v>
      </c>
      <c r="E9298" s="2" t="s">
        <v>213</v>
      </c>
      <c r="F9298" s="2" t="s">
        <v>55</v>
      </c>
      <c r="G9298" s="2" t="s">
        <v>3017</v>
      </c>
      <c r="H9298" s="4" t="s">
        <v>2687</v>
      </c>
      <c r="I9298" s="10"/>
      <c r="J9298" s="6"/>
    </row>
    <row r="9299">
      <c r="A9299" s="28">
        <v>9.10123301919E11</v>
      </c>
      <c r="B9299" s="29" t="s">
        <v>26873</v>
      </c>
      <c r="C9299" s="29" t="s">
        <v>26874</v>
      </c>
      <c r="D9299" s="39" t="s">
        <v>26875</v>
      </c>
      <c r="E9299" s="29" t="s">
        <v>225</v>
      </c>
      <c r="F9299" s="29" t="s">
        <v>2</v>
      </c>
      <c r="G9299" s="29" t="s">
        <v>6514</v>
      </c>
      <c r="H9299" s="51" t="s">
        <v>20485</v>
      </c>
      <c r="I9299" s="6"/>
      <c r="J9299" s="6"/>
    </row>
    <row r="9300">
      <c r="A9300" s="62">
        <v>9.10125400422E11</v>
      </c>
      <c r="B9300" s="63" t="s">
        <v>26876</v>
      </c>
      <c r="C9300" s="63" t="s">
        <v>26877</v>
      </c>
      <c r="D9300" s="62">
        <v>8.7070609191E10</v>
      </c>
      <c r="E9300" s="63" t="s">
        <v>2136</v>
      </c>
      <c r="F9300" s="63" t="s">
        <v>205</v>
      </c>
      <c r="G9300" s="63" t="s">
        <v>5169</v>
      </c>
      <c r="H9300" s="33"/>
      <c r="I9300" s="33"/>
      <c r="J9300" s="10"/>
    </row>
    <row r="9301">
      <c r="A9301" s="3">
        <v>9.10124302378E11</v>
      </c>
      <c r="B9301" s="2" t="s">
        <v>26878</v>
      </c>
      <c r="C9301" s="2" t="s">
        <v>26879</v>
      </c>
      <c r="D9301" s="3">
        <v>8.7783320641E10</v>
      </c>
      <c r="E9301" s="2" t="s">
        <v>213</v>
      </c>
      <c r="F9301" s="2" t="s">
        <v>2</v>
      </c>
      <c r="G9301" s="2" t="s">
        <v>17443</v>
      </c>
      <c r="H9301" s="4" t="s">
        <v>26383</v>
      </c>
      <c r="I9301" s="10"/>
      <c r="J9301" s="13"/>
    </row>
    <row r="9302">
      <c r="A9302" s="62">
        <v>9.10127301217E11</v>
      </c>
      <c r="B9302" s="63" t="s">
        <v>26880</v>
      </c>
      <c r="C9302" s="63" t="s">
        <v>26880</v>
      </c>
      <c r="D9302" s="62">
        <v>8.7021551436E10</v>
      </c>
      <c r="E9302" s="63" t="s">
        <v>165</v>
      </c>
      <c r="F9302" s="63" t="s">
        <v>205</v>
      </c>
      <c r="G9302" s="63" t="s">
        <v>6423</v>
      </c>
      <c r="H9302" s="33"/>
      <c r="I9302" s="33"/>
      <c r="J9302" s="10"/>
    </row>
    <row r="9303">
      <c r="A9303" s="62">
        <v>9.10127350314E11</v>
      </c>
      <c r="B9303" s="63" t="s">
        <v>26881</v>
      </c>
      <c r="C9303" s="63" t="s">
        <v>26882</v>
      </c>
      <c r="D9303" s="62">
        <f>+77029385168</f>
        <v>77029385168</v>
      </c>
      <c r="E9303" s="63" t="s">
        <v>173</v>
      </c>
      <c r="F9303" s="63" t="s">
        <v>428</v>
      </c>
      <c r="G9303" s="63" t="s">
        <v>5863</v>
      </c>
      <c r="H9303" s="33"/>
      <c r="I9303" s="33"/>
      <c r="J9303" s="6"/>
    </row>
    <row r="9304">
      <c r="A9304" s="3">
        <v>9.10130351242E11</v>
      </c>
      <c r="B9304" s="2" t="s">
        <v>26883</v>
      </c>
      <c r="C9304" s="2" t="s">
        <v>26884</v>
      </c>
      <c r="D9304" s="69" t="s">
        <v>26885</v>
      </c>
      <c r="E9304" s="2" t="s">
        <v>2457</v>
      </c>
      <c r="F9304" s="2" t="s">
        <v>186</v>
      </c>
      <c r="G9304" s="2" t="s">
        <v>1196</v>
      </c>
      <c r="H9304" s="4" t="s">
        <v>3046</v>
      </c>
      <c r="I9304" s="10"/>
      <c r="J9304" s="33"/>
    </row>
    <row r="9305">
      <c r="A9305" s="3">
        <v>9.1012935087E11</v>
      </c>
      <c r="B9305" s="2" t="s">
        <v>26886</v>
      </c>
      <c r="C9305" s="2" t="s">
        <v>26887</v>
      </c>
      <c r="D9305" s="3">
        <v>8.7774755111E10</v>
      </c>
      <c r="E9305" s="2" t="s">
        <v>674</v>
      </c>
      <c r="F9305" s="2" t="s">
        <v>43</v>
      </c>
      <c r="G9305" s="2" t="s">
        <v>20903</v>
      </c>
      <c r="H9305" s="4" t="s">
        <v>2932</v>
      </c>
      <c r="I9305" s="10"/>
      <c r="J9305" s="33"/>
    </row>
    <row r="9306">
      <c r="A9306" s="72">
        <v>9.10129351076E11</v>
      </c>
      <c r="B9306" s="73" t="s">
        <v>19035</v>
      </c>
      <c r="C9306" s="73" t="s">
        <v>26888</v>
      </c>
      <c r="D9306" s="72">
        <v>8.7473660778E10</v>
      </c>
      <c r="E9306" s="73" t="s">
        <v>213</v>
      </c>
      <c r="F9306" s="73" t="s">
        <v>141</v>
      </c>
      <c r="G9306" s="73" t="s">
        <v>2480</v>
      </c>
      <c r="H9306" s="74" t="s">
        <v>26889</v>
      </c>
      <c r="I9306" s="14"/>
      <c r="J9306" s="6"/>
    </row>
    <row r="9307">
      <c r="A9307" s="28">
        <v>9.10208451448E11</v>
      </c>
      <c r="B9307" s="29" t="s">
        <v>26890</v>
      </c>
      <c r="C9307" s="29" t="s">
        <v>26891</v>
      </c>
      <c r="D9307" s="28">
        <v>8.7073201775E10</v>
      </c>
      <c r="E9307" s="29" t="s">
        <v>70</v>
      </c>
      <c r="F9307" s="29" t="s">
        <v>43</v>
      </c>
      <c r="G9307" s="29" t="s">
        <v>1661</v>
      </c>
      <c r="H9307" s="51" t="s">
        <v>1555</v>
      </c>
      <c r="I9307" s="6"/>
      <c r="J9307" s="13"/>
    </row>
    <row r="9308">
      <c r="A9308" s="28">
        <v>9.10131301566E11</v>
      </c>
      <c r="B9308" s="29" t="s">
        <v>26892</v>
      </c>
      <c r="C9308" s="29" t="s">
        <v>26893</v>
      </c>
      <c r="D9308" s="39" t="s">
        <v>26894</v>
      </c>
      <c r="E9308" s="29" t="s">
        <v>1833</v>
      </c>
      <c r="F9308" s="29" t="s">
        <v>2</v>
      </c>
      <c r="G9308" s="29" t="s">
        <v>6514</v>
      </c>
      <c r="H9308" s="51" t="s">
        <v>26895</v>
      </c>
      <c r="I9308" s="6"/>
      <c r="J9308" s="6"/>
    </row>
    <row r="9309">
      <c r="A9309" s="3">
        <v>9.10202301717E11</v>
      </c>
      <c r="B9309" s="2" t="s">
        <v>24616</v>
      </c>
      <c r="C9309" s="2" t="s">
        <v>26896</v>
      </c>
      <c r="D9309" s="3">
        <f>+77711100009</f>
        <v>77711100009</v>
      </c>
      <c r="E9309" s="2" t="s">
        <v>117</v>
      </c>
      <c r="F9309" s="2" t="s">
        <v>31</v>
      </c>
      <c r="G9309" s="2" t="s">
        <v>2552</v>
      </c>
      <c r="H9309" s="4" t="s">
        <v>7313</v>
      </c>
      <c r="I9309" s="10"/>
      <c r="J9309" s="6"/>
    </row>
    <row r="9310">
      <c r="A9310" s="28">
        <v>9.1020345069E11</v>
      </c>
      <c r="B9310" s="29" t="s">
        <v>26897</v>
      </c>
      <c r="C9310" s="29" t="s">
        <v>26898</v>
      </c>
      <c r="D9310" s="39" t="s">
        <v>26899</v>
      </c>
      <c r="E9310" s="29" t="s">
        <v>879</v>
      </c>
      <c r="F9310" s="29" t="s">
        <v>16</v>
      </c>
      <c r="G9310" s="29" t="s">
        <v>2270</v>
      </c>
      <c r="H9310" s="51" t="s">
        <v>26900</v>
      </c>
      <c r="I9310" s="6"/>
      <c r="J9310" s="6"/>
    </row>
    <row r="9311">
      <c r="A9311" s="62">
        <v>9.1020630007E11</v>
      </c>
      <c r="B9311" s="63" t="s">
        <v>26901</v>
      </c>
      <c r="C9311" s="63" t="s">
        <v>26902</v>
      </c>
      <c r="D9311" s="63" t="s">
        <v>26903</v>
      </c>
      <c r="E9311" s="63" t="s">
        <v>2768</v>
      </c>
      <c r="F9311" s="63" t="s">
        <v>205</v>
      </c>
      <c r="G9311" s="63" t="s">
        <v>1634</v>
      </c>
      <c r="H9311" s="33"/>
      <c r="I9311" s="33"/>
      <c r="J9311" s="10"/>
    </row>
    <row r="9312">
      <c r="A9312" s="28">
        <v>9.10210301555E11</v>
      </c>
      <c r="B9312" s="29" t="s">
        <v>22347</v>
      </c>
      <c r="C9312" s="29" t="s">
        <v>26904</v>
      </c>
      <c r="D9312" s="28">
        <v>8.776355301E10</v>
      </c>
      <c r="E9312" s="29" t="s">
        <v>165</v>
      </c>
      <c r="F9312" s="29" t="s">
        <v>37</v>
      </c>
      <c r="G9312" s="29" t="s">
        <v>6089</v>
      </c>
      <c r="H9312" s="51" t="s">
        <v>25390</v>
      </c>
      <c r="I9312" s="6"/>
      <c r="J9312" s="6"/>
    </row>
    <row r="9313">
      <c r="A9313" s="28">
        <v>9.10212350782E11</v>
      </c>
      <c r="B9313" s="29" t="s">
        <v>26905</v>
      </c>
      <c r="C9313" s="29" t="s">
        <v>26906</v>
      </c>
      <c r="D9313" s="28">
        <v>8.707721021E10</v>
      </c>
      <c r="E9313" s="29" t="s">
        <v>2749</v>
      </c>
      <c r="F9313" s="29" t="s">
        <v>60</v>
      </c>
      <c r="G9313" s="29" t="s">
        <v>3100</v>
      </c>
      <c r="H9313" s="51" t="s">
        <v>21169</v>
      </c>
      <c r="I9313" s="6"/>
      <c r="J9313" s="6"/>
    </row>
    <row r="9314">
      <c r="A9314" s="28">
        <v>9.10212351136E11</v>
      </c>
      <c r="B9314" s="29" t="s">
        <v>26907</v>
      </c>
      <c r="C9314" s="29" t="s">
        <v>26908</v>
      </c>
      <c r="D9314" s="28">
        <v>8.7781568988E10</v>
      </c>
      <c r="E9314" s="29" t="s">
        <v>213</v>
      </c>
      <c r="F9314" s="29" t="s">
        <v>141</v>
      </c>
      <c r="G9314" s="29" t="s">
        <v>1828</v>
      </c>
      <c r="H9314" s="51" t="s">
        <v>25323</v>
      </c>
      <c r="I9314" s="6"/>
      <c r="J9314" s="10"/>
    </row>
    <row r="9315">
      <c r="A9315" s="28">
        <v>9.10220450435E11</v>
      </c>
      <c r="B9315" s="29" t="s">
        <v>26909</v>
      </c>
      <c r="C9315" s="29" t="s">
        <v>26910</v>
      </c>
      <c r="D9315" s="28">
        <v>8.7024809282E10</v>
      </c>
      <c r="E9315" s="29" t="s">
        <v>165</v>
      </c>
      <c r="F9315" s="29" t="s">
        <v>71</v>
      </c>
      <c r="G9315" s="29" t="s">
        <v>26911</v>
      </c>
      <c r="H9315" s="51" t="s">
        <v>3091</v>
      </c>
      <c r="I9315" s="6"/>
      <c r="J9315" s="6"/>
    </row>
    <row r="9316">
      <c r="A9316" s="28">
        <v>9.10215300435E11</v>
      </c>
      <c r="B9316" s="29" t="s">
        <v>26912</v>
      </c>
      <c r="C9316" s="29" t="s">
        <v>26913</v>
      </c>
      <c r="D9316" s="28">
        <f>+77786952828</f>
        <v>77786952828</v>
      </c>
      <c r="E9316" s="29" t="s">
        <v>173</v>
      </c>
      <c r="F9316" s="29" t="s">
        <v>37</v>
      </c>
      <c r="G9316" s="29" t="s">
        <v>13948</v>
      </c>
      <c r="H9316" s="51" t="s">
        <v>25390</v>
      </c>
      <c r="I9316" s="6"/>
      <c r="J9316" s="6"/>
    </row>
    <row r="9317">
      <c r="A9317" s="62">
        <v>9.10216301022E11</v>
      </c>
      <c r="B9317" s="63" t="s">
        <v>26914</v>
      </c>
      <c r="C9317" s="63" t="s">
        <v>26915</v>
      </c>
      <c r="D9317" s="68" t="str">
        <f>+77752295713 ,87752295713 ,87786647488</f>
        <v>#ERROR!</v>
      </c>
      <c r="E9317" s="63" t="s">
        <v>173</v>
      </c>
      <c r="F9317" s="63" t="s">
        <v>428</v>
      </c>
      <c r="G9317" s="63" t="s">
        <v>5906</v>
      </c>
      <c r="H9317" s="33"/>
      <c r="I9317" s="33"/>
      <c r="J9317" s="10"/>
    </row>
    <row r="9318">
      <c r="A9318" s="3">
        <v>9.10221350068E11</v>
      </c>
      <c r="B9318" s="2" t="s">
        <v>26916</v>
      </c>
      <c r="C9318" s="2" t="s">
        <v>10492</v>
      </c>
      <c r="D9318" s="2" t="s">
        <v>26917</v>
      </c>
      <c r="E9318" s="2" t="s">
        <v>21</v>
      </c>
      <c r="F9318" s="2" t="s">
        <v>16</v>
      </c>
      <c r="G9318" s="2" t="s">
        <v>26918</v>
      </c>
      <c r="H9318" s="4" t="s">
        <v>26919</v>
      </c>
      <c r="I9318" s="10"/>
      <c r="J9318" s="10"/>
    </row>
    <row r="9319">
      <c r="A9319" s="3">
        <v>9.10221300824E11</v>
      </c>
      <c r="B9319" s="2" t="s">
        <v>24772</v>
      </c>
      <c r="C9319" s="2" t="s">
        <v>26920</v>
      </c>
      <c r="D9319" s="3">
        <v>8.7751763631E10</v>
      </c>
      <c r="E9319" s="2" t="s">
        <v>117</v>
      </c>
      <c r="F9319" s="2" t="s">
        <v>37</v>
      </c>
      <c r="G9319" s="2" t="s">
        <v>26921</v>
      </c>
      <c r="H9319" s="4" t="s">
        <v>25590</v>
      </c>
      <c r="I9319" s="10"/>
      <c r="J9319" s="6"/>
    </row>
    <row r="9320">
      <c r="A9320" s="28">
        <v>9.10222301818E11</v>
      </c>
      <c r="B9320" s="29" t="s">
        <v>26922</v>
      </c>
      <c r="C9320" s="29" t="s">
        <v>26923</v>
      </c>
      <c r="D9320" s="28">
        <v>8.7083823322E10</v>
      </c>
      <c r="E9320" s="29" t="s">
        <v>15</v>
      </c>
      <c r="F9320" s="29" t="s">
        <v>201</v>
      </c>
      <c r="G9320" s="29" t="s">
        <v>498</v>
      </c>
      <c r="H9320" s="51" t="s">
        <v>2977</v>
      </c>
      <c r="I9320" s="6"/>
      <c r="J9320" s="6"/>
    </row>
    <row r="9321">
      <c r="A9321" s="3">
        <v>9.1022140248E11</v>
      </c>
      <c r="B9321" s="2" t="s">
        <v>26924</v>
      </c>
      <c r="C9321" s="2" t="s">
        <v>26925</v>
      </c>
      <c r="D9321" s="3">
        <v>8.7751861371E10</v>
      </c>
      <c r="E9321" s="2" t="s">
        <v>533</v>
      </c>
      <c r="F9321" s="2" t="s">
        <v>31</v>
      </c>
      <c r="G9321" s="2" t="s">
        <v>1176</v>
      </c>
      <c r="H9321" s="4" t="s">
        <v>7313</v>
      </c>
      <c r="I9321" s="10"/>
      <c r="J9321" s="6"/>
    </row>
    <row r="9322">
      <c r="A9322" s="28">
        <v>9.10226450666E11</v>
      </c>
      <c r="B9322" s="29" t="s">
        <v>26926</v>
      </c>
      <c r="C9322" s="29" t="s">
        <v>26927</v>
      </c>
      <c r="D9322" s="28">
        <f>+7713514691</f>
        <v>7713514691</v>
      </c>
      <c r="E9322" s="29" t="s">
        <v>117</v>
      </c>
      <c r="F9322" s="29" t="s">
        <v>71</v>
      </c>
      <c r="G9322" s="29" t="s">
        <v>2201</v>
      </c>
      <c r="H9322" s="51" t="s">
        <v>26367</v>
      </c>
      <c r="I9322" s="6"/>
      <c r="J9322" s="6"/>
    </row>
    <row r="9323">
      <c r="A9323" s="28">
        <v>9.10240000214E11</v>
      </c>
      <c r="B9323" s="29" t="s">
        <v>26928</v>
      </c>
      <c r="C9323" s="29" t="s">
        <v>26929</v>
      </c>
      <c r="D9323" s="39" t="s">
        <v>26930</v>
      </c>
      <c r="E9323" s="29" t="s">
        <v>36</v>
      </c>
      <c r="F9323" s="29" t="s">
        <v>37</v>
      </c>
      <c r="G9323" s="29" t="s">
        <v>26931</v>
      </c>
      <c r="H9323" s="51" t="s">
        <v>25390</v>
      </c>
      <c r="I9323" s="6"/>
      <c r="J9323" s="6"/>
    </row>
    <row r="9324">
      <c r="A9324" s="3">
        <v>9.10305450853E11</v>
      </c>
      <c r="B9324" s="2" t="s">
        <v>26932</v>
      </c>
      <c r="C9324" s="2" t="s">
        <v>26933</v>
      </c>
      <c r="D9324" s="3">
        <v>8.7027013456E10</v>
      </c>
      <c r="E9324" s="2" t="s">
        <v>2239</v>
      </c>
      <c r="F9324" s="2" t="s">
        <v>43</v>
      </c>
      <c r="G9324" s="2" t="s">
        <v>1267</v>
      </c>
      <c r="H9324" s="4" t="s">
        <v>2775</v>
      </c>
      <c r="I9324" s="10"/>
      <c r="J9324" s="6"/>
    </row>
    <row r="9325">
      <c r="A9325" s="28">
        <v>9.10301350776E11</v>
      </c>
      <c r="B9325" s="29" t="s">
        <v>26934</v>
      </c>
      <c r="C9325" s="29" t="s">
        <v>26935</v>
      </c>
      <c r="D9325" s="28">
        <v>8.7053154461E10</v>
      </c>
      <c r="E9325" s="29" t="s">
        <v>117</v>
      </c>
      <c r="F9325" s="29" t="s">
        <v>22</v>
      </c>
      <c r="G9325" s="29" t="s">
        <v>1910</v>
      </c>
      <c r="H9325" s="51" t="s">
        <v>23934</v>
      </c>
      <c r="I9325" s="6"/>
      <c r="J9325" s="6"/>
    </row>
    <row r="9326">
      <c r="A9326" s="28">
        <v>9.10304450451E11</v>
      </c>
      <c r="B9326" s="29" t="s">
        <v>26936</v>
      </c>
      <c r="C9326" s="29" t="s">
        <v>26937</v>
      </c>
      <c r="D9326" s="28">
        <v>8.777866559E10</v>
      </c>
      <c r="E9326" s="29" t="s">
        <v>213</v>
      </c>
      <c r="F9326" s="29" t="s">
        <v>9</v>
      </c>
      <c r="G9326" s="29" t="s">
        <v>1620</v>
      </c>
      <c r="H9326" s="30" t="s">
        <v>269</v>
      </c>
      <c r="I9326" s="6"/>
      <c r="J9326" s="6"/>
    </row>
    <row r="9327">
      <c r="A9327" s="28">
        <v>9.10315350702E11</v>
      </c>
      <c r="B9327" s="29" t="s">
        <v>26938</v>
      </c>
      <c r="C9327" s="29" t="s">
        <v>26939</v>
      </c>
      <c r="D9327" s="28">
        <v>8.7024040065E10</v>
      </c>
      <c r="E9327" s="29" t="s">
        <v>165</v>
      </c>
      <c r="F9327" s="29" t="s">
        <v>22</v>
      </c>
      <c r="G9327" s="29" t="s">
        <v>4995</v>
      </c>
      <c r="H9327" s="51" t="s">
        <v>23934</v>
      </c>
      <c r="I9327" s="6"/>
      <c r="J9327" s="6"/>
    </row>
    <row r="9328">
      <c r="A9328" s="3">
        <v>9.10312401566E11</v>
      </c>
      <c r="B9328" s="2" t="s">
        <v>26940</v>
      </c>
      <c r="C9328" s="2" t="s">
        <v>26941</v>
      </c>
      <c r="D9328" s="69" t="s">
        <v>26942</v>
      </c>
      <c r="E9328" s="2" t="s">
        <v>386</v>
      </c>
      <c r="F9328" s="2" t="s">
        <v>96</v>
      </c>
      <c r="G9328" s="2" t="s">
        <v>26943</v>
      </c>
      <c r="H9328" s="4" t="s">
        <v>26100</v>
      </c>
      <c r="I9328" s="10"/>
      <c r="J9328" s="6"/>
    </row>
    <row r="9329">
      <c r="A9329" s="62">
        <v>9.10314300166E11</v>
      </c>
      <c r="B9329" s="63" t="s">
        <v>26944</v>
      </c>
      <c r="C9329" s="63" t="s">
        <v>26945</v>
      </c>
      <c r="D9329" s="62">
        <v>8.724332203E10</v>
      </c>
      <c r="E9329" s="63" t="s">
        <v>165</v>
      </c>
      <c r="F9329" s="63" t="s">
        <v>205</v>
      </c>
      <c r="G9329" s="63" t="s">
        <v>5169</v>
      </c>
      <c r="H9329" s="33"/>
      <c r="I9329" s="33"/>
      <c r="J9329" s="10"/>
    </row>
    <row r="9330">
      <c r="A9330" s="28">
        <v>9.10327450724E11</v>
      </c>
      <c r="B9330" s="29" t="s">
        <v>26946</v>
      </c>
      <c r="C9330" s="29" t="s">
        <v>26947</v>
      </c>
      <c r="D9330" s="28">
        <f>+77019257744</f>
        <v>77019257744</v>
      </c>
      <c r="E9330" s="29" t="s">
        <v>674</v>
      </c>
      <c r="F9330" s="29" t="s">
        <v>43</v>
      </c>
      <c r="G9330" s="29" t="s">
        <v>26948</v>
      </c>
      <c r="H9330" s="51" t="s">
        <v>2775</v>
      </c>
      <c r="I9330" s="6"/>
      <c r="J9330" s="6"/>
    </row>
    <row r="9331">
      <c r="A9331" s="28">
        <v>9.10331350432E11</v>
      </c>
      <c r="B9331" s="29" t="s">
        <v>26949</v>
      </c>
      <c r="C9331" s="29" t="s">
        <v>26950</v>
      </c>
      <c r="D9331" s="39" t="s">
        <v>26951</v>
      </c>
      <c r="E9331" s="29" t="s">
        <v>213</v>
      </c>
      <c r="F9331" s="29" t="s">
        <v>37</v>
      </c>
      <c r="G9331" s="29" t="s">
        <v>26952</v>
      </c>
      <c r="H9331" s="51" t="s">
        <v>25390</v>
      </c>
      <c r="I9331" s="6"/>
      <c r="J9331" s="6"/>
    </row>
    <row r="9332">
      <c r="A9332" s="28">
        <v>9.10330302437E11</v>
      </c>
      <c r="B9332" s="29" t="s">
        <v>26953</v>
      </c>
      <c r="C9332" s="29" t="s">
        <v>26954</v>
      </c>
      <c r="D9332" s="39" t="s">
        <v>26955</v>
      </c>
      <c r="E9332" s="29" t="s">
        <v>13047</v>
      </c>
      <c r="F9332" s="29" t="s">
        <v>2</v>
      </c>
      <c r="G9332" s="29" t="s">
        <v>22349</v>
      </c>
      <c r="H9332" s="51" t="s">
        <v>20485</v>
      </c>
      <c r="I9332" s="6"/>
      <c r="J9332" s="10"/>
    </row>
    <row r="9333">
      <c r="A9333" s="62">
        <v>9.10331301494E11</v>
      </c>
      <c r="B9333" s="63" t="s">
        <v>26956</v>
      </c>
      <c r="C9333" s="63" t="s">
        <v>26957</v>
      </c>
      <c r="D9333" s="62">
        <v>8.7026855256E10</v>
      </c>
      <c r="E9333" s="63" t="s">
        <v>165</v>
      </c>
      <c r="F9333" s="63" t="s">
        <v>205</v>
      </c>
      <c r="G9333" s="63" t="s">
        <v>26958</v>
      </c>
      <c r="H9333" s="33"/>
      <c r="I9333" s="33"/>
      <c r="J9333" s="33"/>
    </row>
    <row r="9334">
      <c r="A9334" s="28">
        <v>9.10328351078E11</v>
      </c>
      <c r="B9334" s="29" t="s">
        <v>26959</v>
      </c>
      <c r="C9334" s="29" t="s">
        <v>26960</v>
      </c>
      <c r="D9334" s="29" t="s">
        <v>26961</v>
      </c>
      <c r="E9334" s="29" t="s">
        <v>584</v>
      </c>
      <c r="F9334" s="29" t="s">
        <v>186</v>
      </c>
      <c r="G9334" s="29" t="s">
        <v>4981</v>
      </c>
      <c r="H9334" s="51" t="s">
        <v>7551</v>
      </c>
      <c r="I9334" s="6"/>
      <c r="J9334" s="6"/>
    </row>
    <row r="9335">
      <c r="A9335" s="3">
        <v>9.10401401807E11</v>
      </c>
      <c r="B9335" s="2" t="s">
        <v>26962</v>
      </c>
      <c r="C9335" s="2" t="s">
        <v>26963</v>
      </c>
      <c r="D9335" s="3">
        <v>8.747727539E10</v>
      </c>
      <c r="E9335" s="2" t="s">
        <v>173</v>
      </c>
      <c r="F9335" s="2" t="s">
        <v>96</v>
      </c>
      <c r="G9335" s="2" t="s">
        <v>12524</v>
      </c>
      <c r="H9335" s="4" t="s">
        <v>26100</v>
      </c>
      <c r="I9335" s="10"/>
      <c r="J9335" s="33"/>
    </row>
    <row r="9336">
      <c r="A9336" s="28">
        <v>9.10403350374E11</v>
      </c>
      <c r="B9336" s="29" t="s">
        <v>26964</v>
      </c>
      <c r="C9336" s="29" t="s">
        <v>26965</v>
      </c>
      <c r="D9336" s="29" t="s">
        <v>26966</v>
      </c>
      <c r="E9336" s="29" t="s">
        <v>225</v>
      </c>
      <c r="F9336" s="29" t="s">
        <v>60</v>
      </c>
      <c r="G9336" s="29" t="s">
        <v>2993</v>
      </c>
      <c r="H9336" s="51" t="s">
        <v>21169</v>
      </c>
      <c r="I9336" s="6"/>
      <c r="J9336" s="6"/>
    </row>
    <row r="9337">
      <c r="A9337" s="28">
        <v>9.10405301149E11</v>
      </c>
      <c r="B9337" s="29" t="s">
        <v>26967</v>
      </c>
      <c r="C9337" s="29" t="s">
        <v>26968</v>
      </c>
      <c r="D9337" s="39" t="s">
        <v>26969</v>
      </c>
      <c r="E9337" s="29" t="s">
        <v>5059</v>
      </c>
      <c r="F9337" s="29" t="s">
        <v>37</v>
      </c>
      <c r="G9337" s="29" t="s">
        <v>26970</v>
      </c>
      <c r="H9337" s="51" t="s">
        <v>25390</v>
      </c>
      <c r="I9337" s="6"/>
      <c r="J9337" s="6"/>
    </row>
    <row r="9338">
      <c r="A9338" s="28">
        <v>9.1041030091E11</v>
      </c>
      <c r="B9338" s="29" t="s">
        <v>26971</v>
      </c>
      <c r="C9338" s="29" t="s">
        <v>26972</v>
      </c>
      <c r="D9338" s="39" t="s">
        <v>26973</v>
      </c>
      <c r="E9338" s="29" t="s">
        <v>21</v>
      </c>
      <c r="F9338" s="29" t="s">
        <v>201</v>
      </c>
      <c r="G9338" s="29" t="s">
        <v>26974</v>
      </c>
      <c r="H9338" s="51" t="s">
        <v>25687</v>
      </c>
      <c r="I9338" s="6"/>
      <c r="J9338" s="6"/>
    </row>
    <row r="9339">
      <c r="A9339" s="28">
        <v>9.10408302113E11</v>
      </c>
      <c r="B9339" s="29" t="s">
        <v>26975</v>
      </c>
      <c r="C9339" s="29" t="s">
        <v>26976</v>
      </c>
      <c r="D9339" s="29" t="s">
        <v>26977</v>
      </c>
      <c r="E9339" s="29" t="s">
        <v>674</v>
      </c>
      <c r="F9339" s="29" t="s">
        <v>2</v>
      </c>
      <c r="G9339" s="29" t="s">
        <v>6133</v>
      </c>
      <c r="H9339" s="51" t="s">
        <v>20485</v>
      </c>
      <c r="I9339" s="6"/>
      <c r="J9339" s="6"/>
    </row>
    <row r="9340">
      <c r="A9340" s="28">
        <v>9.10414300912E11</v>
      </c>
      <c r="B9340" s="29" t="s">
        <v>26978</v>
      </c>
      <c r="C9340" s="29" t="s">
        <v>26979</v>
      </c>
      <c r="D9340" s="28">
        <v>8.7788232908E10</v>
      </c>
      <c r="E9340" s="29" t="s">
        <v>117</v>
      </c>
      <c r="F9340" s="29" t="s">
        <v>31</v>
      </c>
      <c r="G9340" s="29" t="s">
        <v>15418</v>
      </c>
      <c r="H9340" s="51" t="s">
        <v>7110</v>
      </c>
      <c r="I9340" s="6"/>
      <c r="J9340" s="6"/>
    </row>
    <row r="9341">
      <c r="A9341" s="28">
        <v>9.10416350266E11</v>
      </c>
      <c r="B9341" s="29" t="s">
        <v>18066</v>
      </c>
      <c r="C9341" s="29" t="s">
        <v>26980</v>
      </c>
      <c r="D9341" s="28">
        <v>8.7753707777E10</v>
      </c>
      <c r="E9341" s="29" t="s">
        <v>225</v>
      </c>
      <c r="F9341" s="29" t="s">
        <v>91</v>
      </c>
      <c r="G9341" s="29" t="s">
        <v>26981</v>
      </c>
      <c r="H9341" s="51" t="s">
        <v>2267</v>
      </c>
      <c r="I9341" s="6"/>
      <c r="J9341" s="33"/>
    </row>
    <row r="9342">
      <c r="A9342" s="28">
        <v>9.10414350205E11</v>
      </c>
      <c r="B9342" s="29" t="s">
        <v>26982</v>
      </c>
      <c r="C9342" s="29" t="s">
        <v>26983</v>
      </c>
      <c r="D9342" s="39" t="s">
        <v>26984</v>
      </c>
      <c r="E9342" s="29" t="s">
        <v>165</v>
      </c>
      <c r="F9342" s="29" t="s">
        <v>16</v>
      </c>
      <c r="G9342" s="29" t="s">
        <v>26981</v>
      </c>
      <c r="H9342" s="51" t="s">
        <v>26395</v>
      </c>
      <c r="I9342" s="6"/>
      <c r="J9342" s="33"/>
    </row>
    <row r="9343">
      <c r="A9343" s="28">
        <v>9.10416401175E11</v>
      </c>
      <c r="B9343" s="29" t="s">
        <v>21137</v>
      </c>
      <c r="C9343" s="29" t="s">
        <v>26985</v>
      </c>
      <c r="D9343" s="29" t="s">
        <v>26986</v>
      </c>
      <c r="E9343" s="29" t="s">
        <v>117</v>
      </c>
      <c r="F9343" s="29" t="s">
        <v>2</v>
      </c>
      <c r="G9343" s="29" t="s">
        <v>3007</v>
      </c>
      <c r="H9343" s="51" t="s">
        <v>20485</v>
      </c>
      <c r="I9343" s="6"/>
      <c r="J9343" s="6"/>
    </row>
    <row r="9344">
      <c r="A9344" s="62">
        <v>9.10419351181E11</v>
      </c>
      <c r="B9344" s="63" t="s">
        <v>26987</v>
      </c>
      <c r="C9344" s="63" t="s">
        <v>26988</v>
      </c>
      <c r="D9344" s="62">
        <f>+77477611991</f>
        <v>77477611991</v>
      </c>
      <c r="E9344" s="63" t="s">
        <v>165</v>
      </c>
      <c r="F9344" s="63" t="s">
        <v>16</v>
      </c>
      <c r="G9344" s="63" t="s">
        <v>1196</v>
      </c>
      <c r="H9344" s="33"/>
      <c r="I9344" s="33"/>
      <c r="J9344" s="6"/>
    </row>
    <row r="9345">
      <c r="A9345" s="62">
        <v>9.10418301348E11</v>
      </c>
      <c r="B9345" s="63" t="s">
        <v>26989</v>
      </c>
      <c r="C9345" s="63" t="s">
        <v>26990</v>
      </c>
      <c r="D9345" s="68" t="str">
        <f>+77789191101 ,87789191101</f>
        <v>#ERROR!</v>
      </c>
      <c r="E9345" s="63" t="s">
        <v>16</v>
      </c>
      <c r="F9345" s="63" t="s">
        <v>205</v>
      </c>
      <c r="G9345" s="63" t="s">
        <v>26991</v>
      </c>
      <c r="H9345" s="33"/>
      <c r="I9345" s="33"/>
      <c r="J9345" s="6"/>
    </row>
    <row r="9346">
      <c r="A9346" s="62">
        <v>9.10420351612E11</v>
      </c>
      <c r="B9346" s="63" t="s">
        <v>26992</v>
      </c>
      <c r="C9346" s="63" t="s">
        <v>26993</v>
      </c>
      <c r="D9346" s="62">
        <f>+77075729432</f>
        <v>77075729432</v>
      </c>
      <c r="E9346" s="63" t="s">
        <v>165</v>
      </c>
      <c r="F9346" s="63" t="s">
        <v>16</v>
      </c>
      <c r="G9346" s="63" t="s">
        <v>26994</v>
      </c>
      <c r="H9346" s="33"/>
      <c r="I9346" s="33"/>
      <c r="J9346" s="10"/>
    </row>
    <row r="9347">
      <c r="A9347" s="62">
        <v>9.104224019E11</v>
      </c>
      <c r="B9347" s="63" t="s">
        <v>26995</v>
      </c>
      <c r="C9347" s="63" t="s">
        <v>26996</v>
      </c>
      <c r="D9347" s="62">
        <v>8.7076700007E10</v>
      </c>
      <c r="E9347" s="63" t="s">
        <v>36</v>
      </c>
      <c r="F9347" s="63" t="s">
        <v>205</v>
      </c>
      <c r="G9347" s="63" t="s">
        <v>1634</v>
      </c>
      <c r="H9347" s="33"/>
      <c r="I9347" s="33"/>
      <c r="J9347" s="10"/>
    </row>
    <row r="9348">
      <c r="A9348" s="3">
        <v>9.10422300758E11</v>
      </c>
      <c r="B9348" s="2" t="s">
        <v>26997</v>
      </c>
      <c r="C9348" s="2" t="s">
        <v>26998</v>
      </c>
      <c r="D9348" s="3">
        <v>8.7075884864E10</v>
      </c>
      <c r="E9348" s="2" t="s">
        <v>26999</v>
      </c>
      <c r="F9348" s="2" t="s">
        <v>273</v>
      </c>
      <c r="G9348" s="2" t="s">
        <v>5830</v>
      </c>
      <c r="H9348" s="4" t="s">
        <v>22970</v>
      </c>
      <c r="I9348" s="10"/>
      <c r="J9348" s="10"/>
    </row>
    <row r="9349">
      <c r="A9349" s="3">
        <v>9.10420302436E11</v>
      </c>
      <c r="B9349" s="2" t="s">
        <v>27000</v>
      </c>
      <c r="C9349" s="2" t="s">
        <v>27001</v>
      </c>
      <c r="D9349" s="3">
        <v>8.7026267082E10</v>
      </c>
      <c r="E9349" s="2" t="s">
        <v>165</v>
      </c>
      <c r="F9349" s="2" t="s">
        <v>31</v>
      </c>
      <c r="G9349" s="2" t="s">
        <v>12159</v>
      </c>
      <c r="H9349" s="4" t="s">
        <v>7110</v>
      </c>
      <c r="I9349" s="10"/>
      <c r="J9349" s="6"/>
    </row>
    <row r="9350">
      <c r="A9350" s="3">
        <v>9.10424302547E11</v>
      </c>
      <c r="B9350" s="2" t="s">
        <v>27002</v>
      </c>
      <c r="C9350" s="2" t="s">
        <v>27003</v>
      </c>
      <c r="D9350" s="3">
        <v>8.705817031E10</v>
      </c>
      <c r="E9350" s="2" t="s">
        <v>165</v>
      </c>
      <c r="F9350" s="2" t="s">
        <v>201</v>
      </c>
      <c r="G9350" s="2" t="s">
        <v>1207</v>
      </c>
      <c r="H9350" s="4" t="s">
        <v>25517</v>
      </c>
      <c r="I9350" s="10"/>
      <c r="J9350" s="14"/>
    </row>
    <row r="9351">
      <c r="A9351" s="3">
        <v>9.10424451521E11</v>
      </c>
      <c r="B9351" s="2" t="s">
        <v>27004</v>
      </c>
      <c r="C9351" s="2" t="s">
        <v>27004</v>
      </c>
      <c r="D9351" s="3">
        <v>8.7263450589E10</v>
      </c>
      <c r="E9351" s="2" t="s">
        <v>533</v>
      </c>
      <c r="F9351" s="2" t="s">
        <v>2</v>
      </c>
      <c r="G9351" s="2" t="s">
        <v>6810</v>
      </c>
      <c r="H9351" s="4" t="s">
        <v>26383</v>
      </c>
      <c r="I9351" s="10"/>
      <c r="J9351" s="33"/>
    </row>
    <row r="9352">
      <c r="A9352" s="62">
        <v>9.1042540233E11</v>
      </c>
      <c r="B9352" s="63" t="s">
        <v>27005</v>
      </c>
      <c r="C9352" s="63" t="s">
        <v>27006</v>
      </c>
      <c r="D9352" s="68" t="str">
        <f>+7 702 389 4455</f>
        <v>#ERROR!</v>
      </c>
      <c r="E9352" s="63" t="s">
        <v>213</v>
      </c>
      <c r="F9352" s="63" t="s">
        <v>16</v>
      </c>
      <c r="G9352" s="63" t="s">
        <v>3259</v>
      </c>
      <c r="H9352" s="33"/>
      <c r="I9352" s="33"/>
      <c r="J9352" s="33"/>
    </row>
    <row r="9353">
      <c r="A9353" s="62">
        <v>9.10428301808E11</v>
      </c>
      <c r="B9353" s="63" t="s">
        <v>27007</v>
      </c>
      <c r="C9353" s="63" t="s">
        <v>27008</v>
      </c>
      <c r="D9353" s="68" t="str">
        <f>+77011036070 ,87011036070</f>
        <v>#ERROR!</v>
      </c>
      <c r="E9353" s="63" t="s">
        <v>165</v>
      </c>
      <c r="F9353" s="63" t="s">
        <v>1868</v>
      </c>
      <c r="G9353" s="63" t="s">
        <v>5543</v>
      </c>
      <c r="H9353" s="33"/>
      <c r="I9353" s="33"/>
      <c r="J9353" s="33"/>
    </row>
    <row r="9354">
      <c r="A9354" s="3">
        <v>9.1042640028E11</v>
      </c>
      <c r="B9354" s="2" t="s">
        <v>27009</v>
      </c>
      <c r="C9354" s="2" t="s">
        <v>27010</v>
      </c>
      <c r="D9354" s="3">
        <v>8.7077047667E10</v>
      </c>
      <c r="E9354" s="2" t="s">
        <v>173</v>
      </c>
      <c r="F9354" s="2" t="s">
        <v>2984</v>
      </c>
      <c r="G9354" s="2" t="s">
        <v>2985</v>
      </c>
      <c r="H9354" s="4" t="s">
        <v>26591</v>
      </c>
      <c r="I9354" s="10"/>
      <c r="J9354" s="6"/>
    </row>
    <row r="9355">
      <c r="A9355" s="28">
        <v>9.1050140181E11</v>
      </c>
      <c r="B9355" s="29" t="s">
        <v>27011</v>
      </c>
      <c r="C9355" s="29" t="s">
        <v>27012</v>
      </c>
      <c r="D9355" s="39" t="s">
        <v>27013</v>
      </c>
      <c r="E9355" s="29" t="s">
        <v>213</v>
      </c>
      <c r="F9355" s="29" t="s">
        <v>201</v>
      </c>
      <c r="G9355" s="29" t="s">
        <v>25516</v>
      </c>
      <c r="H9355" s="51" t="s">
        <v>25517</v>
      </c>
      <c r="I9355" s="6"/>
      <c r="J9355" s="13"/>
    </row>
    <row r="9356">
      <c r="A9356" s="28">
        <v>9.10507402356E11</v>
      </c>
      <c r="B9356" s="29" t="s">
        <v>27014</v>
      </c>
      <c r="C9356" s="29" t="s">
        <v>27015</v>
      </c>
      <c r="D9356" s="28">
        <f>+77762759300</f>
        <v>77762759300</v>
      </c>
      <c r="E9356" s="29" t="s">
        <v>1206</v>
      </c>
      <c r="F9356" s="29" t="s">
        <v>37</v>
      </c>
      <c r="G9356" s="29" t="s">
        <v>19362</v>
      </c>
      <c r="H9356" s="51" t="s">
        <v>25390</v>
      </c>
      <c r="I9356" s="6"/>
      <c r="J9356" s="10"/>
      <c r="K9356" s="27"/>
      <c r="L9356" s="27"/>
      <c r="M9356" s="27"/>
      <c r="N9356" s="27"/>
      <c r="O9356" s="27"/>
      <c r="P9356" s="27"/>
      <c r="Q9356" s="27"/>
      <c r="R9356" s="27"/>
      <c r="S9356" s="27"/>
      <c r="T9356" s="27"/>
      <c r="U9356" s="27"/>
      <c r="V9356" s="27"/>
      <c r="W9356" s="27"/>
      <c r="X9356" s="27"/>
      <c r="Y9356" s="27"/>
      <c r="Z9356" s="27"/>
    </row>
    <row r="9357">
      <c r="A9357" s="62">
        <v>9.10509401587E11</v>
      </c>
      <c r="B9357" s="63" t="s">
        <v>27016</v>
      </c>
      <c r="C9357" s="63" t="s">
        <v>27017</v>
      </c>
      <c r="D9357" s="62">
        <v>8.7243531204E10</v>
      </c>
      <c r="E9357" s="63" t="s">
        <v>1335</v>
      </c>
      <c r="F9357" s="63" t="s">
        <v>205</v>
      </c>
      <c r="G9357" s="63" t="s">
        <v>26045</v>
      </c>
      <c r="H9357" s="33"/>
      <c r="I9357" s="33"/>
      <c r="J9357" s="6"/>
    </row>
    <row r="9358">
      <c r="A9358" s="28">
        <v>9.10504400988E11</v>
      </c>
      <c r="B9358" s="29" t="s">
        <v>5110</v>
      </c>
      <c r="C9358" s="29" t="s">
        <v>27018</v>
      </c>
      <c r="D9358" s="28">
        <f>+77011419461</f>
        <v>77011419461</v>
      </c>
      <c r="E9358" s="29" t="s">
        <v>27019</v>
      </c>
      <c r="F9358" s="29" t="s">
        <v>2</v>
      </c>
      <c r="G9358" s="29" t="s">
        <v>12199</v>
      </c>
      <c r="H9358" s="51" t="s">
        <v>27020</v>
      </c>
      <c r="I9358" s="6"/>
      <c r="J9358" s="13"/>
    </row>
    <row r="9359">
      <c r="A9359" s="3">
        <v>9.10515300159E11</v>
      </c>
      <c r="B9359" s="2" t="s">
        <v>27021</v>
      </c>
      <c r="C9359" s="2" t="s">
        <v>27022</v>
      </c>
      <c r="D9359" s="69" t="s">
        <v>27023</v>
      </c>
      <c r="E9359" s="2" t="s">
        <v>879</v>
      </c>
      <c r="F9359" s="2" t="s">
        <v>96</v>
      </c>
      <c r="G9359" s="2" t="s">
        <v>16967</v>
      </c>
      <c r="H9359" s="4" t="s">
        <v>26100</v>
      </c>
      <c r="I9359" s="10"/>
      <c r="J9359" s="6"/>
    </row>
    <row r="9360">
      <c r="A9360" s="62">
        <v>9.10529400479E11</v>
      </c>
      <c r="B9360" s="63" t="s">
        <v>27024</v>
      </c>
      <c r="C9360" s="63" t="s">
        <v>27024</v>
      </c>
      <c r="D9360" s="62">
        <v>8.7011857291E10</v>
      </c>
      <c r="E9360" s="63" t="s">
        <v>21817</v>
      </c>
      <c r="F9360" s="63" t="s">
        <v>1868</v>
      </c>
      <c r="G9360" s="63" t="s">
        <v>14142</v>
      </c>
      <c r="H9360" s="33"/>
      <c r="I9360" s="33"/>
      <c r="J9360" s="14"/>
    </row>
    <row r="9361">
      <c r="A9361" s="3">
        <v>9.10516301221E11</v>
      </c>
      <c r="B9361" s="2" t="s">
        <v>27025</v>
      </c>
      <c r="C9361" s="2" t="s">
        <v>27026</v>
      </c>
      <c r="D9361" s="3">
        <f>+77053460639</f>
        <v>77053460639</v>
      </c>
      <c r="E9361" s="2" t="s">
        <v>117</v>
      </c>
      <c r="F9361" s="2" t="s">
        <v>31</v>
      </c>
      <c r="G9361" s="2" t="s">
        <v>3561</v>
      </c>
      <c r="H9361" s="4" t="s">
        <v>7313</v>
      </c>
      <c r="I9361" s="10"/>
      <c r="J9361" s="6"/>
    </row>
    <row r="9362">
      <c r="A9362" s="28">
        <v>9.1052230241E11</v>
      </c>
      <c r="B9362" s="29" t="s">
        <v>27027</v>
      </c>
      <c r="C9362" s="29" t="s">
        <v>27028</v>
      </c>
      <c r="D9362" s="28">
        <v>8.7779663291E10</v>
      </c>
      <c r="E9362" s="29" t="s">
        <v>173</v>
      </c>
      <c r="F9362" s="29" t="s">
        <v>2</v>
      </c>
      <c r="G9362" s="29" t="s">
        <v>5569</v>
      </c>
      <c r="H9362" s="51" t="s">
        <v>27029</v>
      </c>
      <c r="I9362" s="6"/>
      <c r="J9362" s="13"/>
    </row>
    <row r="9363">
      <c r="A9363" s="62">
        <v>9.10525401742E11</v>
      </c>
      <c r="B9363" s="63" t="s">
        <v>27030</v>
      </c>
      <c r="C9363" s="63" t="s">
        <v>27030</v>
      </c>
      <c r="D9363" s="62">
        <f>+77022770745</f>
        <v>77022770745</v>
      </c>
      <c r="E9363" s="63" t="s">
        <v>533</v>
      </c>
      <c r="F9363" s="63" t="s">
        <v>428</v>
      </c>
      <c r="G9363" s="63" t="s">
        <v>14908</v>
      </c>
      <c r="H9363" s="33"/>
      <c r="I9363" s="33"/>
      <c r="J9363" s="10"/>
    </row>
    <row r="9364">
      <c r="A9364" s="28">
        <v>9.10526450677E11</v>
      </c>
      <c r="B9364" s="29" t="s">
        <v>27031</v>
      </c>
      <c r="C9364" s="29" t="s">
        <v>27032</v>
      </c>
      <c r="D9364" s="28">
        <v>8.776514707E10</v>
      </c>
      <c r="E9364" s="29" t="s">
        <v>225</v>
      </c>
      <c r="F9364" s="29" t="s">
        <v>60</v>
      </c>
      <c r="G9364" s="29" t="s">
        <v>1041</v>
      </c>
      <c r="H9364" s="51" t="s">
        <v>21169</v>
      </c>
      <c r="I9364" s="6"/>
      <c r="J9364" s="20"/>
    </row>
    <row r="9365">
      <c r="A9365" s="28">
        <v>9.10528302463E11</v>
      </c>
      <c r="B9365" s="29" t="s">
        <v>27033</v>
      </c>
      <c r="C9365" s="29" t="s">
        <v>27034</v>
      </c>
      <c r="D9365" s="28">
        <v>8.7003222847E10</v>
      </c>
      <c r="E9365" s="29" t="s">
        <v>213</v>
      </c>
      <c r="F9365" s="29" t="s">
        <v>96</v>
      </c>
      <c r="G9365" s="29" t="s">
        <v>27035</v>
      </c>
      <c r="H9365" s="51" t="s">
        <v>26781</v>
      </c>
      <c r="I9365" s="6"/>
      <c r="J9365" s="6"/>
    </row>
    <row r="9366">
      <c r="A9366" s="62">
        <v>9.10520301481E11</v>
      </c>
      <c r="B9366" s="63" t="s">
        <v>27036</v>
      </c>
      <c r="C9366" s="63" t="s">
        <v>27036</v>
      </c>
      <c r="D9366" s="62">
        <v>8.7082581888E10</v>
      </c>
      <c r="E9366" s="63" t="s">
        <v>879</v>
      </c>
      <c r="F9366" s="63" t="s">
        <v>2984</v>
      </c>
      <c r="G9366" s="63" t="s">
        <v>5964</v>
      </c>
      <c r="H9366" s="33"/>
      <c r="I9366" s="33"/>
      <c r="J9366" s="33"/>
    </row>
    <row r="9367">
      <c r="A9367" s="28">
        <v>9.10528351431E11</v>
      </c>
      <c r="B9367" s="29" t="s">
        <v>27037</v>
      </c>
      <c r="C9367" s="29" t="s">
        <v>27038</v>
      </c>
      <c r="D9367" s="28">
        <v>8.7051188484E10</v>
      </c>
      <c r="E9367" s="29" t="s">
        <v>117</v>
      </c>
      <c r="F9367" s="29" t="s">
        <v>31</v>
      </c>
      <c r="G9367" s="29" t="s">
        <v>13394</v>
      </c>
      <c r="H9367" s="51" t="s">
        <v>6359</v>
      </c>
      <c r="I9367" s="6"/>
      <c r="J9367" s="6"/>
    </row>
    <row r="9368">
      <c r="A9368" s="28">
        <v>9.10530351066E11</v>
      </c>
      <c r="B9368" s="29" t="s">
        <v>27039</v>
      </c>
      <c r="C9368" s="29" t="s">
        <v>27040</v>
      </c>
      <c r="D9368" s="112">
        <v>7.778852962E10</v>
      </c>
      <c r="E9368" s="29" t="s">
        <v>165</v>
      </c>
      <c r="F9368" s="29" t="s">
        <v>186</v>
      </c>
      <c r="G9368" s="29" t="s">
        <v>2873</v>
      </c>
      <c r="H9368" s="51" t="s">
        <v>26580</v>
      </c>
      <c r="I9368" s="6"/>
      <c r="J9368" s="6"/>
    </row>
    <row r="9369">
      <c r="A9369" s="3">
        <v>9.10540000057E11</v>
      </c>
      <c r="B9369" s="2" t="s">
        <v>27041</v>
      </c>
      <c r="C9369" s="2" t="s">
        <v>27042</v>
      </c>
      <c r="D9369" s="3">
        <v>8.7775107E10</v>
      </c>
      <c r="E9369" s="2" t="s">
        <v>27043</v>
      </c>
      <c r="F9369" s="2" t="s">
        <v>55</v>
      </c>
      <c r="G9369" s="2" t="s">
        <v>27044</v>
      </c>
      <c r="H9369" s="4" t="s">
        <v>28</v>
      </c>
      <c r="I9369" s="10"/>
      <c r="J9369" s="6"/>
    </row>
    <row r="9370">
      <c r="A9370" s="62">
        <v>9.10531400727E11</v>
      </c>
      <c r="B9370" s="63" t="s">
        <v>27045</v>
      </c>
      <c r="C9370" s="63" t="s">
        <v>27046</v>
      </c>
      <c r="D9370" s="62">
        <v>8.7751256323E10</v>
      </c>
      <c r="E9370" s="63" t="s">
        <v>27047</v>
      </c>
      <c r="F9370" s="63" t="s">
        <v>205</v>
      </c>
      <c r="G9370" s="63" t="s">
        <v>13347</v>
      </c>
      <c r="H9370" s="33"/>
      <c r="I9370" s="33"/>
      <c r="J9370" s="6"/>
    </row>
    <row r="9371">
      <c r="A9371" s="3">
        <v>9.10603450348E11</v>
      </c>
      <c r="B9371" s="2" t="s">
        <v>27048</v>
      </c>
      <c r="C9371" s="2" t="s">
        <v>27049</v>
      </c>
      <c r="D9371" s="3">
        <v>8.7054003057E10</v>
      </c>
      <c r="E9371" s="2" t="s">
        <v>1206</v>
      </c>
      <c r="F9371" s="2" t="s">
        <v>141</v>
      </c>
      <c r="G9371" s="2" t="s">
        <v>1504</v>
      </c>
      <c r="H9371" s="4" t="s">
        <v>25323</v>
      </c>
      <c r="I9371" s="10"/>
      <c r="J9371" s="13"/>
    </row>
    <row r="9372">
      <c r="A9372" s="28">
        <v>9.10603302014E11</v>
      </c>
      <c r="B9372" s="29" t="s">
        <v>27050</v>
      </c>
      <c r="C9372" s="29" t="s">
        <v>27051</v>
      </c>
      <c r="D9372" s="39" t="s">
        <v>27052</v>
      </c>
      <c r="E9372" s="29" t="s">
        <v>525</v>
      </c>
      <c r="F9372" s="29" t="s">
        <v>37</v>
      </c>
      <c r="G9372" s="29" t="s">
        <v>27053</v>
      </c>
      <c r="H9372" s="51" t="s">
        <v>26286</v>
      </c>
      <c r="I9372" s="6"/>
      <c r="J9372" s="33"/>
    </row>
    <row r="9373">
      <c r="A9373" s="3">
        <v>9.10618350948E11</v>
      </c>
      <c r="B9373" s="2" t="s">
        <v>27054</v>
      </c>
      <c r="C9373" s="2" t="s">
        <v>27055</v>
      </c>
      <c r="D9373" s="3">
        <v>8.7782786869E10</v>
      </c>
      <c r="E9373" s="2" t="s">
        <v>213</v>
      </c>
      <c r="F9373" s="2" t="s">
        <v>186</v>
      </c>
      <c r="G9373" s="2" t="s">
        <v>1278</v>
      </c>
      <c r="H9373" s="4" t="s">
        <v>3353</v>
      </c>
      <c r="I9373" s="10"/>
      <c r="J9373" s="6"/>
    </row>
    <row r="9374">
      <c r="A9374" s="62">
        <v>9.10605300653E11</v>
      </c>
      <c r="B9374" s="63" t="s">
        <v>27056</v>
      </c>
      <c r="C9374" s="63" t="s">
        <v>27057</v>
      </c>
      <c r="D9374" s="68" t="str">
        <f>+77013082777 ,87013082777</f>
        <v>#ERROR!</v>
      </c>
      <c r="E9374" s="63" t="s">
        <v>173</v>
      </c>
      <c r="F9374" s="63" t="s">
        <v>2984</v>
      </c>
      <c r="G9374" s="63" t="s">
        <v>6054</v>
      </c>
      <c r="H9374" s="33"/>
      <c r="I9374" s="33"/>
      <c r="J9374" s="6"/>
    </row>
    <row r="9375">
      <c r="A9375" s="3">
        <v>9.10605301364E11</v>
      </c>
      <c r="B9375" s="2" t="s">
        <v>27058</v>
      </c>
      <c r="C9375" s="2" t="s">
        <v>27059</v>
      </c>
      <c r="D9375" s="3">
        <v>8.7024124939E10</v>
      </c>
      <c r="E9375" s="2" t="s">
        <v>165</v>
      </c>
      <c r="F9375" s="2" t="s">
        <v>16</v>
      </c>
      <c r="G9375" s="2" t="s">
        <v>5830</v>
      </c>
      <c r="H9375" s="4" t="s">
        <v>21650</v>
      </c>
      <c r="I9375" s="10"/>
      <c r="J9375" s="33"/>
    </row>
    <row r="9376">
      <c r="A9376" s="28">
        <v>9.10607451229E11</v>
      </c>
      <c r="B9376" s="29" t="s">
        <v>27060</v>
      </c>
      <c r="C9376" s="29" t="s">
        <v>27061</v>
      </c>
      <c r="D9376" s="39" t="s">
        <v>27062</v>
      </c>
      <c r="E9376" s="29" t="s">
        <v>165</v>
      </c>
      <c r="F9376" s="29" t="s">
        <v>60</v>
      </c>
      <c r="G9376" s="29" t="s">
        <v>1041</v>
      </c>
      <c r="H9376" s="51" t="s">
        <v>21169</v>
      </c>
      <c r="I9376" s="6"/>
      <c r="J9376" s="6"/>
    </row>
    <row r="9377">
      <c r="A9377" s="62">
        <v>9.10609400562E11</v>
      </c>
      <c r="B9377" s="63" t="s">
        <v>27063</v>
      </c>
      <c r="C9377" s="63" t="s">
        <v>27064</v>
      </c>
      <c r="D9377" s="62">
        <f>+77713261881</f>
        <v>77713261881</v>
      </c>
      <c r="E9377" s="63" t="s">
        <v>165</v>
      </c>
      <c r="F9377" s="63" t="s">
        <v>16</v>
      </c>
      <c r="G9377" s="63" t="s">
        <v>6280</v>
      </c>
      <c r="H9377" s="33"/>
      <c r="I9377" s="33"/>
      <c r="J9377" s="13"/>
    </row>
    <row r="9378">
      <c r="A9378" s="28">
        <v>9.10614350103E11</v>
      </c>
      <c r="B9378" s="29" t="s">
        <v>27065</v>
      </c>
      <c r="C9378" s="29" t="s">
        <v>27066</v>
      </c>
      <c r="D9378" s="29" t="s">
        <v>27067</v>
      </c>
      <c r="E9378" s="29" t="s">
        <v>12819</v>
      </c>
      <c r="F9378" s="29" t="s">
        <v>91</v>
      </c>
      <c r="G9378" s="29" t="s">
        <v>18101</v>
      </c>
      <c r="H9378" s="51" t="s">
        <v>25150</v>
      </c>
      <c r="I9378" s="6"/>
      <c r="J9378" s="10"/>
    </row>
    <row r="9379">
      <c r="A9379" s="28">
        <v>9.10616301245E11</v>
      </c>
      <c r="B9379" s="29" t="s">
        <v>27068</v>
      </c>
      <c r="C9379" s="29" t="s">
        <v>27069</v>
      </c>
      <c r="D9379" s="39" t="s">
        <v>27070</v>
      </c>
      <c r="E9379" s="29" t="s">
        <v>1</v>
      </c>
      <c r="F9379" s="29" t="s">
        <v>16</v>
      </c>
      <c r="G9379" s="29" t="s">
        <v>274</v>
      </c>
      <c r="H9379" s="51" t="s">
        <v>22970</v>
      </c>
      <c r="I9379" s="6"/>
      <c r="J9379" s="33"/>
    </row>
    <row r="9380">
      <c r="A9380" s="3">
        <v>9.10617450047E11</v>
      </c>
      <c r="B9380" s="2" t="s">
        <v>27071</v>
      </c>
      <c r="C9380" s="2" t="s">
        <v>27072</v>
      </c>
      <c r="D9380" s="2" t="s">
        <v>27073</v>
      </c>
      <c r="E9380" s="2" t="s">
        <v>213</v>
      </c>
      <c r="F9380" s="2" t="s">
        <v>71</v>
      </c>
      <c r="G9380" s="2" t="s">
        <v>20649</v>
      </c>
      <c r="H9380" s="4" t="s">
        <v>2857</v>
      </c>
      <c r="I9380" s="10"/>
      <c r="J9380" s="6"/>
    </row>
    <row r="9381">
      <c r="A9381" s="28">
        <v>9.10619301498E11</v>
      </c>
      <c r="B9381" s="29" t="s">
        <v>27074</v>
      </c>
      <c r="C9381" s="29" t="s">
        <v>27075</v>
      </c>
      <c r="D9381" s="28">
        <v>8.7754218082E10</v>
      </c>
      <c r="E9381" s="29" t="s">
        <v>173</v>
      </c>
      <c r="F9381" s="29" t="s">
        <v>37</v>
      </c>
      <c r="G9381" s="29" t="s">
        <v>3444</v>
      </c>
      <c r="H9381" s="51" t="s">
        <v>25390</v>
      </c>
      <c r="I9381" s="6"/>
      <c r="J9381" s="10"/>
    </row>
    <row r="9382">
      <c r="A9382" s="28">
        <v>9.1070130197E11</v>
      </c>
      <c r="B9382" s="29" t="s">
        <v>27076</v>
      </c>
      <c r="C9382" s="29" t="s">
        <v>27077</v>
      </c>
      <c r="D9382" s="28">
        <v>8.70720268E10</v>
      </c>
      <c r="E9382" s="29" t="s">
        <v>117</v>
      </c>
      <c r="F9382" s="29" t="s">
        <v>2</v>
      </c>
      <c r="G9382" s="29" t="s">
        <v>7897</v>
      </c>
      <c r="H9382" s="51" t="s">
        <v>20485</v>
      </c>
      <c r="I9382" s="6"/>
      <c r="J9382" s="33"/>
    </row>
    <row r="9383">
      <c r="A9383" s="3">
        <v>9.10619401743E11</v>
      </c>
      <c r="B9383" s="2" t="s">
        <v>27078</v>
      </c>
      <c r="C9383" s="2" t="s">
        <v>27079</v>
      </c>
      <c r="D9383" s="3">
        <v>8.7028867289E10</v>
      </c>
      <c r="E9383" s="2" t="s">
        <v>253</v>
      </c>
      <c r="F9383" s="2" t="s">
        <v>452</v>
      </c>
      <c r="G9383" s="2" t="s">
        <v>1617</v>
      </c>
      <c r="H9383" s="4" t="s">
        <v>23560</v>
      </c>
      <c r="I9383" s="10"/>
      <c r="J9383" s="6"/>
    </row>
    <row r="9384">
      <c r="A9384" s="28">
        <v>9.10620300982E11</v>
      </c>
      <c r="B9384" s="29" t="s">
        <v>27080</v>
      </c>
      <c r="C9384" s="29" t="s">
        <v>27081</v>
      </c>
      <c r="D9384" s="28">
        <v>8.7715804165E10</v>
      </c>
      <c r="E9384" s="29" t="s">
        <v>1331</v>
      </c>
      <c r="F9384" s="29" t="s">
        <v>96</v>
      </c>
      <c r="G9384" s="29" t="s">
        <v>1947</v>
      </c>
      <c r="H9384" s="51" t="s">
        <v>2882</v>
      </c>
      <c r="I9384" s="6"/>
      <c r="J9384" s="33"/>
    </row>
    <row r="9385">
      <c r="A9385" s="28">
        <v>9.106273513E11</v>
      </c>
      <c r="B9385" s="29" t="s">
        <v>27082</v>
      </c>
      <c r="C9385" s="29" t="s">
        <v>27083</v>
      </c>
      <c r="D9385" s="39" t="s">
        <v>27084</v>
      </c>
      <c r="E9385" s="29" t="s">
        <v>762</v>
      </c>
      <c r="F9385" s="29" t="s">
        <v>141</v>
      </c>
      <c r="G9385" s="29" t="s">
        <v>2066</v>
      </c>
      <c r="H9385" s="51" t="s">
        <v>24814</v>
      </c>
      <c r="I9385" s="6"/>
      <c r="J9385" s="6"/>
    </row>
    <row r="9386">
      <c r="A9386" s="28">
        <v>9.10619400537E11</v>
      </c>
      <c r="B9386" s="29" t="s">
        <v>27085</v>
      </c>
      <c r="C9386" s="29" t="s">
        <v>27086</v>
      </c>
      <c r="D9386" s="28">
        <v>8.7027318408E10</v>
      </c>
      <c r="E9386" s="29" t="s">
        <v>117</v>
      </c>
      <c r="F9386" s="29" t="s">
        <v>2</v>
      </c>
      <c r="G9386" s="29" t="s">
        <v>12577</v>
      </c>
      <c r="H9386" s="51" t="s">
        <v>20485</v>
      </c>
      <c r="I9386" s="6"/>
      <c r="J9386" s="10"/>
    </row>
    <row r="9387">
      <c r="A9387" s="28">
        <v>9.10621300889E11</v>
      </c>
      <c r="B9387" s="29" t="s">
        <v>27087</v>
      </c>
      <c r="C9387" s="29" t="s">
        <v>27088</v>
      </c>
      <c r="D9387" s="28">
        <v>8.7775313189E10</v>
      </c>
      <c r="E9387" s="29" t="s">
        <v>674</v>
      </c>
      <c r="F9387" s="29" t="s">
        <v>37</v>
      </c>
      <c r="G9387" s="29" t="s">
        <v>6962</v>
      </c>
      <c r="H9387" s="51" t="s">
        <v>25390</v>
      </c>
      <c r="I9387" s="6"/>
      <c r="J9387" s="6"/>
    </row>
    <row r="9388">
      <c r="A9388" s="28">
        <v>9.10623301362E11</v>
      </c>
      <c r="B9388" s="29" t="s">
        <v>27089</v>
      </c>
      <c r="C9388" s="29" t="s">
        <v>27090</v>
      </c>
      <c r="D9388" s="28">
        <f>+77023940011</f>
        <v>77023940011</v>
      </c>
      <c r="E9388" s="29" t="s">
        <v>225</v>
      </c>
      <c r="F9388" s="29" t="s">
        <v>96</v>
      </c>
      <c r="G9388" s="29" t="s">
        <v>6789</v>
      </c>
      <c r="H9388" s="51" t="s">
        <v>2882</v>
      </c>
      <c r="I9388" s="6"/>
      <c r="J9388" s="10"/>
    </row>
    <row r="9389">
      <c r="A9389" s="28">
        <v>9.10629301018E11</v>
      </c>
      <c r="B9389" s="29" t="s">
        <v>27091</v>
      </c>
      <c r="C9389" s="29" t="s">
        <v>27091</v>
      </c>
      <c r="D9389" s="39" t="s">
        <v>27092</v>
      </c>
      <c r="E9389" s="29" t="s">
        <v>14195</v>
      </c>
      <c r="F9389" s="29" t="s">
        <v>96</v>
      </c>
      <c r="G9389" s="29" t="s">
        <v>27093</v>
      </c>
      <c r="H9389" s="51" t="s">
        <v>2882</v>
      </c>
      <c r="I9389" s="6"/>
      <c r="J9389" s="10"/>
    </row>
    <row r="9390">
      <c r="A9390" s="28">
        <v>9.10630401357E11</v>
      </c>
      <c r="B9390" s="29" t="s">
        <v>23957</v>
      </c>
      <c r="C9390" s="29" t="s">
        <v>27094</v>
      </c>
      <c r="D9390" s="29" t="s">
        <v>27095</v>
      </c>
      <c r="E9390" s="29" t="s">
        <v>36</v>
      </c>
      <c r="F9390" s="29" t="s">
        <v>2</v>
      </c>
      <c r="G9390" s="29" t="s">
        <v>14297</v>
      </c>
      <c r="H9390" s="51" t="s">
        <v>20485</v>
      </c>
      <c r="I9390" s="6"/>
      <c r="J9390" s="10"/>
    </row>
    <row r="9391">
      <c r="A9391" s="28">
        <v>9.10701351471E11</v>
      </c>
      <c r="B9391" s="29" t="s">
        <v>27096</v>
      </c>
      <c r="C9391" s="29" t="s">
        <v>27097</v>
      </c>
      <c r="D9391" s="28">
        <v>8.7077477441E10</v>
      </c>
      <c r="E9391" s="29" t="s">
        <v>674</v>
      </c>
      <c r="F9391" s="29" t="s">
        <v>201</v>
      </c>
      <c r="G9391" s="29" t="s">
        <v>214</v>
      </c>
      <c r="H9391" s="51" t="s">
        <v>25517</v>
      </c>
      <c r="I9391" s="6"/>
      <c r="J9391" s="13"/>
    </row>
    <row r="9392">
      <c r="A9392" s="3">
        <v>9.10701402112E11</v>
      </c>
      <c r="B9392" s="2" t="s">
        <v>20054</v>
      </c>
      <c r="C9392" s="2" t="s">
        <v>27098</v>
      </c>
      <c r="D9392" s="3">
        <v>8.7022268591E10</v>
      </c>
      <c r="E9392" s="2" t="s">
        <v>12819</v>
      </c>
      <c r="F9392" s="2" t="s">
        <v>16</v>
      </c>
      <c r="G9392" s="2" t="s">
        <v>202</v>
      </c>
      <c r="H9392" s="4" t="s">
        <v>2977</v>
      </c>
      <c r="I9392" s="10"/>
      <c r="J9392" s="33"/>
    </row>
    <row r="9393">
      <c r="A9393" s="28">
        <v>9.10706350529E11</v>
      </c>
      <c r="B9393" s="29" t="s">
        <v>27099</v>
      </c>
      <c r="C9393" s="29" t="s">
        <v>27100</v>
      </c>
      <c r="D9393" s="39" t="s">
        <v>27101</v>
      </c>
      <c r="E9393" s="29" t="s">
        <v>165</v>
      </c>
      <c r="F9393" s="29" t="s">
        <v>91</v>
      </c>
      <c r="G9393" s="29" t="s">
        <v>27102</v>
      </c>
      <c r="H9393" s="51" t="s">
        <v>2894</v>
      </c>
      <c r="I9393" s="6"/>
      <c r="J9393" s="33"/>
    </row>
    <row r="9394">
      <c r="A9394" s="28">
        <v>9.10704402058E11</v>
      </c>
      <c r="B9394" s="29" t="s">
        <v>27103</v>
      </c>
      <c r="C9394" s="29" t="s">
        <v>27104</v>
      </c>
      <c r="D9394" s="28">
        <v>8.707571151E10</v>
      </c>
      <c r="E9394" s="29" t="s">
        <v>225</v>
      </c>
      <c r="F9394" s="29" t="s">
        <v>2</v>
      </c>
      <c r="G9394" s="29" t="s">
        <v>16152</v>
      </c>
      <c r="H9394" s="51" t="s">
        <v>20485</v>
      </c>
      <c r="I9394" s="6"/>
      <c r="J9394" s="6"/>
    </row>
    <row r="9395">
      <c r="A9395" s="62">
        <v>9.10710300763E11</v>
      </c>
      <c r="B9395" s="63" t="s">
        <v>27105</v>
      </c>
      <c r="C9395" s="63" t="s">
        <v>27106</v>
      </c>
      <c r="D9395" s="62">
        <v>8.7752723269E10</v>
      </c>
      <c r="E9395" s="63" t="s">
        <v>173</v>
      </c>
      <c r="F9395" s="63" t="s">
        <v>205</v>
      </c>
      <c r="G9395" s="63" t="s">
        <v>14592</v>
      </c>
      <c r="H9395" s="33"/>
      <c r="I9395" s="33"/>
      <c r="J9395" s="10"/>
    </row>
    <row r="9396">
      <c r="A9396" s="62">
        <v>9.1071230002E11</v>
      </c>
      <c r="B9396" s="63" t="s">
        <v>27107</v>
      </c>
      <c r="C9396" s="63" t="s">
        <v>27108</v>
      </c>
      <c r="D9396" s="68" t="str">
        <f>+77774284182 ,87774284182</f>
        <v>#ERROR!</v>
      </c>
      <c r="E9396" s="63" t="s">
        <v>442</v>
      </c>
      <c r="F9396" s="63" t="s">
        <v>2984</v>
      </c>
      <c r="G9396" s="63" t="s">
        <v>17026</v>
      </c>
      <c r="H9396" s="33"/>
      <c r="I9396" s="33"/>
      <c r="J9396" s="6"/>
    </row>
    <row r="9397">
      <c r="A9397" s="28">
        <v>9.10712451001E11</v>
      </c>
      <c r="B9397" s="29" t="s">
        <v>27109</v>
      </c>
      <c r="C9397" s="29" t="s">
        <v>27110</v>
      </c>
      <c r="D9397" s="28">
        <v>8.7773033995E10</v>
      </c>
      <c r="E9397" s="29" t="s">
        <v>213</v>
      </c>
      <c r="F9397" s="29" t="s">
        <v>60</v>
      </c>
      <c r="G9397" s="29" t="s">
        <v>1041</v>
      </c>
      <c r="H9397" s="51" t="s">
        <v>23405</v>
      </c>
      <c r="I9397" s="6"/>
      <c r="J9397" s="33"/>
    </row>
    <row r="9398">
      <c r="A9398" s="28">
        <v>9.10720351217E11</v>
      </c>
      <c r="B9398" s="29" t="s">
        <v>27111</v>
      </c>
      <c r="C9398" s="29" t="s">
        <v>27112</v>
      </c>
      <c r="D9398" s="28">
        <v>8.7753032475E10</v>
      </c>
      <c r="E9398" s="29" t="s">
        <v>165</v>
      </c>
      <c r="F9398" s="29" t="s">
        <v>71</v>
      </c>
      <c r="G9398" s="29" t="s">
        <v>3205</v>
      </c>
      <c r="H9398" s="51" t="s">
        <v>27113</v>
      </c>
      <c r="I9398" s="6"/>
      <c r="J9398" s="6"/>
    </row>
    <row r="9399">
      <c r="A9399" s="3">
        <v>9.1071930094E11</v>
      </c>
      <c r="B9399" s="2" t="s">
        <v>27114</v>
      </c>
      <c r="C9399" s="2" t="s">
        <v>27115</v>
      </c>
      <c r="D9399" s="3">
        <v>8.7787770791E10</v>
      </c>
      <c r="E9399" s="2" t="s">
        <v>584</v>
      </c>
      <c r="F9399" s="2" t="s">
        <v>273</v>
      </c>
      <c r="G9399" s="2" t="s">
        <v>274</v>
      </c>
      <c r="H9399" s="4" t="s">
        <v>21650</v>
      </c>
      <c r="I9399" s="10"/>
      <c r="J9399" s="33"/>
    </row>
    <row r="9400">
      <c r="A9400" s="62">
        <v>9.10722300749E11</v>
      </c>
      <c r="B9400" s="63" t="s">
        <v>27116</v>
      </c>
      <c r="C9400" s="63" t="s">
        <v>27116</v>
      </c>
      <c r="D9400" s="62">
        <v>8.7759394545E10</v>
      </c>
      <c r="E9400" s="63" t="s">
        <v>173</v>
      </c>
      <c r="F9400" s="63" t="s">
        <v>205</v>
      </c>
      <c r="G9400" s="63" t="s">
        <v>5169</v>
      </c>
      <c r="H9400" s="33"/>
      <c r="I9400" s="33"/>
      <c r="J9400" s="10"/>
    </row>
    <row r="9401">
      <c r="A9401" s="28">
        <v>9.10724402128E11</v>
      </c>
      <c r="B9401" s="29" t="s">
        <v>27117</v>
      </c>
      <c r="C9401" s="29" t="s">
        <v>27118</v>
      </c>
      <c r="D9401" s="28">
        <f>+77007102050 +77779422050</f>
        <v>154786524100</v>
      </c>
      <c r="E9401" s="29" t="s">
        <v>117</v>
      </c>
      <c r="F9401" s="29" t="s">
        <v>2</v>
      </c>
      <c r="G9401" s="29" t="s">
        <v>16513</v>
      </c>
      <c r="H9401" s="51" t="s">
        <v>27119</v>
      </c>
      <c r="I9401" s="6"/>
      <c r="J9401" s="33"/>
    </row>
    <row r="9402">
      <c r="A9402" s="28">
        <v>9.10803301638E11</v>
      </c>
      <c r="B9402" s="29" t="s">
        <v>27120</v>
      </c>
      <c r="C9402" s="29" t="s">
        <v>27121</v>
      </c>
      <c r="D9402" s="28">
        <v>8.7025143394E10</v>
      </c>
      <c r="E9402" s="29" t="s">
        <v>173</v>
      </c>
      <c r="F9402" s="29" t="s">
        <v>452</v>
      </c>
      <c r="G9402" s="29" t="s">
        <v>16172</v>
      </c>
      <c r="H9402" s="51" t="s">
        <v>27122</v>
      </c>
      <c r="I9402" s="6"/>
      <c r="J9402" s="33"/>
    </row>
    <row r="9403">
      <c r="A9403" s="3">
        <v>9.10807451414E11</v>
      </c>
      <c r="B9403" s="2" t="s">
        <v>23505</v>
      </c>
      <c r="C9403" s="2" t="s">
        <v>27123</v>
      </c>
      <c r="D9403" s="3">
        <v>8.7056215777E10</v>
      </c>
      <c r="E9403" s="2" t="s">
        <v>117</v>
      </c>
      <c r="F9403" s="2" t="s">
        <v>91</v>
      </c>
      <c r="G9403" s="2" t="s">
        <v>1138</v>
      </c>
      <c r="H9403" s="4" t="s">
        <v>2928</v>
      </c>
      <c r="I9403" s="10"/>
      <c r="J9403" s="6"/>
    </row>
    <row r="9404">
      <c r="A9404" s="28">
        <v>9.10725300251E11</v>
      </c>
      <c r="B9404" s="29" t="s">
        <v>27124</v>
      </c>
      <c r="C9404" s="29" t="s">
        <v>27125</v>
      </c>
      <c r="D9404" s="39" t="s">
        <v>27126</v>
      </c>
      <c r="E9404" s="29" t="s">
        <v>165</v>
      </c>
      <c r="F9404" s="29" t="s">
        <v>16</v>
      </c>
      <c r="G9404" s="29" t="s">
        <v>137</v>
      </c>
      <c r="H9404" s="51" t="s">
        <v>22970</v>
      </c>
      <c r="I9404" s="6"/>
      <c r="J9404" s="6"/>
    </row>
    <row r="9405">
      <c r="A9405" s="62">
        <v>9.10725450877E11</v>
      </c>
      <c r="B9405" s="63" t="s">
        <v>27127</v>
      </c>
      <c r="C9405" s="63" t="s">
        <v>27128</v>
      </c>
      <c r="D9405" s="62">
        <v>8.7079287279E10</v>
      </c>
      <c r="E9405" s="63" t="s">
        <v>17185</v>
      </c>
      <c r="F9405" s="63" t="s">
        <v>428</v>
      </c>
      <c r="G9405" s="63" t="s">
        <v>14908</v>
      </c>
      <c r="H9405" s="33"/>
      <c r="I9405" s="33"/>
      <c r="J9405" s="33"/>
    </row>
    <row r="9406">
      <c r="A9406" s="62">
        <v>9.10731300837E11</v>
      </c>
      <c r="B9406" s="63" t="s">
        <v>27129</v>
      </c>
      <c r="C9406" s="63" t="s">
        <v>27129</v>
      </c>
      <c r="D9406" s="62">
        <v>8.747947949E10</v>
      </c>
      <c r="E9406" s="63" t="s">
        <v>117</v>
      </c>
      <c r="F9406" s="63" t="s">
        <v>1868</v>
      </c>
      <c r="G9406" s="63" t="s">
        <v>18873</v>
      </c>
      <c r="H9406" s="33"/>
      <c r="I9406" s="33"/>
      <c r="J9406" s="33"/>
    </row>
    <row r="9407">
      <c r="A9407" s="28">
        <v>9.10806400345E11</v>
      </c>
      <c r="B9407" s="29" t="s">
        <v>27130</v>
      </c>
      <c r="C9407" s="29" t="s">
        <v>27131</v>
      </c>
      <c r="D9407" s="28">
        <v>8.7007772343E10</v>
      </c>
      <c r="E9407" s="29" t="s">
        <v>165</v>
      </c>
      <c r="F9407" s="29" t="s">
        <v>96</v>
      </c>
      <c r="G9407" s="29" t="s">
        <v>2197</v>
      </c>
      <c r="H9407" s="51" t="s">
        <v>2882</v>
      </c>
      <c r="I9407" s="6"/>
      <c r="J9407" s="13"/>
    </row>
    <row r="9408">
      <c r="A9408" s="3">
        <v>9.10817401422E11</v>
      </c>
      <c r="B9408" s="2" t="s">
        <v>27132</v>
      </c>
      <c r="C9408" s="2" t="s">
        <v>27133</v>
      </c>
      <c r="D9408" s="3">
        <v>8.7026622428E10</v>
      </c>
      <c r="E9408" s="2" t="s">
        <v>165</v>
      </c>
      <c r="F9408" s="2" t="s">
        <v>37</v>
      </c>
      <c r="G9408" s="2" t="s">
        <v>7877</v>
      </c>
      <c r="H9408" s="4" t="s">
        <v>27134</v>
      </c>
      <c r="I9408" s="10"/>
      <c r="J9408" s="33"/>
    </row>
    <row r="9409">
      <c r="A9409" s="3">
        <v>9.10812351326E11</v>
      </c>
      <c r="B9409" s="2" t="s">
        <v>27135</v>
      </c>
      <c r="C9409" s="2" t="s">
        <v>27136</v>
      </c>
      <c r="D9409" s="3">
        <v>8.7021968211E10</v>
      </c>
      <c r="E9409" s="2" t="s">
        <v>165</v>
      </c>
      <c r="F9409" s="2" t="s">
        <v>16</v>
      </c>
      <c r="G9409" s="2" t="s">
        <v>18702</v>
      </c>
      <c r="H9409" s="4" t="s">
        <v>25992</v>
      </c>
      <c r="I9409" s="10"/>
      <c r="J9409" s="6"/>
    </row>
    <row r="9410">
      <c r="A9410" s="28">
        <v>9.1081330182E11</v>
      </c>
      <c r="B9410" s="29" t="s">
        <v>27137</v>
      </c>
      <c r="C9410" s="29" t="s">
        <v>27138</v>
      </c>
      <c r="D9410" s="28">
        <v>7.7059772236E10</v>
      </c>
      <c r="E9410" s="29" t="s">
        <v>21</v>
      </c>
      <c r="F9410" s="29" t="s">
        <v>2</v>
      </c>
      <c r="G9410" s="29" t="s">
        <v>21884</v>
      </c>
      <c r="H9410" s="51" t="s">
        <v>3008</v>
      </c>
      <c r="I9410" s="6"/>
      <c r="J9410" s="33"/>
    </row>
    <row r="9411">
      <c r="A9411" s="28">
        <v>9.10816301887E11</v>
      </c>
      <c r="B9411" s="29" t="s">
        <v>27139</v>
      </c>
      <c r="C9411" s="29" t="s">
        <v>27139</v>
      </c>
      <c r="D9411" s="39" t="s">
        <v>27140</v>
      </c>
      <c r="E9411" s="29" t="s">
        <v>213</v>
      </c>
      <c r="F9411" s="29" t="s">
        <v>37</v>
      </c>
      <c r="G9411" s="29" t="s">
        <v>3259</v>
      </c>
      <c r="H9411" s="51" t="s">
        <v>26286</v>
      </c>
      <c r="I9411" s="6"/>
      <c r="J9411" s="6"/>
    </row>
    <row r="9412">
      <c r="A9412" s="28">
        <v>9.10816302489E11</v>
      </c>
      <c r="B9412" s="29" t="s">
        <v>27141</v>
      </c>
      <c r="C9412" s="29" t="s">
        <v>27142</v>
      </c>
      <c r="D9412" s="28">
        <f>+77023336161</f>
        <v>77023336161</v>
      </c>
      <c r="E9412" s="29" t="s">
        <v>225</v>
      </c>
      <c r="F9412" s="29" t="s">
        <v>37</v>
      </c>
      <c r="G9412" s="29" t="s">
        <v>15741</v>
      </c>
      <c r="H9412" s="51" t="s">
        <v>25390</v>
      </c>
      <c r="I9412" s="6"/>
      <c r="J9412" s="33"/>
    </row>
    <row r="9413">
      <c r="A9413" s="62">
        <v>9.10812302596E11</v>
      </c>
      <c r="B9413" s="63" t="s">
        <v>27143</v>
      </c>
      <c r="C9413" s="63" t="s">
        <v>27144</v>
      </c>
      <c r="D9413" s="62">
        <f>+7-707-759-66-92</f>
        <v>-1617</v>
      </c>
      <c r="E9413" s="63" t="s">
        <v>173</v>
      </c>
      <c r="F9413" s="63" t="s">
        <v>2984</v>
      </c>
      <c r="G9413" s="63" t="s">
        <v>5954</v>
      </c>
      <c r="H9413" s="33"/>
      <c r="I9413" s="33"/>
      <c r="J9413" s="33"/>
    </row>
    <row r="9414">
      <c r="A9414" s="28">
        <v>9.10816302885E11</v>
      </c>
      <c r="B9414" s="29" t="s">
        <v>27145</v>
      </c>
      <c r="C9414" s="29" t="s">
        <v>27146</v>
      </c>
      <c r="D9414" s="39" t="s">
        <v>27147</v>
      </c>
      <c r="E9414" s="29" t="s">
        <v>1379</v>
      </c>
      <c r="F9414" s="29" t="s">
        <v>2</v>
      </c>
      <c r="G9414" s="29" t="s">
        <v>6514</v>
      </c>
      <c r="H9414" s="51" t="s">
        <v>20485</v>
      </c>
      <c r="I9414" s="6"/>
      <c r="J9414" s="10"/>
    </row>
    <row r="9415">
      <c r="A9415" s="62">
        <v>9.10820401419E11</v>
      </c>
      <c r="B9415" s="63" t="s">
        <v>27148</v>
      </c>
      <c r="C9415" s="63" t="s">
        <v>27149</v>
      </c>
      <c r="D9415" s="62">
        <v>8.7757175992E10</v>
      </c>
      <c r="E9415" s="63" t="s">
        <v>213</v>
      </c>
      <c r="F9415" s="63" t="s">
        <v>205</v>
      </c>
      <c r="G9415" s="63" t="s">
        <v>6849</v>
      </c>
      <c r="H9415" s="33"/>
      <c r="I9415" s="33"/>
      <c r="J9415" s="10"/>
    </row>
    <row r="9416">
      <c r="A9416" s="62">
        <v>9.1082330126E11</v>
      </c>
      <c r="B9416" s="63" t="s">
        <v>27150</v>
      </c>
      <c r="C9416" s="63" t="s">
        <v>27151</v>
      </c>
      <c r="D9416" s="62">
        <v>8.7054581791E10</v>
      </c>
      <c r="E9416" s="63" t="s">
        <v>5862</v>
      </c>
      <c r="F9416" s="63" t="s">
        <v>1868</v>
      </c>
      <c r="G9416" s="63" t="s">
        <v>13868</v>
      </c>
      <c r="H9416" s="33"/>
      <c r="I9416" s="33"/>
      <c r="J9416" s="13"/>
    </row>
    <row r="9417">
      <c r="A9417" s="3">
        <v>9.10823400427E11</v>
      </c>
      <c r="B9417" s="2" t="s">
        <v>12070</v>
      </c>
      <c r="C9417" s="2" t="s">
        <v>27152</v>
      </c>
      <c r="D9417" s="3">
        <f>+77026167817</f>
        <v>77026167817</v>
      </c>
      <c r="E9417" s="2" t="s">
        <v>70</v>
      </c>
      <c r="F9417" s="2" t="s">
        <v>31</v>
      </c>
      <c r="G9417" s="2" t="s">
        <v>15307</v>
      </c>
      <c r="H9417" s="4" t="s">
        <v>26591</v>
      </c>
      <c r="I9417" s="10"/>
      <c r="J9417" s="33"/>
    </row>
    <row r="9418">
      <c r="A9418" s="28">
        <v>9.10824400125E11</v>
      </c>
      <c r="B9418" s="29" t="s">
        <v>27153</v>
      </c>
      <c r="C9418" s="29" t="s">
        <v>27154</v>
      </c>
      <c r="D9418" s="28">
        <v>8.7021289644E10</v>
      </c>
      <c r="E9418" s="29" t="s">
        <v>225</v>
      </c>
      <c r="F9418" s="29" t="s">
        <v>37</v>
      </c>
      <c r="G9418" s="29" t="s">
        <v>27155</v>
      </c>
      <c r="H9418" s="51" t="s">
        <v>26014</v>
      </c>
      <c r="I9418" s="6"/>
      <c r="J9418" s="33"/>
    </row>
    <row r="9419">
      <c r="A9419" s="3">
        <v>9.10828351452E11</v>
      </c>
      <c r="B9419" s="2" t="s">
        <v>27156</v>
      </c>
      <c r="C9419" s="2" t="s">
        <v>27157</v>
      </c>
      <c r="D9419" s="2" t="s">
        <v>27158</v>
      </c>
      <c r="E9419" s="2" t="s">
        <v>21</v>
      </c>
      <c r="F9419" s="2" t="s">
        <v>22</v>
      </c>
      <c r="G9419" s="2" t="s">
        <v>17105</v>
      </c>
      <c r="H9419" s="4" t="s">
        <v>27159</v>
      </c>
      <c r="I9419" s="10"/>
      <c r="J9419" s="6"/>
    </row>
    <row r="9420">
      <c r="A9420" s="3">
        <v>9.10825400636E11</v>
      </c>
      <c r="B9420" s="2" t="s">
        <v>27160</v>
      </c>
      <c r="C9420" s="2" t="s">
        <v>27161</v>
      </c>
      <c r="D9420" s="3">
        <v>8.7071903759E10</v>
      </c>
      <c r="E9420" s="2" t="s">
        <v>173</v>
      </c>
      <c r="F9420" s="2" t="s">
        <v>31</v>
      </c>
      <c r="G9420" s="2" t="s">
        <v>2447</v>
      </c>
      <c r="H9420" s="4" t="s">
        <v>7313</v>
      </c>
      <c r="I9420" s="10"/>
      <c r="J9420" s="6"/>
    </row>
    <row r="9421">
      <c r="A9421" s="3">
        <v>9.10830451112E11</v>
      </c>
      <c r="B9421" s="2" t="s">
        <v>27162</v>
      </c>
      <c r="C9421" s="2" t="s">
        <v>27163</v>
      </c>
      <c r="D9421" s="3">
        <v>8.7081314601E10</v>
      </c>
      <c r="E9421" s="2" t="s">
        <v>173</v>
      </c>
      <c r="F9421" s="2" t="s">
        <v>91</v>
      </c>
      <c r="G9421" s="2" t="s">
        <v>13027</v>
      </c>
      <c r="H9421" s="4" t="s">
        <v>2928</v>
      </c>
      <c r="I9421" s="10"/>
      <c r="J9421" s="6"/>
    </row>
    <row r="9422">
      <c r="A9422" s="28">
        <v>9.10904301657E11</v>
      </c>
      <c r="B9422" s="29" t="s">
        <v>27164</v>
      </c>
      <c r="C9422" s="29" t="s">
        <v>27165</v>
      </c>
      <c r="D9422" s="39" t="s">
        <v>27166</v>
      </c>
      <c r="E9422" s="29" t="s">
        <v>165</v>
      </c>
      <c r="F9422" s="29" t="s">
        <v>37</v>
      </c>
      <c r="G9422" s="29" t="s">
        <v>6721</v>
      </c>
      <c r="H9422" s="51" t="s">
        <v>25390</v>
      </c>
      <c r="I9422" s="6"/>
      <c r="J9422" s="33"/>
    </row>
    <row r="9423">
      <c r="A9423" s="3">
        <v>9.10901351012E11</v>
      </c>
      <c r="B9423" s="2" t="s">
        <v>27167</v>
      </c>
      <c r="C9423" s="2" t="s">
        <v>27168</v>
      </c>
      <c r="D9423" s="3">
        <f>+77760044443</f>
        <v>77760044443</v>
      </c>
      <c r="E9423" s="2" t="s">
        <v>117</v>
      </c>
      <c r="F9423" s="2" t="s">
        <v>141</v>
      </c>
      <c r="G9423" s="2" t="s">
        <v>1091</v>
      </c>
      <c r="H9423" s="4" t="s">
        <v>25625</v>
      </c>
      <c r="I9423" s="10"/>
      <c r="J9423" s="6"/>
    </row>
    <row r="9424">
      <c r="A9424" s="28">
        <v>9.10903400848E11</v>
      </c>
      <c r="B9424" s="29" t="s">
        <v>26723</v>
      </c>
      <c r="C9424" s="29" t="s">
        <v>27169</v>
      </c>
      <c r="D9424" s="39" t="s">
        <v>27170</v>
      </c>
      <c r="E9424" s="29" t="s">
        <v>674</v>
      </c>
      <c r="F9424" s="29" t="s">
        <v>96</v>
      </c>
      <c r="G9424" s="29" t="s">
        <v>12524</v>
      </c>
      <c r="H9424" s="51" t="s">
        <v>2882</v>
      </c>
      <c r="I9424" s="6"/>
      <c r="J9424" s="6"/>
    </row>
    <row r="9425">
      <c r="A9425" s="28">
        <v>9.10902401117E11</v>
      </c>
      <c r="B9425" s="29" t="s">
        <v>27171</v>
      </c>
      <c r="C9425" s="29" t="s">
        <v>27172</v>
      </c>
      <c r="D9425" s="28">
        <v>8.7073839268E10</v>
      </c>
      <c r="E9425" s="29" t="s">
        <v>247</v>
      </c>
      <c r="F9425" s="29" t="s">
        <v>2</v>
      </c>
      <c r="G9425" s="29" t="s">
        <v>12024</v>
      </c>
      <c r="H9425" s="51" t="s">
        <v>20485</v>
      </c>
      <c r="I9425" s="6"/>
      <c r="J9425" s="33"/>
    </row>
    <row r="9426">
      <c r="A9426" s="3">
        <v>9.10918301277E11</v>
      </c>
      <c r="B9426" s="2" t="s">
        <v>27173</v>
      </c>
      <c r="C9426" s="2" t="s">
        <v>27174</v>
      </c>
      <c r="D9426" s="3">
        <v>8.7026435311E10</v>
      </c>
      <c r="E9426" s="2" t="s">
        <v>117</v>
      </c>
      <c r="F9426" s="2" t="s">
        <v>96</v>
      </c>
      <c r="G9426" s="2" t="s">
        <v>27175</v>
      </c>
      <c r="H9426" s="4" t="s">
        <v>2882</v>
      </c>
      <c r="I9426" s="10"/>
      <c r="J9426" s="10"/>
    </row>
    <row r="9427">
      <c r="A9427" s="28">
        <v>9.10906351248E11</v>
      </c>
      <c r="B9427" s="29" t="s">
        <v>23462</v>
      </c>
      <c r="C9427" s="29" t="s">
        <v>27176</v>
      </c>
      <c r="D9427" s="39" t="s">
        <v>27177</v>
      </c>
      <c r="E9427" s="29" t="s">
        <v>225</v>
      </c>
      <c r="F9427" s="29" t="s">
        <v>9</v>
      </c>
      <c r="G9427" s="29" t="s">
        <v>2852</v>
      </c>
      <c r="H9427" s="30" t="s">
        <v>27178</v>
      </c>
      <c r="I9427" s="6"/>
      <c r="J9427" s="33"/>
    </row>
    <row r="9428">
      <c r="A9428" s="3">
        <v>9.10914450597E11</v>
      </c>
      <c r="B9428" s="2" t="s">
        <v>27179</v>
      </c>
      <c r="C9428" s="2" t="s">
        <v>27180</v>
      </c>
      <c r="D9428" s="3">
        <v>8.702303141E10</v>
      </c>
      <c r="E9428" s="2" t="s">
        <v>225</v>
      </c>
      <c r="F9428" s="2" t="s">
        <v>71</v>
      </c>
      <c r="G9428" s="2" t="s">
        <v>72</v>
      </c>
      <c r="H9428" s="4" t="s">
        <v>3091</v>
      </c>
      <c r="I9428" s="10"/>
      <c r="J9428" s="6"/>
    </row>
    <row r="9429">
      <c r="A9429" s="28">
        <v>9.10908401566E11</v>
      </c>
      <c r="B9429" s="29" t="s">
        <v>27181</v>
      </c>
      <c r="C9429" s="29" t="s">
        <v>27181</v>
      </c>
      <c r="D9429" s="28">
        <v>8.7757202648E10</v>
      </c>
      <c r="E9429" s="29" t="s">
        <v>674</v>
      </c>
      <c r="F9429" s="29" t="s">
        <v>452</v>
      </c>
      <c r="G9429" s="29" t="s">
        <v>4499</v>
      </c>
      <c r="H9429" s="51" t="s">
        <v>23599</v>
      </c>
      <c r="I9429" s="6"/>
      <c r="J9429" s="33"/>
    </row>
    <row r="9430">
      <c r="A9430" s="28">
        <v>9.10917351347E11</v>
      </c>
      <c r="B9430" s="29" t="s">
        <v>27182</v>
      </c>
      <c r="C9430" s="29" t="s">
        <v>27183</v>
      </c>
      <c r="D9430" s="28">
        <v>8.7076072759E10</v>
      </c>
      <c r="E9430" s="29" t="s">
        <v>225</v>
      </c>
      <c r="F9430" s="29" t="s">
        <v>9</v>
      </c>
      <c r="G9430" s="29" t="s">
        <v>1584</v>
      </c>
      <c r="H9430" s="30" t="s">
        <v>6638</v>
      </c>
      <c r="I9430" s="6"/>
      <c r="J9430" s="6"/>
    </row>
    <row r="9431">
      <c r="A9431" s="62">
        <v>9.10918402579E11</v>
      </c>
      <c r="B9431" s="63" t="s">
        <v>27184</v>
      </c>
      <c r="C9431" s="63" t="s">
        <v>27185</v>
      </c>
      <c r="D9431" s="62">
        <v>8.7072440804E10</v>
      </c>
      <c r="E9431" s="63" t="s">
        <v>213</v>
      </c>
      <c r="F9431" s="63" t="s">
        <v>16</v>
      </c>
      <c r="G9431" s="63" t="s">
        <v>3007</v>
      </c>
      <c r="H9431" s="33"/>
      <c r="I9431" s="33"/>
      <c r="J9431" s="6"/>
    </row>
    <row r="9432">
      <c r="A9432" s="28">
        <v>9.10920351125E11</v>
      </c>
      <c r="B9432" s="29" t="s">
        <v>27186</v>
      </c>
      <c r="C9432" s="29" t="s">
        <v>27187</v>
      </c>
      <c r="D9432" s="28">
        <v>8.7475220163E10</v>
      </c>
      <c r="E9432" s="29" t="s">
        <v>362</v>
      </c>
      <c r="F9432" s="29" t="s">
        <v>55</v>
      </c>
      <c r="G9432" s="29" t="s">
        <v>27188</v>
      </c>
      <c r="H9432" s="51" t="s">
        <v>28</v>
      </c>
      <c r="I9432" s="6"/>
      <c r="J9432" s="20"/>
    </row>
    <row r="9433">
      <c r="A9433" s="3">
        <v>9.10919351378E11</v>
      </c>
      <c r="B9433" s="2" t="s">
        <v>27189</v>
      </c>
      <c r="C9433" s="2" t="s">
        <v>27189</v>
      </c>
      <c r="D9433" s="3">
        <f>+77013383808</f>
        <v>77013383808</v>
      </c>
      <c r="E9433" s="2" t="s">
        <v>165</v>
      </c>
      <c r="F9433" s="2" t="s">
        <v>273</v>
      </c>
      <c r="G9433" s="2" t="s">
        <v>137</v>
      </c>
      <c r="H9433" s="4" t="s">
        <v>21650</v>
      </c>
      <c r="I9433" s="10"/>
      <c r="J9433" s="13"/>
    </row>
    <row r="9434">
      <c r="A9434" s="28">
        <v>9.10921401251E11</v>
      </c>
      <c r="B9434" s="29" t="s">
        <v>27190</v>
      </c>
      <c r="C9434" s="29" t="s">
        <v>27191</v>
      </c>
      <c r="D9434" s="28">
        <v>8.7716583393E10</v>
      </c>
      <c r="E9434" s="29" t="s">
        <v>213</v>
      </c>
      <c r="F9434" s="29" t="s">
        <v>273</v>
      </c>
      <c r="G9434" s="29" t="s">
        <v>274</v>
      </c>
      <c r="H9434" s="51" t="s">
        <v>22970</v>
      </c>
      <c r="I9434" s="6"/>
      <c r="J9434" s="33"/>
    </row>
    <row r="9435">
      <c r="A9435" s="28">
        <v>9.10925302154E11</v>
      </c>
      <c r="B9435" s="29" t="s">
        <v>27192</v>
      </c>
      <c r="C9435" s="29" t="s">
        <v>27193</v>
      </c>
      <c r="D9435" s="39" t="s">
        <v>27194</v>
      </c>
      <c r="E9435" s="29" t="s">
        <v>272</v>
      </c>
      <c r="F9435" s="29" t="s">
        <v>37</v>
      </c>
      <c r="G9435" s="29" t="s">
        <v>13076</v>
      </c>
      <c r="H9435" s="51" t="s">
        <v>25390</v>
      </c>
      <c r="I9435" s="6"/>
      <c r="J9435" s="10"/>
    </row>
    <row r="9436">
      <c r="A9436" s="28">
        <v>9.10922400217E11</v>
      </c>
      <c r="B9436" s="29" t="s">
        <v>27195</v>
      </c>
      <c r="C9436" s="29" t="s">
        <v>27196</v>
      </c>
      <c r="D9436" s="29" t="s">
        <v>27197</v>
      </c>
      <c r="E9436" s="29" t="s">
        <v>10850</v>
      </c>
      <c r="F9436" s="29" t="s">
        <v>452</v>
      </c>
      <c r="G9436" s="29" t="s">
        <v>2525</v>
      </c>
      <c r="H9436" s="51" t="s">
        <v>23599</v>
      </c>
      <c r="I9436" s="6"/>
      <c r="J9436" s="6"/>
    </row>
    <row r="9437">
      <c r="A9437" s="28">
        <v>9.10924350773E11</v>
      </c>
      <c r="B9437" s="29" t="s">
        <v>27198</v>
      </c>
      <c r="C9437" s="29" t="s">
        <v>27199</v>
      </c>
      <c r="D9437" s="28">
        <v>8.705190668E10</v>
      </c>
      <c r="E9437" s="29" t="s">
        <v>14367</v>
      </c>
      <c r="F9437" s="29" t="s">
        <v>141</v>
      </c>
      <c r="G9437" s="29" t="s">
        <v>2066</v>
      </c>
      <c r="H9437" s="51" t="s">
        <v>25323</v>
      </c>
      <c r="I9437" s="6"/>
      <c r="J9437" s="33"/>
    </row>
    <row r="9438">
      <c r="A9438" s="62">
        <v>9.10929302304E11</v>
      </c>
      <c r="B9438" s="63" t="s">
        <v>27200</v>
      </c>
      <c r="C9438" s="63" t="s">
        <v>27201</v>
      </c>
      <c r="D9438" s="68" t="str">
        <f>+7 701 308 4254 ,87013084254</f>
        <v>#ERROR!</v>
      </c>
      <c r="E9438" s="63" t="s">
        <v>165</v>
      </c>
      <c r="F9438" s="63" t="s">
        <v>205</v>
      </c>
      <c r="G9438" s="63" t="s">
        <v>5539</v>
      </c>
      <c r="H9438" s="33"/>
      <c r="I9438" s="33"/>
      <c r="J9438" s="10"/>
    </row>
    <row r="9439">
      <c r="A9439" s="3">
        <v>9.10929350116E11</v>
      </c>
      <c r="B9439" s="2" t="s">
        <v>5015</v>
      </c>
      <c r="C9439" s="2" t="s">
        <v>27202</v>
      </c>
      <c r="D9439" s="3">
        <v>8.7769015101E10</v>
      </c>
      <c r="E9439" s="2" t="s">
        <v>117</v>
      </c>
      <c r="F9439" s="2" t="s">
        <v>91</v>
      </c>
      <c r="G9439" s="2" t="s">
        <v>1138</v>
      </c>
      <c r="H9439" s="4" t="s">
        <v>2894</v>
      </c>
      <c r="I9439" s="10"/>
      <c r="J9439" s="6"/>
    </row>
    <row r="9440">
      <c r="A9440" s="62">
        <v>9.10929400929E11</v>
      </c>
      <c r="B9440" s="63" t="s">
        <v>27203</v>
      </c>
      <c r="C9440" s="63" t="s">
        <v>27204</v>
      </c>
      <c r="D9440" s="62">
        <v>8.7013335501E10</v>
      </c>
      <c r="E9440" s="63" t="s">
        <v>674</v>
      </c>
      <c r="F9440" s="63" t="s">
        <v>205</v>
      </c>
      <c r="G9440" s="63" t="s">
        <v>5169</v>
      </c>
      <c r="H9440" s="33"/>
      <c r="I9440" s="33"/>
      <c r="J9440" s="33"/>
    </row>
    <row r="9441">
      <c r="A9441" s="28">
        <v>9.10930450693E11</v>
      </c>
      <c r="B9441" s="29" t="s">
        <v>27205</v>
      </c>
      <c r="C9441" s="29" t="s">
        <v>27206</v>
      </c>
      <c r="D9441" s="28">
        <v>8.7479221343E10</v>
      </c>
      <c r="E9441" s="29" t="s">
        <v>213</v>
      </c>
      <c r="F9441" s="29" t="s">
        <v>43</v>
      </c>
      <c r="G9441" s="29" t="s">
        <v>27207</v>
      </c>
      <c r="H9441" s="51" t="s">
        <v>2932</v>
      </c>
      <c r="I9441" s="6"/>
      <c r="J9441" s="10"/>
    </row>
    <row r="9442">
      <c r="A9442" s="62">
        <v>9.1100135125E11</v>
      </c>
      <c r="B9442" s="63" t="s">
        <v>27208</v>
      </c>
      <c r="C9442" s="63" t="s">
        <v>27209</v>
      </c>
      <c r="D9442" s="62">
        <v>8.7073761205E10</v>
      </c>
      <c r="E9442" s="63" t="s">
        <v>993</v>
      </c>
      <c r="F9442" s="63" t="s">
        <v>428</v>
      </c>
      <c r="G9442" s="63" t="s">
        <v>3751</v>
      </c>
      <c r="H9442" s="33"/>
      <c r="I9442" s="33"/>
      <c r="J9442" s="6"/>
    </row>
    <row r="9443">
      <c r="A9443" s="62">
        <v>9.11007300982E11</v>
      </c>
      <c r="B9443" s="63" t="s">
        <v>27210</v>
      </c>
      <c r="C9443" s="63" t="s">
        <v>27211</v>
      </c>
      <c r="D9443" s="62">
        <v>8.7071842171E10</v>
      </c>
      <c r="E9443" s="63" t="s">
        <v>225</v>
      </c>
      <c r="F9443" s="63" t="s">
        <v>16</v>
      </c>
      <c r="G9443" s="63" t="s">
        <v>1634</v>
      </c>
      <c r="H9443" s="33"/>
      <c r="I9443" s="33"/>
      <c r="J9443" s="6"/>
    </row>
    <row r="9444">
      <c r="A9444" s="58"/>
      <c r="B9444" s="58"/>
      <c r="C9444" s="58"/>
      <c r="D9444" s="58"/>
      <c r="E9444" s="58"/>
      <c r="F9444" s="58"/>
      <c r="G9444" s="58"/>
      <c r="H9444" s="6"/>
      <c r="I9444" s="6"/>
      <c r="J9444" s="6"/>
    </row>
    <row r="9445">
      <c r="A9445" s="3">
        <v>9.11021302132E11</v>
      </c>
      <c r="B9445" s="2" t="s">
        <v>27212</v>
      </c>
      <c r="C9445" s="2" t="s">
        <v>27213</v>
      </c>
      <c r="D9445" s="69" t="s">
        <v>27214</v>
      </c>
      <c r="E9445" s="2" t="s">
        <v>117</v>
      </c>
      <c r="F9445" s="2" t="s">
        <v>2</v>
      </c>
      <c r="G9445" s="2" t="s">
        <v>27215</v>
      </c>
      <c r="H9445" s="4" t="s">
        <v>26383</v>
      </c>
      <c r="I9445" s="10"/>
      <c r="J9445" s="6"/>
    </row>
    <row r="9446">
      <c r="A9446" s="28">
        <v>9.1101030247E11</v>
      </c>
      <c r="B9446" s="29" t="s">
        <v>27216</v>
      </c>
      <c r="C9446" s="29" t="s">
        <v>27217</v>
      </c>
      <c r="D9446" s="39" t="s">
        <v>27218</v>
      </c>
      <c r="E9446" s="29" t="s">
        <v>213</v>
      </c>
      <c r="F9446" s="29" t="s">
        <v>37</v>
      </c>
      <c r="G9446" s="29" t="s">
        <v>13104</v>
      </c>
      <c r="H9446" s="51" t="s">
        <v>26286</v>
      </c>
      <c r="I9446" s="6"/>
      <c r="J9446" s="6"/>
    </row>
    <row r="9447">
      <c r="A9447" s="28">
        <v>9.11020301901E11</v>
      </c>
      <c r="B9447" s="29" t="s">
        <v>27219</v>
      </c>
      <c r="C9447" s="29" t="s">
        <v>27220</v>
      </c>
      <c r="D9447" s="39" t="s">
        <v>27221</v>
      </c>
      <c r="E9447" s="29" t="s">
        <v>16</v>
      </c>
      <c r="F9447" s="29" t="s">
        <v>37</v>
      </c>
      <c r="G9447" s="29" t="s">
        <v>27222</v>
      </c>
      <c r="H9447" s="51" t="s">
        <v>25390</v>
      </c>
      <c r="I9447" s="6"/>
      <c r="J9447" s="10"/>
    </row>
    <row r="9448">
      <c r="A9448" s="28">
        <v>9.11019350805E11</v>
      </c>
      <c r="B9448" s="29" t="s">
        <v>27223</v>
      </c>
      <c r="C9448" s="29" t="s">
        <v>27224</v>
      </c>
      <c r="D9448" s="28">
        <v>8.7025413066E10</v>
      </c>
      <c r="E9448" s="29" t="s">
        <v>213</v>
      </c>
      <c r="F9448" s="29" t="s">
        <v>186</v>
      </c>
      <c r="G9448" s="29" t="s">
        <v>4214</v>
      </c>
      <c r="H9448" s="51" t="s">
        <v>7551</v>
      </c>
      <c r="I9448" s="6"/>
      <c r="J9448" s="13"/>
    </row>
    <row r="9449">
      <c r="A9449" s="3">
        <v>9.11022350495E11</v>
      </c>
      <c r="B9449" s="2" t="s">
        <v>27225</v>
      </c>
      <c r="C9449" s="2" t="s">
        <v>27226</v>
      </c>
      <c r="D9449" s="69" t="s">
        <v>27227</v>
      </c>
      <c r="E9449" s="2" t="s">
        <v>165</v>
      </c>
      <c r="F9449" s="2" t="s">
        <v>91</v>
      </c>
      <c r="G9449" s="2" t="s">
        <v>4461</v>
      </c>
      <c r="H9449" s="4" t="s">
        <v>26684</v>
      </c>
      <c r="I9449" s="10"/>
      <c r="J9449" s="6"/>
    </row>
    <row r="9450">
      <c r="A9450" s="28">
        <v>9.11024350624E11</v>
      </c>
      <c r="B9450" s="29" t="s">
        <v>27228</v>
      </c>
      <c r="C9450" s="29" t="s">
        <v>27229</v>
      </c>
      <c r="D9450" s="28">
        <f>+77019921717</f>
        <v>77019921717</v>
      </c>
      <c r="E9450" s="29" t="s">
        <v>386</v>
      </c>
      <c r="F9450" s="29" t="s">
        <v>16</v>
      </c>
      <c r="G9450" s="29" t="s">
        <v>1661</v>
      </c>
      <c r="H9450" s="51" t="s">
        <v>1555</v>
      </c>
      <c r="I9450" s="6"/>
      <c r="J9450" s="6"/>
    </row>
    <row r="9451">
      <c r="A9451" s="3">
        <v>9.11022402134E11</v>
      </c>
      <c r="B9451" s="2" t="s">
        <v>27230</v>
      </c>
      <c r="C9451" s="2" t="s">
        <v>27231</v>
      </c>
      <c r="D9451" s="3">
        <v>8.7018468517E10</v>
      </c>
      <c r="E9451" s="2" t="s">
        <v>173</v>
      </c>
      <c r="F9451" s="2" t="s">
        <v>16</v>
      </c>
      <c r="G9451" s="2" t="s">
        <v>27232</v>
      </c>
      <c r="H9451" s="4" t="s">
        <v>26100</v>
      </c>
      <c r="I9451" s="10"/>
      <c r="J9451" s="6"/>
    </row>
    <row r="9452">
      <c r="A9452" s="28">
        <v>9.11022451142E11</v>
      </c>
      <c r="B9452" s="29" t="s">
        <v>27233</v>
      </c>
      <c r="C9452" s="29" t="s">
        <v>27234</v>
      </c>
      <c r="D9452" s="28">
        <v>8.7472781617E10</v>
      </c>
      <c r="E9452" s="29" t="s">
        <v>165</v>
      </c>
      <c r="F9452" s="29" t="s">
        <v>43</v>
      </c>
      <c r="G9452" s="29" t="s">
        <v>15759</v>
      </c>
      <c r="H9452" s="51" t="s">
        <v>15867</v>
      </c>
      <c r="I9452" s="6"/>
      <c r="J9452" s="13"/>
    </row>
    <row r="9453">
      <c r="A9453" s="3">
        <v>9.11024450422E11</v>
      </c>
      <c r="B9453" s="2" t="s">
        <v>20795</v>
      </c>
      <c r="C9453" s="2" t="s">
        <v>27235</v>
      </c>
      <c r="D9453" s="3">
        <v>8.7054471239E10</v>
      </c>
      <c r="E9453" s="2" t="s">
        <v>117</v>
      </c>
      <c r="F9453" s="2" t="s">
        <v>91</v>
      </c>
      <c r="G9453" s="2" t="s">
        <v>3134</v>
      </c>
      <c r="H9453" s="51" t="s">
        <v>27236</v>
      </c>
      <c r="I9453" s="10"/>
      <c r="J9453" s="6"/>
    </row>
    <row r="9454">
      <c r="A9454" s="62">
        <v>9.11022302267E11</v>
      </c>
      <c r="B9454" s="63" t="s">
        <v>27237</v>
      </c>
      <c r="C9454" s="63" t="s">
        <v>27238</v>
      </c>
      <c r="D9454" s="62">
        <v>8.7715494424E10</v>
      </c>
      <c r="E9454" s="63" t="s">
        <v>173</v>
      </c>
      <c r="F9454" s="63" t="s">
        <v>16</v>
      </c>
      <c r="G9454" s="63" t="s">
        <v>2999</v>
      </c>
      <c r="H9454" s="33"/>
      <c r="I9454" s="33"/>
      <c r="J9454" s="6"/>
    </row>
    <row r="9455">
      <c r="A9455" s="3">
        <v>9.11023301452E11</v>
      </c>
      <c r="B9455" s="2" t="s">
        <v>27239</v>
      </c>
      <c r="C9455" s="2" t="s">
        <v>27240</v>
      </c>
      <c r="D9455" s="3">
        <v>8.7753429372E10</v>
      </c>
      <c r="E9455" s="2" t="s">
        <v>225</v>
      </c>
      <c r="F9455" s="2" t="s">
        <v>37</v>
      </c>
      <c r="G9455" s="2" t="s">
        <v>1181</v>
      </c>
      <c r="H9455" s="4" t="s">
        <v>27241</v>
      </c>
      <c r="I9455" s="10"/>
      <c r="J9455" s="10"/>
    </row>
    <row r="9456">
      <c r="A9456" s="3">
        <v>9.11025350769E11</v>
      </c>
      <c r="B9456" s="2" t="s">
        <v>27242</v>
      </c>
      <c r="C9456" s="2" t="s">
        <v>27243</v>
      </c>
      <c r="D9456" s="69" t="s">
        <v>27244</v>
      </c>
      <c r="E9456" s="2" t="s">
        <v>173</v>
      </c>
      <c r="F9456" s="2" t="s">
        <v>22</v>
      </c>
      <c r="G9456" s="2" t="s">
        <v>4537</v>
      </c>
      <c r="H9456" s="4" t="s">
        <v>2556</v>
      </c>
      <c r="I9456" s="10"/>
      <c r="J9456" s="13"/>
    </row>
    <row r="9457">
      <c r="A9457" s="62">
        <v>9.11026301181E11</v>
      </c>
      <c r="B9457" s="63" t="s">
        <v>27245</v>
      </c>
      <c r="C9457" s="63" t="s">
        <v>27246</v>
      </c>
      <c r="D9457" s="62">
        <v>8.7085938028E10</v>
      </c>
      <c r="E9457" s="63" t="s">
        <v>213</v>
      </c>
      <c r="F9457" s="63" t="s">
        <v>205</v>
      </c>
      <c r="G9457" s="63" t="s">
        <v>5169</v>
      </c>
      <c r="H9457" s="33"/>
      <c r="I9457" s="33"/>
      <c r="J9457" s="33"/>
    </row>
    <row r="9458">
      <c r="A9458" s="28">
        <v>9.11026301042E11</v>
      </c>
      <c r="B9458" s="29" t="s">
        <v>27247</v>
      </c>
      <c r="C9458" s="29" t="s">
        <v>27248</v>
      </c>
      <c r="D9458" s="39" t="s">
        <v>27249</v>
      </c>
      <c r="E9458" s="29" t="s">
        <v>213</v>
      </c>
      <c r="F9458" s="29" t="s">
        <v>16</v>
      </c>
      <c r="G9458" s="29" t="s">
        <v>11825</v>
      </c>
      <c r="H9458" s="51" t="s">
        <v>27250</v>
      </c>
      <c r="I9458" s="6"/>
      <c r="J9458" s="6"/>
    </row>
    <row r="9459">
      <c r="A9459" s="3">
        <v>9.11031402054E11</v>
      </c>
      <c r="B9459" s="2" t="s">
        <v>27251</v>
      </c>
      <c r="C9459" s="2" t="s">
        <v>27252</v>
      </c>
      <c r="D9459" s="3">
        <v>8.7012300066E10</v>
      </c>
      <c r="E9459" s="2" t="s">
        <v>674</v>
      </c>
      <c r="F9459" s="2" t="s">
        <v>37</v>
      </c>
      <c r="G9459" s="2" t="s">
        <v>27253</v>
      </c>
      <c r="H9459" s="4" t="s">
        <v>27241</v>
      </c>
      <c r="I9459" s="10"/>
      <c r="J9459" s="6"/>
    </row>
    <row r="9460">
      <c r="A9460" s="3">
        <v>9.11108402121E11</v>
      </c>
      <c r="B9460" s="2" t="s">
        <v>27254</v>
      </c>
      <c r="C9460" s="2" t="s">
        <v>27255</v>
      </c>
      <c r="D9460" s="69" t="s">
        <v>27256</v>
      </c>
      <c r="E9460" s="2" t="s">
        <v>15</v>
      </c>
      <c r="F9460" s="2" t="s">
        <v>9</v>
      </c>
      <c r="G9460" s="2" t="s">
        <v>27257</v>
      </c>
      <c r="H9460" s="65" t="s">
        <v>27258</v>
      </c>
      <c r="I9460" s="10"/>
      <c r="J9460" s="6"/>
    </row>
    <row r="9461">
      <c r="A9461" s="62">
        <v>9.11101400682E11</v>
      </c>
      <c r="B9461" s="63" t="s">
        <v>27259</v>
      </c>
      <c r="C9461" s="63" t="s">
        <v>27259</v>
      </c>
      <c r="D9461" s="68" t="str">
        <f>+77471119101 ,87471119101</f>
        <v>#ERROR!</v>
      </c>
      <c r="E9461" s="63" t="s">
        <v>674</v>
      </c>
      <c r="F9461" s="63" t="s">
        <v>205</v>
      </c>
      <c r="G9461" s="63" t="s">
        <v>1263</v>
      </c>
      <c r="H9461" s="33"/>
      <c r="I9461" s="33"/>
      <c r="J9461" s="33"/>
    </row>
    <row r="9462">
      <c r="A9462" s="28">
        <v>9.11107401336E11</v>
      </c>
      <c r="B9462" s="29" t="s">
        <v>27260</v>
      </c>
      <c r="C9462" s="29" t="s">
        <v>27261</v>
      </c>
      <c r="D9462" s="28">
        <v>8.7755265255E10</v>
      </c>
      <c r="E9462" s="29" t="s">
        <v>12358</v>
      </c>
      <c r="F9462" s="29" t="s">
        <v>37</v>
      </c>
      <c r="G9462" s="29" t="s">
        <v>27262</v>
      </c>
      <c r="H9462" s="51" t="s">
        <v>27263</v>
      </c>
      <c r="I9462" s="6"/>
      <c r="J9462" s="33"/>
    </row>
    <row r="9463">
      <c r="A9463" s="62">
        <v>9.11122301768E11</v>
      </c>
      <c r="B9463" s="63" t="s">
        <v>27264</v>
      </c>
      <c r="C9463" s="63" t="s">
        <v>27265</v>
      </c>
      <c r="D9463" s="68" t="str">
        <f>+7 (707) 193-13-35</f>
        <v>#ERROR!</v>
      </c>
      <c r="E9463" s="63" t="s">
        <v>213</v>
      </c>
      <c r="F9463" s="63" t="s">
        <v>205</v>
      </c>
      <c r="G9463" s="63" t="s">
        <v>1096</v>
      </c>
      <c r="H9463" s="33"/>
      <c r="I9463" s="33"/>
      <c r="J9463" s="13"/>
    </row>
    <row r="9464">
      <c r="A9464" s="3">
        <v>9.11113451315E11</v>
      </c>
      <c r="B9464" s="2" t="s">
        <v>27266</v>
      </c>
      <c r="C9464" s="2" t="s">
        <v>27267</v>
      </c>
      <c r="D9464" s="3">
        <v>8.7057930451E10</v>
      </c>
      <c r="E9464" s="2" t="s">
        <v>225</v>
      </c>
      <c r="F9464" s="2" t="s">
        <v>60</v>
      </c>
      <c r="G9464" s="2" t="s">
        <v>27268</v>
      </c>
      <c r="H9464" s="4" t="s">
        <v>2994</v>
      </c>
      <c r="I9464" s="10"/>
      <c r="J9464" s="10"/>
    </row>
    <row r="9465">
      <c r="A9465" s="3">
        <v>9.11122350934E11</v>
      </c>
      <c r="B9465" s="2" t="s">
        <v>14755</v>
      </c>
      <c r="C9465" s="2" t="s">
        <v>27269</v>
      </c>
      <c r="D9465" s="69" t="s">
        <v>27270</v>
      </c>
      <c r="E9465" s="2" t="s">
        <v>225</v>
      </c>
      <c r="F9465" s="2" t="s">
        <v>9</v>
      </c>
      <c r="G9465" s="2" t="s">
        <v>5844</v>
      </c>
      <c r="H9465" s="65" t="s">
        <v>3123</v>
      </c>
      <c r="I9465" s="10"/>
      <c r="J9465" s="6"/>
    </row>
    <row r="9466">
      <c r="A9466" s="62">
        <v>9.11111300918E11</v>
      </c>
      <c r="B9466" s="63" t="s">
        <v>27271</v>
      </c>
      <c r="C9466" s="63" t="s">
        <v>27271</v>
      </c>
      <c r="D9466" s="62">
        <v>8.7756611113E10</v>
      </c>
      <c r="E9466" s="63" t="s">
        <v>225</v>
      </c>
      <c r="F9466" s="63" t="s">
        <v>1868</v>
      </c>
      <c r="G9466" s="63" t="s">
        <v>5543</v>
      </c>
      <c r="H9466" s="33"/>
      <c r="I9466" s="33"/>
      <c r="J9466" s="33"/>
    </row>
    <row r="9467">
      <c r="A9467" s="28">
        <v>9.11115301373E11</v>
      </c>
      <c r="B9467" s="29" t="s">
        <v>27272</v>
      </c>
      <c r="C9467" s="29" t="s">
        <v>27273</v>
      </c>
      <c r="D9467" s="39" t="s">
        <v>27274</v>
      </c>
      <c r="E9467" s="29" t="s">
        <v>386</v>
      </c>
      <c r="F9467" s="29" t="s">
        <v>16</v>
      </c>
      <c r="G9467" s="29" t="s">
        <v>202</v>
      </c>
      <c r="H9467" s="51" t="s">
        <v>27275</v>
      </c>
      <c r="I9467" s="6"/>
      <c r="J9467" s="6"/>
    </row>
    <row r="9468">
      <c r="A9468" s="28">
        <v>9.11116301834E11</v>
      </c>
      <c r="B9468" s="29" t="s">
        <v>27276</v>
      </c>
      <c r="C9468" s="29" t="s">
        <v>27277</v>
      </c>
      <c r="D9468" s="28">
        <v>8.7718004563E10</v>
      </c>
      <c r="E9468" s="29" t="s">
        <v>173</v>
      </c>
      <c r="F9468" s="29" t="s">
        <v>2</v>
      </c>
      <c r="G9468" s="29" t="s">
        <v>3360</v>
      </c>
      <c r="H9468" s="51" t="s">
        <v>20485</v>
      </c>
      <c r="I9468" s="6"/>
      <c r="J9468" s="6"/>
    </row>
    <row r="9469">
      <c r="A9469" s="3">
        <v>9.11122350508E11</v>
      </c>
      <c r="B9469" s="2" t="s">
        <v>27278</v>
      </c>
      <c r="C9469" s="2" t="s">
        <v>27279</v>
      </c>
      <c r="D9469" s="2" t="s">
        <v>27280</v>
      </c>
      <c r="E9469" s="2" t="s">
        <v>165</v>
      </c>
      <c r="F9469" s="2" t="s">
        <v>141</v>
      </c>
      <c r="G9469" s="2" t="s">
        <v>1529</v>
      </c>
      <c r="H9469" s="4" t="s">
        <v>25323</v>
      </c>
      <c r="I9469" s="10"/>
      <c r="J9469" s="6"/>
    </row>
    <row r="9470">
      <c r="A9470" s="28">
        <v>9.11123350543E11</v>
      </c>
      <c r="B9470" s="29" t="s">
        <v>27281</v>
      </c>
      <c r="C9470" s="29" t="s">
        <v>27282</v>
      </c>
      <c r="D9470" s="39" t="s">
        <v>27283</v>
      </c>
      <c r="E9470" s="29" t="s">
        <v>27284</v>
      </c>
      <c r="F9470" s="29" t="s">
        <v>60</v>
      </c>
      <c r="G9470" s="29" t="s">
        <v>2993</v>
      </c>
      <c r="H9470" s="51" t="s">
        <v>21169</v>
      </c>
      <c r="I9470" s="6"/>
      <c r="J9470" s="6"/>
    </row>
    <row r="9471">
      <c r="A9471" s="62">
        <v>9.11124300562E11</v>
      </c>
      <c r="B9471" s="63" t="s">
        <v>27285</v>
      </c>
      <c r="C9471" s="63" t="s">
        <v>27285</v>
      </c>
      <c r="D9471" s="62">
        <v>8.7770565791E10</v>
      </c>
      <c r="E9471" s="63" t="s">
        <v>213</v>
      </c>
      <c r="F9471" s="63" t="s">
        <v>205</v>
      </c>
      <c r="G9471" s="63" t="s">
        <v>6423</v>
      </c>
      <c r="H9471" s="33"/>
      <c r="I9471" s="33"/>
      <c r="J9471" s="10"/>
    </row>
    <row r="9472">
      <c r="A9472" s="62">
        <v>9.11202300803E11</v>
      </c>
      <c r="B9472" s="63" t="s">
        <v>27286</v>
      </c>
      <c r="C9472" s="63" t="s">
        <v>27287</v>
      </c>
      <c r="D9472" s="62">
        <v>8.7772143656E10</v>
      </c>
      <c r="E9472" s="63" t="s">
        <v>213</v>
      </c>
      <c r="F9472" s="63" t="s">
        <v>16</v>
      </c>
      <c r="G9472" s="63" t="s">
        <v>27288</v>
      </c>
      <c r="H9472" s="33"/>
      <c r="I9472" s="33"/>
      <c r="J9472" s="13"/>
    </row>
    <row r="9473">
      <c r="A9473" s="62">
        <v>9.11124400182E11</v>
      </c>
      <c r="B9473" s="63" t="s">
        <v>3227</v>
      </c>
      <c r="C9473" s="63" t="s">
        <v>27289</v>
      </c>
      <c r="D9473" s="62">
        <v>8.7028555576E10</v>
      </c>
      <c r="E9473" s="63" t="s">
        <v>2034</v>
      </c>
      <c r="F9473" s="63" t="s">
        <v>205</v>
      </c>
      <c r="G9473" s="63" t="s">
        <v>1634</v>
      </c>
      <c r="H9473" s="33"/>
      <c r="I9473" s="33"/>
      <c r="J9473" s="10"/>
    </row>
    <row r="9474">
      <c r="A9474" s="28">
        <v>9.11201350844E11</v>
      </c>
      <c r="B9474" s="29" t="s">
        <v>27290</v>
      </c>
      <c r="C9474" s="29" t="s">
        <v>27291</v>
      </c>
      <c r="D9474" s="28">
        <v>8.7779795898E10</v>
      </c>
      <c r="E9474" s="29" t="s">
        <v>165</v>
      </c>
      <c r="F9474" s="29" t="s">
        <v>91</v>
      </c>
      <c r="G9474" s="29" t="s">
        <v>13551</v>
      </c>
      <c r="H9474" s="33"/>
      <c r="I9474" s="6"/>
      <c r="J9474" s="13"/>
    </row>
    <row r="9475">
      <c r="A9475" s="28">
        <v>9.11205300552E11</v>
      </c>
      <c r="B9475" s="29" t="s">
        <v>27292</v>
      </c>
      <c r="C9475" s="29" t="s">
        <v>27293</v>
      </c>
      <c r="D9475" s="28">
        <v>8.7028919647E10</v>
      </c>
      <c r="E9475" s="29" t="s">
        <v>2949</v>
      </c>
      <c r="F9475" s="29" t="s">
        <v>2</v>
      </c>
      <c r="G9475" s="29" t="s">
        <v>12597</v>
      </c>
      <c r="H9475" s="51" t="s">
        <v>20485</v>
      </c>
      <c r="I9475" s="6"/>
      <c r="J9475" s="33"/>
    </row>
    <row r="9476">
      <c r="A9476" s="28">
        <v>9.11202301217E11</v>
      </c>
      <c r="B9476" s="29" t="s">
        <v>27294</v>
      </c>
      <c r="C9476" s="29" t="s">
        <v>27295</v>
      </c>
      <c r="D9476" s="28">
        <v>8.7025649252E10</v>
      </c>
      <c r="E9476" s="29" t="s">
        <v>36</v>
      </c>
      <c r="F9476" s="29" t="s">
        <v>273</v>
      </c>
      <c r="G9476" s="29" t="s">
        <v>274</v>
      </c>
      <c r="H9476" s="51" t="s">
        <v>22970</v>
      </c>
      <c r="I9476" s="6"/>
      <c r="J9476" s="13"/>
    </row>
    <row r="9477">
      <c r="A9477" s="28">
        <v>9.1120940134E11</v>
      </c>
      <c r="B9477" s="29" t="s">
        <v>27296</v>
      </c>
      <c r="C9477" s="29" t="s">
        <v>27297</v>
      </c>
      <c r="D9477" s="29" t="s">
        <v>27298</v>
      </c>
      <c r="E9477" s="29" t="s">
        <v>584</v>
      </c>
      <c r="F9477" s="29" t="s">
        <v>37</v>
      </c>
      <c r="G9477" s="29" t="s">
        <v>6280</v>
      </c>
      <c r="H9477" s="51" t="s">
        <v>27299</v>
      </c>
      <c r="I9477" s="6"/>
      <c r="J9477" s="33"/>
    </row>
    <row r="9478">
      <c r="A9478" s="62">
        <v>9.11205300814E11</v>
      </c>
      <c r="B9478" s="63" t="s">
        <v>27300</v>
      </c>
      <c r="C9478" s="63" t="s">
        <v>27301</v>
      </c>
      <c r="D9478" s="63" t="s">
        <v>27302</v>
      </c>
      <c r="E9478" s="63" t="s">
        <v>15</v>
      </c>
      <c r="F9478" s="63" t="s">
        <v>16</v>
      </c>
      <c r="G9478" s="63" t="s">
        <v>17026</v>
      </c>
      <c r="H9478" s="33"/>
      <c r="I9478" s="33"/>
      <c r="J9478" s="6"/>
    </row>
    <row r="9479">
      <c r="A9479" s="28">
        <v>9.11207301036E11</v>
      </c>
      <c r="B9479" s="29" t="s">
        <v>27303</v>
      </c>
      <c r="C9479" s="29" t="s">
        <v>27304</v>
      </c>
      <c r="D9479" s="28">
        <f>+77781450092</f>
        <v>77781450092</v>
      </c>
      <c r="E9479" s="29" t="s">
        <v>247</v>
      </c>
      <c r="F9479" s="29" t="s">
        <v>91</v>
      </c>
      <c r="G9479" s="29" t="s">
        <v>13551</v>
      </c>
      <c r="H9479" s="51" t="s">
        <v>27305</v>
      </c>
      <c r="I9479" s="6"/>
      <c r="J9479" s="6"/>
    </row>
    <row r="9480">
      <c r="A9480" s="3">
        <v>9.11206302277E11</v>
      </c>
      <c r="B9480" s="2" t="s">
        <v>27306</v>
      </c>
      <c r="C9480" s="2" t="s">
        <v>27307</v>
      </c>
      <c r="D9480" s="2" t="s">
        <v>27308</v>
      </c>
      <c r="E9480" s="2" t="s">
        <v>173</v>
      </c>
      <c r="F9480" s="2" t="s">
        <v>201</v>
      </c>
      <c r="G9480" s="2" t="s">
        <v>2325</v>
      </c>
      <c r="H9480" s="4" t="s">
        <v>25517</v>
      </c>
      <c r="I9480" s="10"/>
      <c r="J9480" s="33"/>
    </row>
    <row r="9481">
      <c r="A9481" s="62">
        <v>9.11213450628E11</v>
      </c>
      <c r="B9481" s="63" t="s">
        <v>27309</v>
      </c>
      <c r="C9481" s="63" t="s">
        <v>27310</v>
      </c>
      <c r="D9481" s="68" t="str">
        <f>+7 (776) 693-06-06 ,87766930606</f>
        <v>#ERROR!</v>
      </c>
      <c r="E9481" s="63" t="s">
        <v>386</v>
      </c>
      <c r="F9481" s="63" t="s">
        <v>428</v>
      </c>
      <c r="G9481" s="63" t="s">
        <v>5863</v>
      </c>
      <c r="H9481" s="33"/>
      <c r="I9481" s="33"/>
      <c r="J9481" s="6"/>
    </row>
    <row r="9482">
      <c r="A9482" s="28">
        <v>9.11210350457E11</v>
      </c>
      <c r="B9482" s="29" t="s">
        <v>27311</v>
      </c>
      <c r="C9482" s="29" t="s">
        <v>27312</v>
      </c>
      <c r="D9482" s="28">
        <v>8.7758882591E10</v>
      </c>
      <c r="E9482" s="29" t="s">
        <v>117</v>
      </c>
      <c r="F9482" s="29" t="s">
        <v>186</v>
      </c>
      <c r="G9482" s="29" t="s">
        <v>2746</v>
      </c>
      <c r="H9482" s="51" t="s">
        <v>3353</v>
      </c>
      <c r="I9482" s="6"/>
      <c r="J9482" s="10"/>
    </row>
    <row r="9483">
      <c r="A9483" s="28">
        <v>9.11214301242E11</v>
      </c>
      <c r="B9483" s="29" t="s">
        <v>27313</v>
      </c>
      <c r="C9483" s="29" t="s">
        <v>27314</v>
      </c>
      <c r="D9483" s="39" t="s">
        <v>27315</v>
      </c>
      <c r="E9483" s="29" t="s">
        <v>1335</v>
      </c>
      <c r="F9483" s="29" t="s">
        <v>96</v>
      </c>
      <c r="G9483" s="29" t="s">
        <v>2496</v>
      </c>
      <c r="H9483" s="51" t="s">
        <v>26100</v>
      </c>
      <c r="I9483" s="6"/>
      <c r="J9483" s="10"/>
    </row>
    <row r="9484">
      <c r="A9484" s="62">
        <v>9.11219300955E11</v>
      </c>
      <c r="B9484" s="63" t="s">
        <v>27316</v>
      </c>
      <c r="C9484" s="63" t="s">
        <v>27317</v>
      </c>
      <c r="D9484" s="63" t="s">
        <v>27318</v>
      </c>
      <c r="E9484" s="63" t="s">
        <v>272</v>
      </c>
      <c r="F9484" s="63" t="s">
        <v>16</v>
      </c>
      <c r="G9484" s="63" t="s">
        <v>3007</v>
      </c>
      <c r="H9484" s="33"/>
      <c r="I9484" s="33"/>
      <c r="J9484" s="6"/>
    </row>
    <row r="9485">
      <c r="A9485" s="62">
        <v>9.11216402093E11</v>
      </c>
      <c r="B9485" s="63" t="s">
        <v>27319</v>
      </c>
      <c r="C9485" s="63" t="s">
        <v>27319</v>
      </c>
      <c r="D9485" s="62">
        <v>8.7760074488E10</v>
      </c>
      <c r="E9485" s="63" t="s">
        <v>762</v>
      </c>
      <c r="F9485" s="63" t="s">
        <v>1868</v>
      </c>
      <c r="G9485" s="63" t="s">
        <v>27320</v>
      </c>
      <c r="H9485" s="33"/>
      <c r="I9485" s="33"/>
      <c r="J9485" s="6"/>
    </row>
    <row r="9486">
      <c r="A9486" s="28">
        <v>9.11225300531E11</v>
      </c>
      <c r="B9486" s="29" t="s">
        <v>27321</v>
      </c>
      <c r="C9486" s="29" t="s">
        <v>27322</v>
      </c>
      <c r="D9486" s="28">
        <v>8.7025779922E10</v>
      </c>
      <c r="E9486" s="29" t="s">
        <v>225</v>
      </c>
      <c r="F9486" s="29" t="s">
        <v>452</v>
      </c>
      <c r="G9486" s="29" t="s">
        <v>1617</v>
      </c>
      <c r="H9486" s="51" t="s">
        <v>23599</v>
      </c>
      <c r="I9486" s="6"/>
      <c r="J9486" s="10"/>
    </row>
    <row r="9487">
      <c r="A9487" s="28">
        <v>9.11221350615E11</v>
      </c>
      <c r="B9487" s="29" t="s">
        <v>27323</v>
      </c>
      <c r="C9487" s="29" t="s">
        <v>27324</v>
      </c>
      <c r="D9487" s="28">
        <v>8.7006705328E10</v>
      </c>
      <c r="E9487" s="29" t="s">
        <v>533</v>
      </c>
      <c r="F9487" s="29" t="s">
        <v>71</v>
      </c>
      <c r="G9487" s="29" t="s">
        <v>26626</v>
      </c>
      <c r="H9487" s="51" t="s">
        <v>27325</v>
      </c>
      <c r="I9487" s="6"/>
      <c r="J9487" s="10"/>
    </row>
    <row r="9488">
      <c r="A9488" s="28">
        <v>9.11223401001E11</v>
      </c>
      <c r="B9488" s="29" t="s">
        <v>27326</v>
      </c>
      <c r="C9488" s="29" t="s">
        <v>27327</v>
      </c>
      <c r="D9488" s="39" t="s">
        <v>27328</v>
      </c>
      <c r="E9488" s="29" t="s">
        <v>213</v>
      </c>
      <c r="F9488" s="29" t="s">
        <v>31</v>
      </c>
      <c r="G9488" s="29" t="s">
        <v>1877</v>
      </c>
      <c r="H9488" s="51" t="s">
        <v>6359</v>
      </c>
      <c r="I9488" s="6"/>
      <c r="J9488" s="6"/>
    </row>
    <row r="9489">
      <c r="A9489" s="28">
        <v>9.20105301932E11</v>
      </c>
      <c r="B9489" s="29" t="s">
        <v>25857</v>
      </c>
      <c r="C9489" s="29" t="s">
        <v>27329</v>
      </c>
      <c r="D9489" s="28">
        <v>8.7051665252E10</v>
      </c>
      <c r="E9489" s="29" t="s">
        <v>117</v>
      </c>
      <c r="F9489" s="29" t="s">
        <v>91</v>
      </c>
      <c r="G9489" s="29" t="s">
        <v>15288</v>
      </c>
      <c r="H9489" s="51" t="s">
        <v>2894</v>
      </c>
      <c r="I9489" s="6"/>
      <c r="J9489" s="10"/>
    </row>
    <row r="9490">
      <c r="A9490" s="3">
        <v>9.11226300765E11</v>
      </c>
      <c r="B9490" s="2" t="s">
        <v>27330</v>
      </c>
      <c r="C9490" s="2" t="s">
        <v>27331</v>
      </c>
      <c r="D9490" s="3">
        <v>8.7074387692E10</v>
      </c>
      <c r="E9490" s="2" t="s">
        <v>272</v>
      </c>
      <c r="F9490" s="2" t="s">
        <v>96</v>
      </c>
      <c r="G9490" s="2" t="s">
        <v>2496</v>
      </c>
      <c r="H9490" s="4" t="s">
        <v>26100</v>
      </c>
      <c r="I9490" s="10"/>
      <c r="J9490" s="6"/>
    </row>
    <row r="9491">
      <c r="A9491" s="62">
        <v>9.11240000574E11</v>
      </c>
      <c r="B9491" s="63" t="s">
        <v>27332</v>
      </c>
      <c r="C9491" s="63" t="s">
        <v>27333</v>
      </c>
      <c r="D9491" s="63" t="s">
        <v>27334</v>
      </c>
      <c r="E9491" s="63" t="s">
        <v>442</v>
      </c>
      <c r="F9491" s="63" t="s">
        <v>2984</v>
      </c>
      <c r="G9491" s="63" t="s">
        <v>27335</v>
      </c>
      <c r="H9491" s="33"/>
      <c r="I9491" s="33"/>
      <c r="J9491" s="6"/>
    </row>
    <row r="9492">
      <c r="A9492" s="28">
        <v>9.20101302473E11</v>
      </c>
      <c r="B9492" s="29" t="s">
        <v>14430</v>
      </c>
      <c r="C9492" s="29" t="s">
        <v>27336</v>
      </c>
      <c r="D9492" s="28">
        <v>8.7075917788E10</v>
      </c>
      <c r="E9492" s="29" t="s">
        <v>165</v>
      </c>
      <c r="F9492" s="29" t="s">
        <v>37</v>
      </c>
      <c r="G9492" s="29" t="s">
        <v>6761</v>
      </c>
      <c r="H9492" s="51" t="s">
        <v>27337</v>
      </c>
      <c r="I9492" s="6"/>
      <c r="J9492" s="6"/>
    </row>
    <row r="9493">
      <c r="A9493" s="28">
        <v>9.20101451329E11</v>
      </c>
      <c r="B9493" s="29" t="s">
        <v>27338</v>
      </c>
      <c r="C9493" s="29" t="s">
        <v>27339</v>
      </c>
      <c r="D9493" s="28">
        <v>8.7072397939E10</v>
      </c>
      <c r="E9493" s="29" t="s">
        <v>8359</v>
      </c>
      <c r="F9493" s="29" t="s">
        <v>9</v>
      </c>
      <c r="G9493" s="29" t="s">
        <v>5844</v>
      </c>
      <c r="H9493" s="30" t="s">
        <v>3123</v>
      </c>
      <c r="I9493" s="6"/>
      <c r="J9493" s="10"/>
    </row>
    <row r="9494">
      <c r="A9494" s="28">
        <v>9.11228351265E11</v>
      </c>
      <c r="B9494" s="29" t="s">
        <v>27340</v>
      </c>
      <c r="C9494" s="29" t="s">
        <v>27341</v>
      </c>
      <c r="D9494" s="28">
        <v>8.7711244432E10</v>
      </c>
      <c r="E9494" s="29" t="s">
        <v>36</v>
      </c>
      <c r="F9494" s="29" t="s">
        <v>9</v>
      </c>
      <c r="G9494" s="29" t="s">
        <v>15146</v>
      </c>
      <c r="H9494" s="30" t="s">
        <v>5834</v>
      </c>
      <c r="I9494" s="6"/>
      <c r="J9494" s="33"/>
    </row>
    <row r="9495">
      <c r="A9495" s="28">
        <v>9.11240001334E11</v>
      </c>
      <c r="B9495" s="29" t="s">
        <v>27342</v>
      </c>
      <c r="C9495" s="29" t="s">
        <v>27343</v>
      </c>
      <c r="D9495" s="28">
        <v>8.7164122171E10</v>
      </c>
      <c r="E9495" s="29" t="s">
        <v>21</v>
      </c>
      <c r="F9495" s="29" t="s">
        <v>22</v>
      </c>
      <c r="G9495" s="29" t="s">
        <v>27344</v>
      </c>
      <c r="H9495" s="51" t="s">
        <v>2755</v>
      </c>
      <c r="I9495" s="6"/>
      <c r="J9495" s="6"/>
    </row>
    <row r="9496">
      <c r="A9496" s="3">
        <v>9.20101303203E11</v>
      </c>
      <c r="B9496" s="2" t="s">
        <v>27345</v>
      </c>
      <c r="C9496" s="2" t="s">
        <v>27346</v>
      </c>
      <c r="D9496" s="3">
        <v>8.7015486712E10</v>
      </c>
      <c r="E9496" s="2" t="s">
        <v>533</v>
      </c>
      <c r="F9496" s="2" t="s">
        <v>91</v>
      </c>
      <c r="G9496" s="2" t="s">
        <v>2912</v>
      </c>
      <c r="H9496" s="4" t="s">
        <v>25992</v>
      </c>
      <c r="I9496" s="10"/>
      <c r="J9496" s="33"/>
    </row>
    <row r="9497">
      <c r="A9497" s="3">
        <v>9.20105302772E11</v>
      </c>
      <c r="B9497" s="2" t="s">
        <v>27347</v>
      </c>
      <c r="C9497" s="2" t="s">
        <v>27347</v>
      </c>
      <c r="D9497" s="3">
        <f>+77006068802</f>
        <v>77006068802</v>
      </c>
      <c r="E9497" s="2" t="s">
        <v>213</v>
      </c>
      <c r="F9497" s="2" t="s">
        <v>96</v>
      </c>
      <c r="G9497" s="2" t="s">
        <v>1613</v>
      </c>
      <c r="H9497" s="4" t="s">
        <v>26100</v>
      </c>
      <c r="I9497" s="10"/>
      <c r="J9497" s="10"/>
    </row>
    <row r="9498">
      <c r="A9498" s="28">
        <v>9.2010545055E11</v>
      </c>
      <c r="B9498" s="29" t="s">
        <v>12915</v>
      </c>
      <c r="C9498" s="29" t="s">
        <v>27348</v>
      </c>
      <c r="D9498" s="39" t="s">
        <v>27349</v>
      </c>
      <c r="E9498" s="29" t="s">
        <v>117</v>
      </c>
      <c r="F9498" s="29" t="s">
        <v>91</v>
      </c>
      <c r="G9498" s="29" t="s">
        <v>13551</v>
      </c>
      <c r="H9498" s="51" t="s">
        <v>27350</v>
      </c>
      <c r="I9498" s="6"/>
      <c r="J9498" s="6"/>
    </row>
    <row r="9499">
      <c r="A9499" s="62">
        <v>9.20109301706E11</v>
      </c>
      <c r="B9499" s="63" t="s">
        <v>27351</v>
      </c>
      <c r="C9499" s="63" t="s">
        <v>27352</v>
      </c>
      <c r="D9499" s="62">
        <v>8.7085370166E10</v>
      </c>
      <c r="E9499" s="63" t="s">
        <v>117</v>
      </c>
      <c r="F9499" s="63" t="s">
        <v>1868</v>
      </c>
      <c r="G9499" s="63" t="s">
        <v>19991</v>
      </c>
      <c r="H9499" s="33"/>
      <c r="I9499" s="33"/>
      <c r="J9499" s="6"/>
    </row>
    <row r="9500">
      <c r="A9500" s="62">
        <v>9.20108300049E11</v>
      </c>
      <c r="B9500" s="63" t="s">
        <v>27353</v>
      </c>
      <c r="C9500" s="63" t="s">
        <v>27354</v>
      </c>
      <c r="D9500" s="62">
        <v>8.7023000616E10</v>
      </c>
      <c r="E9500" s="63" t="s">
        <v>117</v>
      </c>
      <c r="F9500" s="63" t="s">
        <v>1868</v>
      </c>
      <c r="G9500" s="63" t="s">
        <v>5543</v>
      </c>
      <c r="H9500" s="33"/>
      <c r="I9500" s="33"/>
      <c r="J9500" s="33"/>
    </row>
    <row r="9501">
      <c r="A9501" s="28">
        <v>9.20110301454E11</v>
      </c>
      <c r="B9501" s="29" t="s">
        <v>27355</v>
      </c>
      <c r="C9501" s="29" t="s">
        <v>27356</v>
      </c>
      <c r="D9501" s="28">
        <v>8.7763917121E10</v>
      </c>
      <c r="E9501" s="29" t="s">
        <v>225</v>
      </c>
      <c r="F9501" s="29" t="s">
        <v>37</v>
      </c>
      <c r="G9501" s="29" t="s">
        <v>23228</v>
      </c>
      <c r="H9501" s="51" t="s">
        <v>27357</v>
      </c>
      <c r="I9501" s="6"/>
      <c r="J9501" s="13"/>
    </row>
    <row r="9502">
      <c r="A9502" s="28">
        <v>9.20111402177E11</v>
      </c>
      <c r="B9502" s="29" t="s">
        <v>27358</v>
      </c>
      <c r="C9502" s="29" t="s">
        <v>27359</v>
      </c>
      <c r="D9502" s="28">
        <v>8.7078581988E10</v>
      </c>
      <c r="E9502" s="29" t="s">
        <v>117</v>
      </c>
      <c r="F9502" s="29" t="s">
        <v>2</v>
      </c>
      <c r="G9502" s="29" t="s">
        <v>5569</v>
      </c>
      <c r="H9502" s="51" t="s">
        <v>20485</v>
      </c>
      <c r="I9502" s="6"/>
      <c r="J9502" s="10"/>
    </row>
    <row r="9503">
      <c r="A9503" s="28">
        <v>9.20110300505E11</v>
      </c>
      <c r="B9503" s="29" t="s">
        <v>27360</v>
      </c>
      <c r="C9503" s="29" t="s">
        <v>27361</v>
      </c>
      <c r="D9503" s="28">
        <v>8.7711703436E10</v>
      </c>
      <c r="E9503" s="29" t="s">
        <v>16</v>
      </c>
      <c r="F9503" s="29" t="s">
        <v>201</v>
      </c>
      <c r="G9503" s="29" t="s">
        <v>27362</v>
      </c>
      <c r="H9503" s="51" t="s">
        <v>2977</v>
      </c>
      <c r="I9503" s="6"/>
      <c r="J9503" s="6"/>
    </row>
    <row r="9504">
      <c r="A9504" s="28">
        <v>9.20111302349E11</v>
      </c>
      <c r="B9504" s="29" t="s">
        <v>25586</v>
      </c>
      <c r="C9504" s="29" t="s">
        <v>27363</v>
      </c>
      <c r="D9504" s="39" t="s">
        <v>27364</v>
      </c>
      <c r="E9504" s="29" t="s">
        <v>15</v>
      </c>
      <c r="F9504" s="29" t="s">
        <v>2</v>
      </c>
      <c r="G9504" s="29" t="s">
        <v>6522</v>
      </c>
      <c r="H9504" s="51" t="s">
        <v>20485</v>
      </c>
      <c r="I9504" s="6"/>
      <c r="J9504" s="6"/>
    </row>
    <row r="9505">
      <c r="A9505" s="3">
        <v>9.20113300204E11</v>
      </c>
      <c r="B9505" s="2" t="s">
        <v>27365</v>
      </c>
      <c r="C9505" s="2" t="s">
        <v>27366</v>
      </c>
      <c r="D9505" s="3">
        <v>8.7755467371E10</v>
      </c>
      <c r="E9505" s="2" t="s">
        <v>674</v>
      </c>
      <c r="F9505" s="2" t="s">
        <v>2</v>
      </c>
      <c r="G9505" s="2" t="s">
        <v>5569</v>
      </c>
      <c r="H9505" s="4" t="s">
        <v>26383</v>
      </c>
      <c r="I9505" s="10"/>
      <c r="J9505" s="6"/>
    </row>
    <row r="9506">
      <c r="A9506" s="28">
        <v>9.20112300784E11</v>
      </c>
      <c r="B9506" s="29" t="s">
        <v>27367</v>
      </c>
      <c r="C9506" s="29" t="s">
        <v>27368</v>
      </c>
      <c r="D9506" s="28">
        <v>8.777E10</v>
      </c>
      <c r="E9506" s="29" t="s">
        <v>173</v>
      </c>
      <c r="F9506" s="29" t="s">
        <v>201</v>
      </c>
      <c r="G9506" s="29" t="s">
        <v>3263</v>
      </c>
      <c r="H9506" s="51" t="s">
        <v>26446</v>
      </c>
      <c r="I9506" s="6"/>
      <c r="J9506" s="10"/>
    </row>
    <row r="9507">
      <c r="A9507" s="28">
        <v>9.2011330072E11</v>
      </c>
      <c r="B9507" s="29" t="s">
        <v>27369</v>
      </c>
      <c r="C9507" s="29" t="s">
        <v>27370</v>
      </c>
      <c r="D9507" s="28">
        <v>8.7776954625E10</v>
      </c>
      <c r="E9507" s="29" t="s">
        <v>525</v>
      </c>
      <c r="F9507" s="29" t="s">
        <v>2</v>
      </c>
      <c r="G9507" s="29" t="s">
        <v>13145</v>
      </c>
      <c r="H9507" s="51" t="s">
        <v>20485</v>
      </c>
      <c r="I9507" s="6"/>
      <c r="J9507" s="6"/>
    </row>
    <row r="9508">
      <c r="A9508" s="3">
        <v>9.20120300906E11</v>
      </c>
      <c r="B9508" s="2" t="s">
        <v>27371</v>
      </c>
      <c r="C9508" s="2" t="s">
        <v>27372</v>
      </c>
      <c r="D9508" s="69" t="s">
        <v>27373</v>
      </c>
      <c r="E9508" s="2" t="s">
        <v>2239</v>
      </c>
      <c r="F9508" s="2" t="s">
        <v>273</v>
      </c>
      <c r="G9508" s="2" t="s">
        <v>6050</v>
      </c>
      <c r="H9508" s="4" t="s">
        <v>21650</v>
      </c>
      <c r="I9508" s="10"/>
      <c r="J9508" s="13"/>
    </row>
    <row r="9509">
      <c r="A9509" s="28">
        <v>9.20115350955E11</v>
      </c>
      <c r="B9509" s="29" t="s">
        <v>27374</v>
      </c>
      <c r="C9509" s="29" t="s">
        <v>27375</v>
      </c>
      <c r="D9509" s="28">
        <v>8.7017010193E10</v>
      </c>
      <c r="E9509" s="29" t="s">
        <v>225</v>
      </c>
      <c r="F9509" s="29" t="s">
        <v>71</v>
      </c>
      <c r="G9509" s="29" t="s">
        <v>27376</v>
      </c>
      <c r="H9509" s="51" t="s">
        <v>26367</v>
      </c>
      <c r="I9509" s="6"/>
      <c r="J9509" s="6"/>
    </row>
    <row r="9510">
      <c r="A9510" s="28">
        <v>9.20128400301E11</v>
      </c>
      <c r="B9510" s="29" t="s">
        <v>27377</v>
      </c>
      <c r="C9510" s="29" t="s">
        <v>27378</v>
      </c>
      <c r="D9510" s="28">
        <v>8.7718078158E10</v>
      </c>
      <c r="E9510" s="29" t="s">
        <v>674</v>
      </c>
      <c r="F9510" s="29" t="s">
        <v>201</v>
      </c>
      <c r="G9510" s="29" t="s">
        <v>22046</v>
      </c>
      <c r="H9510" s="51" t="s">
        <v>25517</v>
      </c>
      <c r="I9510" s="6"/>
      <c r="J9510" s="6"/>
    </row>
    <row r="9511">
      <c r="A9511" s="3">
        <v>9.20121301315E11</v>
      </c>
      <c r="B9511" s="2" t="s">
        <v>27379</v>
      </c>
      <c r="C9511" s="2" t="s">
        <v>27380</v>
      </c>
      <c r="D9511" s="3">
        <v>8.7000270717E10</v>
      </c>
      <c r="E9511" s="2" t="s">
        <v>213</v>
      </c>
      <c r="F9511" s="2" t="s">
        <v>37</v>
      </c>
      <c r="G9511" s="2" t="s">
        <v>12424</v>
      </c>
      <c r="H9511" s="4" t="s">
        <v>27381</v>
      </c>
      <c r="I9511" s="10"/>
      <c r="J9511" s="33"/>
    </row>
    <row r="9512">
      <c r="A9512" s="3">
        <v>9.2012140062E11</v>
      </c>
      <c r="B9512" s="2" t="s">
        <v>27382</v>
      </c>
      <c r="C9512" s="2" t="s">
        <v>27383</v>
      </c>
      <c r="D9512" s="3">
        <v>8.7717150878E10</v>
      </c>
      <c r="E9512" s="2" t="s">
        <v>117</v>
      </c>
      <c r="F9512" s="2" t="s">
        <v>31</v>
      </c>
      <c r="G9512" s="2" t="s">
        <v>3561</v>
      </c>
      <c r="H9512" s="4" t="s">
        <v>6359</v>
      </c>
      <c r="I9512" s="10"/>
      <c r="J9512" s="6"/>
    </row>
    <row r="9513">
      <c r="A9513" s="28">
        <v>9.20126400497E11</v>
      </c>
      <c r="B9513" s="29" t="s">
        <v>27384</v>
      </c>
      <c r="C9513" s="29" t="s">
        <v>27385</v>
      </c>
      <c r="D9513" s="28">
        <v>8.7766179694E10</v>
      </c>
      <c r="E9513" s="29" t="s">
        <v>117</v>
      </c>
      <c r="F9513" s="29" t="s">
        <v>2</v>
      </c>
      <c r="G9513" s="29" t="s">
        <v>3360</v>
      </c>
      <c r="H9513" s="51" t="s">
        <v>26401</v>
      </c>
      <c r="I9513" s="6"/>
      <c r="J9513" s="6"/>
    </row>
    <row r="9514">
      <c r="A9514" s="28">
        <v>9.20122300352E11</v>
      </c>
      <c r="B9514" s="29" t="s">
        <v>27386</v>
      </c>
      <c r="C9514" s="29" t="s">
        <v>27387</v>
      </c>
      <c r="D9514" s="28">
        <v>8.7000290001E10</v>
      </c>
      <c r="E9514" s="29" t="s">
        <v>117</v>
      </c>
      <c r="F9514" s="29" t="s">
        <v>16</v>
      </c>
      <c r="G9514" s="29" t="s">
        <v>12407</v>
      </c>
      <c r="H9514" s="51" t="s">
        <v>20485</v>
      </c>
      <c r="I9514" s="6"/>
      <c r="J9514" s="33"/>
    </row>
    <row r="9515">
      <c r="A9515" s="28">
        <v>9.20130401415E11</v>
      </c>
      <c r="B9515" s="29" t="s">
        <v>27388</v>
      </c>
      <c r="C9515" s="29" t="s">
        <v>27389</v>
      </c>
      <c r="D9515" s="28">
        <v>8.7029500481E10</v>
      </c>
      <c r="E9515" s="29" t="s">
        <v>225</v>
      </c>
      <c r="F9515" s="29" t="s">
        <v>37</v>
      </c>
      <c r="G9515" s="29" t="s">
        <v>3444</v>
      </c>
      <c r="H9515" s="51" t="s">
        <v>27381</v>
      </c>
      <c r="I9515" s="6"/>
      <c r="J9515" s="10"/>
    </row>
    <row r="9516">
      <c r="A9516" s="28">
        <v>9.20129400218E11</v>
      </c>
      <c r="B9516" s="29" t="s">
        <v>27390</v>
      </c>
      <c r="C9516" s="29" t="s">
        <v>27391</v>
      </c>
      <c r="D9516" s="39" t="s">
        <v>27392</v>
      </c>
      <c r="E9516" s="29" t="s">
        <v>117</v>
      </c>
      <c r="F9516" s="29" t="s">
        <v>201</v>
      </c>
      <c r="G9516" s="29" t="s">
        <v>1163</v>
      </c>
      <c r="H9516" s="51" t="s">
        <v>25517</v>
      </c>
      <c r="I9516" s="6"/>
      <c r="J9516" s="33"/>
    </row>
    <row r="9517">
      <c r="A9517" s="28">
        <v>9.20129400535E11</v>
      </c>
      <c r="B9517" s="29" t="s">
        <v>27393</v>
      </c>
      <c r="C9517" s="29" t="s">
        <v>27394</v>
      </c>
      <c r="D9517" s="28">
        <v>8.7751409333E10</v>
      </c>
      <c r="E9517" s="29" t="s">
        <v>225</v>
      </c>
      <c r="F9517" s="29" t="s">
        <v>2</v>
      </c>
      <c r="G9517" s="29" t="s">
        <v>21523</v>
      </c>
      <c r="H9517" s="51" t="s">
        <v>20485</v>
      </c>
      <c r="I9517" s="6"/>
      <c r="J9517" s="6"/>
    </row>
    <row r="9518">
      <c r="A9518" s="28">
        <v>9.20201351079E11</v>
      </c>
      <c r="B9518" s="29" t="s">
        <v>27395</v>
      </c>
      <c r="C9518" s="29" t="s">
        <v>27396</v>
      </c>
      <c r="D9518" s="39" t="s">
        <v>27397</v>
      </c>
      <c r="E9518" s="29" t="s">
        <v>117</v>
      </c>
      <c r="F9518" s="29" t="s">
        <v>91</v>
      </c>
      <c r="G9518" s="29" t="s">
        <v>1602</v>
      </c>
      <c r="H9518" s="51" t="s">
        <v>2894</v>
      </c>
      <c r="I9518" s="6"/>
      <c r="J9518" s="10"/>
    </row>
    <row r="9519">
      <c r="A9519" s="28">
        <v>9.2013140007E11</v>
      </c>
      <c r="B9519" s="29" t="s">
        <v>27398</v>
      </c>
      <c r="C9519" s="29" t="s">
        <v>27399</v>
      </c>
      <c r="D9519" s="28">
        <v>8.7786877058E10</v>
      </c>
      <c r="E9519" s="29" t="s">
        <v>3031</v>
      </c>
      <c r="F9519" s="29" t="s">
        <v>16</v>
      </c>
      <c r="G9519" s="29" t="s">
        <v>1617</v>
      </c>
      <c r="H9519" s="51" t="s">
        <v>23599</v>
      </c>
      <c r="I9519" s="6"/>
      <c r="J9519" s="10"/>
    </row>
    <row r="9520">
      <c r="A9520" s="28">
        <v>9.2014000127E11</v>
      </c>
      <c r="B9520" s="29" t="s">
        <v>27400</v>
      </c>
      <c r="C9520" s="29" t="s">
        <v>27401</v>
      </c>
      <c r="D9520" s="28">
        <v>8.7078635256E10</v>
      </c>
      <c r="E9520" s="29" t="s">
        <v>36</v>
      </c>
      <c r="F9520" s="29" t="s">
        <v>2</v>
      </c>
      <c r="G9520" s="29" t="s">
        <v>27402</v>
      </c>
      <c r="H9520" s="51" t="s">
        <v>20485</v>
      </c>
      <c r="I9520" s="6"/>
      <c r="J9520" s="33"/>
    </row>
    <row r="9521">
      <c r="A9521" s="28">
        <v>9.20203350894E11</v>
      </c>
      <c r="B9521" s="29" t="s">
        <v>27403</v>
      </c>
      <c r="C9521" s="29" t="s">
        <v>27404</v>
      </c>
      <c r="D9521" s="39" t="s">
        <v>27405</v>
      </c>
      <c r="E9521" s="29" t="s">
        <v>762</v>
      </c>
      <c r="F9521" s="29" t="s">
        <v>60</v>
      </c>
      <c r="G9521" s="29" t="s">
        <v>27406</v>
      </c>
      <c r="H9521" s="51" t="s">
        <v>23405</v>
      </c>
      <c r="I9521" s="6"/>
      <c r="J9521" s="33"/>
    </row>
    <row r="9522">
      <c r="A9522" s="28">
        <v>9.20214401025E11</v>
      </c>
      <c r="B9522" s="29" t="s">
        <v>27407</v>
      </c>
      <c r="C9522" s="29" t="s">
        <v>27408</v>
      </c>
      <c r="D9522" s="28">
        <v>8.7057215639E10</v>
      </c>
      <c r="E9522" s="29" t="s">
        <v>674</v>
      </c>
      <c r="F9522" s="29" t="s">
        <v>2</v>
      </c>
      <c r="G9522" s="29" t="s">
        <v>6133</v>
      </c>
      <c r="H9522" s="51" t="s">
        <v>20485</v>
      </c>
      <c r="I9522" s="6"/>
      <c r="J9522" s="10"/>
    </row>
    <row r="9523">
      <c r="A9523" s="3">
        <v>9.20206400682E11</v>
      </c>
      <c r="B9523" s="2" t="s">
        <v>27111</v>
      </c>
      <c r="C9523" s="2" t="s">
        <v>27409</v>
      </c>
      <c r="D9523" s="3">
        <v>8.7025745977E10</v>
      </c>
      <c r="E9523" s="2" t="s">
        <v>420</v>
      </c>
      <c r="F9523" s="2" t="s">
        <v>452</v>
      </c>
      <c r="G9523" s="2" t="s">
        <v>1617</v>
      </c>
      <c r="H9523" s="4" t="s">
        <v>23560</v>
      </c>
      <c r="I9523" s="10"/>
      <c r="J9523" s="33"/>
    </row>
    <row r="9524">
      <c r="A9524" s="28">
        <v>9.20208401909E11</v>
      </c>
      <c r="B9524" s="29" t="s">
        <v>15245</v>
      </c>
      <c r="C9524" s="29" t="s">
        <v>27410</v>
      </c>
      <c r="D9524" s="28">
        <v>8.7074870002E10</v>
      </c>
      <c r="E9524" s="29" t="s">
        <v>213</v>
      </c>
      <c r="F9524" s="29" t="s">
        <v>2</v>
      </c>
      <c r="G9524" s="29" t="s">
        <v>27411</v>
      </c>
      <c r="H9524" s="51" t="s">
        <v>20485</v>
      </c>
      <c r="I9524" s="6"/>
      <c r="J9524" s="6"/>
    </row>
    <row r="9525">
      <c r="A9525" s="28">
        <v>9.20209350699E11</v>
      </c>
      <c r="B9525" s="29" t="s">
        <v>27412</v>
      </c>
      <c r="C9525" s="29" t="s">
        <v>27413</v>
      </c>
      <c r="D9525" s="39" t="s">
        <v>27414</v>
      </c>
      <c r="E9525" s="29" t="s">
        <v>6753</v>
      </c>
      <c r="F9525" s="29" t="s">
        <v>186</v>
      </c>
      <c r="G9525" s="29" t="s">
        <v>13290</v>
      </c>
      <c r="H9525" s="51" t="s">
        <v>27415</v>
      </c>
      <c r="I9525" s="6"/>
      <c r="J9525" s="13"/>
    </row>
    <row r="9526">
      <c r="A9526" s="3">
        <v>9.2021135056E11</v>
      </c>
      <c r="B9526" s="2" t="s">
        <v>27416</v>
      </c>
      <c r="C9526" s="2" t="s">
        <v>27417</v>
      </c>
      <c r="D9526" s="3">
        <v>8.7472992925E10</v>
      </c>
      <c r="E9526" s="2" t="s">
        <v>272</v>
      </c>
      <c r="F9526" s="2" t="s">
        <v>9</v>
      </c>
      <c r="G9526" s="2" t="s">
        <v>1584</v>
      </c>
      <c r="H9526" s="65" t="s">
        <v>27418</v>
      </c>
      <c r="I9526" s="10"/>
      <c r="J9526" s="10"/>
    </row>
    <row r="9527">
      <c r="A9527" s="62">
        <v>9.20206300884E11</v>
      </c>
      <c r="B9527" s="63" t="s">
        <v>27419</v>
      </c>
      <c r="C9527" s="63" t="s">
        <v>27420</v>
      </c>
      <c r="D9527" s="62">
        <v>8.7020320447E10</v>
      </c>
      <c r="E9527" s="63" t="s">
        <v>15</v>
      </c>
      <c r="F9527" s="63" t="s">
        <v>16</v>
      </c>
      <c r="G9527" s="63" t="s">
        <v>1057</v>
      </c>
      <c r="H9527" s="33"/>
      <c r="I9527" s="33"/>
      <c r="J9527" s="10"/>
    </row>
    <row r="9528">
      <c r="A9528" s="28">
        <v>9.20208350742E11</v>
      </c>
      <c r="B9528" s="29" t="s">
        <v>27421</v>
      </c>
      <c r="C9528" s="29" t="s">
        <v>27422</v>
      </c>
      <c r="D9528" s="28">
        <v>8.7771401303E10</v>
      </c>
      <c r="E9528" s="29" t="s">
        <v>674</v>
      </c>
      <c r="F9528" s="29" t="s">
        <v>55</v>
      </c>
      <c r="G9528" s="29" t="s">
        <v>1905</v>
      </c>
      <c r="H9528" s="51" t="s">
        <v>27423</v>
      </c>
      <c r="I9528" s="6"/>
      <c r="J9528" s="6"/>
    </row>
    <row r="9529">
      <c r="A9529" s="62">
        <v>9.20209300325E11</v>
      </c>
      <c r="B9529" s="63" t="s">
        <v>27424</v>
      </c>
      <c r="C9529" s="63" t="s">
        <v>27425</v>
      </c>
      <c r="D9529" s="63" t="s">
        <v>27426</v>
      </c>
      <c r="E9529" s="63" t="s">
        <v>7977</v>
      </c>
      <c r="F9529" s="63" t="s">
        <v>205</v>
      </c>
      <c r="G9529" s="63" t="s">
        <v>1634</v>
      </c>
      <c r="H9529" s="33"/>
      <c r="I9529" s="33"/>
      <c r="J9529" s="10"/>
    </row>
    <row r="9530">
      <c r="A9530" s="28">
        <v>9.20219300944E11</v>
      </c>
      <c r="B9530" s="29" t="s">
        <v>27427</v>
      </c>
      <c r="C9530" s="29" t="s">
        <v>27428</v>
      </c>
      <c r="D9530" s="39" t="s">
        <v>27429</v>
      </c>
      <c r="E9530" s="29" t="s">
        <v>2393</v>
      </c>
      <c r="F9530" s="29" t="s">
        <v>201</v>
      </c>
      <c r="G9530" s="29" t="s">
        <v>14025</v>
      </c>
      <c r="H9530" s="51" t="s">
        <v>27430</v>
      </c>
      <c r="I9530" s="6"/>
      <c r="J9530" s="6"/>
    </row>
    <row r="9531">
      <c r="A9531" s="28">
        <v>9.20216350786E11</v>
      </c>
      <c r="B9531" s="29" t="s">
        <v>27431</v>
      </c>
      <c r="C9531" s="29" t="s">
        <v>27432</v>
      </c>
      <c r="D9531" s="28">
        <v>8.7773475154E10</v>
      </c>
      <c r="E9531" s="29" t="s">
        <v>14201</v>
      </c>
      <c r="F9531" s="29" t="s">
        <v>16</v>
      </c>
      <c r="G9531" s="29" t="s">
        <v>1091</v>
      </c>
      <c r="H9531" s="51" t="s">
        <v>5566</v>
      </c>
      <c r="I9531" s="6"/>
      <c r="J9531" s="10"/>
    </row>
    <row r="9532">
      <c r="A9532" s="28">
        <v>9.20219301457E11</v>
      </c>
      <c r="B9532" s="29" t="s">
        <v>27433</v>
      </c>
      <c r="C9532" s="29" t="s">
        <v>27434</v>
      </c>
      <c r="D9532" s="29" t="s">
        <v>27435</v>
      </c>
      <c r="E9532" s="29" t="s">
        <v>173</v>
      </c>
      <c r="F9532" s="29" t="s">
        <v>201</v>
      </c>
      <c r="G9532" s="29" t="s">
        <v>202</v>
      </c>
      <c r="H9532" s="51" t="s">
        <v>27436</v>
      </c>
      <c r="I9532" s="6"/>
      <c r="J9532" s="10"/>
    </row>
    <row r="9533">
      <c r="A9533" s="28">
        <v>9.2022145141E11</v>
      </c>
      <c r="B9533" s="29" t="s">
        <v>27437</v>
      </c>
      <c r="C9533" s="29" t="s">
        <v>27438</v>
      </c>
      <c r="D9533" s="28">
        <f>+77084965090</f>
        <v>77084965090</v>
      </c>
      <c r="E9533" s="29" t="s">
        <v>173</v>
      </c>
      <c r="F9533" s="29" t="s">
        <v>43</v>
      </c>
      <c r="G9533" s="29" t="s">
        <v>2915</v>
      </c>
      <c r="H9533" s="51" t="s">
        <v>27439</v>
      </c>
      <c r="I9533" s="6"/>
      <c r="J9533" s="10"/>
      <c r="K9533" s="27"/>
      <c r="L9533" s="27"/>
      <c r="M9533" s="27"/>
      <c r="N9533" s="27"/>
      <c r="O9533" s="27"/>
      <c r="P9533" s="27"/>
      <c r="Q9533" s="27"/>
      <c r="R9533" s="27"/>
      <c r="S9533" s="27"/>
      <c r="T9533" s="27"/>
      <c r="U9533" s="27"/>
      <c r="V9533" s="27"/>
      <c r="W9533" s="27"/>
      <c r="X9533" s="27"/>
      <c r="Y9533" s="27"/>
      <c r="Z9533" s="27"/>
    </row>
    <row r="9534">
      <c r="A9534" s="28">
        <v>9.20219400712E11</v>
      </c>
      <c r="B9534" s="29" t="s">
        <v>27440</v>
      </c>
      <c r="C9534" s="29" t="s">
        <v>27440</v>
      </c>
      <c r="D9534" s="28">
        <v>8.7089025776E10</v>
      </c>
      <c r="E9534" s="29" t="s">
        <v>225</v>
      </c>
      <c r="F9534" s="29" t="s">
        <v>22</v>
      </c>
      <c r="G9534" s="29" t="s">
        <v>1367</v>
      </c>
      <c r="H9534" s="51" t="s">
        <v>2713</v>
      </c>
      <c r="I9534" s="6"/>
      <c r="J9534" s="6"/>
    </row>
    <row r="9535">
      <c r="A9535" s="62">
        <v>9.20221400268E11</v>
      </c>
      <c r="B9535" s="63" t="s">
        <v>27441</v>
      </c>
      <c r="C9535" s="63" t="s">
        <v>27442</v>
      </c>
      <c r="D9535" s="62">
        <v>8.7785441888E10</v>
      </c>
      <c r="E9535" s="63" t="s">
        <v>2239</v>
      </c>
      <c r="F9535" s="63" t="s">
        <v>16</v>
      </c>
      <c r="G9535" s="63" t="s">
        <v>1634</v>
      </c>
      <c r="H9535" s="33"/>
      <c r="I9535" s="33"/>
      <c r="J9535" s="6"/>
    </row>
    <row r="9536">
      <c r="A9536" s="62">
        <v>9.20222301512E11</v>
      </c>
      <c r="B9536" s="63" t="s">
        <v>27443</v>
      </c>
      <c r="C9536" s="63" t="s">
        <v>27444</v>
      </c>
      <c r="D9536" s="62">
        <v>8.7757662665E10</v>
      </c>
      <c r="E9536" s="63" t="s">
        <v>674</v>
      </c>
      <c r="F9536" s="63" t="s">
        <v>205</v>
      </c>
      <c r="G9536" s="63" t="s">
        <v>6619</v>
      </c>
      <c r="H9536" s="33"/>
      <c r="I9536" s="33"/>
      <c r="J9536" s="33"/>
    </row>
    <row r="9537">
      <c r="A9537" s="28">
        <v>9.2030335137E11</v>
      </c>
      <c r="B9537" s="29" t="s">
        <v>27445</v>
      </c>
      <c r="C9537" s="29" t="s">
        <v>27446</v>
      </c>
      <c r="D9537" s="28">
        <v>8.701172801E10</v>
      </c>
      <c r="E9537" s="29" t="s">
        <v>2998</v>
      </c>
      <c r="F9537" s="29" t="s">
        <v>141</v>
      </c>
      <c r="G9537" s="29" t="s">
        <v>1529</v>
      </c>
      <c r="H9537" s="51" t="s">
        <v>5566</v>
      </c>
      <c r="I9537" s="6"/>
      <c r="J9537" s="10"/>
    </row>
    <row r="9538">
      <c r="A9538" s="28">
        <v>9.20225402177E11</v>
      </c>
      <c r="B9538" s="29" t="s">
        <v>24566</v>
      </c>
      <c r="C9538" s="29" t="s">
        <v>27447</v>
      </c>
      <c r="D9538" s="28">
        <f>+77716648022</f>
        <v>77716648022</v>
      </c>
      <c r="E9538" s="29" t="s">
        <v>225</v>
      </c>
      <c r="F9538" s="29" t="s">
        <v>37</v>
      </c>
      <c r="G9538" s="29" t="s">
        <v>20787</v>
      </c>
      <c r="H9538" s="51" t="s">
        <v>27381</v>
      </c>
      <c r="I9538" s="6"/>
      <c r="J9538" s="10"/>
    </row>
    <row r="9539">
      <c r="A9539" s="28">
        <v>9.20240000503E11</v>
      </c>
      <c r="B9539" s="29" t="s">
        <v>27448</v>
      </c>
      <c r="C9539" s="29" t="s">
        <v>27449</v>
      </c>
      <c r="D9539" s="39" t="s">
        <v>27450</v>
      </c>
      <c r="E9539" s="29" t="s">
        <v>5235</v>
      </c>
      <c r="F9539" s="29" t="s">
        <v>37</v>
      </c>
      <c r="G9539" s="29" t="s">
        <v>27451</v>
      </c>
      <c r="H9539" s="51" t="s">
        <v>27381</v>
      </c>
      <c r="I9539" s="6"/>
      <c r="J9539" s="6"/>
    </row>
    <row r="9540">
      <c r="A9540" s="3">
        <v>9.20301300642E11</v>
      </c>
      <c r="B9540" s="2" t="s">
        <v>2861</v>
      </c>
      <c r="C9540" s="2" t="s">
        <v>27452</v>
      </c>
      <c r="D9540" s="69" t="s">
        <v>27453</v>
      </c>
      <c r="E9540" s="2" t="s">
        <v>117</v>
      </c>
      <c r="F9540" s="2" t="s">
        <v>31</v>
      </c>
      <c r="G9540" s="2" t="s">
        <v>27454</v>
      </c>
      <c r="H9540" s="4" t="s">
        <v>7313</v>
      </c>
      <c r="I9540" s="10"/>
      <c r="J9540" s="10"/>
    </row>
    <row r="9541">
      <c r="A9541" s="3">
        <v>9.20223402572E11</v>
      </c>
      <c r="B9541" s="2" t="s">
        <v>21844</v>
      </c>
      <c r="C9541" s="2" t="s">
        <v>27455</v>
      </c>
      <c r="D9541" s="3">
        <v>8.7772971117E10</v>
      </c>
      <c r="E9541" s="2" t="s">
        <v>117</v>
      </c>
      <c r="F9541" s="2" t="s">
        <v>96</v>
      </c>
      <c r="G9541" s="2" t="s">
        <v>2197</v>
      </c>
      <c r="H9541" s="4" t="s">
        <v>26100</v>
      </c>
      <c r="I9541" s="10"/>
      <c r="J9541" s="6"/>
    </row>
    <row r="9542">
      <c r="A9542" s="3">
        <v>9.20304300798E11</v>
      </c>
      <c r="B9542" s="2" t="s">
        <v>27456</v>
      </c>
      <c r="C9542" s="2" t="s">
        <v>27457</v>
      </c>
      <c r="D9542" s="69" t="s">
        <v>27458</v>
      </c>
      <c r="E9542" s="2" t="s">
        <v>21</v>
      </c>
      <c r="F9542" s="2" t="s">
        <v>96</v>
      </c>
      <c r="G9542" s="2" t="s">
        <v>6065</v>
      </c>
      <c r="H9542" s="4" t="s">
        <v>26100</v>
      </c>
      <c r="I9542" s="10"/>
      <c r="J9542" s="6"/>
    </row>
    <row r="9543">
      <c r="A9543" s="28">
        <v>9.20312350351E11</v>
      </c>
      <c r="B9543" s="29" t="s">
        <v>27459</v>
      </c>
      <c r="C9543" s="29" t="s">
        <v>27460</v>
      </c>
      <c r="D9543" s="39" t="s">
        <v>27461</v>
      </c>
      <c r="E9543" s="29" t="s">
        <v>165</v>
      </c>
      <c r="F9543" s="29" t="s">
        <v>91</v>
      </c>
      <c r="G9543" s="29" t="s">
        <v>5120</v>
      </c>
      <c r="H9543" s="51" t="s">
        <v>2894</v>
      </c>
      <c r="I9543" s="6"/>
      <c r="J9543" s="33"/>
    </row>
    <row r="9544">
      <c r="A9544" s="72">
        <v>9.20309000092E11</v>
      </c>
      <c r="B9544" s="73" t="s">
        <v>27462</v>
      </c>
      <c r="C9544" s="73" t="s">
        <v>27463</v>
      </c>
      <c r="D9544" s="73" t="s">
        <v>27464</v>
      </c>
      <c r="E9544" s="73" t="s">
        <v>15</v>
      </c>
      <c r="F9544" s="73" t="s">
        <v>96</v>
      </c>
      <c r="G9544" s="73" t="s">
        <v>1288</v>
      </c>
      <c r="H9544" s="74" t="s">
        <v>27465</v>
      </c>
      <c r="I9544" s="14"/>
      <c r="J9544" s="6"/>
    </row>
    <row r="9545">
      <c r="A9545" s="62">
        <v>9.20311402203E11</v>
      </c>
      <c r="B9545" s="63" t="s">
        <v>27466</v>
      </c>
      <c r="C9545" s="63" t="s">
        <v>27467</v>
      </c>
      <c r="D9545" s="62">
        <f>+77076860651 +77474961418</f>
        <v>154551822069</v>
      </c>
      <c r="E9545" s="63" t="s">
        <v>213</v>
      </c>
      <c r="F9545" s="63" t="s">
        <v>205</v>
      </c>
      <c r="G9545" s="63" t="s">
        <v>6597</v>
      </c>
      <c r="H9545" s="33"/>
      <c r="I9545" s="33"/>
      <c r="J9545" s="10"/>
    </row>
    <row r="9546">
      <c r="A9546" s="62">
        <v>9.2031730054E11</v>
      </c>
      <c r="B9546" s="63" t="s">
        <v>27468</v>
      </c>
      <c r="C9546" s="63" t="s">
        <v>27469</v>
      </c>
      <c r="D9546" s="62">
        <v>8.7757690002E10</v>
      </c>
      <c r="E9546" s="63" t="s">
        <v>1023</v>
      </c>
      <c r="F9546" s="63" t="s">
        <v>16</v>
      </c>
      <c r="G9546" s="63" t="s">
        <v>2447</v>
      </c>
      <c r="H9546" s="33"/>
      <c r="I9546" s="33"/>
      <c r="J9546" s="10"/>
    </row>
    <row r="9547">
      <c r="A9547" s="62">
        <v>9.20314401013E11</v>
      </c>
      <c r="B9547" s="63" t="s">
        <v>27470</v>
      </c>
      <c r="C9547" s="63" t="s">
        <v>27471</v>
      </c>
      <c r="D9547" s="68" t="str">
        <f>+7 701 032-64-51, 8(727)3770562 ,87010326451 ,87273770562</f>
        <v>#ERROR!</v>
      </c>
      <c r="E9547" s="63" t="s">
        <v>165</v>
      </c>
      <c r="F9547" s="63" t="s">
        <v>2984</v>
      </c>
      <c r="G9547" s="63" t="s">
        <v>6071</v>
      </c>
      <c r="H9547" s="33"/>
      <c r="I9547" s="33"/>
      <c r="J9547" s="33"/>
    </row>
    <row r="9548">
      <c r="A9548" s="28">
        <v>9.20316302462E11</v>
      </c>
      <c r="B9548" s="29" t="s">
        <v>27472</v>
      </c>
      <c r="C9548" s="29" t="s">
        <v>27473</v>
      </c>
      <c r="D9548" s="28">
        <v>8.7021764482E10</v>
      </c>
      <c r="E9548" s="29" t="s">
        <v>674</v>
      </c>
      <c r="F9548" s="29" t="s">
        <v>273</v>
      </c>
      <c r="G9548" s="29" t="s">
        <v>137</v>
      </c>
      <c r="H9548" s="51" t="s">
        <v>22970</v>
      </c>
      <c r="I9548" s="6"/>
      <c r="J9548" s="33"/>
    </row>
    <row r="9549">
      <c r="A9549" s="3">
        <v>9.20316350442E11</v>
      </c>
      <c r="B9549" s="2" t="s">
        <v>27474</v>
      </c>
      <c r="C9549" s="2" t="s">
        <v>27475</v>
      </c>
      <c r="D9549" s="3">
        <v>8.7077111025E10</v>
      </c>
      <c r="E9549" s="2" t="s">
        <v>165</v>
      </c>
      <c r="F9549" s="2" t="s">
        <v>9</v>
      </c>
      <c r="G9549" s="2" t="s">
        <v>2890</v>
      </c>
      <c r="H9549" s="65" t="s">
        <v>5834</v>
      </c>
      <c r="I9549" s="10"/>
      <c r="J9549" s="13"/>
    </row>
    <row r="9550">
      <c r="A9550" s="28">
        <v>9.20316351143E11</v>
      </c>
      <c r="B9550" s="29" t="s">
        <v>27476</v>
      </c>
      <c r="C9550" s="29" t="s">
        <v>27477</v>
      </c>
      <c r="D9550" s="28">
        <v>8.714307767E10</v>
      </c>
      <c r="E9550" s="29" t="s">
        <v>21</v>
      </c>
      <c r="F9550" s="29" t="s">
        <v>43</v>
      </c>
      <c r="G9550" s="29" t="s">
        <v>18854</v>
      </c>
      <c r="H9550" s="51" t="s">
        <v>15867</v>
      </c>
      <c r="I9550" s="6"/>
      <c r="J9550" s="6"/>
    </row>
    <row r="9551">
      <c r="A9551" s="28">
        <v>9.20324401583E11</v>
      </c>
      <c r="B9551" s="29" t="s">
        <v>27478</v>
      </c>
      <c r="C9551" s="29" t="s">
        <v>27479</v>
      </c>
      <c r="D9551" s="28">
        <v>8.7023652541E10</v>
      </c>
      <c r="E9551" s="29" t="s">
        <v>117</v>
      </c>
      <c r="F9551" s="29" t="s">
        <v>37</v>
      </c>
      <c r="G9551" s="29" t="s">
        <v>3444</v>
      </c>
      <c r="H9551" s="6"/>
      <c r="I9551" s="6"/>
      <c r="J9551" s="6"/>
    </row>
    <row r="9552">
      <c r="A9552" s="72">
        <v>9.20322300598E11</v>
      </c>
      <c r="B9552" s="73" t="s">
        <v>27480</v>
      </c>
      <c r="C9552" s="73" t="s">
        <v>27481</v>
      </c>
      <c r="D9552" s="72">
        <v>8.7773581975E10</v>
      </c>
      <c r="E9552" s="73" t="s">
        <v>674</v>
      </c>
      <c r="F9552" s="73" t="s">
        <v>96</v>
      </c>
      <c r="G9552" s="73" t="s">
        <v>22870</v>
      </c>
      <c r="H9552" s="74" t="s">
        <v>27482</v>
      </c>
      <c r="I9552" s="14"/>
      <c r="J9552" s="6"/>
    </row>
    <row r="9553">
      <c r="A9553" s="28">
        <v>9.20323302202E11</v>
      </c>
      <c r="B9553" s="29" t="s">
        <v>27483</v>
      </c>
      <c r="C9553" s="29" t="s">
        <v>27484</v>
      </c>
      <c r="D9553" s="28">
        <v>8.7758266252E10</v>
      </c>
      <c r="E9553" s="29" t="s">
        <v>15</v>
      </c>
      <c r="F9553" s="29" t="s">
        <v>273</v>
      </c>
      <c r="G9553" s="29" t="s">
        <v>274</v>
      </c>
      <c r="H9553" s="51" t="s">
        <v>22970</v>
      </c>
      <c r="I9553" s="6"/>
      <c r="J9553" s="6"/>
    </row>
    <row r="9554">
      <c r="A9554" s="3">
        <v>9.20322350138E11</v>
      </c>
      <c r="B9554" s="2" t="s">
        <v>27485</v>
      </c>
      <c r="C9554" s="2" t="s">
        <v>27486</v>
      </c>
      <c r="D9554" s="69" t="s">
        <v>27487</v>
      </c>
      <c r="E9554" s="2" t="s">
        <v>554</v>
      </c>
      <c r="F9554" s="2" t="s">
        <v>91</v>
      </c>
      <c r="G9554" s="2" t="s">
        <v>1495</v>
      </c>
      <c r="H9554" s="4" t="s">
        <v>2928</v>
      </c>
      <c r="I9554" s="10"/>
      <c r="J9554" s="6"/>
    </row>
    <row r="9555">
      <c r="A9555" s="28">
        <v>9.203273506E11</v>
      </c>
      <c r="B9555" s="29" t="s">
        <v>27488</v>
      </c>
      <c r="C9555" s="29" t="s">
        <v>27489</v>
      </c>
      <c r="D9555" s="39" t="s">
        <v>27490</v>
      </c>
      <c r="E9555" s="29" t="s">
        <v>117</v>
      </c>
      <c r="F9555" s="29" t="s">
        <v>71</v>
      </c>
      <c r="G9555" s="29" t="s">
        <v>2248</v>
      </c>
      <c r="H9555" s="51" t="s">
        <v>25945</v>
      </c>
      <c r="I9555" s="6"/>
      <c r="J9555" s="33"/>
    </row>
    <row r="9556">
      <c r="A9556" s="62">
        <v>9.2040730059E11</v>
      </c>
      <c r="B9556" s="63" t="s">
        <v>27491</v>
      </c>
      <c r="C9556" s="63" t="s">
        <v>27492</v>
      </c>
      <c r="D9556" s="62">
        <v>8.7752650244E10</v>
      </c>
      <c r="E9556" s="63" t="s">
        <v>36</v>
      </c>
      <c r="F9556" s="63" t="s">
        <v>1868</v>
      </c>
      <c r="G9556" s="63" t="s">
        <v>27493</v>
      </c>
      <c r="H9556" s="33"/>
      <c r="I9556" s="33"/>
      <c r="J9556" s="6"/>
    </row>
    <row r="9557">
      <c r="A9557" s="28">
        <v>9.2032940163E11</v>
      </c>
      <c r="B9557" s="29" t="s">
        <v>27494</v>
      </c>
      <c r="C9557" s="29" t="s">
        <v>27495</v>
      </c>
      <c r="D9557" s="39" t="s">
        <v>27496</v>
      </c>
      <c r="E9557" s="29" t="s">
        <v>225</v>
      </c>
      <c r="F9557" s="29" t="s">
        <v>452</v>
      </c>
      <c r="G9557" s="29" t="s">
        <v>21582</v>
      </c>
      <c r="H9557" s="51" t="s">
        <v>23854</v>
      </c>
      <c r="I9557" s="6"/>
      <c r="J9557" s="33"/>
    </row>
    <row r="9558">
      <c r="A9558" s="28">
        <v>9.20331350335E11</v>
      </c>
      <c r="B9558" s="29" t="s">
        <v>27497</v>
      </c>
      <c r="C9558" s="29" t="s">
        <v>27498</v>
      </c>
      <c r="D9558" s="39" t="s">
        <v>27499</v>
      </c>
      <c r="E9558" s="29" t="s">
        <v>165</v>
      </c>
      <c r="F9558" s="29" t="s">
        <v>71</v>
      </c>
      <c r="G9558" s="29" t="s">
        <v>27500</v>
      </c>
      <c r="H9558" s="51" t="s">
        <v>27501</v>
      </c>
      <c r="I9558" s="6"/>
      <c r="J9558" s="6"/>
    </row>
    <row r="9559">
      <c r="A9559" s="28">
        <v>9.20401301018E11</v>
      </c>
      <c r="B9559" s="29" t="s">
        <v>27502</v>
      </c>
      <c r="C9559" s="29" t="s">
        <v>27503</v>
      </c>
      <c r="D9559" s="39" t="s">
        <v>27504</v>
      </c>
      <c r="E9559" s="29" t="s">
        <v>213</v>
      </c>
      <c r="F9559" s="29" t="s">
        <v>452</v>
      </c>
      <c r="G9559" s="29" t="s">
        <v>11973</v>
      </c>
      <c r="H9559" s="51" t="s">
        <v>23599</v>
      </c>
      <c r="I9559" s="6"/>
      <c r="J9559" s="6"/>
    </row>
    <row r="9560">
      <c r="A9560" s="28">
        <v>9.20408302125E11</v>
      </c>
      <c r="B9560" s="29" t="s">
        <v>27505</v>
      </c>
      <c r="C9560" s="29" t="s">
        <v>27506</v>
      </c>
      <c r="D9560" s="28">
        <v>8.7088119309E10</v>
      </c>
      <c r="E9560" s="29" t="s">
        <v>36</v>
      </c>
      <c r="F9560" s="29" t="s">
        <v>37</v>
      </c>
      <c r="G9560" s="29" t="s">
        <v>5968</v>
      </c>
      <c r="H9560" s="51" t="s">
        <v>27381</v>
      </c>
      <c r="I9560" s="6"/>
      <c r="J9560" s="33"/>
    </row>
    <row r="9561">
      <c r="A9561" s="62">
        <v>9.20411300185E11</v>
      </c>
      <c r="B9561" s="63" t="s">
        <v>27507</v>
      </c>
      <c r="C9561" s="63" t="s">
        <v>27508</v>
      </c>
      <c r="D9561" s="68" t="str">
        <f>+77071627292 ,87071627292</f>
        <v>#ERROR!</v>
      </c>
      <c r="E9561" s="63" t="s">
        <v>36</v>
      </c>
      <c r="F9561" s="63" t="s">
        <v>1868</v>
      </c>
      <c r="G9561" s="63" t="s">
        <v>14039</v>
      </c>
      <c r="H9561" s="33"/>
      <c r="I9561" s="33"/>
      <c r="J9561" s="10"/>
    </row>
    <row r="9562">
      <c r="A9562" s="28">
        <v>9.20410301405E11</v>
      </c>
      <c r="B9562" s="29" t="s">
        <v>27509</v>
      </c>
      <c r="C9562" s="29" t="s">
        <v>27510</v>
      </c>
      <c r="D9562" s="29" t="s">
        <v>27511</v>
      </c>
      <c r="E9562" s="29" t="s">
        <v>173</v>
      </c>
      <c r="F9562" s="29" t="s">
        <v>273</v>
      </c>
      <c r="G9562" s="29" t="s">
        <v>274</v>
      </c>
      <c r="H9562" s="51" t="s">
        <v>22970</v>
      </c>
      <c r="I9562" s="6"/>
      <c r="J9562" s="6"/>
    </row>
    <row r="9563">
      <c r="A9563" s="28">
        <v>9.20408451506E11</v>
      </c>
      <c r="B9563" s="29" t="s">
        <v>27512</v>
      </c>
      <c r="C9563" s="29" t="s">
        <v>27513</v>
      </c>
      <c r="D9563" s="28">
        <v>8.7772085251E10</v>
      </c>
      <c r="E9563" s="29" t="s">
        <v>2998</v>
      </c>
      <c r="F9563" s="29" t="s">
        <v>60</v>
      </c>
      <c r="G9563" s="29" t="s">
        <v>1041</v>
      </c>
      <c r="H9563" s="51" t="s">
        <v>27514</v>
      </c>
      <c r="I9563" s="6"/>
      <c r="J9563" s="33"/>
    </row>
    <row r="9564">
      <c r="A9564" s="62">
        <v>9.20416301923E11</v>
      </c>
      <c r="B9564" s="63" t="s">
        <v>27515</v>
      </c>
      <c r="C9564" s="63" t="s">
        <v>27516</v>
      </c>
      <c r="D9564" s="62">
        <f>+77078393997</f>
        <v>77078393997</v>
      </c>
      <c r="E9564" s="63" t="s">
        <v>213</v>
      </c>
      <c r="F9564" s="63" t="s">
        <v>16</v>
      </c>
      <c r="G9564" s="63" t="s">
        <v>11527</v>
      </c>
      <c r="H9564" s="33"/>
      <c r="I9564" s="33"/>
      <c r="J9564" s="6"/>
    </row>
    <row r="9565">
      <c r="A9565" s="28">
        <v>9.2041240166E11</v>
      </c>
      <c r="B9565" s="29" t="s">
        <v>25366</v>
      </c>
      <c r="C9565" s="29" t="s">
        <v>27517</v>
      </c>
      <c r="D9565" s="28">
        <v>8.7015623432E10</v>
      </c>
      <c r="E9565" s="29" t="s">
        <v>1335</v>
      </c>
      <c r="F9565" s="29" t="s">
        <v>2</v>
      </c>
      <c r="G9565" s="29" t="s">
        <v>6514</v>
      </c>
      <c r="H9565" s="51" t="s">
        <v>20485</v>
      </c>
      <c r="I9565" s="6"/>
      <c r="J9565" s="10"/>
    </row>
    <row r="9566">
      <c r="A9566" s="3">
        <v>9.20413301263E11</v>
      </c>
      <c r="B9566" s="2" t="s">
        <v>3311</v>
      </c>
      <c r="C9566" s="2" t="s">
        <v>27518</v>
      </c>
      <c r="D9566" s="3">
        <v>8.7024919892E10</v>
      </c>
      <c r="E9566" s="2" t="s">
        <v>533</v>
      </c>
      <c r="F9566" s="2" t="s">
        <v>201</v>
      </c>
      <c r="G9566" s="2" t="s">
        <v>3263</v>
      </c>
      <c r="H9566" s="4" t="s">
        <v>2977</v>
      </c>
      <c r="I9566" s="10"/>
      <c r="J9566" s="10"/>
    </row>
    <row r="9567">
      <c r="A9567" s="62">
        <v>9.20418301151E11</v>
      </c>
      <c r="B9567" s="63" t="s">
        <v>27519</v>
      </c>
      <c r="C9567" s="63" t="s">
        <v>27520</v>
      </c>
      <c r="D9567" s="68" t="str">
        <f>+77012608489 ,87012608489</f>
        <v>#ERROR!</v>
      </c>
      <c r="E9567" s="63" t="s">
        <v>117</v>
      </c>
      <c r="F9567" s="63" t="s">
        <v>37</v>
      </c>
      <c r="G9567" s="63" t="s">
        <v>6852</v>
      </c>
      <c r="H9567" s="33"/>
      <c r="I9567" s="33"/>
      <c r="J9567" s="6"/>
    </row>
    <row r="9568">
      <c r="A9568" s="28">
        <v>9.20419302155E11</v>
      </c>
      <c r="B9568" s="29" t="s">
        <v>27521</v>
      </c>
      <c r="C9568" s="29" t="s">
        <v>27522</v>
      </c>
      <c r="D9568" s="28">
        <v>8.7022446622E10</v>
      </c>
      <c r="E9568" s="29" t="s">
        <v>225</v>
      </c>
      <c r="F9568" s="29" t="s">
        <v>2</v>
      </c>
      <c r="G9568" s="29" t="s">
        <v>7599</v>
      </c>
      <c r="H9568" s="51" t="s">
        <v>20485</v>
      </c>
      <c r="I9568" s="6"/>
      <c r="J9568" s="20"/>
    </row>
    <row r="9569">
      <c r="A9569" s="3">
        <v>9.20418401188E11</v>
      </c>
      <c r="B9569" s="2" t="s">
        <v>27523</v>
      </c>
      <c r="C9569" s="2" t="s">
        <v>27524</v>
      </c>
      <c r="D9569" s="69" t="s">
        <v>27525</v>
      </c>
      <c r="E9569" s="2" t="s">
        <v>16</v>
      </c>
      <c r="F9569" s="2" t="s">
        <v>273</v>
      </c>
      <c r="G9569" s="2" t="s">
        <v>27526</v>
      </c>
      <c r="H9569" s="4" t="s">
        <v>21650</v>
      </c>
      <c r="I9569" s="10"/>
      <c r="J9569" s="6"/>
    </row>
    <row r="9570">
      <c r="A9570" s="62">
        <v>9.20418401524E11</v>
      </c>
      <c r="B9570" s="63" t="s">
        <v>27527</v>
      </c>
      <c r="C9570" s="63" t="s">
        <v>27528</v>
      </c>
      <c r="D9570" s="62">
        <v>7.7021077718E10</v>
      </c>
      <c r="E9570" s="63" t="s">
        <v>15</v>
      </c>
      <c r="F9570" s="63" t="s">
        <v>1868</v>
      </c>
      <c r="G9570" s="63" t="s">
        <v>12875</v>
      </c>
      <c r="H9570" s="33"/>
      <c r="I9570" s="33"/>
      <c r="J9570" s="10"/>
    </row>
    <row r="9571">
      <c r="A9571" s="28">
        <v>9.20423301317E11</v>
      </c>
      <c r="B9571" s="29" t="s">
        <v>27529</v>
      </c>
      <c r="C9571" s="29" t="s">
        <v>27530</v>
      </c>
      <c r="D9571" s="28">
        <v>8.7029033354E10</v>
      </c>
      <c r="E9571" s="29" t="s">
        <v>213</v>
      </c>
      <c r="F9571" s="29" t="s">
        <v>31</v>
      </c>
      <c r="G9571" s="29" t="s">
        <v>19190</v>
      </c>
      <c r="H9571" s="51" t="s">
        <v>6359</v>
      </c>
      <c r="I9571" s="6"/>
      <c r="J9571" s="10"/>
    </row>
    <row r="9572">
      <c r="A9572" s="62">
        <v>9.20420300451E11</v>
      </c>
      <c r="B9572" s="63" t="s">
        <v>27531</v>
      </c>
      <c r="C9572" s="63" t="s">
        <v>27532</v>
      </c>
      <c r="D9572" s="62">
        <v>8.7078250123E10</v>
      </c>
      <c r="E9572" s="63" t="s">
        <v>165</v>
      </c>
      <c r="F9572" s="63" t="s">
        <v>37</v>
      </c>
      <c r="G9572" s="63" t="s">
        <v>13369</v>
      </c>
      <c r="H9572" s="33"/>
      <c r="I9572" s="33"/>
      <c r="J9572" s="6"/>
    </row>
    <row r="9573">
      <c r="A9573" s="28">
        <v>9.20427350505E11</v>
      </c>
      <c r="B9573" s="29" t="s">
        <v>27533</v>
      </c>
      <c r="C9573" s="29" t="s">
        <v>27534</v>
      </c>
      <c r="D9573" s="28">
        <v>8.747604244E10</v>
      </c>
      <c r="E9573" s="29" t="s">
        <v>165</v>
      </c>
      <c r="F9573" s="29" t="s">
        <v>60</v>
      </c>
      <c r="G9573" s="29" t="s">
        <v>14291</v>
      </c>
      <c r="H9573" s="51" t="s">
        <v>23405</v>
      </c>
      <c r="I9573" s="6"/>
      <c r="J9573" s="6"/>
    </row>
    <row r="9574">
      <c r="A9574" s="3">
        <v>9.20426351032E11</v>
      </c>
      <c r="B9574" s="2" t="s">
        <v>27535</v>
      </c>
      <c r="C9574" s="2" t="s">
        <v>27536</v>
      </c>
      <c r="D9574" s="69" t="s">
        <v>27537</v>
      </c>
      <c r="E9574" s="2" t="s">
        <v>213</v>
      </c>
      <c r="F9574" s="2" t="s">
        <v>71</v>
      </c>
      <c r="G9574" s="2" t="s">
        <v>1671</v>
      </c>
      <c r="H9574" s="4" t="s">
        <v>2857</v>
      </c>
      <c r="I9574" s="10"/>
      <c r="J9574" s="33"/>
    </row>
    <row r="9575">
      <c r="A9575" s="28">
        <v>9.20440000332E11</v>
      </c>
      <c r="B9575" s="29" t="s">
        <v>27538</v>
      </c>
      <c r="C9575" s="29" t="s">
        <v>27539</v>
      </c>
      <c r="D9575" s="39" t="s">
        <v>27540</v>
      </c>
      <c r="E9575" s="29" t="s">
        <v>117</v>
      </c>
      <c r="F9575" s="29" t="s">
        <v>96</v>
      </c>
      <c r="G9575" s="29" t="s">
        <v>27541</v>
      </c>
      <c r="H9575" s="51" t="s">
        <v>2882</v>
      </c>
      <c r="I9575" s="6"/>
      <c r="J9575" s="10"/>
    </row>
    <row r="9576">
      <c r="A9576" s="3">
        <v>9.20429402047E11</v>
      </c>
      <c r="B9576" s="2" t="s">
        <v>27542</v>
      </c>
      <c r="C9576" s="2" t="s">
        <v>27543</v>
      </c>
      <c r="D9576" s="2" t="s">
        <v>27544</v>
      </c>
      <c r="E9576" s="2" t="s">
        <v>11017</v>
      </c>
      <c r="F9576" s="2" t="s">
        <v>201</v>
      </c>
      <c r="G9576" s="2" t="s">
        <v>202</v>
      </c>
      <c r="H9576" s="4" t="s">
        <v>27545</v>
      </c>
      <c r="I9576" s="10"/>
      <c r="J9576" s="10"/>
    </row>
    <row r="9577">
      <c r="A9577" s="3">
        <v>9.20429402354E11</v>
      </c>
      <c r="B9577" s="2" t="s">
        <v>27546</v>
      </c>
      <c r="C9577" s="2" t="s">
        <v>27547</v>
      </c>
      <c r="D9577" s="69" t="s">
        <v>27548</v>
      </c>
      <c r="E9577" s="2" t="s">
        <v>674</v>
      </c>
      <c r="F9577" s="2" t="s">
        <v>2</v>
      </c>
      <c r="G9577" s="2" t="s">
        <v>12478</v>
      </c>
      <c r="H9577" s="4" t="s">
        <v>26383</v>
      </c>
      <c r="I9577" s="10"/>
      <c r="J9577" s="6"/>
    </row>
    <row r="9578">
      <c r="A9578" s="3">
        <v>9.20501300749E11</v>
      </c>
      <c r="B9578" s="2" t="s">
        <v>27549</v>
      </c>
      <c r="C9578" s="2" t="s">
        <v>27550</v>
      </c>
      <c r="D9578" s="69" t="s">
        <v>27551</v>
      </c>
      <c r="E9578" s="2" t="s">
        <v>21</v>
      </c>
      <c r="F9578" s="2" t="s">
        <v>31</v>
      </c>
      <c r="G9578" s="2" t="s">
        <v>14001</v>
      </c>
      <c r="H9578" s="4" t="s">
        <v>26591</v>
      </c>
      <c r="I9578" s="10"/>
      <c r="J9578" s="20"/>
    </row>
    <row r="9579">
      <c r="A9579" s="62">
        <v>9.20506401087E11</v>
      </c>
      <c r="B9579" s="63" t="s">
        <v>27552</v>
      </c>
      <c r="C9579" s="63" t="s">
        <v>27553</v>
      </c>
      <c r="D9579" s="62">
        <v>8.7053960052E10</v>
      </c>
      <c r="E9579" s="63" t="s">
        <v>106</v>
      </c>
      <c r="F9579" s="63" t="s">
        <v>37</v>
      </c>
      <c r="G9579" s="63" t="s">
        <v>5938</v>
      </c>
      <c r="H9579" s="33"/>
      <c r="I9579" s="33"/>
      <c r="J9579" s="6"/>
    </row>
    <row r="9580">
      <c r="A9580" s="62">
        <v>9.20509400789E11</v>
      </c>
      <c r="B9580" s="63" t="s">
        <v>27554</v>
      </c>
      <c r="C9580" s="63" t="s">
        <v>27555</v>
      </c>
      <c r="D9580" s="62">
        <v>8.7052456134E10</v>
      </c>
      <c r="E9580" s="63" t="s">
        <v>165</v>
      </c>
      <c r="F9580" s="63" t="s">
        <v>205</v>
      </c>
      <c r="G9580" s="63" t="s">
        <v>1096</v>
      </c>
      <c r="H9580" s="33"/>
      <c r="I9580" s="33"/>
      <c r="J9580" s="10"/>
    </row>
    <row r="9581">
      <c r="A9581" s="28">
        <v>9.20513350295E11</v>
      </c>
      <c r="B9581" s="29" t="s">
        <v>27556</v>
      </c>
      <c r="C9581" s="29" t="s">
        <v>27557</v>
      </c>
      <c r="D9581" s="28">
        <v>8.7058229161E10</v>
      </c>
      <c r="E9581" s="29" t="s">
        <v>165</v>
      </c>
      <c r="F9581" s="29" t="s">
        <v>91</v>
      </c>
      <c r="G9581" s="29" t="s">
        <v>1550</v>
      </c>
      <c r="H9581" s="51" t="s">
        <v>2894</v>
      </c>
      <c r="I9581" s="6"/>
      <c r="J9581" s="13"/>
    </row>
    <row r="9582">
      <c r="A9582" s="3">
        <v>9.20510301934E11</v>
      </c>
      <c r="B9582" s="2" t="s">
        <v>27558</v>
      </c>
      <c r="C9582" s="2" t="s">
        <v>27559</v>
      </c>
      <c r="D9582" s="3">
        <v>8.7079661992E10</v>
      </c>
      <c r="E9582" s="2" t="s">
        <v>36</v>
      </c>
      <c r="F9582" s="2" t="s">
        <v>2</v>
      </c>
      <c r="G9582" s="2" t="s">
        <v>3360</v>
      </c>
      <c r="H9582" s="4" t="s">
        <v>26383</v>
      </c>
      <c r="I9582" s="10"/>
      <c r="J9582" s="6"/>
    </row>
    <row r="9583">
      <c r="A9583" s="58"/>
      <c r="B9583" s="58"/>
      <c r="C9583" s="58"/>
      <c r="D9583" s="58"/>
      <c r="E9583" s="58"/>
      <c r="F9583" s="58"/>
      <c r="G9583" s="58"/>
      <c r="H9583" s="6"/>
      <c r="I9583" s="6"/>
      <c r="J9583" s="6"/>
    </row>
    <row r="9584">
      <c r="A9584" s="62">
        <v>9.20517302019E11</v>
      </c>
      <c r="B9584" s="63" t="s">
        <v>27560</v>
      </c>
      <c r="C9584" s="63" t="s">
        <v>27561</v>
      </c>
      <c r="D9584" s="62">
        <v>8.7027113844E10</v>
      </c>
      <c r="E9584" s="63" t="s">
        <v>762</v>
      </c>
      <c r="F9584" s="63" t="s">
        <v>37</v>
      </c>
      <c r="G9584" s="63" t="s">
        <v>26921</v>
      </c>
      <c r="H9584" s="33"/>
      <c r="I9584" s="33"/>
      <c r="J9584" s="6"/>
    </row>
    <row r="9585">
      <c r="A9585" s="28">
        <v>9.20514351665E11</v>
      </c>
      <c r="B9585" s="29" t="s">
        <v>27562</v>
      </c>
      <c r="C9585" s="29" t="s">
        <v>27563</v>
      </c>
      <c r="D9585" s="28">
        <v>8.777742286E10</v>
      </c>
      <c r="E9585" s="29" t="s">
        <v>165</v>
      </c>
      <c r="F9585" s="29" t="s">
        <v>141</v>
      </c>
      <c r="G9585" s="29" t="s">
        <v>2066</v>
      </c>
      <c r="H9585" s="51" t="s">
        <v>5566</v>
      </c>
      <c r="I9585" s="6"/>
      <c r="J9585" s="10"/>
    </row>
    <row r="9586">
      <c r="A9586" s="62">
        <v>9.20517300489E11</v>
      </c>
      <c r="B9586" s="63" t="s">
        <v>27564</v>
      </c>
      <c r="C9586" s="63" t="s">
        <v>27565</v>
      </c>
      <c r="D9586" s="63" t="s">
        <v>27566</v>
      </c>
      <c r="E9586" s="63" t="s">
        <v>165</v>
      </c>
      <c r="F9586" s="63" t="s">
        <v>37</v>
      </c>
      <c r="G9586" s="63" t="s">
        <v>27567</v>
      </c>
      <c r="H9586" s="33"/>
      <c r="I9586" s="33"/>
      <c r="J9586" s="6"/>
    </row>
    <row r="9587">
      <c r="A9587" s="3">
        <v>9.20513450122E11</v>
      </c>
      <c r="B9587" s="2" t="s">
        <v>27568</v>
      </c>
      <c r="C9587" s="2" t="s">
        <v>27569</v>
      </c>
      <c r="D9587" s="3">
        <v>8.7711338011E10</v>
      </c>
      <c r="E9587" s="2" t="s">
        <v>879</v>
      </c>
      <c r="F9587" s="2" t="s">
        <v>186</v>
      </c>
      <c r="G9587" s="2" t="s">
        <v>4350</v>
      </c>
      <c r="H9587" s="4" t="s">
        <v>3046</v>
      </c>
      <c r="I9587" s="10"/>
      <c r="J9587" s="33"/>
    </row>
    <row r="9588">
      <c r="A9588" s="62">
        <v>9.20516401478E11</v>
      </c>
      <c r="B9588" s="63" t="s">
        <v>27570</v>
      </c>
      <c r="C9588" s="63" t="s">
        <v>27570</v>
      </c>
      <c r="D9588" s="62">
        <f>+77071330328</f>
        <v>77071330328</v>
      </c>
      <c r="E9588" s="63" t="s">
        <v>173</v>
      </c>
      <c r="F9588" s="63" t="s">
        <v>2984</v>
      </c>
      <c r="G9588" s="63" t="s">
        <v>6054</v>
      </c>
      <c r="H9588" s="33"/>
      <c r="I9588" s="33"/>
      <c r="J9588" s="6"/>
    </row>
    <row r="9589">
      <c r="A9589" s="62">
        <v>9.20522301286E11</v>
      </c>
      <c r="B9589" s="63" t="s">
        <v>27571</v>
      </c>
      <c r="C9589" s="63" t="s">
        <v>27572</v>
      </c>
      <c r="D9589" s="63" t="s">
        <v>27573</v>
      </c>
      <c r="E9589" s="63" t="s">
        <v>36</v>
      </c>
      <c r="F9589" s="63" t="s">
        <v>205</v>
      </c>
      <c r="G9589" s="63" t="s">
        <v>27574</v>
      </c>
      <c r="H9589" s="33"/>
      <c r="I9589" s="33"/>
      <c r="J9589" s="33"/>
    </row>
    <row r="9590">
      <c r="A9590" s="28">
        <v>9.20519301011E11</v>
      </c>
      <c r="B9590" s="29" t="s">
        <v>27575</v>
      </c>
      <c r="C9590" s="29" t="s">
        <v>27576</v>
      </c>
      <c r="D9590" s="29" t="s">
        <v>27577</v>
      </c>
      <c r="E9590" s="29" t="s">
        <v>8359</v>
      </c>
      <c r="F9590" s="29" t="s">
        <v>96</v>
      </c>
      <c r="G9590" s="29" t="s">
        <v>6364</v>
      </c>
      <c r="H9590" s="51" t="s">
        <v>26781</v>
      </c>
      <c r="I9590" s="6"/>
      <c r="J9590" s="6"/>
    </row>
    <row r="9591">
      <c r="A9591" s="28">
        <v>9.20522302224E11</v>
      </c>
      <c r="B9591" s="29" t="s">
        <v>27578</v>
      </c>
      <c r="C9591" s="29" t="s">
        <v>27579</v>
      </c>
      <c r="D9591" s="28">
        <v>8.7758687576E10</v>
      </c>
      <c r="E9591" s="29" t="s">
        <v>18544</v>
      </c>
      <c r="F9591" s="29" t="s">
        <v>16</v>
      </c>
      <c r="G9591" s="29" t="s">
        <v>12168</v>
      </c>
      <c r="H9591" s="51" t="s">
        <v>20485</v>
      </c>
      <c r="I9591" s="6"/>
      <c r="J9591" s="10"/>
    </row>
    <row r="9592">
      <c r="A9592" s="62">
        <v>9.20528301803E11</v>
      </c>
      <c r="B9592" s="63" t="s">
        <v>27580</v>
      </c>
      <c r="C9592" s="63" t="s">
        <v>27580</v>
      </c>
      <c r="D9592" s="68" t="str">
        <f>+77073856773 ,87073856773</f>
        <v>#ERROR!</v>
      </c>
      <c r="E9592" s="63" t="s">
        <v>674</v>
      </c>
      <c r="F9592" s="63" t="s">
        <v>37</v>
      </c>
      <c r="G9592" s="63" t="s">
        <v>12520</v>
      </c>
      <c r="H9592" s="33"/>
      <c r="I9592" s="33"/>
      <c r="J9592" s="6"/>
    </row>
    <row r="9593">
      <c r="A9593" s="62">
        <v>9.20526350701E11</v>
      </c>
      <c r="B9593" s="63" t="s">
        <v>27581</v>
      </c>
      <c r="C9593" s="63" t="s">
        <v>27582</v>
      </c>
      <c r="D9593" s="62">
        <f>+77074926407</f>
        <v>77074926407</v>
      </c>
      <c r="E9593" s="63" t="s">
        <v>15</v>
      </c>
      <c r="F9593" s="63" t="s">
        <v>428</v>
      </c>
      <c r="G9593" s="63" t="s">
        <v>5863</v>
      </c>
      <c r="H9593" s="33"/>
      <c r="I9593" s="33"/>
      <c r="J9593" s="6"/>
    </row>
    <row r="9594">
      <c r="A9594" s="62">
        <v>9.20528300588E11</v>
      </c>
      <c r="B9594" s="63" t="s">
        <v>27583</v>
      </c>
      <c r="C9594" s="63" t="s">
        <v>27584</v>
      </c>
      <c r="D9594" s="62">
        <v>8.7767280592E10</v>
      </c>
      <c r="E9594" s="63" t="s">
        <v>36</v>
      </c>
      <c r="F9594" s="63" t="s">
        <v>16</v>
      </c>
      <c r="G9594" s="63" t="s">
        <v>1634</v>
      </c>
      <c r="H9594" s="33"/>
      <c r="I9594" s="33"/>
      <c r="J9594" s="10"/>
    </row>
    <row r="9595">
      <c r="A9595" s="28">
        <v>9.20529400659E11</v>
      </c>
      <c r="B9595" s="29" t="s">
        <v>27585</v>
      </c>
      <c r="C9595" s="29" t="s">
        <v>27586</v>
      </c>
      <c r="D9595" s="28">
        <v>8.7716289492E10</v>
      </c>
      <c r="E9595" s="29" t="s">
        <v>117</v>
      </c>
      <c r="F9595" s="29" t="s">
        <v>16</v>
      </c>
      <c r="G9595" s="29" t="s">
        <v>27587</v>
      </c>
      <c r="H9595" s="51" t="s">
        <v>2882</v>
      </c>
      <c r="I9595" s="6"/>
      <c r="J9595" s="10"/>
    </row>
    <row r="9596">
      <c r="A9596" s="62">
        <v>9.20604401081E11</v>
      </c>
      <c r="B9596" s="63" t="s">
        <v>27588</v>
      </c>
      <c r="C9596" s="63" t="s">
        <v>27589</v>
      </c>
      <c r="D9596" s="62">
        <f>+77014411917</f>
        <v>77014411917</v>
      </c>
      <c r="E9596" s="63" t="s">
        <v>762</v>
      </c>
      <c r="F9596" s="63" t="s">
        <v>16</v>
      </c>
      <c r="G9596" s="63" t="s">
        <v>1634</v>
      </c>
      <c r="H9596" s="33"/>
      <c r="I9596" s="33"/>
      <c r="J9596" s="33"/>
    </row>
    <row r="9597">
      <c r="A9597" s="28">
        <v>9.20601450031E11</v>
      </c>
      <c r="B9597" s="29" t="s">
        <v>27590</v>
      </c>
      <c r="C9597" s="29" t="s">
        <v>27591</v>
      </c>
      <c r="D9597" s="39" t="s">
        <v>27592</v>
      </c>
      <c r="E9597" s="29" t="s">
        <v>1335</v>
      </c>
      <c r="F9597" s="29" t="s">
        <v>43</v>
      </c>
      <c r="G9597" s="29" t="s">
        <v>15089</v>
      </c>
      <c r="H9597" s="51" t="s">
        <v>2775</v>
      </c>
      <c r="I9597" s="6"/>
      <c r="J9597" s="6"/>
    </row>
    <row r="9598">
      <c r="A9598" s="62">
        <v>9.20540000356E11</v>
      </c>
      <c r="B9598" s="63" t="s">
        <v>27593</v>
      </c>
      <c r="C9598" s="63" t="s">
        <v>27594</v>
      </c>
      <c r="D9598" s="63" t="s">
        <v>27595</v>
      </c>
      <c r="E9598" s="63" t="s">
        <v>525</v>
      </c>
      <c r="F9598" s="63" t="s">
        <v>37</v>
      </c>
      <c r="G9598" s="63" t="s">
        <v>27596</v>
      </c>
      <c r="H9598" s="33"/>
      <c r="I9598" s="33"/>
      <c r="J9598" s="10"/>
    </row>
    <row r="9599">
      <c r="A9599" s="62">
        <v>9.20604300689E11</v>
      </c>
      <c r="B9599" s="63" t="s">
        <v>27597</v>
      </c>
      <c r="C9599" s="63" t="s">
        <v>27598</v>
      </c>
      <c r="D9599" s="63" t="s">
        <v>27599</v>
      </c>
      <c r="E9599" s="63" t="s">
        <v>674</v>
      </c>
      <c r="F9599" s="63" t="s">
        <v>16</v>
      </c>
      <c r="G9599" s="63" t="s">
        <v>27600</v>
      </c>
      <c r="H9599" s="33"/>
      <c r="I9599" s="33"/>
      <c r="J9599" s="6"/>
    </row>
    <row r="9600">
      <c r="A9600" s="3">
        <v>9.20605000606E11</v>
      </c>
      <c r="B9600" s="2" t="s">
        <v>27601</v>
      </c>
      <c r="C9600" s="2" t="s">
        <v>27602</v>
      </c>
      <c r="D9600" s="3">
        <f>+77077241092</f>
        <v>77077241092</v>
      </c>
      <c r="E9600" s="2" t="s">
        <v>213</v>
      </c>
      <c r="F9600" s="2" t="s">
        <v>16</v>
      </c>
      <c r="G9600" s="2" t="s">
        <v>3440</v>
      </c>
      <c r="H9600" s="4" t="s">
        <v>26100</v>
      </c>
      <c r="I9600" s="10"/>
      <c r="J9600" s="10"/>
    </row>
    <row r="9601">
      <c r="A9601" s="3">
        <v>9.20610350788E11</v>
      </c>
      <c r="B9601" s="2" t="s">
        <v>17773</v>
      </c>
      <c r="C9601" s="2" t="s">
        <v>27603</v>
      </c>
      <c r="D9601" s="3">
        <v>8.7713918119E10</v>
      </c>
      <c r="E9601" s="2" t="s">
        <v>225</v>
      </c>
      <c r="F9601" s="2" t="s">
        <v>91</v>
      </c>
      <c r="G9601" s="2" t="s">
        <v>3280</v>
      </c>
      <c r="H9601" s="4" t="s">
        <v>2894</v>
      </c>
      <c r="I9601" s="10"/>
      <c r="J9601" s="10"/>
    </row>
    <row r="9602">
      <c r="A9602" s="62">
        <v>9.20615350081E11</v>
      </c>
      <c r="B9602" s="63" t="s">
        <v>27604</v>
      </c>
      <c r="C9602" s="63" t="s">
        <v>27605</v>
      </c>
      <c r="D9602" s="62">
        <v>8.7773474464E10</v>
      </c>
      <c r="E9602" s="63" t="s">
        <v>247</v>
      </c>
      <c r="F9602" s="63" t="s">
        <v>16</v>
      </c>
      <c r="G9602" s="63" t="s">
        <v>2704</v>
      </c>
      <c r="H9602" s="89" t="s">
        <v>7090</v>
      </c>
      <c r="I9602" s="33"/>
      <c r="J9602" s="6"/>
    </row>
    <row r="9603">
      <c r="A9603" s="62">
        <v>9.20610401914E11</v>
      </c>
      <c r="B9603" s="63" t="s">
        <v>27606</v>
      </c>
      <c r="C9603" s="63" t="s">
        <v>27607</v>
      </c>
      <c r="D9603" s="62">
        <v>8.708303182E10</v>
      </c>
      <c r="E9603" s="63" t="s">
        <v>225</v>
      </c>
      <c r="F9603" s="63" t="s">
        <v>16</v>
      </c>
      <c r="G9603" s="63" t="s">
        <v>2227</v>
      </c>
      <c r="H9603" s="33"/>
      <c r="I9603" s="33"/>
      <c r="J9603" s="6"/>
    </row>
    <row r="9604">
      <c r="A9604" s="28">
        <v>9.20621300921E11</v>
      </c>
      <c r="B9604" s="29" t="s">
        <v>25458</v>
      </c>
      <c r="C9604" s="29" t="s">
        <v>27608</v>
      </c>
      <c r="D9604" s="29" t="s">
        <v>27609</v>
      </c>
      <c r="E9604" s="29" t="s">
        <v>117</v>
      </c>
      <c r="F9604" s="29" t="s">
        <v>31</v>
      </c>
      <c r="G9604" s="29" t="s">
        <v>27610</v>
      </c>
      <c r="H9604" s="51" t="s">
        <v>7110</v>
      </c>
      <c r="I9604" s="6"/>
      <c r="J9604" s="6"/>
    </row>
    <row r="9605">
      <c r="A9605" s="28">
        <v>9.2062240182E11</v>
      </c>
      <c r="B9605" s="29" t="s">
        <v>27611</v>
      </c>
      <c r="C9605" s="29" t="s">
        <v>27611</v>
      </c>
      <c r="D9605" s="28">
        <v>8.7473667756E10</v>
      </c>
      <c r="E9605" s="29" t="s">
        <v>1514</v>
      </c>
      <c r="F9605" s="29" t="s">
        <v>201</v>
      </c>
      <c r="G9605" s="29" t="s">
        <v>5082</v>
      </c>
      <c r="H9605" s="51" t="s">
        <v>27612</v>
      </c>
      <c r="I9605" s="6"/>
      <c r="J9605" s="33"/>
    </row>
    <row r="9606">
      <c r="A9606" s="28">
        <v>9.20622401939E11</v>
      </c>
      <c r="B9606" s="29" t="s">
        <v>27613</v>
      </c>
      <c r="C9606" s="29" t="s">
        <v>27614</v>
      </c>
      <c r="D9606" s="28">
        <v>8.7771708595E10</v>
      </c>
      <c r="E9606" s="29" t="s">
        <v>165</v>
      </c>
      <c r="F9606" s="29" t="s">
        <v>2</v>
      </c>
      <c r="G9606" s="29" t="s">
        <v>13231</v>
      </c>
      <c r="H9606" s="51" t="s">
        <v>20485</v>
      </c>
      <c r="I9606" s="6"/>
      <c r="J9606" s="6"/>
    </row>
    <row r="9607">
      <c r="A9607" s="62">
        <v>9.20625301731E11</v>
      </c>
      <c r="B9607" s="63" t="s">
        <v>27615</v>
      </c>
      <c r="C9607" s="63" t="s">
        <v>27616</v>
      </c>
      <c r="D9607" s="62">
        <v>8.7024940335E10</v>
      </c>
      <c r="E9607" s="63" t="s">
        <v>213</v>
      </c>
      <c r="F9607" s="63" t="s">
        <v>205</v>
      </c>
      <c r="G9607" s="63" t="s">
        <v>1096</v>
      </c>
      <c r="H9607" s="33"/>
      <c r="I9607" s="33"/>
      <c r="J9607" s="13"/>
    </row>
    <row r="9608">
      <c r="A9608" s="28">
        <v>9.20626300649E11</v>
      </c>
      <c r="B9608" s="29" t="s">
        <v>25143</v>
      </c>
      <c r="C9608" s="29" t="s">
        <v>27617</v>
      </c>
      <c r="D9608" s="28">
        <v>8.7081809049E10</v>
      </c>
      <c r="E9608" s="29" t="s">
        <v>225</v>
      </c>
      <c r="F9608" s="29" t="s">
        <v>2</v>
      </c>
      <c r="G9608" s="29" t="s">
        <v>14496</v>
      </c>
      <c r="H9608" s="51" t="s">
        <v>20485</v>
      </c>
      <c r="I9608" s="6"/>
      <c r="J9608" s="20"/>
    </row>
    <row r="9609">
      <c r="A9609" s="28">
        <v>9.20627350225E11</v>
      </c>
      <c r="B9609" s="29" t="s">
        <v>27618</v>
      </c>
      <c r="C9609" s="29" t="s">
        <v>27619</v>
      </c>
      <c r="D9609" s="39" t="s">
        <v>27620</v>
      </c>
      <c r="E9609" s="29" t="s">
        <v>1</v>
      </c>
      <c r="F9609" s="29" t="s">
        <v>91</v>
      </c>
      <c r="G9609" s="29" t="s">
        <v>15319</v>
      </c>
      <c r="H9609" s="51" t="s">
        <v>27621</v>
      </c>
      <c r="I9609" s="6"/>
      <c r="J9609" s="6"/>
    </row>
    <row r="9610">
      <c r="A9610" s="62">
        <v>9.20629302107E11</v>
      </c>
      <c r="B9610" s="63" t="s">
        <v>27622</v>
      </c>
      <c r="C9610" s="63" t="s">
        <v>27623</v>
      </c>
      <c r="D9610" s="63" t="s">
        <v>27624</v>
      </c>
      <c r="E9610" s="63" t="s">
        <v>674</v>
      </c>
      <c r="F9610" s="63" t="s">
        <v>37</v>
      </c>
      <c r="G9610" s="63" t="s">
        <v>5877</v>
      </c>
      <c r="H9610" s="33"/>
      <c r="I9610" s="33"/>
      <c r="J9610" s="6"/>
    </row>
    <row r="9611">
      <c r="A9611" s="3">
        <v>9.20640000409E11</v>
      </c>
      <c r="B9611" s="2" t="s">
        <v>27625</v>
      </c>
      <c r="C9611" s="2" t="s">
        <v>27626</v>
      </c>
      <c r="D9611" s="69" t="s">
        <v>27627</v>
      </c>
      <c r="E9611" s="2" t="s">
        <v>533</v>
      </c>
      <c r="F9611" s="2" t="s">
        <v>55</v>
      </c>
      <c r="G9611" s="2" t="s">
        <v>27628</v>
      </c>
      <c r="H9611" s="4" t="s">
        <v>3036</v>
      </c>
      <c r="I9611" s="10"/>
      <c r="J9611" s="10"/>
    </row>
    <row r="9612">
      <c r="A9612" s="62">
        <v>9.20640000964E11</v>
      </c>
      <c r="B9612" s="63" t="s">
        <v>27629</v>
      </c>
      <c r="C9612" s="63" t="s">
        <v>27630</v>
      </c>
      <c r="D9612" s="62">
        <v>8.7122271434E10</v>
      </c>
      <c r="E9612" s="63" t="s">
        <v>7015</v>
      </c>
      <c r="F9612" s="63" t="s">
        <v>452</v>
      </c>
      <c r="G9612" s="63" t="s">
        <v>27631</v>
      </c>
      <c r="H9612" s="33"/>
      <c r="I9612" s="33"/>
      <c r="J9612" s="33"/>
    </row>
    <row r="9613">
      <c r="A9613" s="58"/>
      <c r="B9613" s="58"/>
      <c r="C9613" s="58"/>
      <c r="D9613" s="58"/>
      <c r="E9613" s="58"/>
      <c r="F9613" s="58"/>
      <c r="G9613" s="58"/>
      <c r="H9613" s="6"/>
      <c r="I9613" s="6"/>
      <c r="J9613" s="14"/>
    </row>
    <row r="9614">
      <c r="A9614" s="62">
        <v>9.20701401364E11</v>
      </c>
      <c r="B9614" s="63" t="s">
        <v>27632</v>
      </c>
      <c r="C9614" s="63" t="s">
        <v>27633</v>
      </c>
      <c r="D9614" s="68" t="str">
        <f>+7(701)622-32-32</f>
        <v>#ERROR!</v>
      </c>
      <c r="E9614" s="63" t="s">
        <v>2136</v>
      </c>
      <c r="F9614" s="63" t="s">
        <v>1868</v>
      </c>
      <c r="G9614" s="63" t="s">
        <v>16416</v>
      </c>
      <c r="H9614" s="33"/>
      <c r="I9614" s="33"/>
      <c r="J9614" s="6"/>
    </row>
    <row r="9615">
      <c r="A9615" s="28">
        <v>9.20701350237E11</v>
      </c>
      <c r="B9615" s="29" t="s">
        <v>27634</v>
      </c>
      <c r="C9615" s="29" t="s">
        <v>27635</v>
      </c>
      <c r="D9615" s="39" t="s">
        <v>27636</v>
      </c>
      <c r="E9615" s="29" t="s">
        <v>8</v>
      </c>
      <c r="F9615" s="29" t="s">
        <v>55</v>
      </c>
      <c r="G9615" s="29" t="s">
        <v>2367</v>
      </c>
      <c r="H9615" s="51" t="s">
        <v>28</v>
      </c>
      <c r="I9615" s="6"/>
      <c r="J9615" s="33"/>
    </row>
    <row r="9616">
      <c r="A9616" s="28">
        <v>9.2070140187E11</v>
      </c>
      <c r="B9616" s="29" t="s">
        <v>27637</v>
      </c>
      <c r="C9616" s="29" t="s">
        <v>27638</v>
      </c>
      <c r="D9616" s="39" t="s">
        <v>27639</v>
      </c>
      <c r="E9616" s="29" t="s">
        <v>213</v>
      </c>
      <c r="F9616" s="29" t="s">
        <v>273</v>
      </c>
      <c r="G9616" s="29" t="s">
        <v>274</v>
      </c>
      <c r="H9616" s="51" t="s">
        <v>22970</v>
      </c>
      <c r="I9616" s="6"/>
      <c r="J9616" s="6"/>
    </row>
    <row r="9617">
      <c r="A9617" s="62">
        <v>9.20706401936E11</v>
      </c>
      <c r="B9617" s="63" t="s">
        <v>27640</v>
      </c>
      <c r="C9617" s="63" t="s">
        <v>27641</v>
      </c>
      <c r="D9617" s="62">
        <v>8.777731277E10</v>
      </c>
      <c r="E9617" s="63" t="s">
        <v>525</v>
      </c>
      <c r="F9617" s="63" t="s">
        <v>2984</v>
      </c>
      <c r="G9617" s="63" t="s">
        <v>5954</v>
      </c>
      <c r="H9617" s="33"/>
      <c r="I9617" s="33"/>
      <c r="J9617" s="6"/>
    </row>
    <row r="9618">
      <c r="A9618" s="3">
        <v>9.20726000218E11</v>
      </c>
      <c r="B9618" s="2" t="s">
        <v>27642</v>
      </c>
      <c r="C9618" s="2" t="s">
        <v>27643</v>
      </c>
      <c r="D9618" s="69" t="s">
        <v>27644</v>
      </c>
      <c r="E9618" s="2" t="s">
        <v>15</v>
      </c>
      <c r="F9618" s="2" t="s">
        <v>273</v>
      </c>
      <c r="G9618" s="2" t="s">
        <v>15999</v>
      </c>
      <c r="H9618" s="4" t="s">
        <v>22970</v>
      </c>
      <c r="I9618" s="10"/>
      <c r="J9618" s="33"/>
    </row>
    <row r="9619">
      <c r="A9619" s="28">
        <v>9.20708451369E11</v>
      </c>
      <c r="B9619" s="29" t="s">
        <v>27645</v>
      </c>
      <c r="C9619" s="29" t="s">
        <v>27646</v>
      </c>
      <c r="D9619" s="28">
        <v>8.7011235299E10</v>
      </c>
      <c r="E9619" s="29" t="s">
        <v>5989</v>
      </c>
      <c r="F9619" s="29" t="s">
        <v>22</v>
      </c>
      <c r="G9619" s="29" t="s">
        <v>1427</v>
      </c>
      <c r="H9619" s="51" t="s">
        <v>2713</v>
      </c>
      <c r="I9619" s="6"/>
      <c r="J9619" s="6"/>
    </row>
    <row r="9620">
      <c r="A9620" s="62">
        <v>9.20711351557E11</v>
      </c>
      <c r="B9620" s="63" t="s">
        <v>27647</v>
      </c>
      <c r="C9620" s="63" t="s">
        <v>27648</v>
      </c>
      <c r="D9620" s="62">
        <v>8.7752081193E10</v>
      </c>
      <c r="E9620" s="63" t="s">
        <v>36</v>
      </c>
      <c r="F9620" s="63" t="s">
        <v>1868</v>
      </c>
      <c r="G9620" s="63" t="s">
        <v>16744</v>
      </c>
      <c r="H9620" s="33"/>
      <c r="I9620" s="33"/>
      <c r="J9620" s="6"/>
    </row>
    <row r="9621">
      <c r="A9621" s="3">
        <v>9.20717301008E11</v>
      </c>
      <c r="B9621" s="2" t="s">
        <v>27649</v>
      </c>
      <c r="C9621" s="2" t="s">
        <v>27650</v>
      </c>
      <c r="D9621" s="3">
        <v>8.7754693787E10</v>
      </c>
      <c r="E9621" s="2" t="s">
        <v>117</v>
      </c>
      <c r="F9621" s="2" t="s">
        <v>16</v>
      </c>
      <c r="G9621" s="2" t="s">
        <v>27651</v>
      </c>
      <c r="H9621" s="4" t="s">
        <v>27652</v>
      </c>
      <c r="I9621" s="10"/>
      <c r="J9621" s="33"/>
    </row>
    <row r="9622">
      <c r="A9622" s="28">
        <v>9.20725302218E11</v>
      </c>
      <c r="B9622" s="29" t="s">
        <v>27653</v>
      </c>
      <c r="C9622" s="29" t="s">
        <v>27654</v>
      </c>
      <c r="D9622" s="28">
        <v>8.7758820102E10</v>
      </c>
      <c r="E9622" s="29" t="s">
        <v>674</v>
      </c>
      <c r="F9622" s="29" t="s">
        <v>2</v>
      </c>
      <c r="G9622" s="29" t="s">
        <v>5569</v>
      </c>
      <c r="H9622" s="51" t="s">
        <v>20485</v>
      </c>
      <c r="I9622" s="6"/>
      <c r="J9622" s="6"/>
    </row>
    <row r="9623">
      <c r="A9623" s="62">
        <v>9.20723401493E11</v>
      </c>
      <c r="B9623" s="63" t="s">
        <v>27655</v>
      </c>
      <c r="C9623" s="63" t="s">
        <v>27656</v>
      </c>
      <c r="D9623" s="62">
        <v>8.7756293465E10</v>
      </c>
      <c r="E9623" s="63" t="s">
        <v>117</v>
      </c>
      <c r="F9623" s="63" t="s">
        <v>205</v>
      </c>
      <c r="G9623" s="63" t="s">
        <v>25706</v>
      </c>
      <c r="H9623" s="33"/>
      <c r="I9623" s="33"/>
      <c r="J9623" s="6"/>
    </row>
    <row r="9624">
      <c r="A9624" s="3">
        <v>9.20802350404E11</v>
      </c>
      <c r="B9624" s="2" t="s">
        <v>27657</v>
      </c>
      <c r="C9624" s="2" t="s">
        <v>27658</v>
      </c>
      <c r="D9624" s="69" t="s">
        <v>27659</v>
      </c>
      <c r="E9624" s="2" t="s">
        <v>117</v>
      </c>
      <c r="F9624" s="2" t="s">
        <v>91</v>
      </c>
      <c r="G9624" s="2" t="s">
        <v>4461</v>
      </c>
      <c r="H9624" s="4" t="s">
        <v>2894</v>
      </c>
      <c r="I9624" s="10"/>
      <c r="J9624" s="33"/>
    </row>
    <row r="9625">
      <c r="A9625" s="28">
        <v>9.20729300352E11</v>
      </c>
      <c r="B9625" s="29" t="s">
        <v>27660</v>
      </c>
      <c r="C9625" s="29" t="s">
        <v>27661</v>
      </c>
      <c r="D9625" s="28">
        <v>8.7477816742E10</v>
      </c>
      <c r="E9625" s="29" t="s">
        <v>36</v>
      </c>
      <c r="F9625" s="29" t="s">
        <v>16</v>
      </c>
      <c r="G9625" s="29" t="s">
        <v>2178</v>
      </c>
      <c r="H9625" s="51" t="s">
        <v>2977</v>
      </c>
      <c r="I9625" s="6"/>
      <c r="J9625" s="6"/>
    </row>
    <row r="9626">
      <c r="A9626" s="28">
        <v>9.2073040086E11</v>
      </c>
      <c r="B9626" s="29" t="s">
        <v>27662</v>
      </c>
      <c r="C9626" s="29" t="s">
        <v>27663</v>
      </c>
      <c r="D9626" s="28">
        <v>8.7029654892E10</v>
      </c>
      <c r="E9626" s="29" t="s">
        <v>213</v>
      </c>
      <c r="F9626" s="29" t="s">
        <v>37</v>
      </c>
      <c r="G9626" s="29" t="s">
        <v>27664</v>
      </c>
      <c r="H9626" s="51" t="s">
        <v>27381</v>
      </c>
      <c r="I9626" s="6"/>
      <c r="J9626" s="6"/>
    </row>
    <row r="9627">
      <c r="A9627" s="28">
        <v>9.20803450892E11</v>
      </c>
      <c r="B9627" s="29" t="s">
        <v>27665</v>
      </c>
      <c r="C9627" s="29" t="s">
        <v>27666</v>
      </c>
      <c r="D9627" s="28">
        <v>8.7023701319E10</v>
      </c>
      <c r="E9627" s="29" t="s">
        <v>14367</v>
      </c>
      <c r="F9627" s="29" t="s">
        <v>71</v>
      </c>
      <c r="G9627" s="29" t="s">
        <v>2083</v>
      </c>
      <c r="H9627" s="51" t="s">
        <v>27667</v>
      </c>
      <c r="I9627" s="6"/>
      <c r="J9627" s="10"/>
    </row>
    <row r="9628">
      <c r="A9628" s="28">
        <v>9.20804402749E11</v>
      </c>
      <c r="B9628" s="29" t="s">
        <v>27668</v>
      </c>
      <c r="C9628" s="29" t="s">
        <v>27669</v>
      </c>
      <c r="D9628" s="39" t="s">
        <v>27670</v>
      </c>
      <c r="E9628" s="29" t="s">
        <v>173</v>
      </c>
      <c r="F9628" s="29" t="s">
        <v>37</v>
      </c>
      <c r="G9628" s="29" t="s">
        <v>19092</v>
      </c>
      <c r="H9628" s="51" t="s">
        <v>27381</v>
      </c>
      <c r="I9628" s="6"/>
      <c r="J9628" s="10"/>
    </row>
    <row r="9629">
      <c r="A9629" s="28">
        <v>9.2081245091E11</v>
      </c>
      <c r="B9629" s="29" t="s">
        <v>27671</v>
      </c>
      <c r="C9629" s="29" t="s">
        <v>27672</v>
      </c>
      <c r="D9629" s="28">
        <v>8.776411202E10</v>
      </c>
      <c r="E9629" s="29" t="s">
        <v>165</v>
      </c>
      <c r="F9629" s="29" t="s">
        <v>9</v>
      </c>
      <c r="G9629" s="29" t="s">
        <v>1536</v>
      </c>
      <c r="H9629" s="30" t="s">
        <v>269</v>
      </c>
      <c r="I9629" s="6"/>
      <c r="J9629" s="6"/>
    </row>
    <row r="9630">
      <c r="A9630" s="3">
        <v>9.20807351559E11</v>
      </c>
      <c r="B9630" s="2" t="s">
        <v>27673</v>
      </c>
      <c r="C9630" s="2" t="s">
        <v>27674</v>
      </c>
      <c r="D9630" s="2" t="s">
        <v>27675</v>
      </c>
      <c r="E9630" s="2" t="s">
        <v>36</v>
      </c>
      <c r="F9630" s="2" t="s">
        <v>96</v>
      </c>
      <c r="G9630" s="2" t="s">
        <v>14504</v>
      </c>
      <c r="H9630" s="4" t="s">
        <v>27652</v>
      </c>
      <c r="I9630" s="10"/>
      <c r="J9630" s="6"/>
    </row>
    <row r="9631">
      <c r="A9631" s="28">
        <v>9.20813351224E11</v>
      </c>
      <c r="B9631" s="29" t="s">
        <v>27676</v>
      </c>
      <c r="C9631" s="29" t="s">
        <v>27677</v>
      </c>
      <c r="D9631" s="39" t="s">
        <v>27678</v>
      </c>
      <c r="E9631" s="29" t="s">
        <v>302</v>
      </c>
      <c r="F9631" s="29" t="s">
        <v>141</v>
      </c>
      <c r="G9631" s="29" t="s">
        <v>16867</v>
      </c>
      <c r="H9631" s="51" t="s">
        <v>5566</v>
      </c>
      <c r="I9631" s="6"/>
      <c r="J9631" s="13"/>
    </row>
    <row r="9632">
      <c r="A9632" s="28">
        <v>9.20807451337E11</v>
      </c>
      <c r="B9632" s="29" t="s">
        <v>27679</v>
      </c>
      <c r="C9632" s="29" t="s">
        <v>27680</v>
      </c>
      <c r="D9632" s="39" t="s">
        <v>27681</v>
      </c>
      <c r="E9632" s="29" t="s">
        <v>14367</v>
      </c>
      <c r="F9632" s="29" t="s">
        <v>22</v>
      </c>
      <c r="G9632" s="29" t="s">
        <v>2467</v>
      </c>
      <c r="H9632" s="51" t="s">
        <v>27682</v>
      </c>
      <c r="I9632" s="6"/>
      <c r="J9632" s="33"/>
    </row>
    <row r="9633">
      <c r="A9633" s="28">
        <v>9.20822000205E11</v>
      </c>
      <c r="B9633" s="29" t="s">
        <v>27683</v>
      </c>
      <c r="C9633" s="29" t="s">
        <v>27684</v>
      </c>
      <c r="D9633" s="28">
        <f>+77718149494</f>
        <v>77718149494</v>
      </c>
      <c r="E9633" s="29" t="s">
        <v>2749</v>
      </c>
      <c r="F9633" s="29" t="s">
        <v>452</v>
      </c>
      <c r="G9633" s="29" t="s">
        <v>27685</v>
      </c>
      <c r="H9633" s="51" t="s">
        <v>27686</v>
      </c>
      <c r="I9633" s="6"/>
      <c r="J9633" s="6"/>
    </row>
    <row r="9634">
      <c r="A9634" s="28">
        <v>9.20817300201E11</v>
      </c>
      <c r="B9634" s="29" t="s">
        <v>27687</v>
      </c>
      <c r="C9634" s="29" t="s">
        <v>27688</v>
      </c>
      <c r="D9634" s="39" t="s">
        <v>27689</v>
      </c>
      <c r="E9634" s="29" t="s">
        <v>225</v>
      </c>
      <c r="F9634" s="29" t="s">
        <v>2</v>
      </c>
      <c r="G9634" s="29" t="s">
        <v>27690</v>
      </c>
      <c r="H9634" s="51" t="s">
        <v>20485</v>
      </c>
      <c r="I9634" s="6"/>
      <c r="J9634" s="33"/>
    </row>
    <row r="9635">
      <c r="A9635" s="28">
        <v>9.20818401271E11</v>
      </c>
      <c r="B9635" s="29" t="s">
        <v>27691</v>
      </c>
      <c r="C9635" s="29" t="s">
        <v>27691</v>
      </c>
      <c r="D9635" s="28">
        <v>8.7051225659E10</v>
      </c>
      <c r="E9635" s="29" t="s">
        <v>106</v>
      </c>
      <c r="F9635" s="29" t="s">
        <v>201</v>
      </c>
      <c r="G9635" s="29" t="s">
        <v>498</v>
      </c>
      <c r="H9635" s="51" t="s">
        <v>2977</v>
      </c>
      <c r="I9635" s="6"/>
      <c r="J9635" s="6"/>
    </row>
    <row r="9636">
      <c r="A9636" s="3">
        <v>9.20819450295E11</v>
      </c>
      <c r="B9636" s="2" t="s">
        <v>27692</v>
      </c>
      <c r="C9636" s="2" t="s">
        <v>27693</v>
      </c>
      <c r="D9636" s="3">
        <f>+77053315149</f>
        <v>77053315149</v>
      </c>
      <c r="E9636" s="2" t="s">
        <v>213</v>
      </c>
      <c r="F9636" s="2" t="s">
        <v>91</v>
      </c>
      <c r="G9636" s="2" t="s">
        <v>27694</v>
      </c>
      <c r="H9636" s="4" t="s">
        <v>27695</v>
      </c>
      <c r="I9636" s="10"/>
      <c r="J9636" s="13"/>
    </row>
    <row r="9637">
      <c r="A9637" s="62">
        <v>9.20828402224E11</v>
      </c>
      <c r="B9637" s="63" t="s">
        <v>27696</v>
      </c>
      <c r="C9637" s="63" t="s">
        <v>27697</v>
      </c>
      <c r="D9637" s="62">
        <f>+7701414342</f>
        <v>7701414342</v>
      </c>
      <c r="E9637" s="63" t="s">
        <v>213</v>
      </c>
      <c r="F9637" s="63" t="s">
        <v>205</v>
      </c>
      <c r="G9637" s="63" t="s">
        <v>27574</v>
      </c>
      <c r="H9637" s="33"/>
      <c r="I9637" s="33"/>
      <c r="J9637" s="33"/>
    </row>
    <row r="9638">
      <c r="A9638" s="28">
        <v>9.20826301194E11</v>
      </c>
      <c r="B9638" s="29" t="s">
        <v>27698</v>
      </c>
      <c r="C9638" s="29" t="s">
        <v>27699</v>
      </c>
      <c r="D9638" s="28">
        <v>8.7777454566E10</v>
      </c>
      <c r="E9638" s="29" t="s">
        <v>525</v>
      </c>
      <c r="F9638" s="29" t="s">
        <v>2</v>
      </c>
      <c r="G9638" s="29" t="s">
        <v>6514</v>
      </c>
      <c r="H9638" s="51" t="s">
        <v>20485</v>
      </c>
      <c r="I9638" s="6"/>
      <c r="J9638" s="6"/>
    </row>
    <row r="9639">
      <c r="A9639" s="28">
        <v>9.2090430144E11</v>
      </c>
      <c r="B9639" s="29" t="s">
        <v>27700</v>
      </c>
      <c r="C9639" s="29" t="s">
        <v>27701</v>
      </c>
      <c r="D9639" s="28">
        <v>8.7021582424E10</v>
      </c>
      <c r="E9639" s="29" t="s">
        <v>225</v>
      </c>
      <c r="F9639" s="29" t="s">
        <v>16</v>
      </c>
      <c r="G9639" s="29" t="s">
        <v>3404</v>
      </c>
      <c r="H9639" s="51" t="s">
        <v>2977</v>
      </c>
      <c r="I9639" s="6"/>
      <c r="J9639" s="10"/>
    </row>
    <row r="9640">
      <c r="A9640" s="28">
        <v>9.20830351188E11</v>
      </c>
      <c r="B9640" s="29" t="s">
        <v>27702</v>
      </c>
      <c r="C9640" s="29" t="s">
        <v>27703</v>
      </c>
      <c r="D9640" s="39" t="s">
        <v>27704</v>
      </c>
      <c r="E9640" s="29" t="s">
        <v>165</v>
      </c>
      <c r="F9640" s="29" t="s">
        <v>60</v>
      </c>
      <c r="G9640" s="29" t="s">
        <v>2330</v>
      </c>
      <c r="H9640" s="51" t="s">
        <v>5540</v>
      </c>
      <c r="I9640" s="6"/>
      <c r="J9640" s="6"/>
    </row>
    <row r="9641">
      <c r="A9641" s="62">
        <v>9.20831401301E11</v>
      </c>
      <c r="B9641" s="63" t="s">
        <v>27705</v>
      </c>
      <c r="C9641" s="63" t="s">
        <v>27705</v>
      </c>
      <c r="D9641" s="63" t="s">
        <v>27706</v>
      </c>
      <c r="E9641" s="63" t="s">
        <v>165</v>
      </c>
      <c r="F9641" s="63" t="s">
        <v>205</v>
      </c>
      <c r="G9641" s="63" t="s">
        <v>16176</v>
      </c>
      <c r="H9641" s="33"/>
      <c r="I9641" s="33"/>
      <c r="J9641" s="10"/>
    </row>
    <row r="9642">
      <c r="A9642" s="62">
        <v>9.209023013E11</v>
      </c>
      <c r="B9642" s="63" t="s">
        <v>27707</v>
      </c>
      <c r="C9642" s="63" t="s">
        <v>27708</v>
      </c>
      <c r="D9642" s="62">
        <v>8.7018459212E10</v>
      </c>
      <c r="E9642" s="63" t="s">
        <v>302</v>
      </c>
      <c r="F9642" s="63" t="s">
        <v>1868</v>
      </c>
      <c r="G9642" s="63" t="s">
        <v>27709</v>
      </c>
      <c r="H9642" s="33"/>
      <c r="I9642" s="33"/>
      <c r="J9642" s="10"/>
    </row>
    <row r="9643">
      <c r="A9643" s="3">
        <v>9.20905350127E11</v>
      </c>
      <c r="B9643" s="2" t="s">
        <v>27710</v>
      </c>
      <c r="C9643" s="2" t="s">
        <v>27711</v>
      </c>
      <c r="D9643" s="69" t="s">
        <v>27712</v>
      </c>
      <c r="E9643" s="2" t="s">
        <v>674</v>
      </c>
      <c r="F9643" s="2" t="s">
        <v>91</v>
      </c>
      <c r="G9643" s="2" t="s">
        <v>18948</v>
      </c>
      <c r="H9643" s="4" t="s">
        <v>2928</v>
      </c>
      <c r="I9643" s="10"/>
      <c r="J9643" s="6"/>
    </row>
    <row r="9644">
      <c r="A9644" s="28">
        <v>9.20906301154E11</v>
      </c>
      <c r="B9644" s="29" t="s">
        <v>27713</v>
      </c>
      <c r="C9644" s="29" t="s">
        <v>27714</v>
      </c>
      <c r="D9644" s="28">
        <v>8.7759809494E10</v>
      </c>
      <c r="E9644" s="29" t="s">
        <v>36</v>
      </c>
      <c r="F9644" s="29" t="s">
        <v>37</v>
      </c>
      <c r="G9644" s="29" t="s">
        <v>15541</v>
      </c>
      <c r="H9644" s="51" t="s">
        <v>27381</v>
      </c>
      <c r="I9644" s="6"/>
      <c r="J9644" s="6"/>
    </row>
    <row r="9645">
      <c r="A9645" s="62">
        <v>9.20909401187E11</v>
      </c>
      <c r="B9645" s="63" t="s">
        <v>27715</v>
      </c>
      <c r="C9645" s="63" t="s">
        <v>27716</v>
      </c>
      <c r="D9645" s="62">
        <f>+77477737706</f>
        <v>77477737706</v>
      </c>
      <c r="E9645" s="63" t="s">
        <v>225</v>
      </c>
      <c r="F9645" s="63" t="s">
        <v>205</v>
      </c>
      <c r="G9645" s="63" t="s">
        <v>802</v>
      </c>
      <c r="H9645" s="33"/>
      <c r="I9645" s="33"/>
      <c r="J9645" s="33"/>
    </row>
    <row r="9646">
      <c r="A9646" s="28">
        <v>9.20907402411E11</v>
      </c>
      <c r="B9646" s="29" t="s">
        <v>27717</v>
      </c>
      <c r="C9646" s="29" t="s">
        <v>27718</v>
      </c>
      <c r="D9646" s="28">
        <v>8.7056599995E10</v>
      </c>
      <c r="E9646" s="29" t="s">
        <v>19911</v>
      </c>
      <c r="F9646" s="29" t="s">
        <v>273</v>
      </c>
      <c r="G9646" s="29" t="s">
        <v>5830</v>
      </c>
      <c r="H9646" s="51" t="s">
        <v>22970</v>
      </c>
      <c r="I9646" s="6"/>
      <c r="J9646" s="6"/>
    </row>
    <row r="9647">
      <c r="A9647" s="28">
        <v>9.20909302013E11</v>
      </c>
      <c r="B9647" s="29" t="s">
        <v>27719</v>
      </c>
      <c r="C9647" s="29" t="s">
        <v>27720</v>
      </c>
      <c r="D9647" s="28">
        <v>8.7766665034E10</v>
      </c>
      <c r="E9647" s="29" t="s">
        <v>674</v>
      </c>
      <c r="F9647" s="29" t="s">
        <v>2</v>
      </c>
      <c r="G9647" s="29" t="s">
        <v>17412</v>
      </c>
      <c r="H9647" s="51" t="s">
        <v>27721</v>
      </c>
      <c r="I9647" s="6"/>
      <c r="J9647" s="6"/>
    </row>
    <row r="9648">
      <c r="A9648" s="28">
        <v>9.20916300577E11</v>
      </c>
      <c r="B9648" s="29" t="s">
        <v>27722</v>
      </c>
      <c r="C9648" s="29" t="s">
        <v>27723</v>
      </c>
      <c r="D9648" s="28">
        <v>8.705154402E10</v>
      </c>
      <c r="E9648" s="29" t="s">
        <v>165</v>
      </c>
      <c r="F9648" s="29" t="s">
        <v>2</v>
      </c>
      <c r="G9648" s="29" t="s">
        <v>3114</v>
      </c>
      <c r="H9648" s="51" t="s">
        <v>20485</v>
      </c>
      <c r="I9648" s="6"/>
      <c r="J9648" s="13"/>
    </row>
    <row r="9649">
      <c r="A9649" s="28">
        <v>9.20910301532E11</v>
      </c>
      <c r="B9649" s="29" t="s">
        <v>27724</v>
      </c>
      <c r="C9649" s="29" t="s">
        <v>27725</v>
      </c>
      <c r="D9649" s="39" t="s">
        <v>27726</v>
      </c>
      <c r="E9649" s="29" t="s">
        <v>302</v>
      </c>
      <c r="F9649" s="29" t="s">
        <v>37</v>
      </c>
      <c r="G9649" s="29" t="s">
        <v>13076</v>
      </c>
      <c r="H9649" s="51" t="s">
        <v>27727</v>
      </c>
      <c r="I9649" s="6"/>
      <c r="J9649" s="6"/>
    </row>
    <row r="9650">
      <c r="A9650" s="3">
        <v>9.20916302325E11</v>
      </c>
      <c r="B9650" s="2" t="s">
        <v>27728</v>
      </c>
      <c r="C9650" s="2" t="s">
        <v>27729</v>
      </c>
      <c r="D9650" s="69" t="s">
        <v>27730</v>
      </c>
      <c r="E9650" s="2" t="s">
        <v>674</v>
      </c>
      <c r="F9650" s="2" t="s">
        <v>452</v>
      </c>
      <c r="G9650" s="2" t="s">
        <v>3334</v>
      </c>
      <c r="H9650" s="4" t="s">
        <v>23560</v>
      </c>
      <c r="I9650" s="10"/>
      <c r="J9650" s="10"/>
    </row>
    <row r="9651">
      <c r="A9651" s="3">
        <v>9.20916402262E11</v>
      </c>
      <c r="B9651" s="2" t="s">
        <v>27731</v>
      </c>
      <c r="C9651" s="2" t="s">
        <v>27732</v>
      </c>
      <c r="D9651" s="3">
        <f>+77752461005</f>
        <v>77752461005</v>
      </c>
      <c r="E9651" s="2" t="s">
        <v>1335</v>
      </c>
      <c r="F9651" s="2" t="s">
        <v>2</v>
      </c>
      <c r="G9651" s="2" t="s">
        <v>1705</v>
      </c>
      <c r="H9651" s="4" t="s">
        <v>26383</v>
      </c>
      <c r="I9651" s="10"/>
      <c r="J9651" s="6"/>
    </row>
    <row r="9652">
      <c r="A9652" s="62">
        <v>9.20921401886E11</v>
      </c>
      <c r="B9652" s="63" t="s">
        <v>27733</v>
      </c>
      <c r="C9652" s="63" t="s">
        <v>27734</v>
      </c>
      <c r="D9652" s="68" t="str">
        <f>+77073424516 ,87073424516</f>
        <v>#ERROR!</v>
      </c>
      <c r="E9652" s="63" t="s">
        <v>442</v>
      </c>
      <c r="F9652" s="63" t="s">
        <v>205</v>
      </c>
      <c r="G9652" s="63" t="s">
        <v>27735</v>
      </c>
      <c r="H9652" s="33"/>
      <c r="I9652" s="33"/>
      <c r="J9652" s="13"/>
    </row>
    <row r="9653">
      <c r="A9653" s="62">
        <v>9.20922400982E11</v>
      </c>
      <c r="B9653" s="63" t="s">
        <v>27736</v>
      </c>
      <c r="C9653" s="63" t="s">
        <v>27737</v>
      </c>
      <c r="D9653" s="62">
        <v>8.7071501128E10</v>
      </c>
      <c r="E9653" s="63" t="s">
        <v>165</v>
      </c>
      <c r="F9653" s="63" t="s">
        <v>205</v>
      </c>
      <c r="G9653" s="63" t="s">
        <v>20561</v>
      </c>
      <c r="H9653" s="33"/>
      <c r="I9653" s="33"/>
      <c r="J9653" s="10"/>
    </row>
    <row r="9654">
      <c r="A9654" s="28">
        <v>9.21004401942E11</v>
      </c>
      <c r="B9654" s="29" t="s">
        <v>27738</v>
      </c>
      <c r="C9654" s="29" t="s">
        <v>27739</v>
      </c>
      <c r="D9654" s="28">
        <v>8.7078883487E10</v>
      </c>
      <c r="E9654" s="29" t="s">
        <v>15</v>
      </c>
      <c r="F9654" s="29" t="s">
        <v>2</v>
      </c>
      <c r="G9654" s="29" t="s">
        <v>3114</v>
      </c>
      <c r="H9654" s="51" t="s">
        <v>20485</v>
      </c>
      <c r="I9654" s="6"/>
      <c r="J9654" s="33"/>
    </row>
    <row r="9655">
      <c r="A9655" s="28">
        <v>9.20925402142E11</v>
      </c>
      <c r="B9655" s="29" t="s">
        <v>27740</v>
      </c>
      <c r="C9655" s="29" t="s">
        <v>27741</v>
      </c>
      <c r="D9655" s="28">
        <v>8.7755921192E10</v>
      </c>
      <c r="E9655" s="29" t="s">
        <v>225</v>
      </c>
      <c r="F9655" s="29" t="s">
        <v>31</v>
      </c>
      <c r="G9655" s="29" t="s">
        <v>2447</v>
      </c>
      <c r="H9655" s="51" t="s">
        <v>6359</v>
      </c>
      <c r="I9655" s="6"/>
      <c r="J9655" s="6"/>
    </row>
    <row r="9656">
      <c r="A9656" s="62">
        <v>9.20926401714E11</v>
      </c>
      <c r="B9656" s="63" t="s">
        <v>16289</v>
      </c>
      <c r="C9656" s="63" t="s">
        <v>27742</v>
      </c>
      <c r="D9656" s="62">
        <v>8.7073366633E10</v>
      </c>
      <c r="E9656" s="63" t="s">
        <v>15495</v>
      </c>
      <c r="F9656" s="63" t="s">
        <v>2984</v>
      </c>
      <c r="G9656" s="63" t="s">
        <v>17026</v>
      </c>
      <c r="H9656" s="33"/>
      <c r="I9656" s="33"/>
      <c r="J9656" s="6"/>
    </row>
    <row r="9657">
      <c r="A9657" s="28">
        <v>9.20927400404E11</v>
      </c>
      <c r="B9657" s="29" t="s">
        <v>27743</v>
      </c>
      <c r="C9657" s="29" t="s">
        <v>27744</v>
      </c>
      <c r="D9657" s="28">
        <f>+77474646038</f>
        <v>77474646038</v>
      </c>
      <c r="E9657" s="29" t="s">
        <v>1</v>
      </c>
      <c r="F9657" s="29" t="s">
        <v>16</v>
      </c>
      <c r="G9657" s="29" t="s">
        <v>6514</v>
      </c>
      <c r="H9657" s="51" t="s">
        <v>20485</v>
      </c>
      <c r="I9657" s="6"/>
      <c r="J9657" s="10"/>
      <c r="K9657" s="27"/>
      <c r="L9657" s="27"/>
      <c r="M9657" s="27"/>
      <c r="N9657" s="27"/>
      <c r="O9657" s="27"/>
      <c r="P9657" s="27"/>
      <c r="Q9657" s="27"/>
      <c r="R9657" s="27"/>
      <c r="S9657" s="27"/>
      <c r="T9657" s="27"/>
      <c r="U9657" s="27"/>
      <c r="V9657" s="27"/>
      <c r="W9657" s="27"/>
      <c r="X9657" s="27"/>
      <c r="Y9657" s="27"/>
      <c r="Z9657" s="27"/>
    </row>
    <row r="9658">
      <c r="A9658" s="3">
        <v>9.20928450713E11</v>
      </c>
      <c r="B9658" s="2" t="s">
        <v>17223</v>
      </c>
      <c r="C9658" s="2" t="s">
        <v>27745</v>
      </c>
      <c r="D9658" s="3">
        <v>8.7081983013E10</v>
      </c>
      <c r="E9658" s="2" t="s">
        <v>117</v>
      </c>
      <c r="F9658" s="2" t="s">
        <v>96</v>
      </c>
      <c r="G9658" s="2" t="s">
        <v>6065</v>
      </c>
      <c r="H9658" s="4" t="s">
        <v>27652</v>
      </c>
      <c r="I9658" s="10"/>
      <c r="J9658" s="6"/>
    </row>
    <row r="9659">
      <c r="A9659" s="3">
        <v>9.21003301148E11</v>
      </c>
      <c r="B9659" s="2" t="s">
        <v>27746</v>
      </c>
      <c r="C9659" s="2" t="s">
        <v>27747</v>
      </c>
      <c r="D9659" s="3">
        <v>8.7027552323E10</v>
      </c>
      <c r="E9659" s="2" t="s">
        <v>117</v>
      </c>
      <c r="F9659" s="2" t="s">
        <v>37</v>
      </c>
      <c r="G9659" s="2" t="s">
        <v>13369</v>
      </c>
      <c r="H9659" s="4" t="s">
        <v>27748</v>
      </c>
      <c r="I9659" s="10"/>
      <c r="J9659" s="6"/>
    </row>
    <row r="9660">
      <c r="A9660" s="28">
        <v>9.20925301445E11</v>
      </c>
      <c r="B9660" s="29" t="s">
        <v>26748</v>
      </c>
      <c r="C9660" s="29" t="s">
        <v>27749</v>
      </c>
      <c r="D9660" s="28">
        <f>+77058187604</f>
        <v>77058187604</v>
      </c>
      <c r="E9660" s="29" t="s">
        <v>165</v>
      </c>
      <c r="F9660" s="29" t="s">
        <v>201</v>
      </c>
      <c r="G9660" s="29" t="s">
        <v>27750</v>
      </c>
      <c r="H9660" s="51" t="s">
        <v>25517</v>
      </c>
      <c r="I9660" s="6"/>
      <c r="J9660" s="10"/>
    </row>
    <row r="9661">
      <c r="A9661" s="28">
        <v>9.20926350885E11</v>
      </c>
      <c r="B9661" s="29" t="s">
        <v>27751</v>
      </c>
      <c r="C9661" s="29" t="s">
        <v>27752</v>
      </c>
      <c r="D9661" s="28">
        <v>8.7051237697E10</v>
      </c>
      <c r="E9661" s="29" t="s">
        <v>16</v>
      </c>
      <c r="F9661" s="29" t="s">
        <v>141</v>
      </c>
      <c r="G9661" s="29" t="s">
        <v>27753</v>
      </c>
      <c r="H9661" s="51" t="s">
        <v>27754</v>
      </c>
      <c r="I9661" s="6"/>
      <c r="J9661" s="10"/>
    </row>
    <row r="9662">
      <c r="A9662" s="3">
        <v>9.20926351219E11</v>
      </c>
      <c r="B9662" s="2" t="s">
        <v>26503</v>
      </c>
      <c r="C9662" s="2" t="s">
        <v>27755</v>
      </c>
      <c r="D9662" s="3">
        <v>8.7022456891E10</v>
      </c>
      <c r="E9662" s="2" t="s">
        <v>165</v>
      </c>
      <c r="F9662" s="2" t="s">
        <v>201</v>
      </c>
      <c r="G9662" s="2" t="s">
        <v>2976</v>
      </c>
      <c r="H9662" s="4" t="s">
        <v>25517</v>
      </c>
      <c r="I9662" s="10"/>
      <c r="J9662" s="6"/>
    </row>
    <row r="9663">
      <c r="A9663" s="3">
        <v>9.20929302306E11</v>
      </c>
      <c r="B9663" s="2" t="s">
        <v>27756</v>
      </c>
      <c r="C9663" s="2" t="s">
        <v>27757</v>
      </c>
      <c r="D9663" s="3">
        <f>+77070223697</f>
        <v>77070223697</v>
      </c>
      <c r="E9663" s="2" t="s">
        <v>6313</v>
      </c>
      <c r="F9663" s="2" t="s">
        <v>2</v>
      </c>
      <c r="G9663" s="2" t="s">
        <v>13111</v>
      </c>
      <c r="H9663" s="4" t="s">
        <v>26383</v>
      </c>
      <c r="I9663" s="10"/>
      <c r="J9663" s="10"/>
    </row>
    <row r="9664">
      <c r="A9664" s="28">
        <v>9.20940000638E11</v>
      </c>
      <c r="B9664" s="29" t="s">
        <v>27758</v>
      </c>
      <c r="C9664" s="29" t="s">
        <v>27759</v>
      </c>
      <c r="D9664" s="29" t="s">
        <v>27760</v>
      </c>
      <c r="E9664" s="29" t="s">
        <v>6803</v>
      </c>
      <c r="F9664" s="29" t="s">
        <v>37</v>
      </c>
      <c r="G9664" s="29" t="s">
        <v>27761</v>
      </c>
      <c r="H9664" s="51" t="s">
        <v>27748</v>
      </c>
      <c r="I9664" s="6"/>
      <c r="J9664" s="10"/>
    </row>
    <row r="9665">
      <c r="A9665" s="3">
        <v>9.21003301891E11</v>
      </c>
      <c r="B9665" s="2" t="s">
        <v>27762</v>
      </c>
      <c r="C9665" s="2" t="s">
        <v>27763</v>
      </c>
      <c r="D9665" s="69" t="s">
        <v>27764</v>
      </c>
      <c r="E9665" s="2" t="s">
        <v>15580</v>
      </c>
      <c r="F9665" s="2" t="s">
        <v>201</v>
      </c>
      <c r="G9665" s="2" t="s">
        <v>14665</v>
      </c>
      <c r="H9665" s="4" t="s">
        <v>27765</v>
      </c>
      <c r="I9665" s="10"/>
      <c r="J9665" s="6"/>
    </row>
    <row r="9666">
      <c r="A9666" s="28">
        <v>9.21011350992E11</v>
      </c>
      <c r="B9666" s="29" t="s">
        <v>27766</v>
      </c>
      <c r="C9666" s="29" t="s">
        <v>27767</v>
      </c>
      <c r="D9666" s="29" t="s">
        <v>27768</v>
      </c>
      <c r="E9666" s="29" t="s">
        <v>6378</v>
      </c>
      <c r="F9666" s="29" t="s">
        <v>9</v>
      </c>
      <c r="G9666" s="29" t="s">
        <v>1584</v>
      </c>
      <c r="H9666" s="30" t="s">
        <v>3123</v>
      </c>
      <c r="I9666" s="6"/>
      <c r="J9666" s="10"/>
      <c r="K9666" s="27"/>
      <c r="L9666" s="27"/>
      <c r="M9666" s="27"/>
      <c r="N9666" s="27"/>
      <c r="O9666" s="27"/>
      <c r="P9666" s="27"/>
      <c r="Q9666" s="27"/>
      <c r="R9666" s="27"/>
      <c r="S9666" s="27"/>
      <c r="T9666" s="27"/>
      <c r="U9666" s="27"/>
      <c r="V9666" s="27"/>
      <c r="W9666" s="27"/>
      <c r="X9666" s="27"/>
      <c r="Y9666" s="27"/>
      <c r="Z9666" s="27"/>
    </row>
    <row r="9667">
      <c r="A9667" s="28">
        <v>9.21006301293E11</v>
      </c>
      <c r="B9667" s="29" t="s">
        <v>27769</v>
      </c>
      <c r="C9667" s="29" t="s">
        <v>27770</v>
      </c>
      <c r="D9667" s="28">
        <v>8.7026433823E10</v>
      </c>
      <c r="E9667" s="29" t="s">
        <v>117</v>
      </c>
      <c r="F9667" s="29" t="s">
        <v>96</v>
      </c>
      <c r="G9667" s="29" t="s">
        <v>14432</v>
      </c>
      <c r="H9667" s="51" t="s">
        <v>26781</v>
      </c>
      <c r="I9667" s="6"/>
      <c r="J9667" s="6"/>
    </row>
    <row r="9668">
      <c r="A9668" s="28">
        <v>9.21011400645E11</v>
      </c>
      <c r="B9668" s="29" t="s">
        <v>27771</v>
      </c>
      <c r="C9668" s="29" t="s">
        <v>27772</v>
      </c>
      <c r="D9668" s="28">
        <v>8.7473123891E10</v>
      </c>
      <c r="E9668" s="29" t="s">
        <v>2768</v>
      </c>
      <c r="F9668" s="29" t="s">
        <v>91</v>
      </c>
      <c r="G9668" s="29" t="s">
        <v>23543</v>
      </c>
      <c r="H9668" s="51" t="s">
        <v>2894</v>
      </c>
      <c r="I9668" s="6"/>
      <c r="J9668" s="13"/>
    </row>
    <row r="9669">
      <c r="A9669" s="3">
        <v>9.21013301291E11</v>
      </c>
      <c r="B9669" s="2" t="s">
        <v>27773</v>
      </c>
      <c r="C9669" s="2" t="s">
        <v>27774</v>
      </c>
      <c r="D9669" s="3">
        <v>8.7754015502E10</v>
      </c>
      <c r="E9669" s="2" t="s">
        <v>165</v>
      </c>
      <c r="F9669" s="2" t="s">
        <v>201</v>
      </c>
      <c r="G9669" s="2" t="s">
        <v>27750</v>
      </c>
      <c r="H9669" s="4" t="s">
        <v>2977</v>
      </c>
      <c r="I9669" s="10"/>
      <c r="J9669" s="33"/>
    </row>
    <row r="9670">
      <c r="A9670" s="62">
        <v>9.21022400338E11</v>
      </c>
      <c r="B9670" s="63" t="s">
        <v>27775</v>
      </c>
      <c r="C9670" s="63" t="s">
        <v>27776</v>
      </c>
      <c r="D9670" s="62">
        <v>8.7018622268E10</v>
      </c>
      <c r="E9670" s="63" t="s">
        <v>674</v>
      </c>
      <c r="F9670" s="63" t="s">
        <v>205</v>
      </c>
      <c r="G9670" s="63" t="s">
        <v>1634</v>
      </c>
      <c r="H9670" s="33"/>
      <c r="I9670" s="33"/>
      <c r="J9670" s="6"/>
    </row>
    <row r="9671">
      <c r="A9671" s="28">
        <v>9.2102130171E11</v>
      </c>
      <c r="B9671" s="29" t="s">
        <v>27777</v>
      </c>
      <c r="C9671" s="29" t="s">
        <v>27778</v>
      </c>
      <c r="D9671" s="39" t="s">
        <v>12519</v>
      </c>
      <c r="E9671" s="29" t="s">
        <v>36</v>
      </c>
      <c r="F9671" s="29" t="s">
        <v>37</v>
      </c>
      <c r="G9671" s="29" t="s">
        <v>3444</v>
      </c>
      <c r="H9671" s="51" t="s">
        <v>27381</v>
      </c>
      <c r="I9671" s="6"/>
      <c r="J9671" s="6"/>
    </row>
    <row r="9672">
      <c r="A9672" s="62">
        <v>9.2101840178E11</v>
      </c>
      <c r="B9672" s="63" t="s">
        <v>23113</v>
      </c>
      <c r="C9672" s="63" t="s">
        <v>27779</v>
      </c>
      <c r="D9672" s="62">
        <v>8.7774250896E10</v>
      </c>
      <c r="E9672" s="63" t="s">
        <v>21069</v>
      </c>
      <c r="F9672" s="63" t="s">
        <v>16</v>
      </c>
      <c r="G9672" s="63" t="s">
        <v>5954</v>
      </c>
      <c r="H9672" s="33"/>
      <c r="I9672" s="33"/>
      <c r="J9672" s="13"/>
    </row>
    <row r="9673">
      <c r="A9673" s="3">
        <v>9.21021450884E11</v>
      </c>
      <c r="B9673" s="2" t="s">
        <v>27780</v>
      </c>
      <c r="C9673" s="2" t="s">
        <v>27781</v>
      </c>
      <c r="D9673" s="2" t="s">
        <v>27782</v>
      </c>
      <c r="E9673" s="2" t="s">
        <v>213</v>
      </c>
      <c r="F9673" s="2" t="s">
        <v>71</v>
      </c>
      <c r="G9673" s="2" t="s">
        <v>2248</v>
      </c>
      <c r="H9673" s="4" t="s">
        <v>2857</v>
      </c>
      <c r="I9673" s="10"/>
      <c r="J9673" s="10"/>
    </row>
    <row r="9674">
      <c r="A9674" s="28">
        <v>9.21023301652E11</v>
      </c>
      <c r="B9674" s="29" t="s">
        <v>27783</v>
      </c>
      <c r="C9674" s="29" t="s">
        <v>27784</v>
      </c>
      <c r="D9674" s="28">
        <v>8.7022467392E10</v>
      </c>
      <c r="E9674" s="29" t="s">
        <v>117</v>
      </c>
      <c r="F9674" s="29" t="s">
        <v>2</v>
      </c>
      <c r="G9674" s="29" t="s">
        <v>12367</v>
      </c>
      <c r="H9674" s="51" t="s">
        <v>27785</v>
      </c>
      <c r="I9674" s="6"/>
      <c r="J9674" s="33"/>
    </row>
    <row r="9675">
      <c r="A9675" s="28">
        <v>9.21040001289E11</v>
      </c>
      <c r="B9675" s="29" t="s">
        <v>27786</v>
      </c>
      <c r="C9675" s="29" t="s">
        <v>27787</v>
      </c>
      <c r="D9675" s="28">
        <v>0.0</v>
      </c>
      <c r="E9675" s="29" t="s">
        <v>36</v>
      </c>
      <c r="F9675" s="29" t="s">
        <v>201</v>
      </c>
      <c r="G9675" s="29" t="s">
        <v>27788</v>
      </c>
      <c r="H9675" s="51" t="s">
        <v>27789</v>
      </c>
      <c r="I9675" s="6"/>
      <c r="J9675" s="6"/>
    </row>
    <row r="9676">
      <c r="A9676" s="62">
        <v>9.21026401734E11</v>
      </c>
      <c r="B9676" s="63" t="s">
        <v>27790</v>
      </c>
      <c r="C9676" s="63" t="s">
        <v>27791</v>
      </c>
      <c r="D9676" s="62">
        <v>8.7076276919E10</v>
      </c>
      <c r="E9676" s="63" t="s">
        <v>165</v>
      </c>
      <c r="F9676" s="63" t="s">
        <v>205</v>
      </c>
      <c r="G9676" s="63" t="s">
        <v>802</v>
      </c>
      <c r="H9676" s="33"/>
      <c r="I9676" s="33"/>
      <c r="J9676" s="10"/>
    </row>
    <row r="9677">
      <c r="A9677" s="3">
        <v>9.21030301511E11</v>
      </c>
      <c r="B9677" s="2" t="s">
        <v>27792</v>
      </c>
      <c r="C9677" s="2" t="s">
        <v>27793</v>
      </c>
      <c r="D9677" s="69" t="s">
        <v>27794</v>
      </c>
      <c r="E9677" s="2" t="s">
        <v>1335</v>
      </c>
      <c r="F9677" s="2" t="s">
        <v>2</v>
      </c>
      <c r="G9677" s="2" t="s">
        <v>2458</v>
      </c>
      <c r="H9677" s="4" t="s">
        <v>27785</v>
      </c>
      <c r="I9677" s="10"/>
      <c r="J9677" s="10"/>
    </row>
    <row r="9678">
      <c r="A9678" s="28">
        <v>9.21101300152E11</v>
      </c>
      <c r="B9678" s="29" t="s">
        <v>27795</v>
      </c>
      <c r="C9678" s="29" t="s">
        <v>27796</v>
      </c>
      <c r="D9678" s="39" t="s">
        <v>27797</v>
      </c>
      <c r="E9678" s="29" t="s">
        <v>36</v>
      </c>
      <c r="F9678" s="29" t="s">
        <v>96</v>
      </c>
      <c r="G9678" s="29" t="s">
        <v>23574</v>
      </c>
      <c r="H9678" s="51" t="s">
        <v>27798</v>
      </c>
      <c r="I9678" s="6"/>
      <c r="J9678" s="6"/>
    </row>
    <row r="9679">
      <c r="A9679" s="28">
        <v>9.21027401723E11</v>
      </c>
      <c r="B9679" s="29" t="s">
        <v>27799</v>
      </c>
      <c r="C9679" s="29" t="s">
        <v>27800</v>
      </c>
      <c r="D9679" s="28">
        <v>8.7782559304E10</v>
      </c>
      <c r="E9679" s="29" t="s">
        <v>117</v>
      </c>
      <c r="F9679" s="29" t="s">
        <v>16</v>
      </c>
      <c r="G9679" s="29" t="s">
        <v>21919</v>
      </c>
      <c r="H9679" s="51" t="s">
        <v>26446</v>
      </c>
      <c r="I9679" s="6"/>
      <c r="J9679" s="6"/>
    </row>
    <row r="9680">
      <c r="A9680" s="28">
        <v>9.21101302644E11</v>
      </c>
      <c r="B9680" s="29" t="s">
        <v>27801</v>
      </c>
      <c r="C9680" s="29" t="s">
        <v>27802</v>
      </c>
      <c r="D9680" s="39" t="s">
        <v>27803</v>
      </c>
      <c r="E9680" s="29" t="s">
        <v>20215</v>
      </c>
      <c r="F9680" s="29" t="s">
        <v>37</v>
      </c>
      <c r="G9680" s="29" t="s">
        <v>13104</v>
      </c>
      <c r="H9680" s="51" t="s">
        <v>27381</v>
      </c>
      <c r="I9680" s="6"/>
      <c r="J9680" s="10"/>
    </row>
    <row r="9681">
      <c r="A9681" s="3">
        <v>9.21112301735E11</v>
      </c>
      <c r="B9681" s="2" t="s">
        <v>27804</v>
      </c>
      <c r="C9681" s="2" t="s">
        <v>27805</v>
      </c>
      <c r="D9681" s="3">
        <v>8.7783763886E10</v>
      </c>
      <c r="E9681" s="2" t="s">
        <v>1</v>
      </c>
      <c r="F9681" s="2" t="s">
        <v>16</v>
      </c>
      <c r="G9681" s="2" t="s">
        <v>15741</v>
      </c>
      <c r="H9681" s="4" t="s">
        <v>27806</v>
      </c>
      <c r="I9681" s="10"/>
      <c r="J9681" s="10"/>
    </row>
    <row r="9682">
      <c r="A9682" s="58"/>
      <c r="B9682" s="58"/>
      <c r="C9682" s="58"/>
      <c r="D9682" s="58"/>
      <c r="E9682" s="58"/>
      <c r="F9682" s="58"/>
      <c r="G9682" s="58"/>
      <c r="H9682" s="6"/>
      <c r="I9682" s="6"/>
      <c r="J9682" s="10"/>
    </row>
    <row r="9683">
      <c r="A9683" s="28">
        <v>9.21111301482E11</v>
      </c>
      <c r="B9683" s="29" t="s">
        <v>14285</v>
      </c>
      <c r="C9683" s="29" t="s">
        <v>27807</v>
      </c>
      <c r="D9683" s="39" t="s">
        <v>27808</v>
      </c>
      <c r="E9683" s="29" t="s">
        <v>625</v>
      </c>
      <c r="F9683" s="29" t="s">
        <v>91</v>
      </c>
      <c r="G9683" s="29" t="s">
        <v>1834</v>
      </c>
      <c r="H9683" s="51" t="s">
        <v>25314</v>
      </c>
      <c r="I9683" s="6"/>
      <c r="J9683" s="33"/>
    </row>
    <row r="9684">
      <c r="A9684" s="28">
        <v>9.21110300756E11</v>
      </c>
      <c r="B9684" s="29" t="s">
        <v>27809</v>
      </c>
      <c r="C9684" s="29" t="s">
        <v>27810</v>
      </c>
      <c r="D9684" s="28">
        <v>8.7058119159E10</v>
      </c>
      <c r="E9684" s="29" t="s">
        <v>525</v>
      </c>
      <c r="F9684" s="29" t="s">
        <v>91</v>
      </c>
      <c r="G9684" s="29" t="s">
        <v>4947</v>
      </c>
      <c r="H9684" s="51" t="s">
        <v>27811</v>
      </c>
      <c r="I9684" s="6"/>
      <c r="J9684" s="6"/>
    </row>
    <row r="9685">
      <c r="A9685" s="62">
        <v>9.21112302189E11</v>
      </c>
      <c r="B9685" s="63" t="s">
        <v>27812</v>
      </c>
      <c r="C9685" s="63" t="s">
        <v>27813</v>
      </c>
      <c r="D9685" s="62">
        <v>8.7077080205E10</v>
      </c>
      <c r="E9685" s="63" t="s">
        <v>173</v>
      </c>
      <c r="F9685" s="63" t="s">
        <v>16</v>
      </c>
      <c r="G9685" s="63" t="s">
        <v>1705</v>
      </c>
      <c r="H9685" s="33"/>
      <c r="I9685" s="33"/>
      <c r="J9685" s="6"/>
    </row>
    <row r="9686">
      <c r="A9686" s="28">
        <v>9.2111830064E11</v>
      </c>
      <c r="B9686" s="29" t="s">
        <v>27814</v>
      </c>
      <c r="C9686" s="29" t="s">
        <v>27815</v>
      </c>
      <c r="D9686" s="28">
        <v>8.7027359393E10</v>
      </c>
      <c r="E9686" s="29" t="s">
        <v>8671</v>
      </c>
      <c r="F9686" s="29" t="s">
        <v>37</v>
      </c>
      <c r="G9686" s="29" t="s">
        <v>6101</v>
      </c>
      <c r="H9686" s="51" t="s">
        <v>27381</v>
      </c>
      <c r="I9686" s="6"/>
      <c r="J9686" s="13"/>
    </row>
    <row r="9687">
      <c r="A9687" s="28">
        <v>9.21115301147E11</v>
      </c>
      <c r="B9687" s="29" t="s">
        <v>27816</v>
      </c>
      <c r="C9687" s="29" t="s">
        <v>27817</v>
      </c>
      <c r="D9687" s="28">
        <v>8.7075151592E10</v>
      </c>
      <c r="E9687" s="29" t="s">
        <v>225</v>
      </c>
      <c r="F9687" s="29" t="s">
        <v>2</v>
      </c>
      <c r="G9687" s="29" t="s">
        <v>6514</v>
      </c>
      <c r="H9687" s="51" t="s">
        <v>27818</v>
      </c>
      <c r="I9687" s="6"/>
      <c r="J9687" s="10"/>
    </row>
    <row r="9688">
      <c r="A9688" s="62">
        <v>9.2111440196E11</v>
      </c>
      <c r="B9688" s="63" t="s">
        <v>27819</v>
      </c>
      <c r="C9688" s="63" t="s">
        <v>27820</v>
      </c>
      <c r="D9688" s="68" t="str">
        <f>+7 (708) 769 44 07</f>
        <v>#ERROR!</v>
      </c>
      <c r="E9688" s="63" t="s">
        <v>213</v>
      </c>
      <c r="F9688" s="63" t="s">
        <v>16</v>
      </c>
      <c r="G9688" s="63" t="s">
        <v>1634</v>
      </c>
      <c r="H9688" s="33"/>
      <c r="I9688" s="33"/>
      <c r="J9688" s="10"/>
    </row>
    <row r="9689">
      <c r="A9689" s="3">
        <v>9.21119302286E11</v>
      </c>
      <c r="B9689" s="2" t="s">
        <v>27821</v>
      </c>
      <c r="C9689" s="2" t="s">
        <v>27822</v>
      </c>
      <c r="D9689" s="3">
        <v>8.775510313E10</v>
      </c>
      <c r="E9689" s="2" t="s">
        <v>165</v>
      </c>
      <c r="F9689" s="2" t="s">
        <v>37</v>
      </c>
      <c r="G9689" s="2" t="s">
        <v>6089</v>
      </c>
      <c r="H9689" s="4" t="s">
        <v>27806</v>
      </c>
      <c r="I9689" s="10"/>
      <c r="J9689" s="6"/>
    </row>
    <row r="9690">
      <c r="A9690" s="62">
        <v>9.21128401382E11</v>
      </c>
      <c r="B9690" s="63" t="s">
        <v>27823</v>
      </c>
      <c r="C9690" s="63" t="s">
        <v>27824</v>
      </c>
      <c r="D9690" s="62">
        <v>8.7768519292E10</v>
      </c>
      <c r="E9690" s="63" t="s">
        <v>213</v>
      </c>
      <c r="F9690" s="63" t="s">
        <v>205</v>
      </c>
      <c r="G9690" s="63" t="s">
        <v>17620</v>
      </c>
      <c r="H9690" s="33"/>
      <c r="I9690" s="33"/>
      <c r="J9690" s="33"/>
    </row>
    <row r="9691">
      <c r="A9691" s="28">
        <v>9.21126400125E11</v>
      </c>
      <c r="B9691" s="29" t="s">
        <v>27825</v>
      </c>
      <c r="C9691" s="29" t="s">
        <v>27825</v>
      </c>
      <c r="D9691" s="29" t="s">
        <v>27826</v>
      </c>
      <c r="E9691" s="29" t="s">
        <v>225</v>
      </c>
      <c r="F9691" s="29" t="s">
        <v>201</v>
      </c>
      <c r="G9691" s="29" t="s">
        <v>3152</v>
      </c>
      <c r="H9691" s="51" t="s">
        <v>27827</v>
      </c>
      <c r="I9691" s="6"/>
      <c r="J9691" s="10"/>
    </row>
    <row r="9692">
      <c r="A9692" s="3">
        <v>9.21123350278E11</v>
      </c>
      <c r="B9692" s="2" t="s">
        <v>27828</v>
      </c>
      <c r="C9692" s="2" t="s">
        <v>27829</v>
      </c>
      <c r="D9692" s="3">
        <v>8.7000006133E10</v>
      </c>
      <c r="E9692" s="2" t="s">
        <v>5235</v>
      </c>
      <c r="F9692" s="2" t="s">
        <v>71</v>
      </c>
      <c r="G9692" s="2" t="s">
        <v>3205</v>
      </c>
      <c r="H9692" s="4" t="s">
        <v>25945</v>
      </c>
      <c r="I9692" s="10"/>
      <c r="J9692" s="6"/>
    </row>
    <row r="9693">
      <c r="A9693" s="3">
        <v>9.21128450122E11</v>
      </c>
      <c r="B9693" s="2" t="s">
        <v>27830</v>
      </c>
      <c r="C9693" s="2" t="s">
        <v>27831</v>
      </c>
      <c r="D9693" s="3">
        <v>8.705282007E10</v>
      </c>
      <c r="E9693" s="2" t="s">
        <v>1335</v>
      </c>
      <c r="F9693" s="2" t="s">
        <v>141</v>
      </c>
      <c r="G9693" s="2" t="s">
        <v>1091</v>
      </c>
      <c r="H9693" s="4" t="s">
        <v>14093</v>
      </c>
      <c r="I9693" s="10"/>
      <c r="J9693" s="33"/>
    </row>
    <row r="9694">
      <c r="A9694" s="62">
        <v>9.21204302049E11</v>
      </c>
      <c r="B9694" s="63" t="s">
        <v>27832</v>
      </c>
      <c r="C9694" s="63" t="s">
        <v>27833</v>
      </c>
      <c r="D9694" s="62">
        <v>8.7082340778E10</v>
      </c>
      <c r="E9694" s="63" t="s">
        <v>117</v>
      </c>
      <c r="F9694" s="63" t="s">
        <v>205</v>
      </c>
      <c r="G9694" s="63" t="s">
        <v>802</v>
      </c>
      <c r="H9694" s="33"/>
      <c r="I9694" s="33"/>
      <c r="J9694" s="6"/>
    </row>
    <row r="9695">
      <c r="A9695" s="62">
        <v>9.21203301274E11</v>
      </c>
      <c r="B9695" s="63" t="s">
        <v>27834</v>
      </c>
      <c r="C9695" s="63" t="s">
        <v>27835</v>
      </c>
      <c r="D9695" s="63" t="s">
        <v>27836</v>
      </c>
      <c r="E9695" s="63" t="s">
        <v>173</v>
      </c>
      <c r="F9695" s="63" t="s">
        <v>205</v>
      </c>
      <c r="G9695" s="63" t="s">
        <v>5169</v>
      </c>
      <c r="H9695" s="33"/>
      <c r="I9695" s="33"/>
      <c r="J9695" s="33"/>
    </row>
    <row r="9696">
      <c r="A9696" s="3">
        <v>9.21203450833E11</v>
      </c>
      <c r="B9696" s="2" t="s">
        <v>2011</v>
      </c>
      <c r="C9696" s="2" t="s">
        <v>27837</v>
      </c>
      <c r="D9696" s="3">
        <v>8.7755739292E10</v>
      </c>
      <c r="E9696" s="2" t="s">
        <v>165</v>
      </c>
      <c r="F9696" s="2" t="s">
        <v>273</v>
      </c>
      <c r="G9696" s="2" t="s">
        <v>274</v>
      </c>
      <c r="H9696" s="4" t="s">
        <v>21650</v>
      </c>
      <c r="I9696" s="10"/>
      <c r="J9696" s="10"/>
    </row>
    <row r="9697">
      <c r="A9697" s="62">
        <v>9.21140000354E11</v>
      </c>
      <c r="B9697" s="63" t="s">
        <v>27838</v>
      </c>
      <c r="C9697" s="63" t="s">
        <v>27839</v>
      </c>
      <c r="D9697" s="63" t="s">
        <v>27840</v>
      </c>
      <c r="E9697" s="63" t="s">
        <v>5527</v>
      </c>
      <c r="F9697" s="63" t="s">
        <v>31</v>
      </c>
      <c r="G9697" s="63" t="s">
        <v>27841</v>
      </c>
      <c r="H9697" s="33"/>
      <c r="I9697" s="33"/>
      <c r="J9697" s="6"/>
    </row>
    <row r="9698">
      <c r="A9698" s="28">
        <v>9.21206302398E11</v>
      </c>
      <c r="B9698" s="29" t="s">
        <v>27842</v>
      </c>
      <c r="C9698" s="29" t="s">
        <v>27843</v>
      </c>
      <c r="D9698" s="39" t="s">
        <v>27844</v>
      </c>
      <c r="E9698" s="29" t="s">
        <v>1335</v>
      </c>
      <c r="F9698" s="29" t="s">
        <v>96</v>
      </c>
      <c r="G9698" s="29" t="s">
        <v>1898</v>
      </c>
      <c r="H9698" s="51" t="s">
        <v>2882</v>
      </c>
      <c r="I9698" s="6"/>
      <c r="J9698" s="6"/>
    </row>
    <row r="9699">
      <c r="A9699" s="3">
        <v>9.21217301974E11</v>
      </c>
      <c r="B9699" s="2" t="s">
        <v>27845</v>
      </c>
      <c r="C9699" s="2" t="s">
        <v>27846</v>
      </c>
      <c r="D9699" s="3">
        <v>8.7075565356E10</v>
      </c>
      <c r="E9699" s="2" t="s">
        <v>213</v>
      </c>
      <c r="F9699" s="2" t="s">
        <v>37</v>
      </c>
      <c r="G9699" s="2" t="s">
        <v>7900</v>
      </c>
      <c r="H9699" s="4" t="s">
        <v>27806</v>
      </c>
      <c r="I9699" s="10"/>
      <c r="J9699" s="10"/>
    </row>
    <row r="9700">
      <c r="A9700" s="3">
        <v>9.21208351139E11</v>
      </c>
      <c r="B9700" s="2" t="s">
        <v>27847</v>
      </c>
      <c r="C9700" s="2" t="s">
        <v>27848</v>
      </c>
      <c r="D9700" s="3">
        <v>8.7750899498E10</v>
      </c>
      <c r="E9700" s="2" t="s">
        <v>36</v>
      </c>
      <c r="F9700" s="2" t="s">
        <v>16</v>
      </c>
      <c r="G9700" s="2" t="s">
        <v>3110</v>
      </c>
      <c r="H9700" s="4" t="s">
        <v>25945</v>
      </c>
      <c r="I9700" s="10"/>
      <c r="J9700" s="10"/>
    </row>
    <row r="9701">
      <c r="A9701" s="28">
        <v>9.21214301294E11</v>
      </c>
      <c r="B9701" s="29" t="s">
        <v>27849</v>
      </c>
      <c r="C9701" s="29" t="s">
        <v>27850</v>
      </c>
      <c r="D9701" s="28">
        <v>8.7013004009E10</v>
      </c>
      <c r="E9701" s="29" t="s">
        <v>165</v>
      </c>
      <c r="F9701" s="29" t="s">
        <v>37</v>
      </c>
      <c r="G9701" s="29" t="s">
        <v>12086</v>
      </c>
      <c r="H9701" s="51" t="s">
        <v>27381</v>
      </c>
      <c r="I9701" s="6"/>
      <c r="J9701" s="13"/>
    </row>
    <row r="9702">
      <c r="A9702" s="3">
        <v>9.21208302251E11</v>
      </c>
      <c r="B9702" s="2" t="s">
        <v>27851</v>
      </c>
      <c r="C9702" s="2" t="s">
        <v>27852</v>
      </c>
      <c r="D9702" s="3">
        <v>8.7770929202E10</v>
      </c>
      <c r="E9702" s="2" t="s">
        <v>225</v>
      </c>
      <c r="F9702" s="2" t="s">
        <v>2</v>
      </c>
      <c r="G9702" s="2" t="s">
        <v>3007</v>
      </c>
      <c r="H9702" s="4" t="s">
        <v>26383</v>
      </c>
      <c r="I9702" s="10"/>
      <c r="J9702" s="33"/>
    </row>
    <row r="9703">
      <c r="A9703" s="28">
        <v>9.21212350668E11</v>
      </c>
      <c r="B9703" s="29" t="s">
        <v>27853</v>
      </c>
      <c r="C9703" s="29" t="s">
        <v>27854</v>
      </c>
      <c r="D9703" s="28">
        <v>8.7789827492E10</v>
      </c>
      <c r="E9703" s="29" t="s">
        <v>213</v>
      </c>
      <c r="F9703" s="29" t="s">
        <v>186</v>
      </c>
      <c r="G9703" s="29" t="s">
        <v>2746</v>
      </c>
      <c r="H9703" s="51" t="s">
        <v>7551</v>
      </c>
      <c r="I9703" s="6"/>
      <c r="J9703" s="6"/>
    </row>
    <row r="9704">
      <c r="A9704" s="3">
        <v>9.21222400513E11</v>
      </c>
      <c r="B9704" s="2" t="s">
        <v>27855</v>
      </c>
      <c r="C9704" s="2" t="s">
        <v>27856</v>
      </c>
      <c r="D9704" s="3">
        <v>8.7016591892E10</v>
      </c>
      <c r="E9704" s="2" t="s">
        <v>762</v>
      </c>
      <c r="F9704" s="2" t="s">
        <v>2</v>
      </c>
      <c r="G9704" s="2" t="s">
        <v>27857</v>
      </c>
      <c r="H9704" s="4" t="s">
        <v>26383</v>
      </c>
      <c r="I9704" s="10"/>
      <c r="J9704" s="33"/>
    </row>
    <row r="9705">
      <c r="A9705" s="3">
        <v>9.21219350795E11</v>
      </c>
      <c r="B9705" s="2" t="s">
        <v>27858</v>
      </c>
      <c r="C9705" s="2" t="s">
        <v>27859</v>
      </c>
      <c r="D9705" s="69" t="s">
        <v>27860</v>
      </c>
      <c r="E9705" s="2" t="s">
        <v>213</v>
      </c>
      <c r="F9705" s="2" t="s">
        <v>22</v>
      </c>
      <c r="G9705" s="2" t="s">
        <v>27861</v>
      </c>
      <c r="H9705" s="4" t="s">
        <v>2709</v>
      </c>
      <c r="I9705" s="10"/>
      <c r="J9705" s="33"/>
    </row>
    <row r="9706">
      <c r="A9706" s="3">
        <v>9.21219350834E11</v>
      </c>
      <c r="B9706" s="2" t="s">
        <v>27862</v>
      </c>
      <c r="C9706" s="2" t="s">
        <v>27863</v>
      </c>
      <c r="D9706" s="69" t="s">
        <v>27864</v>
      </c>
      <c r="E9706" s="2" t="s">
        <v>386</v>
      </c>
      <c r="F9706" s="2" t="s">
        <v>9</v>
      </c>
      <c r="G9706" s="2" t="s">
        <v>1584</v>
      </c>
      <c r="H9706" s="65" t="s">
        <v>3123</v>
      </c>
      <c r="I9706" s="10"/>
      <c r="J9706" s="6"/>
    </row>
    <row r="9707">
      <c r="A9707" s="28">
        <v>9.21223350406E11</v>
      </c>
      <c r="B9707" s="29" t="s">
        <v>27865</v>
      </c>
      <c r="C9707" s="29" t="s">
        <v>27866</v>
      </c>
      <c r="D9707" s="28">
        <v>8.7753480169E10</v>
      </c>
      <c r="E9707" s="29" t="s">
        <v>225</v>
      </c>
      <c r="F9707" s="29" t="s">
        <v>60</v>
      </c>
      <c r="G9707" s="29" t="s">
        <v>4175</v>
      </c>
      <c r="H9707" s="51" t="s">
        <v>5852</v>
      </c>
      <c r="I9707" s="6"/>
      <c r="J9707" s="33"/>
    </row>
    <row r="9708">
      <c r="A9708" s="28">
        <v>9.21222451101E11</v>
      </c>
      <c r="B9708" s="29" t="s">
        <v>27867</v>
      </c>
      <c r="C9708" s="29" t="s">
        <v>27868</v>
      </c>
      <c r="D9708" s="28">
        <v>8.70826665E10</v>
      </c>
      <c r="E9708" s="29" t="s">
        <v>117</v>
      </c>
      <c r="F9708" s="29" t="s">
        <v>71</v>
      </c>
      <c r="G9708" s="29" t="s">
        <v>13014</v>
      </c>
      <c r="H9708" s="51" t="s">
        <v>25945</v>
      </c>
      <c r="I9708" s="6"/>
      <c r="J9708" s="6"/>
    </row>
    <row r="9709">
      <c r="A9709" s="62">
        <v>9.21223401973E11</v>
      </c>
      <c r="B9709" s="63" t="s">
        <v>27869</v>
      </c>
      <c r="C9709" s="63" t="s">
        <v>27870</v>
      </c>
      <c r="D9709" s="68" t="str">
        <f>+7 (771) 965-44-13</f>
        <v>#ERROR!</v>
      </c>
      <c r="E9709" s="63" t="s">
        <v>16</v>
      </c>
      <c r="F9709" s="63" t="s">
        <v>37</v>
      </c>
      <c r="G9709" s="63" t="s">
        <v>19773</v>
      </c>
      <c r="H9709" s="33"/>
      <c r="I9709" s="33"/>
      <c r="J9709" s="6"/>
    </row>
    <row r="9710">
      <c r="A9710" s="3">
        <v>9.21228300569E11</v>
      </c>
      <c r="B9710" s="2" t="s">
        <v>27871</v>
      </c>
      <c r="C9710" s="2" t="s">
        <v>27872</v>
      </c>
      <c r="D9710" s="3">
        <v>8.7757866346E10</v>
      </c>
      <c r="E9710" s="2" t="s">
        <v>117</v>
      </c>
      <c r="F9710" s="2" t="s">
        <v>452</v>
      </c>
      <c r="G9710" s="2" t="s">
        <v>14416</v>
      </c>
      <c r="H9710" s="4" t="s">
        <v>23845</v>
      </c>
      <c r="I9710" s="10"/>
      <c r="J9710" s="6"/>
    </row>
    <row r="9711">
      <c r="A9711" s="3">
        <v>9.21224401835E11</v>
      </c>
      <c r="B9711" s="2" t="s">
        <v>27873</v>
      </c>
      <c r="C9711" s="2" t="s">
        <v>27874</v>
      </c>
      <c r="D9711" s="3">
        <v>8.7001177765E10</v>
      </c>
      <c r="E9711" s="2" t="s">
        <v>1</v>
      </c>
      <c r="F9711" s="2" t="s">
        <v>2</v>
      </c>
      <c r="G9711" s="2" t="s">
        <v>17257</v>
      </c>
      <c r="H9711" s="4" t="s">
        <v>26383</v>
      </c>
      <c r="I9711" s="10"/>
      <c r="J9711" s="14"/>
    </row>
    <row r="9712">
      <c r="A9712" s="28">
        <v>9.21227301146E11</v>
      </c>
      <c r="B9712" s="29" t="s">
        <v>27875</v>
      </c>
      <c r="C9712" s="29" t="s">
        <v>27876</v>
      </c>
      <c r="D9712" s="28">
        <v>8.7789585224E10</v>
      </c>
      <c r="E9712" s="29" t="s">
        <v>1</v>
      </c>
      <c r="F9712" s="29" t="s">
        <v>96</v>
      </c>
      <c r="G9712" s="29" t="s">
        <v>27877</v>
      </c>
      <c r="H9712" s="51" t="s">
        <v>2882</v>
      </c>
      <c r="I9712" s="6"/>
      <c r="J9712" s="33"/>
    </row>
    <row r="9713">
      <c r="A9713" s="3">
        <v>9.21227301334E11</v>
      </c>
      <c r="B9713" s="2" t="s">
        <v>27878</v>
      </c>
      <c r="C9713" s="2" t="s">
        <v>27879</v>
      </c>
      <c r="D9713" s="3">
        <v>8.7025033529E10</v>
      </c>
      <c r="E9713" s="2" t="s">
        <v>36</v>
      </c>
      <c r="F9713" s="2" t="s">
        <v>201</v>
      </c>
      <c r="G9713" s="2" t="s">
        <v>4210</v>
      </c>
      <c r="H9713" s="4" t="s">
        <v>25517</v>
      </c>
      <c r="I9713" s="10"/>
      <c r="J9713" s="10"/>
    </row>
    <row r="9714">
      <c r="A9714" s="28">
        <v>9.21230401664E11</v>
      </c>
      <c r="B9714" s="29" t="s">
        <v>27880</v>
      </c>
      <c r="C9714" s="29" t="s">
        <v>27881</v>
      </c>
      <c r="D9714" s="39" t="s">
        <v>27882</v>
      </c>
      <c r="E9714" s="29" t="s">
        <v>165</v>
      </c>
      <c r="F9714" s="29" t="s">
        <v>37</v>
      </c>
      <c r="G9714" s="29" t="s">
        <v>6280</v>
      </c>
      <c r="H9714" s="51" t="s">
        <v>27381</v>
      </c>
      <c r="I9714" s="6"/>
      <c r="J9714" s="6"/>
    </row>
    <row r="9715">
      <c r="A9715" s="28">
        <v>9.30101300984E11</v>
      </c>
      <c r="B9715" s="29" t="s">
        <v>27883</v>
      </c>
      <c r="C9715" s="29" t="s">
        <v>27884</v>
      </c>
      <c r="D9715" s="29" t="s">
        <v>27885</v>
      </c>
      <c r="E9715" s="29" t="s">
        <v>225</v>
      </c>
      <c r="F9715" s="29" t="s">
        <v>37</v>
      </c>
      <c r="G9715" s="29" t="s">
        <v>6101</v>
      </c>
      <c r="H9715" s="51" t="s">
        <v>27381</v>
      </c>
      <c r="I9715" s="6"/>
      <c r="J9715" s="13"/>
    </row>
    <row r="9716">
      <c r="A9716" s="62">
        <v>9.21240001029E11</v>
      </c>
      <c r="B9716" s="63" t="s">
        <v>27886</v>
      </c>
      <c r="C9716" s="63" t="s">
        <v>27887</v>
      </c>
      <c r="D9716" s="63" t="s">
        <v>27888</v>
      </c>
      <c r="E9716" s="63" t="s">
        <v>9651</v>
      </c>
      <c r="F9716" s="63" t="s">
        <v>2984</v>
      </c>
      <c r="G9716" s="63" t="s">
        <v>7648</v>
      </c>
      <c r="H9716" s="33"/>
      <c r="I9716" s="33"/>
      <c r="J9716" s="20"/>
    </row>
    <row r="9717">
      <c r="A9717" s="28">
        <v>9.30101303057E11</v>
      </c>
      <c r="B9717" s="29" t="s">
        <v>27889</v>
      </c>
      <c r="C9717" s="29" t="s">
        <v>27890</v>
      </c>
      <c r="D9717" s="28">
        <v>8.7024468907E10</v>
      </c>
      <c r="E9717" s="29" t="s">
        <v>27891</v>
      </c>
      <c r="F9717" s="29" t="s">
        <v>201</v>
      </c>
      <c r="G9717" s="29" t="s">
        <v>27892</v>
      </c>
      <c r="H9717" s="51" t="s">
        <v>26446</v>
      </c>
      <c r="I9717" s="6"/>
      <c r="J9717" s="6"/>
    </row>
    <row r="9718">
      <c r="A9718" s="3">
        <v>9.3011930008E11</v>
      </c>
      <c r="B9718" s="2" t="s">
        <v>27893</v>
      </c>
      <c r="C9718" s="2" t="s">
        <v>27894</v>
      </c>
      <c r="D9718" s="3">
        <v>8.7010498818E10</v>
      </c>
      <c r="E9718" s="2" t="s">
        <v>584</v>
      </c>
      <c r="F9718" s="2" t="s">
        <v>96</v>
      </c>
      <c r="G9718" s="2" t="s">
        <v>2582</v>
      </c>
      <c r="H9718" s="4" t="s">
        <v>26100</v>
      </c>
      <c r="I9718" s="10"/>
      <c r="J9718" s="33"/>
    </row>
    <row r="9719">
      <c r="A9719" s="3">
        <v>9.30101400594E11</v>
      </c>
      <c r="B9719" s="2" t="s">
        <v>27895</v>
      </c>
      <c r="C9719" s="2" t="s">
        <v>27896</v>
      </c>
      <c r="D9719" s="3">
        <f>+77026077282</f>
        <v>77026077282</v>
      </c>
      <c r="E9719" s="2" t="s">
        <v>213</v>
      </c>
      <c r="F9719" s="2" t="s">
        <v>31</v>
      </c>
      <c r="G9719" s="2" t="s">
        <v>13394</v>
      </c>
      <c r="H9719" s="4" t="s">
        <v>7313</v>
      </c>
      <c r="I9719" s="10"/>
      <c r="J9719" s="10"/>
    </row>
    <row r="9720">
      <c r="A9720" s="62">
        <v>9.30104450309E11</v>
      </c>
      <c r="B9720" s="63" t="s">
        <v>27897</v>
      </c>
      <c r="C9720" s="63" t="s">
        <v>27898</v>
      </c>
      <c r="D9720" s="62">
        <f>+77475634183</f>
        <v>77475634183</v>
      </c>
      <c r="E9720" s="63" t="s">
        <v>762</v>
      </c>
      <c r="F9720" s="63" t="s">
        <v>428</v>
      </c>
      <c r="G9720" s="63" t="s">
        <v>5863</v>
      </c>
      <c r="H9720" s="33"/>
      <c r="I9720" s="33"/>
      <c r="J9720" s="6"/>
    </row>
    <row r="9721">
      <c r="A9721" s="62">
        <v>9.3011530097E11</v>
      </c>
      <c r="B9721" s="63" t="s">
        <v>27899</v>
      </c>
      <c r="C9721" s="63" t="s">
        <v>27900</v>
      </c>
      <c r="D9721" s="62">
        <v>8.7073587418E10</v>
      </c>
      <c r="E9721" s="63" t="s">
        <v>27901</v>
      </c>
      <c r="F9721" s="63" t="s">
        <v>205</v>
      </c>
      <c r="G9721" s="63" t="s">
        <v>1634</v>
      </c>
      <c r="H9721" s="33"/>
      <c r="I9721" s="33"/>
      <c r="J9721" s="10"/>
    </row>
    <row r="9722">
      <c r="A9722" s="28">
        <v>9.30112451192E11</v>
      </c>
      <c r="B9722" s="29" t="s">
        <v>27902</v>
      </c>
      <c r="C9722" s="29" t="s">
        <v>27903</v>
      </c>
      <c r="D9722" s="28">
        <v>8.7782843578E10</v>
      </c>
      <c r="E9722" s="29" t="s">
        <v>525</v>
      </c>
      <c r="F9722" s="29" t="s">
        <v>71</v>
      </c>
      <c r="G9722" s="29" t="s">
        <v>2083</v>
      </c>
      <c r="H9722" s="51" t="s">
        <v>2990</v>
      </c>
      <c r="I9722" s="6"/>
      <c r="J9722" s="6"/>
    </row>
    <row r="9723">
      <c r="A9723" s="28">
        <v>9.30119300229E11</v>
      </c>
      <c r="B9723" s="29" t="s">
        <v>14430</v>
      </c>
      <c r="C9723" s="29" t="s">
        <v>27904</v>
      </c>
      <c r="D9723" s="28">
        <v>8.7023444472E10</v>
      </c>
      <c r="E9723" s="29" t="s">
        <v>674</v>
      </c>
      <c r="F9723" s="29" t="s">
        <v>2</v>
      </c>
      <c r="G9723" s="29" t="s">
        <v>22571</v>
      </c>
      <c r="H9723" s="51" t="s">
        <v>20485</v>
      </c>
      <c r="I9723" s="6"/>
      <c r="J9723" s="10"/>
    </row>
    <row r="9724">
      <c r="A9724" s="28">
        <v>9.30120300791E11</v>
      </c>
      <c r="B9724" s="29" t="s">
        <v>27905</v>
      </c>
      <c r="C9724" s="29" t="s">
        <v>27906</v>
      </c>
      <c r="D9724" s="39" t="s">
        <v>27907</v>
      </c>
      <c r="E9724" s="29" t="s">
        <v>36</v>
      </c>
      <c r="F9724" s="29" t="s">
        <v>91</v>
      </c>
      <c r="G9724" s="29" t="s">
        <v>1834</v>
      </c>
      <c r="H9724" s="51" t="s">
        <v>27908</v>
      </c>
      <c r="I9724" s="6"/>
      <c r="J9724" s="13"/>
    </row>
    <row r="9725">
      <c r="A9725" s="28">
        <v>9.30120402584E11</v>
      </c>
      <c r="B9725" s="29" t="s">
        <v>27909</v>
      </c>
      <c r="C9725" s="29" t="s">
        <v>27910</v>
      </c>
      <c r="D9725" s="28">
        <v>8.7071339383E10</v>
      </c>
      <c r="E9725" s="29" t="s">
        <v>27911</v>
      </c>
      <c r="F9725" s="29" t="s">
        <v>37</v>
      </c>
      <c r="G9725" s="29" t="s">
        <v>5938</v>
      </c>
      <c r="H9725" s="51" t="s">
        <v>27381</v>
      </c>
      <c r="I9725" s="6"/>
      <c r="J9725" s="20"/>
    </row>
    <row r="9726">
      <c r="A9726" s="28">
        <v>9.301254018E11</v>
      </c>
      <c r="B9726" s="29" t="s">
        <v>27912</v>
      </c>
      <c r="C9726" s="29" t="s">
        <v>27913</v>
      </c>
      <c r="D9726" s="28">
        <v>8.771018007E10</v>
      </c>
      <c r="E9726" s="29" t="s">
        <v>165</v>
      </c>
      <c r="F9726" s="29" t="s">
        <v>37</v>
      </c>
      <c r="G9726" s="29" t="s">
        <v>6941</v>
      </c>
      <c r="H9726" s="51" t="s">
        <v>27381</v>
      </c>
      <c r="I9726" s="6"/>
      <c r="J9726" s="13"/>
    </row>
    <row r="9727">
      <c r="A9727" s="62">
        <v>9.30122402406E11</v>
      </c>
      <c r="B9727" s="63" t="s">
        <v>27914</v>
      </c>
      <c r="C9727" s="63" t="s">
        <v>27915</v>
      </c>
      <c r="D9727" s="62">
        <v>8.7479160379E10</v>
      </c>
      <c r="E9727" s="63" t="s">
        <v>2533</v>
      </c>
      <c r="F9727" s="63" t="s">
        <v>16</v>
      </c>
      <c r="G9727" s="63" t="s">
        <v>2447</v>
      </c>
      <c r="H9727" s="33"/>
      <c r="I9727" s="33"/>
      <c r="J9727" s="6"/>
    </row>
    <row r="9728">
      <c r="A9728" s="28">
        <v>9.30123400495E11</v>
      </c>
      <c r="B9728" s="29" t="s">
        <v>27916</v>
      </c>
      <c r="C9728" s="29" t="s">
        <v>27917</v>
      </c>
      <c r="D9728" s="28">
        <v>8.7751408986E10</v>
      </c>
      <c r="E9728" s="29" t="s">
        <v>272</v>
      </c>
      <c r="F9728" s="29" t="s">
        <v>2</v>
      </c>
      <c r="G9728" s="29" t="s">
        <v>19452</v>
      </c>
      <c r="H9728" s="51" t="s">
        <v>20485</v>
      </c>
      <c r="I9728" s="6"/>
      <c r="J9728" s="6"/>
    </row>
    <row r="9729">
      <c r="A9729" s="62">
        <v>9.301263513E11</v>
      </c>
      <c r="B9729" s="63" t="s">
        <v>27918</v>
      </c>
      <c r="C9729" s="63" t="s">
        <v>27918</v>
      </c>
      <c r="D9729" s="62">
        <v>8.7782533313E10</v>
      </c>
      <c r="E9729" s="63" t="s">
        <v>762</v>
      </c>
      <c r="F9729" s="63" t="s">
        <v>1868</v>
      </c>
      <c r="G9729" s="63" t="s">
        <v>27919</v>
      </c>
      <c r="H9729" s="33"/>
      <c r="I9729" s="33"/>
      <c r="J9729" s="6"/>
    </row>
    <row r="9730">
      <c r="A9730" s="28">
        <v>9.30126301126E11</v>
      </c>
      <c r="B9730" s="29" t="s">
        <v>27920</v>
      </c>
      <c r="C9730" s="29" t="s">
        <v>27921</v>
      </c>
      <c r="D9730" s="39" t="s">
        <v>27922</v>
      </c>
      <c r="E9730" s="29" t="s">
        <v>9138</v>
      </c>
      <c r="F9730" s="29" t="s">
        <v>96</v>
      </c>
      <c r="G9730" s="29" t="s">
        <v>12524</v>
      </c>
      <c r="H9730" s="51" t="s">
        <v>2882</v>
      </c>
      <c r="I9730" s="6"/>
      <c r="J9730" s="13"/>
    </row>
    <row r="9731">
      <c r="A9731" s="28">
        <v>9.30131401586E11</v>
      </c>
      <c r="B9731" s="29" t="s">
        <v>25360</v>
      </c>
      <c r="C9731" s="29" t="s">
        <v>27923</v>
      </c>
      <c r="D9731" s="28">
        <v>8.7750892411E10</v>
      </c>
      <c r="E9731" s="29" t="s">
        <v>213</v>
      </c>
      <c r="F9731" s="29" t="s">
        <v>37</v>
      </c>
      <c r="G9731" s="29" t="s">
        <v>9253</v>
      </c>
      <c r="H9731" s="51" t="s">
        <v>27381</v>
      </c>
      <c r="I9731" s="6"/>
      <c r="J9731" s="13"/>
    </row>
    <row r="9732">
      <c r="A9732" s="62">
        <v>9.30127300807E11</v>
      </c>
      <c r="B9732" s="63" t="s">
        <v>27924</v>
      </c>
      <c r="C9732" s="63" t="s">
        <v>27925</v>
      </c>
      <c r="D9732" s="68" t="str">
        <f>+77775886655 ,87775886655</f>
        <v>#ERROR!</v>
      </c>
      <c r="E9732" s="63" t="s">
        <v>10693</v>
      </c>
      <c r="F9732" s="63" t="s">
        <v>16</v>
      </c>
      <c r="G9732" s="63" t="s">
        <v>5863</v>
      </c>
      <c r="H9732" s="33"/>
      <c r="I9732" s="33"/>
      <c r="J9732" s="6"/>
    </row>
    <row r="9733">
      <c r="A9733" s="3">
        <v>9.3012835147E11</v>
      </c>
      <c r="B9733" s="2" t="s">
        <v>27926</v>
      </c>
      <c r="C9733" s="2" t="s">
        <v>27927</v>
      </c>
      <c r="D9733" s="3">
        <v>8.7759833398E10</v>
      </c>
      <c r="E9733" s="2" t="s">
        <v>165</v>
      </c>
      <c r="F9733" s="2" t="s">
        <v>91</v>
      </c>
      <c r="G9733" s="2" t="s">
        <v>23543</v>
      </c>
      <c r="H9733" s="4" t="s">
        <v>2928</v>
      </c>
      <c r="I9733" s="10"/>
      <c r="J9733" s="6"/>
    </row>
    <row r="9734">
      <c r="A9734" s="28">
        <v>9.30127400447E11</v>
      </c>
      <c r="B9734" s="29" t="s">
        <v>27928</v>
      </c>
      <c r="C9734" s="29" t="s">
        <v>27929</v>
      </c>
      <c r="D9734" s="39" t="s">
        <v>27930</v>
      </c>
      <c r="E9734" s="29" t="s">
        <v>674</v>
      </c>
      <c r="F9734" s="29" t="s">
        <v>2</v>
      </c>
      <c r="G9734" s="29" t="s">
        <v>14220</v>
      </c>
      <c r="H9734" s="51" t="s">
        <v>20485</v>
      </c>
      <c r="I9734" s="6"/>
      <c r="J9734" s="10"/>
    </row>
    <row r="9735">
      <c r="A9735" s="62">
        <v>9.30205399047E11</v>
      </c>
      <c r="B9735" s="63" t="s">
        <v>27931</v>
      </c>
      <c r="C9735" s="63" t="s">
        <v>27932</v>
      </c>
      <c r="D9735" s="62">
        <v>8.7752212904E10</v>
      </c>
      <c r="E9735" s="63" t="s">
        <v>4058</v>
      </c>
      <c r="F9735" s="63" t="s">
        <v>1868</v>
      </c>
      <c r="G9735" s="63" t="s">
        <v>5543</v>
      </c>
      <c r="H9735" s="33"/>
      <c r="I9735" s="33"/>
      <c r="J9735" s="6"/>
    </row>
    <row r="9736">
      <c r="A9736" s="28">
        <v>9.30202450619E11</v>
      </c>
      <c r="B9736" s="29" t="s">
        <v>27933</v>
      </c>
      <c r="C9736" s="29" t="s">
        <v>27934</v>
      </c>
      <c r="D9736" s="39" t="s">
        <v>27935</v>
      </c>
      <c r="E9736" s="29" t="s">
        <v>213</v>
      </c>
      <c r="F9736" s="29" t="s">
        <v>60</v>
      </c>
      <c r="G9736" s="29" t="s">
        <v>1041</v>
      </c>
      <c r="H9736" s="51" t="s">
        <v>5852</v>
      </c>
      <c r="I9736" s="6"/>
      <c r="J9736" s="10"/>
    </row>
    <row r="9737">
      <c r="A9737" s="3">
        <v>9.30218350937E11</v>
      </c>
      <c r="B9737" s="2" t="s">
        <v>27936</v>
      </c>
      <c r="C9737" s="2" t="s">
        <v>27937</v>
      </c>
      <c r="D9737" s="3">
        <v>8.7787886458E10</v>
      </c>
      <c r="E9737" s="2" t="s">
        <v>362</v>
      </c>
      <c r="F9737" s="2" t="s">
        <v>186</v>
      </c>
      <c r="G9737" s="2" t="s">
        <v>1196</v>
      </c>
      <c r="H9737" s="4" t="s">
        <v>3046</v>
      </c>
      <c r="I9737" s="10"/>
      <c r="J9737" s="10"/>
    </row>
    <row r="9738">
      <c r="A9738" s="3">
        <v>9.30206301923E11</v>
      </c>
      <c r="B9738" s="2" t="s">
        <v>27938</v>
      </c>
      <c r="C9738" s="2" t="s">
        <v>27939</v>
      </c>
      <c r="D9738" s="69" t="s">
        <v>27940</v>
      </c>
      <c r="E9738" s="2" t="s">
        <v>379</v>
      </c>
      <c r="F9738" s="2" t="s">
        <v>91</v>
      </c>
      <c r="G9738" s="2" t="s">
        <v>15319</v>
      </c>
      <c r="H9738" s="4" t="s">
        <v>25992</v>
      </c>
      <c r="I9738" s="10"/>
      <c r="J9738" s="13"/>
    </row>
    <row r="9739">
      <c r="A9739" s="28">
        <v>9.30210401525E11</v>
      </c>
      <c r="B9739" s="29" t="s">
        <v>27941</v>
      </c>
      <c r="C9739" s="29" t="s">
        <v>27942</v>
      </c>
      <c r="D9739" s="28">
        <v>8.7053976889E10</v>
      </c>
      <c r="E9739" s="29" t="s">
        <v>173</v>
      </c>
      <c r="F9739" s="29" t="s">
        <v>201</v>
      </c>
      <c r="G9739" s="29" t="s">
        <v>284</v>
      </c>
      <c r="H9739" s="51" t="s">
        <v>2977</v>
      </c>
      <c r="I9739" s="6"/>
      <c r="J9739" s="10"/>
    </row>
    <row r="9740">
      <c r="A9740" s="28">
        <v>9.30216350252E11</v>
      </c>
      <c r="B9740" s="29" t="s">
        <v>27943</v>
      </c>
      <c r="C9740" s="29" t="s">
        <v>27944</v>
      </c>
      <c r="D9740" s="28">
        <f>+77029084449</f>
        <v>77029084449</v>
      </c>
      <c r="E9740" s="29" t="s">
        <v>165</v>
      </c>
      <c r="F9740" s="29" t="s">
        <v>22</v>
      </c>
      <c r="G9740" s="29" t="s">
        <v>19808</v>
      </c>
      <c r="H9740" s="51" t="s">
        <v>2713</v>
      </c>
      <c r="I9740" s="6"/>
      <c r="J9740" s="33"/>
    </row>
    <row r="9741">
      <c r="A9741" s="3">
        <v>9.30219301012E11</v>
      </c>
      <c r="B9741" s="2" t="s">
        <v>27945</v>
      </c>
      <c r="C9741" s="2" t="s">
        <v>27946</v>
      </c>
      <c r="D9741" s="69" t="s">
        <v>27947</v>
      </c>
      <c r="E9741" s="2" t="s">
        <v>674</v>
      </c>
      <c r="F9741" s="2" t="s">
        <v>37</v>
      </c>
      <c r="G9741" s="2" t="s">
        <v>6101</v>
      </c>
      <c r="H9741" s="4" t="s">
        <v>27748</v>
      </c>
      <c r="I9741" s="10"/>
      <c r="J9741" s="33"/>
    </row>
    <row r="9742">
      <c r="A9742" s="3">
        <v>9.30223350377E11</v>
      </c>
      <c r="B9742" s="2" t="s">
        <v>27948</v>
      </c>
      <c r="C9742" s="2" t="s">
        <v>27949</v>
      </c>
      <c r="D9742" s="3">
        <v>8.7024461002E10</v>
      </c>
      <c r="E9742" s="2" t="s">
        <v>165</v>
      </c>
      <c r="F9742" s="2" t="s">
        <v>22</v>
      </c>
      <c r="G9742" s="2" t="s">
        <v>17105</v>
      </c>
      <c r="H9742" s="4" t="s">
        <v>2709</v>
      </c>
      <c r="I9742" s="10"/>
      <c r="J9742" s="6"/>
    </row>
    <row r="9743">
      <c r="A9743" s="28">
        <v>9.30222302037E11</v>
      </c>
      <c r="B9743" s="29" t="s">
        <v>27950</v>
      </c>
      <c r="C9743" s="29" t="s">
        <v>27951</v>
      </c>
      <c r="D9743" s="28">
        <v>8.7471237513E10</v>
      </c>
      <c r="E9743" s="29" t="s">
        <v>247</v>
      </c>
      <c r="F9743" s="29" t="s">
        <v>37</v>
      </c>
      <c r="G9743" s="29" t="s">
        <v>12520</v>
      </c>
      <c r="H9743" s="51" t="s">
        <v>27381</v>
      </c>
      <c r="I9743" s="6"/>
      <c r="J9743" s="6"/>
    </row>
    <row r="9744">
      <c r="A9744" s="28">
        <v>9.3022630101E11</v>
      </c>
      <c r="B9744" s="29" t="s">
        <v>27952</v>
      </c>
      <c r="C9744" s="29" t="s">
        <v>27953</v>
      </c>
      <c r="D9744" s="28">
        <f>+77059007756</f>
        <v>77059007756</v>
      </c>
      <c r="E9744" s="29" t="s">
        <v>584</v>
      </c>
      <c r="F9744" s="29" t="s">
        <v>31</v>
      </c>
      <c r="G9744" s="29" t="s">
        <v>13855</v>
      </c>
      <c r="H9744" s="51" t="s">
        <v>6359</v>
      </c>
      <c r="I9744" s="6"/>
      <c r="J9744" s="10"/>
    </row>
    <row r="9745">
      <c r="A9745" s="62">
        <v>9.30225451513E11</v>
      </c>
      <c r="B9745" s="63" t="s">
        <v>27954</v>
      </c>
      <c r="C9745" s="63" t="s">
        <v>27955</v>
      </c>
      <c r="D9745" s="68" t="str">
        <f>+7 (701) 951 26 08 ,+77778677777</f>
        <v>#ERROR!</v>
      </c>
      <c r="E9745" s="63" t="s">
        <v>27956</v>
      </c>
      <c r="F9745" s="63" t="s">
        <v>428</v>
      </c>
      <c r="G9745" s="63" t="s">
        <v>5906</v>
      </c>
      <c r="H9745" s="33"/>
      <c r="I9745" s="33"/>
      <c r="J9745" s="6"/>
    </row>
    <row r="9746">
      <c r="A9746" s="3">
        <v>9.30228400812E11</v>
      </c>
      <c r="B9746" s="2" t="s">
        <v>27957</v>
      </c>
      <c r="C9746" s="2" t="s">
        <v>27958</v>
      </c>
      <c r="D9746" s="3">
        <f>+77756800934</f>
        <v>77756800934</v>
      </c>
      <c r="E9746" s="2" t="s">
        <v>27959</v>
      </c>
      <c r="F9746" s="2" t="s">
        <v>16</v>
      </c>
      <c r="G9746" s="2" t="s">
        <v>2525</v>
      </c>
      <c r="H9746" s="4" t="s">
        <v>23560</v>
      </c>
      <c r="I9746" s="10"/>
      <c r="J9746" s="6"/>
    </row>
    <row r="9747">
      <c r="A9747" s="3">
        <v>9.30227451069E11</v>
      </c>
      <c r="B9747" s="2" t="s">
        <v>27960</v>
      </c>
      <c r="C9747" s="2" t="s">
        <v>27961</v>
      </c>
      <c r="D9747" s="3">
        <f>+77761085050</f>
        <v>77761085050</v>
      </c>
      <c r="E9747" s="2" t="s">
        <v>106</v>
      </c>
      <c r="F9747" s="2" t="s">
        <v>71</v>
      </c>
      <c r="G9747" s="2" t="s">
        <v>3177</v>
      </c>
      <c r="H9747" s="4" t="s">
        <v>2857</v>
      </c>
      <c r="I9747" s="10"/>
      <c r="J9747" s="10"/>
    </row>
    <row r="9748">
      <c r="A9748" s="28">
        <v>9.30304401154E11</v>
      </c>
      <c r="B9748" s="29" t="s">
        <v>27962</v>
      </c>
      <c r="C9748" s="29" t="s">
        <v>27963</v>
      </c>
      <c r="D9748" s="28">
        <v>8.7027646965E10</v>
      </c>
      <c r="E9748" s="29" t="s">
        <v>272</v>
      </c>
      <c r="F9748" s="29" t="s">
        <v>37</v>
      </c>
      <c r="G9748" s="29" t="s">
        <v>1181</v>
      </c>
      <c r="H9748" s="51" t="s">
        <v>27381</v>
      </c>
      <c r="I9748" s="6"/>
      <c r="J9748" s="33"/>
    </row>
    <row r="9749">
      <c r="A9749" s="28">
        <v>9.30240001068E11</v>
      </c>
      <c r="B9749" s="29" t="s">
        <v>27964</v>
      </c>
      <c r="C9749" s="29" t="s">
        <v>27965</v>
      </c>
      <c r="D9749" s="29" t="s">
        <v>27966</v>
      </c>
      <c r="E9749" s="29" t="s">
        <v>2034</v>
      </c>
      <c r="F9749" s="29" t="s">
        <v>2984</v>
      </c>
      <c r="G9749" s="29" t="s">
        <v>27967</v>
      </c>
      <c r="H9749" s="51" t="s">
        <v>6359</v>
      </c>
      <c r="I9749" s="6"/>
      <c r="J9749" s="10"/>
    </row>
    <row r="9750">
      <c r="A9750" s="3">
        <v>9.30302300656E11</v>
      </c>
      <c r="B9750" s="2" t="s">
        <v>27968</v>
      </c>
      <c r="C9750" s="2" t="s">
        <v>27969</v>
      </c>
      <c r="D9750" s="69" t="s">
        <v>27970</v>
      </c>
      <c r="E9750" s="2" t="s">
        <v>525</v>
      </c>
      <c r="F9750" s="2" t="s">
        <v>201</v>
      </c>
      <c r="G9750" s="2" t="s">
        <v>2178</v>
      </c>
      <c r="H9750" s="4" t="s">
        <v>25517</v>
      </c>
      <c r="I9750" s="10"/>
      <c r="J9750" s="10"/>
    </row>
    <row r="9751">
      <c r="A9751" s="28">
        <v>9.30302400262E11</v>
      </c>
      <c r="B9751" s="29" t="s">
        <v>27971</v>
      </c>
      <c r="C9751" s="29" t="s">
        <v>27972</v>
      </c>
      <c r="D9751" s="28">
        <v>8.7714712449E10</v>
      </c>
      <c r="E9751" s="29" t="s">
        <v>1335</v>
      </c>
      <c r="F9751" s="29" t="s">
        <v>2</v>
      </c>
      <c r="G9751" s="29" t="s">
        <v>12024</v>
      </c>
      <c r="H9751" s="51" t="s">
        <v>20485</v>
      </c>
      <c r="I9751" s="6"/>
      <c r="J9751" s="6"/>
    </row>
    <row r="9752">
      <c r="A9752" s="28">
        <v>9.30304350141E11</v>
      </c>
      <c r="B9752" s="29" t="s">
        <v>27973</v>
      </c>
      <c r="C9752" s="29" t="s">
        <v>27974</v>
      </c>
      <c r="D9752" s="39" t="s">
        <v>16570</v>
      </c>
      <c r="E9752" s="29" t="s">
        <v>21</v>
      </c>
      <c r="F9752" s="29" t="s">
        <v>141</v>
      </c>
      <c r="G9752" s="29" t="s">
        <v>1091</v>
      </c>
      <c r="H9752" s="51" t="s">
        <v>5566</v>
      </c>
      <c r="I9752" s="6"/>
      <c r="J9752" s="10"/>
    </row>
    <row r="9753">
      <c r="A9753" s="28">
        <v>9.30304350304E11</v>
      </c>
      <c r="B9753" s="29" t="s">
        <v>27975</v>
      </c>
      <c r="C9753" s="29" t="s">
        <v>27976</v>
      </c>
      <c r="D9753" s="28">
        <v>8.7773936679E10</v>
      </c>
      <c r="E9753" s="29" t="s">
        <v>674</v>
      </c>
      <c r="F9753" s="29" t="s">
        <v>55</v>
      </c>
      <c r="G9753" s="29" t="s">
        <v>27977</v>
      </c>
      <c r="H9753" s="51" t="s">
        <v>28</v>
      </c>
      <c r="I9753" s="6"/>
      <c r="J9753" s="10"/>
    </row>
    <row r="9754">
      <c r="A9754" s="3">
        <v>9.303124014E11</v>
      </c>
      <c r="B9754" s="2" t="s">
        <v>27978</v>
      </c>
      <c r="C9754" s="2" t="s">
        <v>27979</v>
      </c>
      <c r="D9754" s="3">
        <v>8.7072024801E10</v>
      </c>
      <c r="E9754" s="2" t="s">
        <v>165</v>
      </c>
      <c r="F9754" s="2" t="s">
        <v>31</v>
      </c>
      <c r="G9754" s="2" t="s">
        <v>2552</v>
      </c>
      <c r="H9754" s="4" t="s">
        <v>7313</v>
      </c>
      <c r="I9754" s="10"/>
      <c r="J9754" s="6"/>
    </row>
    <row r="9755">
      <c r="A9755" s="28">
        <v>9.30307401314E11</v>
      </c>
      <c r="B9755" s="29" t="s">
        <v>27980</v>
      </c>
      <c r="C9755" s="29" t="s">
        <v>27981</v>
      </c>
      <c r="D9755" s="28">
        <v>8.7473240393E10</v>
      </c>
      <c r="E9755" s="29" t="s">
        <v>117</v>
      </c>
      <c r="F9755" s="29" t="s">
        <v>201</v>
      </c>
      <c r="G9755" s="29" t="s">
        <v>284</v>
      </c>
      <c r="H9755" s="51" t="s">
        <v>2977</v>
      </c>
      <c r="I9755" s="6"/>
      <c r="J9755" s="33"/>
    </row>
    <row r="9756">
      <c r="A9756" s="62">
        <v>9.30309401503E11</v>
      </c>
      <c r="B9756" s="63" t="s">
        <v>27982</v>
      </c>
      <c r="C9756" s="63" t="s">
        <v>27983</v>
      </c>
      <c r="D9756" s="62">
        <v>8.7013669391E10</v>
      </c>
      <c r="E9756" s="63" t="s">
        <v>2136</v>
      </c>
      <c r="F9756" s="63" t="s">
        <v>205</v>
      </c>
      <c r="G9756" s="63" t="s">
        <v>1634</v>
      </c>
      <c r="H9756" s="33"/>
      <c r="I9756" s="33"/>
      <c r="J9756" s="10"/>
    </row>
    <row r="9757">
      <c r="A9757" s="28">
        <v>9.30311300351E11</v>
      </c>
      <c r="B9757" s="29" t="s">
        <v>27984</v>
      </c>
      <c r="C9757" s="29" t="s">
        <v>27985</v>
      </c>
      <c r="D9757" s="28">
        <v>8.7755972227E10</v>
      </c>
      <c r="E9757" s="29" t="s">
        <v>6694</v>
      </c>
      <c r="F9757" s="29" t="s">
        <v>16</v>
      </c>
      <c r="G9757" s="29" t="s">
        <v>15999</v>
      </c>
      <c r="H9757" s="51" t="s">
        <v>22970</v>
      </c>
      <c r="I9757" s="6"/>
      <c r="J9757" s="33"/>
    </row>
    <row r="9758">
      <c r="A9758" s="62">
        <v>9.3030830081E11</v>
      </c>
      <c r="B9758" s="63" t="s">
        <v>27986</v>
      </c>
      <c r="C9758" s="63" t="s">
        <v>27987</v>
      </c>
      <c r="D9758" s="62">
        <v>8.7782758882E10</v>
      </c>
      <c r="E9758" s="63" t="s">
        <v>213</v>
      </c>
      <c r="F9758" s="63" t="s">
        <v>16</v>
      </c>
      <c r="G9758" s="63" t="s">
        <v>27988</v>
      </c>
      <c r="H9758" s="33"/>
      <c r="I9758" s="33"/>
      <c r="J9758" s="6"/>
    </row>
    <row r="9759">
      <c r="A9759" s="28">
        <v>9.30312302096E11</v>
      </c>
      <c r="B9759" s="29" t="s">
        <v>27989</v>
      </c>
      <c r="C9759" s="29" t="s">
        <v>27989</v>
      </c>
      <c r="D9759" s="39" t="s">
        <v>27990</v>
      </c>
      <c r="E9759" s="29" t="s">
        <v>36</v>
      </c>
      <c r="F9759" s="29" t="s">
        <v>37</v>
      </c>
      <c r="G9759" s="29" t="s">
        <v>5918</v>
      </c>
      <c r="H9759" s="51" t="s">
        <v>27727</v>
      </c>
      <c r="I9759" s="6"/>
      <c r="J9759" s="10"/>
    </row>
    <row r="9760">
      <c r="A9760" s="3">
        <v>9.30312350046E11</v>
      </c>
      <c r="B9760" s="2" t="s">
        <v>27991</v>
      </c>
      <c r="C9760" s="2" t="s">
        <v>27992</v>
      </c>
      <c r="D9760" s="3">
        <v>8.7053313377E10</v>
      </c>
      <c r="E9760" s="2" t="s">
        <v>674</v>
      </c>
      <c r="F9760" s="2" t="s">
        <v>60</v>
      </c>
      <c r="G9760" s="2" t="s">
        <v>26673</v>
      </c>
      <c r="H9760" s="4" t="s">
        <v>3485</v>
      </c>
      <c r="I9760" s="10"/>
      <c r="J9760" s="6"/>
    </row>
    <row r="9761">
      <c r="A9761" s="28">
        <v>9.30320351197E11</v>
      </c>
      <c r="B9761" s="29" t="s">
        <v>27993</v>
      </c>
      <c r="C9761" s="29" t="s">
        <v>27994</v>
      </c>
      <c r="D9761" s="28">
        <f>+77714824486</f>
        <v>77714824486</v>
      </c>
      <c r="E9761" s="29" t="s">
        <v>213</v>
      </c>
      <c r="F9761" s="29" t="s">
        <v>9</v>
      </c>
      <c r="G9761" s="29" t="s">
        <v>12302</v>
      </c>
      <c r="H9761" s="30" t="s">
        <v>269</v>
      </c>
      <c r="I9761" s="6"/>
      <c r="J9761" s="6"/>
    </row>
    <row r="9762">
      <c r="A9762" s="28">
        <v>9.30314400344E11</v>
      </c>
      <c r="B9762" s="29" t="s">
        <v>27995</v>
      </c>
      <c r="C9762" s="29" t="s">
        <v>27996</v>
      </c>
      <c r="D9762" s="28">
        <v>8.7784481246E10</v>
      </c>
      <c r="E9762" s="29" t="s">
        <v>213</v>
      </c>
      <c r="F9762" s="29" t="s">
        <v>2</v>
      </c>
      <c r="G9762" s="29" t="s">
        <v>2458</v>
      </c>
      <c r="H9762" s="51" t="s">
        <v>20485</v>
      </c>
      <c r="I9762" s="6"/>
      <c r="J9762" s="10"/>
    </row>
    <row r="9763">
      <c r="A9763" s="3">
        <v>9.30317400608E11</v>
      </c>
      <c r="B9763" s="2" t="s">
        <v>27997</v>
      </c>
      <c r="C9763" s="2" t="s">
        <v>27998</v>
      </c>
      <c r="D9763" s="3">
        <v>8.7766939355E10</v>
      </c>
      <c r="E9763" s="2" t="s">
        <v>247</v>
      </c>
      <c r="F9763" s="2" t="s">
        <v>2</v>
      </c>
      <c r="G9763" s="2" t="s">
        <v>6133</v>
      </c>
      <c r="H9763" s="4" t="s">
        <v>27785</v>
      </c>
      <c r="I9763" s="10"/>
      <c r="J9763" s="6"/>
    </row>
    <row r="9764">
      <c r="A9764" s="3">
        <v>9.30317300413E11</v>
      </c>
      <c r="B9764" s="2" t="s">
        <v>27999</v>
      </c>
      <c r="C9764" s="2" t="s">
        <v>28000</v>
      </c>
      <c r="D9764" s="3">
        <v>8.7022816677E10</v>
      </c>
      <c r="E9764" s="2" t="s">
        <v>272</v>
      </c>
      <c r="F9764" s="2" t="s">
        <v>452</v>
      </c>
      <c r="G9764" s="2" t="s">
        <v>14416</v>
      </c>
      <c r="H9764" s="4" t="s">
        <v>23560</v>
      </c>
      <c r="I9764" s="10"/>
      <c r="J9764" s="6"/>
    </row>
    <row r="9765">
      <c r="A9765" s="62">
        <v>9.3032530002E11</v>
      </c>
      <c r="B9765" s="63" t="s">
        <v>28001</v>
      </c>
      <c r="C9765" s="63" t="s">
        <v>28002</v>
      </c>
      <c r="D9765" s="62">
        <v>8.7055554615E10</v>
      </c>
      <c r="E9765" s="63" t="s">
        <v>196</v>
      </c>
      <c r="F9765" s="63" t="s">
        <v>2984</v>
      </c>
      <c r="G9765" s="63" t="s">
        <v>6071</v>
      </c>
      <c r="H9765" s="33"/>
      <c r="I9765" s="33"/>
      <c r="J9765" s="10"/>
    </row>
    <row r="9766">
      <c r="A9766" s="28">
        <v>9.3032430134E11</v>
      </c>
      <c r="B9766" s="29" t="s">
        <v>28003</v>
      </c>
      <c r="C9766" s="29" t="s">
        <v>28004</v>
      </c>
      <c r="D9766" s="39" t="s">
        <v>28005</v>
      </c>
      <c r="E9766" s="29" t="s">
        <v>117</v>
      </c>
      <c r="F9766" s="29" t="s">
        <v>37</v>
      </c>
      <c r="G9766" s="29" t="s">
        <v>28006</v>
      </c>
      <c r="H9766" s="51" t="s">
        <v>27381</v>
      </c>
      <c r="I9766" s="6"/>
      <c r="J9766" s="10"/>
    </row>
    <row r="9767">
      <c r="A9767" s="3">
        <v>9.30330301551E11</v>
      </c>
      <c r="B9767" s="2" t="s">
        <v>25373</v>
      </c>
      <c r="C9767" s="2" t="s">
        <v>28007</v>
      </c>
      <c r="D9767" s="3">
        <v>8.7775657266E10</v>
      </c>
      <c r="E9767" s="2" t="s">
        <v>165</v>
      </c>
      <c r="F9767" s="2" t="s">
        <v>91</v>
      </c>
      <c r="G9767" s="2" t="s">
        <v>13929</v>
      </c>
      <c r="H9767" s="4" t="s">
        <v>3217</v>
      </c>
      <c r="I9767" s="10"/>
      <c r="J9767" s="6"/>
    </row>
    <row r="9768">
      <c r="A9768" s="28">
        <v>9.30326301143E11</v>
      </c>
      <c r="B9768" s="29" t="s">
        <v>28008</v>
      </c>
      <c r="C9768" s="29" t="s">
        <v>28009</v>
      </c>
      <c r="D9768" s="28">
        <v>8.775279008E10</v>
      </c>
      <c r="E9768" s="29" t="s">
        <v>165</v>
      </c>
      <c r="F9768" s="29" t="s">
        <v>37</v>
      </c>
      <c r="G9768" s="29" t="s">
        <v>6354</v>
      </c>
      <c r="H9768" s="51" t="s">
        <v>27381</v>
      </c>
      <c r="I9768" s="6"/>
      <c r="J9768" s="33"/>
    </row>
    <row r="9769">
      <c r="A9769" s="3">
        <v>9.30340000261E11</v>
      </c>
      <c r="B9769" s="2" t="s">
        <v>28010</v>
      </c>
      <c r="C9769" s="2" t="s">
        <v>28011</v>
      </c>
      <c r="D9769" s="2" t="s">
        <v>28012</v>
      </c>
      <c r="E9769" s="2" t="s">
        <v>70</v>
      </c>
      <c r="F9769" s="2" t="s">
        <v>141</v>
      </c>
      <c r="G9769" s="2" t="s">
        <v>28013</v>
      </c>
      <c r="H9769" s="4" t="s">
        <v>28014</v>
      </c>
      <c r="I9769" s="10"/>
      <c r="J9769" s="6"/>
    </row>
    <row r="9770">
      <c r="A9770" s="3">
        <v>9.30402350769E11</v>
      </c>
      <c r="B9770" s="2" t="s">
        <v>28015</v>
      </c>
      <c r="C9770" s="2" t="s">
        <v>28016</v>
      </c>
      <c r="D9770" s="3">
        <v>8.7775787713E10</v>
      </c>
      <c r="E9770" s="2" t="s">
        <v>674</v>
      </c>
      <c r="F9770" s="2" t="s">
        <v>31</v>
      </c>
      <c r="G9770" s="2" t="s">
        <v>20094</v>
      </c>
      <c r="H9770" s="4" t="s">
        <v>28017</v>
      </c>
      <c r="I9770" s="10"/>
      <c r="J9770" s="10"/>
    </row>
    <row r="9771">
      <c r="A9771" s="28">
        <v>9.30402301265E11</v>
      </c>
      <c r="B9771" s="29" t="s">
        <v>28018</v>
      </c>
      <c r="C9771" s="29" t="s">
        <v>28019</v>
      </c>
      <c r="D9771" s="29" t="s">
        <v>28020</v>
      </c>
      <c r="E9771" s="29" t="s">
        <v>36</v>
      </c>
      <c r="F9771" s="29" t="s">
        <v>201</v>
      </c>
      <c r="G9771" s="29" t="s">
        <v>3152</v>
      </c>
      <c r="H9771" s="51" t="s">
        <v>3552</v>
      </c>
      <c r="I9771" s="6"/>
      <c r="J9771" s="10"/>
    </row>
    <row r="9772">
      <c r="A9772" s="28">
        <v>9.30340000628E11</v>
      </c>
      <c r="B9772" s="29" t="s">
        <v>28021</v>
      </c>
      <c r="C9772" s="29" t="s">
        <v>28022</v>
      </c>
      <c r="D9772" s="29" t="s">
        <v>28023</v>
      </c>
      <c r="E9772" s="29" t="s">
        <v>6369</v>
      </c>
      <c r="F9772" s="29" t="s">
        <v>60</v>
      </c>
      <c r="G9772" s="29" t="s">
        <v>28024</v>
      </c>
      <c r="H9772" s="6"/>
      <c r="I9772" s="6"/>
      <c r="J9772" s="6"/>
    </row>
    <row r="9773">
      <c r="A9773" s="28">
        <v>9.30403300595E11</v>
      </c>
      <c r="B9773" s="29" t="s">
        <v>28025</v>
      </c>
      <c r="C9773" s="29" t="s">
        <v>28026</v>
      </c>
      <c r="D9773" s="28">
        <v>8.7781477555E10</v>
      </c>
      <c r="E9773" s="29" t="s">
        <v>225</v>
      </c>
      <c r="F9773" s="29" t="s">
        <v>2</v>
      </c>
      <c r="G9773" s="29" t="s">
        <v>3360</v>
      </c>
      <c r="H9773" s="51" t="s">
        <v>27818</v>
      </c>
      <c r="I9773" s="6"/>
      <c r="J9773" s="6"/>
    </row>
    <row r="9774">
      <c r="A9774" s="62">
        <v>9.30405300015E11</v>
      </c>
      <c r="B9774" s="63" t="s">
        <v>28027</v>
      </c>
      <c r="C9774" s="63" t="s">
        <v>28028</v>
      </c>
      <c r="D9774" s="63" t="s">
        <v>28029</v>
      </c>
      <c r="E9774" s="63" t="s">
        <v>13047</v>
      </c>
      <c r="F9774" s="63" t="s">
        <v>16</v>
      </c>
      <c r="G9774" s="63" t="s">
        <v>17026</v>
      </c>
      <c r="H9774" s="33"/>
      <c r="I9774" s="33"/>
      <c r="J9774" s="13"/>
    </row>
    <row r="9775">
      <c r="A9775" s="28">
        <v>9.30405302248E11</v>
      </c>
      <c r="B9775" s="29" t="s">
        <v>28030</v>
      </c>
      <c r="C9775" s="29" t="s">
        <v>28031</v>
      </c>
      <c r="D9775" s="39" t="s">
        <v>28032</v>
      </c>
      <c r="E9775" s="29" t="s">
        <v>386</v>
      </c>
      <c r="F9775" s="29" t="s">
        <v>16</v>
      </c>
      <c r="G9775" s="29" t="s">
        <v>6133</v>
      </c>
      <c r="H9775" s="51" t="s">
        <v>27818</v>
      </c>
      <c r="I9775" s="6"/>
      <c r="J9775" s="6"/>
    </row>
    <row r="9776">
      <c r="A9776" s="28">
        <v>9.30421300687E11</v>
      </c>
      <c r="B9776" s="29" t="s">
        <v>28033</v>
      </c>
      <c r="C9776" s="29" t="s">
        <v>28034</v>
      </c>
      <c r="D9776" s="39" t="s">
        <v>28035</v>
      </c>
      <c r="E9776" s="29" t="s">
        <v>1023</v>
      </c>
      <c r="F9776" s="29" t="s">
        <v>91</v>
      </c>
      <c r="G9776" s="29" t="s">
        <v>1834</v>
      </c>
      <c r="H9776" s="51" t="s">
        <v>28036</v>
      </c>
      <c r="I9776" s="6"/>
      <c r="J9776" s="6"/>
    </row>
    <row r="9777">
      <c r="A9777" s="28">
        <v>9.30418400796E11</v>
      </c>
      <c r="B9777" s="29" t="s">
        <v>28037</v>
      </c>
      <c r="C9777" s="29" t="s">
        <v>28038</v>
      </c>
      <c r="D9777" s="28">
        <v>8.70116508E10</v>
      </c>
      <c r="E9777" s="29" t="s">
        <v>117</v>
      </c>
      <c r="F9777" s="29" t="s">
        <v>2</v>
      </c>
      <c r="G9777" s="29" t="s">
        <v>1705</v>
      </c>
      <c r="H9777" s="51" t="s">
        <v>27818</v>
      </c>
      <c r="I9777" s="6"/>
      <c r="J9777" s="13"/>
    </row>
    <row r="9778">
      <c r="A9778" s="3">
        <v>9.30420400737E11</v>
      </c>
      <c r="B9778" s="2" t="s">
        <v>28039</v>
      </c>
      <c r="C9778" s="2" t="s">
        <v>28040</v>
      </c>
      <c r="D9778" s="69" t="s">
        <v>28041</v>
      </c>
      <c r="E9778" s="2" t="s">
        <v>302</v>
      </c>
      <c r="F9778" s="2" t="s">
        <v>452</v>
      </c>
      <c r="G9778" s="2" t="s">
        <v>15120</v>
      </c>
      <c r="H9778" s="4" t="s">
        <v>23560</v>
      </c>
      <c r="I9778" s="10"/>
      <c r="J9778" s="33"/>
    </row>
    <row r="9779">
      <c r="A9779" s="62">
        <v>9.30423400971E11</v>
      </c>
      <c r="B9779" s="63" t="s">
        <v>28042</v>
      </c>
      <c r="C9779" s="63" t="s">
        <v>28043</v>
      </c>
      <c r="D9779" s="62">
        <f>+77026764757</f>
        <v>77026764757</v>
      </c>
      <c r="E9779" s="63" t="s">
        <v>213</v>
      </c>
      <c r="F9779" s="63" t="s">
        <v>205</v>
      </c>
      <c r="G9779" s="63" t="s">
        <v>6430</v>
      </c>
      <c r="H9779" s="33"/>
      <c r="I9779" s="33"/>
      <c r="J9779" s="13"/>
    </row>
    <row r="9780">
      <c r="A9780" s="72">
        <v>9.30440000939E11</v>
      </c>
      <c r="B9780" s="73" t="s">
        <v>28044</v>
      </c>
      <c r="C9780" s="73" t="s">
        <v>28045</v>
      </c>
      <c r="D9780" s="73" t="s">
        <v>28046</v>
      </c>
      <c r="E9780" s="73" t="s">
        <v>117</v>
      </c>
      <c r="F9780" s="73" t="s">
        <v>201</v>
      </c>
      <c r="G9780" s="73" t="s">
        <v>28047</v>
      </c>
      <c r="H9780" s="74" t="s">
        <v>3226</v>
      </c>
      <c r="I9780" s="14"/>
      <c r="J9780" s="6"/>
    </row>
    <row r="9781">
      <c r="A9781" s="28">
        <v>9.3042845115E11</v>
      </c>
      <c r="B9781" s="29" t="s">
        <v>28048</v>
      </c>
      <c r="C9781" s="29" t="s">
        <v>28049</v>
      </c>
      <c r="D9781" s="28">
        <v>8.775363727E10</v>
      </c>
      <c r="E9781" s="29" t="s">
        <v>2998</v>
      </c>
      <c r="F9781" s="29" t="s">
        <v>71</v>
      </c>
      <c r="G9781" s="29" t="s">
        <v>2270</v>
      </c>
      <c r="H9781" s="51" t="s">
        <v>3091</v>
      </c>
      <c r="I9781" s="6"/>
      <c r="J9781" s="6"/>
    </row>
    <row r="9782">
      <c r="A9782" s="62">
        <v>9.30425300103E11</v>
      </c>
      <c r="B9782" s="63" t="s">
        <v>28050</v>
      </c>
      <c r="C9782" s="63" t="s">
        <v>28051</v>
      </c>
      <c r="D9782" s="62">
        <v>8.7759277007E10</v>
      </c>
      <c r="E9782" s="63" t="s">
        <v>2533</v>
      </c>
      <c r="F9782" s="63" t="s">
        <v>16</v>
      </c>
      <c r="G9782" s="63" t="s">
        <v>28052</v>
      </c>
      <c r="H9782" s="33"/>
      <c r="I9782" s="33"/>
      <c r="J9782" s="33"/>
    </row>
    <row r="9783">
      <c r="A9783" s="28">
        <v>9.30430301535E11</v>
      </c>
      <c r="B9783" s="29" t="s">
        <v>28053</v>
      </c>
      <c r="C9783" s="29" t="s">
        <v>28054</v>
      </c>
      <c r="D9783" s="29" t="s">
        <v>28055</v>
      </c>
      <c r="E9783" s="29" t="s">
        <v>302</v>
      </c>
      <c r="F9783" s="29" t="s">
        <v>37</v>
      </c>
      <c r="G9783" s="29" t="s">
        <v>18895</v>
      </c>
      <c r="H9783" s="51" t="s">
        <v>27381</v>
      </c>
      <c r="I9783" s="6"/>
      <c r="J9783" s="13"/>
    </row>
    <row r="9784">
      <c r="A9784" s="28">
        <v>9.30517302536E11</v>
      </c>
      <c r="B9784" s="29" t="s">
        <v>28056</v>
      </c>
      <c r="C9784" s="29" t="s">
        <v>28057</v>
      </c>
      <c r="D9784" s="39" t="s">
        <v>28058</v>
      </c>
      <c r="E9784" s="29" t="s">
        <v>762</v>
      </c>
      <c r="F9784" s="29" t="s">
        <v>37</v>
      </c>
      <c r="G9784" s="29" t="s">
        <v>14092</v>
      </c>
      <c r="H9784" s="51" t="s">
        <v>27381</v>
      </c>
      <c r="I9784" s="6"/>
      <c r="J9784" s="33"/>
    </row>
    <row r="9785">
      <c r="A9785" s="62">
        <v>9.30501350698E11</v>
      </c>
      <c r="B9785" s="63" t="s">
        <v>28059</v>
      </c>
      <c r="C9785" s="63" t="s">
        <v>28060</v>
      </c>
      <c r="D9785" s="62">
        <v>8.7021444672E10</v>
      </c>
      <c r="E9785" s="63" t="s">
        <v>117</v>
      </c>
      <c r="F9785" s="63" t="s">
        <v>428</v>
      </c>
      <c r="G9785" s="63" t="s">
        <v>5863</v>
      </c>
      <c r="H9785" s="33"/>
      <c r="I9785" s="33"/>
      <c r="J9785" s="33"/>
    </row>
    <row r="9786">
      <c r="A9786" s="28">
        <v>9.30502400881E11</v>
      </c>
      <c r="B9786" s="29" t="s">
        <v>28061</v>
      </c>
      <c r="C9786" s="29" t="s">
        <v>28062</v>
      </c>
      <c r="D9786" s="28">
        <v>8.7000233005E10</v>
      </c>
      <c r="E9786" s="29" t="s">
        <v>225</v>
      </c>
      <c r="F9786" s="29" t="s">
        <v>37</v>
      </c>
      <c r="G9786" s="29" t="s">
        <v>28063</v>
      </c>
      <c r="H9786" s="51" t="s">
        <v>27381</v>
      </c>
      <c r="I9786" s="6"/>
      <c r="J9786" s="6"/>
    </row>
    <row r="9787">
      <c r="A9787" s="28">
        <v>9.30504301616E11</v>
      </c>
      <c r="B9787" s="29" t="s">
        <v>28064</v>
      </c>
      <c r="C9787" s="29" t="s">
        <v>28065</v>
      </c>
      <c r="D9787" s="29" t="s">
        <v>28066</v>
      </c>
      <c r="E9787" s="29" t="s">
        <v>674</v>
      </c>
      <c r="F9787" s="29" t="s">
        <v>16</v>
      </c>
      <c r="G9787" s="29" t="s">
        <v>3444</v>
      </c>
      <c r="H9787" s="51" t="s">
        <v>27727</v>
      </c>
      <c r="I9787" s="6"/>
      <c r="J9787" s="10"/>
    </row>
    <row r="9788">
      <c r="A9788" s="62">
        <v>9.30512300483E11</v>
      </c>
      <c r="B9788" s="63" t="s">
        <v>28067</v>
      </c>
      <c r="C9788" s="63" t="s">
        <v>28068</v>
      </c>
      <c r="D9788" s="62">
        <v>8.77840099E10</v>
      </c>
      <c r="E9788" s="63" t="s">
        <v>165</v>
      </c>
      <c r="F9788" s="63" t="s">
        <v>205</v>
      </c>
      <c r="G9788" s="63" t="s">
        <v>20000</v>
      </c>
      <c r="H9788" s="33"/>
      <c r="I9788" s="33"/>
      <c r="J9788" s="10"/>
      <c r="K9788" s="27"/>
      <c r="L9788" s="27"/>
      <c r="M9788" s="27"/>
      <c r="N9788" s="27"/>
      <c r="O9788" s="27"/>
      <c r="P9788" s="27"/>
      <c r="Q9788" s="27"/>
      <c r="R9788" s="27"/>
      <c r="S9788" s="27"/>
      <c r="T9788" s="27"/>
      <c r="U9788" s="27"/>
      <c r="V9788" s="27"/>
      <c r="W9788" s="27"/>
      <c r="X9788" s="27"/>
      <c r="Y9788" s="27"/>
      <c r="Z9788" s="27"/>
    </row>
    <row r="9789">
      <c r="A9789" s="28">
        <v>9.30514350143E11</v>
      </c>
      <c r="B9789" s="29" t="s">
        <v>28069</v>
      </c>
      <c r="C9789" s="29" t="s">
        <v>28070</v>
      </c>
      <c r="D9789" s="28">
        <v>8.707445566E10</v>
      </c>
      <c r="E9789" s="29" t="s">
        <v>1335</v>
      </c>
      <c r="F9789" s="29" t="s">
        <v>186</v>
      </c>
      <c r="G9789" s="29" t="s">
        <v>1196</v>
      </c>
      <c r="H9789" s="51" t="s">
        <v>28071</v>
      </c>
      <c r="I9789" s="6"/>
      <c r="J9789" s="33"/>
    </row>
    <row r="9790">
      <c r="A9790" s="28">
        <v>9.30503402724E11</v>
      </c>
      <c r="B9790" s="29" t="s">
        <v>28072</v>
      </c>
      <c r="C9790" s="29" t="s">
        <v>28073</v>
      </c>
      <c r="D9790" s="28">
        <v>8.7026805111E10</v>
      </c>
      <c r="E9790" s="29" t="s">
        <v>272</v>
      </c>
      <c r="F9790" s="29" t="s">
        <v>37</v>
      </c>
      <c r="G9790" s="29" t="s">
        <v>12862</v>
      </c>
      <c r="H9790" s="51" t="s">
        <v>27727</v>
      </c>
      <c r="I9790" s="6"/>
      <c r="J9790" s="10"/>
    </row>
    <row r="9791">
      <c r="A9791" s="62">
        <v>9.3050345004E11</v>
      </c>
      <c r="B9791" s="63" t="s">
        <v>28074</v>
      </c>
      <c r="C9791" s="63" t="s">
        <v>28075</v>
      </c>
      <c r="D9791" s="62">
        <f>+774785278385</f>
        <v>774785278385</v>
      </c>
      <c r="E9791" s="63" t="s">
        <v>525</v>
      </c>
      <c r="F9791" s="63" t="s">
        <v>16</v>
      </c>
      <c r="G9791" s="63" t="s">
        <v>1196</v>
      </c>
      <c r="H9791" s="33"/>
      <c r="I9791" s="33"/>
      <c r="J9791" s="33"/>
    </row>
    <row r="9792">
      <c r="A9792" s="28">
        <v>9.30510300402E11</v>
      </c>
      <c r="B9792" s="29" t="s">
        <v>28076</v>
      </c>
      <c r="C9792" s="29" t="s">
        <v>28077</v>
      </c>
      <c r="D9792" s="28">
        <v>8.777363034E10</v>
      </c>
      <c r="E9792" s="29" t="s">
        <v>674</v>
      </c>
      <c r="F9792" s="29" t="s">
        <v>91</v>
      </c>
      <c r="G9792" s="29" t="s">
        <v>2912</v>
      </c>
      <c r="H9792" s="51" t="s">
        <v>28078</v>
      </c>
      <c r="I9792" s="6"/>
      <c r="J9792" s="10"/>
    </row>
    <row r="9793">
      <c r="A9793" s="28">
        <v>9.30512302727E11</v>
      </c>
      <c r="B9793" s="29" t="s">
        <v>28079</v>
      </c>
      <c r="C9793" s="29" t="s">
        <v>28080</v>
      </c>
      <c r="D9793" s="28">
        <v>8.7758778778E10</v>
      </c>
      <c r="E9793" s="29" t="s">
        <v>213</v>
      </c>
      <c r="F9793" s="29" t="s">
        <v>37</v>
      </c>
      <c r="G9793" s="29" t="s">
        <v>17083</v>
      </c>
      <c r="H9793" s="51" t="s">
        <v>27381</v>
      </c>
      <c r="I9793" s="6"/>
      <c r="J9793" s="33"/>
    </row>
    <row r="9794">
      <c r="A9794" s="3">
        <v>9.30515300251E11</v>
      </c>
      <c r="B9794" s="2" t="s">
        <v>28081</v>
      </c>
      <c r="C9794" s="2" t="s">
        <v>28082</v>
      </c>
      <c r="D9794" s="3">
        <v>8.7010986317E10</v>
      </c>
      <c r="E9794" s="2" t="s">
        <v>28083</v>
      </c>
      <c r="F9794" s="2" t="s">
        <v>452</v>
      </c>
      <c r="G9794" s="2" t="s">
        <v>1617</v>
      </c>
      <c r="H9794" s="4" t="s">
        <v>23560</v>
      </c>
      <c r="I9794" s="10"/>
      <c r="J9794" s="13"/>
    </row>
    <row r="9795">
      <c r="A9795" s="3">
        <v>9.3051735015E11</v>
      </c>
      <c r="B9795" s="2" t="s">
        <v>28084</v>
      </c>
      <c r="C9795" s="2" t="s">
        <v>28085</v>
      </c>
      <c r="D9795" s="3">
        <v>8.7753333828E10</v>
      </c>
      <c r="E9795" s="2" t="s">
        <v>762</v>
      </c>
      <c r="F9795" s="2" t="s">
        <v>16</v>
      </c>
      <c r="G9795" s="2" t="s">
        <v>28086</v>
      </c>
      <c r="H9795" s="4" t="s">
        <v>2687</v>
      </c>
      <c r="I9795" s="10"/>
      <c r="J9795" s="10"/>
    </row>
    <row r="9796">
      <c r="A9796" s="28">
        <v>9.30527451258E11</v>
      </c>
      <c r="B9796" s="29" t="s">
        <v>28087</v>
      </c>
      <c r="C9796" s="29" t="s">
        <v>28088</v>
      </c>
      <c r="D9796" s="28">
        <v>8.7774265933E10</v>
      </c>
      <c r="E9796" s="29" t="s">
        <v>28089</v>
      </c>
      <c r="F9796" s="29" t="s">
        <v>16</v>
      </c>
      <c r="G9796" s="29" t="s">
        <v>1834</v>
      </c>
      <c r="H9796" s="51" t="s">
        <v>3217</v>
      </c>
      <c r="I9796" s="6"/>
      <c r="J9796" s="10"/>
    </row>
    <row r="9797">
      <c r="A9797" s="28">
        <v>9.30525402328E11</v>
      </c>
      <c r="B9797" s="29" t="s">
        <v>28090</v>
      </c>
      <c r="C9797" s="29" t="s">
        <v>28091</v>
      </c>
      <c r="D9797" s="28">
        <v>8.7758827707E10</v>
      </c>
      <c r="E9797" s="29" t="s">
        <v>2703</v>
      </c>
      <c r="F9797" s="29" t="s">
        <v>37</v>
      </c>
      <c r="G9797" s="29" t="s">
        <v>13104</v>
      </c>
      <c r="H9797" s="51" t="s">
        <v>27748</v>
      </c>
      <c r="I9797" s="6"/>
      <c r="J9797" s="6"/>
    </row>
    <row r="9798">
      <c r="A9798" s="62">
        <v>9.30522301258E11</v>
      </c>
      <c r="B9798" s="63" t="s">
        <v>19528</v>
      </c>
      <c r="C9798" s="63" t="s">
        <v>28092</v>
      </c>
      <c r="D9798" s="63" t="s">
        <v>28093</v>
      </c>
      <c r="E9798" s="63" t="s">
        <v>16</v>
      </c>
      <c r="F9798" s="63" t="s">
        <v>2</v>
      </c>
      <c r="G9798" s="63" t="s">
        <v>28094</v>
      </c>
      <c r="H9798" s="33"/>
      <c r="I9798" s="33"/>
      <c r="J9798" s="6"/>
    </row>
    <row r="9799">
      <c r="A9799" s="28">
        <v>9.30524351106E11</v>
      </c>
      <c r="B9799" s="29" t="s">
        <v>28095</v>
      </c>
      <c r="C9799" s="29" t="s">
        <v>28096</v>
      </c>
      <c r="D9799" s="39" t="s">
        <v>28097</v>
      </c>
      <c r="E9799" s="29" t="s">
        <v>21</v>
      </c>
      <c r="F9799" s="29" t="s">
        <v>43</v>
      </c>
      <c r="G9799" s="29" t="s">
        <v>28098</v>
      </c>
      <c r="H9799" s="51" t="s">
        <v>15867</v>
      </c>
      <c r="I9799" s="6"/>
      <c r="J9799" s="33"/>
    </row>
    <row r="9800">
      <c r="A9800" s="62">
        <v>9.30526302041E11</v>
      </c>
      <c r="B9800" s="63" t="s">
        <v>28099</v>
      </c>
      <c r="C9800" s="63" t="s">
        <v>28100</v>
      </c>
      <c r="D9800" s="68" t="str">
        <f>+77026542024 ,87026542024</f>
        <v>#ERROR!</v>
      </c>
      <c r="E9800" s="63" t="s">
        <v>117</v>
      </c>
      <c r="F9800" s="63" t="s">
        <v>16</v>
      </c>
      <c r="G9800" s="63" t="s">
        <v>6101</v>
      </c>
      <c r="H9800" s="33"/>
      <c r="I9800" s="33"/>
      <c r="J9800" s="33"/>
    </row>
    <row r="9801">
      <c r="A9801" s="28">
        <v>9.30604451117E11</v>
      </c>
      <c r="B9801" s="29" t="s">
        <v>28101</v>
      </c>
      <c r="C9801" s="29" t="s">
        <v>28102</v>
      </c>
      <c r="D9801" s="39" t="s">
        <v>28103</v>
      </c>
      <c r="E9801" s="29" t="s">
        <v>525</v>
      </c>
      <c r="F9801" s="29" t="s">
        <v>43</v>
      </c>
      <c r="G9801" s="29" t="s">
        <v>28104</v>
      </c>
      <c r="H9801" s="51" t="s">
        <v>3310</v>
      </c>
      <c r="I9801" s="6"/>
      <c r="J9801" s="13"/>
    </row>
    <row r="9802">
      <c r="A9802" s="62">
        <v>9.30603302098E11</v>
      </c>
      <c r="B9802" s="63" t="s">
        <v>28105</v>
      </c>
      <c r="C9802" s="63" t="s">
        <v>28106</v>
      </c>
      <c r="D9802" s="62">
        <v>8.77596116E10</v>
      </c>
      <c r="E9802" s="63" t="s">
        <v>165</v>
      </c>
      <c r="F9802" s="63" t="s">
        <v>205</v>
      </c>
      <c r="G9802" s="63" t="s">
        <v>802</v>
      </c>
      <c r="H9802" s="33"/>
      <c r="I9802" s="33"/>
      <c r="J9802" s="6"/>
    </row>
    <row r="9803">
      <c r="A9803" s="28">
        <v>9.30531300536E11</v>
      </c>
      <c r="B9803" s="29" t="s">
        <v>26380</v>
      </c>
      <c r="C9803" s="29" t="s">
        <v>28107</v>
      </c>
      <c r="D9803" s="28">
        <f>+77715795431</f>
        <v>77715795431</v>
      </c>
      <c r="E9803" s="29" t="s">
        <v>117</v>
      </c>
      <c r="F9803" s="29" t="s">
        <v>2</v>
      </c>
      <c r="G9803" s="29" t="s">
        <v>28108</v>
      </c>
      <c r="H9803" s="51" t="s">
        <v>27818</v>
      </c>
      <c r="I9803" s="6"/>
      <c r="J9803" s="6"/>
    </row>
    <row r="9804">
      <c r="A9804" s="3">
        <v>9.30540000378E11</v>
      </c>
      <c r="B9804" s="2" t="s">
        <v>28109</v>
      </c>
      <c r="C9804" s="2" t="s">
        <v>28110</v>
      </c>
      <c r="D9804" s="69" t="s">
        <v>28111</v>
      </c>
      <c r="E9804" s="2" t="s">
        <v>4561</v>
      </c>
      <c r="F9804" s="2" t="s">
        <v>37</v>
      </c>
      <c r="G9804" s="2" t="s">
        <v>28112</v>
      </c>
      <c r="H9804" s="4" t="s">
        <v>27806</v>
      </c>
      <c r="I9804" s="10"/>
      <c r="J9804" s="6"/>
    </row>
    <row r="9805">
      <c r="A9805" s="28">
        <v>9.30540000407E11</v>
      </c>
      <c r="B9805" s="29" t="s">
        <v>28113</v>
      </c>
      <c r="C9805" s="29" t="s">
        <v>28114</v>
      </c>
      <c r="D9805" s="28">
        <v>8.7774066104E10</v>
      </c>
      <c r="E9805" s="29" t="s">
        <v>21</v>
      </c>
      <c r="F9805" s="29" t="s">
        <v>43</v>
      </c>
      <c r="G9805" s="29" t="s">
        <v>28115</v>
      </c>
      <c r="H9805" s="51" t="s">
        <v>3400</v>
      </c>
      <c r="I9805" s="6"/>
      <c r="J9805" s="33"/>
    </row>
    <row r="9806">
      <c r="A9806" s="3">
        <v>9.30540000932E11</v>
      </c>
      <c r="B9806" s="2" t="s">
        <v>28116</v>
      </c>
      <c r="C9806" s="2" t="s">
        <v>21802</v>
      </c>
      <c r="D9806" s="3">
        <v>8.771354938E10</v>
      </c>
      <c r="E9806" s="2" t="s">
        <v>302</v>
      </c>
      <c r="F9806" s="2" t="s">
        <v>141</v>
      </c>
      <c r="G9806" s="2" t="s">
        <v>28117</v>
      </c>
      <c r="H9806" s="4" t="s">
        <v>28118</v>
      </c>
      <c r="I9806" s="10"/>
      <c r="J9806" s="10"/>
    </row>
    <row r="9807">
      <c r="A9807" s="3">
        <v>9.30540001049E11</v>
      </c>
      <c r="B9807" s="2" t="s">
        <v>28119</v>
      </c>
      <c r="C9807" s="2" t="s">
        <v>28120</v>
      </c>
      <c r="D9807" s="3">
        <v>8.7053732424E10</v>
      </c>
      <c r="E9807" s="2" t="s">
        <v>200</v>
      </c>
      <c r="F9807" s="2" t="s">
        <v>37</v>
      </c>
      <c r="G9807" s="2" t="s">
        <v>28121</v>
      </c>
      <c r="H9807" s="4" t="s">
        <v>27806</v>
      </c>
      <c r="I9807" s="10"/>
      <c r="J9807" s="6"/>
    </row>
    <row r="9808">
      <c r="A9808" s="28">
        <v>9.30603499037E11</v>
      </c>
      <c r="B9808" s="29" t="s">
        <v>28122</v>
      </c>
      <c r="C9808" s="29" t="s">
        <v>28123</v>
      </c>
      <c r="D9808" s="28">
        <v>8.7771181603E10</v>
      </c>
      <c r="E9808" s="29" t="s">
        <v>165</v>
      </c>
      <c r="F9808" s="29" t="s">
        <v>141</v>
      </c>
      <c r="G9808" s="29" t="s">
        <v>13523</v>
      </c>
      <c r="H9808" s="51" t="s">
        <v>28124</v>
      </c>
      <c r="I9808" s="6"/>
      <c r="J9808" s="6"/>
    </row>
    <row r="9809">
      <c r="A9809" s="28">
        <v>9.30607300945E11</v>
      </c>
      <c r="B9809" s="29" t="s">
        <v>28125</v>
      </c>
      <c r="C9809" s="29" t="s">
        <v>28126</v>
      </c>
      <c r="D9809" s="28">
        <v>8.7766090683E10</v>
      </c>
      <c r="E9809" s="29" t="s">
        <v>674</v>
      </c>
      <c r="F9809" s="29" t="s">
        <v>91</v>
      </c>
      <c r="G9809" s="29" t="s">
        <v>22244</v>
      </c>
      <c r="H9809" s="51" t="s">
        <v>28127</v>
      </c>
      <c r="I9809" s="6"/>
      <c r="J9809" s="10"/>
      <c r="K9809" s="27"/>
      <c r="L9809" s="27"/>
      <c r="M9809" s="27"/>
      <c r="N9809" s="27"/>
      <c r="O9809" s="27"/>
      <c r="P9809" s="27"/>
      <c r="Q9809" s="27"/>
      <c r="R9809" s="27"/>
      <c r="S9809" s="27"/>
      <c r="T9809" s="27"/>
      <c r="U9809" s="27"/>
      <c r="V9809" s="27"/>
      <c r="W9809" s="27"/>
      <c r="X9809" s="27"/>
      <c r="Y9809" s="27"/>
      <c r="Z9809" s="27"/>
    </row>
    <row r="9810">
      <c r="A9810" s="62">
        <v>9.30619302164E11</v>
      </c>
      <c r="B9810" s="63" t="s">
        <v>28128</v>
      </c>
      <c r="C9810" s="63" t="s">
        <v>28129</v>
      </c>
      <c r="D9810" s="62">
        <v>8.7776617744E10</v>
      </c>
      <c r="E9810" s="63" t="s">
        <v>213</v>
      </c>
      <c r="F9810" s="63" t="s">
        <v>205</v>
      </c>
      <c r="G9810" s="63" t="s">
        <v>17</v>
      </c>
      <c r="H9810" s="33"/>
      <c r="I9810" s="33"/>
      <c r="J9810" s="10"/>
    </row>
    <row r="9811">
      <c r="A9811" s="28">
        <v>9.30606401032E11</v>
      </c>
      <c r="B9811" s="29" t="s">
        <v>28130</v>
      </c>
      <c r="C9811" s="29" t="s">
        <v>28131</v>
      </c>
      <c r="D9811" s="39" t="s">
        <v>28132</v>
      </c>
      <c r="E9811" s="29" t="s">
        <v>117</v>
      </c>
      <c r="F9811" s="29" t="s">
        <v>37</v>
      </c>
      <c r="G9811" s="29" t="s">
        <v>13495</v>
      </c>
      <c r="H9811" s="51" t="s">
        <v>27381</v>
      </c>
      <c r="I9811" s="6"/>
      <c r="J9811" s="10"/>
    </row>
    <row r="9812">
      <c r="A9812" s="28">
        <v>9.30614350938E11</v>
      </c>
      <c r="B9812" s="29" t="s">
        <v>28133</v>
      </c>
      <c r="C9812" s="29" t="s">
        <v>28134</v>
      </c>
      <c r="D9812" s="28">
        <v>8.7083839832E10</v>
      </c>
      <c r="E9812" s="29" t="s">
        <v>165</v>
      </c>
      <c r="F9812" s="29" t="s">
        <v>22</v>
      </c>
      <c r="G9812" s="29" t="s">
        <v>17367</v>
      </c>
      <c r="H9812" s="51" t="s">
        <v>2713</v>
      </c>
      <c r="I9812" s="6"/>
      <c r="J9812" s="10"/>
    </row>
    <row r="9813">
      <c r="A9813" s="28">
        <v>9.30609301429E11</v>
      </c>
      <c r="B9813" s="29" t="s">
        <v>28135</v>
      </c>
      <c r="C9813" s="29" t="s">
        <v>28136</v>
      </c>
      <c r="D9813" s="39" t="s">
        <v>28137</v>
      </c>
      <c r="E9813" s="29" t="s">
        <v>674</v>
      </c>
      <c r="F9813" s="29" t="s">
        <v>452</v>
      </c>
      <c r="G9813" s="29" t="s">
        <v>2359</v>
      </c>
      <c r="H9813" s="51" t="s">
        <v>23854</v>
      </c>
      <c r="I9813" s="6"/>
      <c r="J9813" s="33"/>
    </row>
    <row r="9814">
      <c r="A9814" s="3">
        <v>9.30618300539E11</v>
      </c>
      <c r="B9814" s="2" t="s">
        <v>28138</v>
      </c>
      <c r="C9814" s="2" t="s">
        <v>28139</v>
      </c>
      <c r="D9814" s="2" t="s">
        <v>28140</v>
      </c>
      <c r="E9814" s="2" t="s">
        <v>165</v>
      </c>
      <c r="F9814" s="2" t="s">
        <v>2</v>
      </c>
      <c r="G9814" s="2" t="s">
        <v>2458</v>
      </c>
      <c r="H9814" s="4" t="s">
        <v>27785</v>
      </c>
      <c r="I9814" s="10"/>
      <c r="J9814" s="10"/>
    </row>
    <row r="9815">
      <c r="A9815" s="28">
        <v>9.30626301045E11</v>
      </c>
      <c r="B9815" s="29" t="s">
        <v>28141</v>
      </c>
      <c r="C9815" s="29" t="s">
        <v>28142</v>
      </c>
      <c r="D9815" s="39" t="s">
        <v>28143</v>
      </c>
      <c r="E9815" s="29" t="s">
        <v>165</v>
      </c>
      <c r="F9815" s="29" t="s">
        <v>37</v>
      </c>
      <c r="G9815" s="29" t="s">
        <v>8979</v>
      </c>
      <c r="H9815" s="51" t="s">
        <v>28144</v>
      </c>
      <c r="I9815" s="6"/>
      <c r="J9815" s="33"/>
    </row>
    <row r="9816">
      <c r="A9816" s="3">
        <v>9.30621301484E11</v>
      </c>
      <c r="B9816" s="2" t="s">
        <v>28145</v>
      </c>
      <c r="C9816" s="2" t="s">
        <v>28146</v>
      </c>
      <c r="D9816" s="3">
        <f>+77756998088</f>
        <v>77756998088</v>
      </c>
      <c r="E9816" s="2" t="s">
        <v>16</v>
      </c>
      <c r="F9816" s="2" t="s">
        <v>96</v>
      </c>
      <c r="G9816" s="2" t="s">
        <v>28147</v>
      </c>
      <c r="H9816" s="4" t="s">
        <v>27652</v>
      </c>
      <c r="I9816" s="10"/>
      <c r="J9816" s="6"/>
    </row>
    <row r="9817">
      <c r="A9817" s="62">
        <v>9.30624301391E11</v>
      </c>
      <c r="B9817" s="63" t="s">
        <v>28148</v>
      </c>
      <c r="C9817" s="63" t="s">
        <v>28149</v>
      </c>
      <c r="D9817" s="68" t="str">
        <f>+77478862193 ,87478862193</f>
        <v>#ERROR!</v>
      </c>
      <c r="E9817" s="63" t="s">
        <v>165</v>
      </c>
      <c r="F9817" s="63" t="s">
        <v>205</v>
      </c>
      <c r="G9817" s="63" t="s">
        <v>1634</v>
      </c>
      <c r="H9817" s="33"/>
      <c r="I9817" s="33"/>
      <c r="J9817" s="6"/>
    </row>
    <row r="9818">
      <c r="A9818" s="28">
        <v>9.30626450337E11</v>
      </c>
      <c r="B9818" s="29" t="s">
        <v>28150</v>
      </c>
      <c r="C9818" s="29" t="s">
        <v>28151</v>
      </c>
      <c r="D9818" s="28">
        <v>8.7081427748E10</v>
      </c>
      <c r="E9818" s="29" t="s">
        <v>225</v>
      </c>
      <c r="F9818" s="29" t="s">
        <v>71</v>
      </c>
      <c r="G9818" s="29" t="s">
        <v>2186</v>
      </c>
      <c r="H9818" s="51" t="s">
        <v>2990</v>
      </c>
      <c r="I9818" s="6"/>
      <c r="J9818" s="6"/>
    </row>
    <row r="9819">
      <c r="A9819" s="28">
        <v>9.30621401567E11</v>
      </c>
      <c r="B9819" s="29" t="s">
        <v>16201</v>
      </c>
      <c r="C9819" s="29" t="s">
        <v>28152</v>
      </c>
      <c r="D9819" s="28">
        <v>8.7057702056E10</v>
      </c>
      <c r="E9819" s="29" t="s">
        <v>117</v>
      </c>
      <c r="F9819" s="29" t="s">
        <v>31</v>
      </c>
      <c r="G9819" s="29" t="s">
        <v>16247</v>
      </c>
      <c r="H9819" s="51" t="s">
        <v>6359</v>
      </c>
      <c r="I9819" s="6"/>
      <c r="J9819" s="10"/>
    </row>
    <row r="9820">
      <c r="A9820" s="3">
        <v>9.30627401661E11</v>
      </c>
      <c r="B9820" s="2" t="s">
        <v>28153</v>
      </c>
      <c r="C9820" s="2" t="s">
        <v>28154</v>
      </c>
      <c r="D9820" s="3">
        <v>8.778587429E10</v>
      </c>
      <c r="E9820" s="2" t="s">
        <v>213</v>
      </c>
      <c r="F9820" s="2" t="s">
        <v>16</v>
      </c>
      <c r="G9820" s="2" t="s">
        <v>1188</v>
      </c>
      <c r="H9820" s="65" t="s">
        <v>3123</v>
      </c>
      <c r="I9820" s="10"/>
      <c r="J9820" s="33"/>
    </row>
    <row r="9821">
      <c r="A9821" s="28">
        <v>9.30712300321E11</v>
      </c>
      <c r="B9821" s="29" t="s">
        <v>28155</v>
      </c>
      <c r="C9821" s="29" t="s">
        <v>28156</v>
      </c>
      <c r="D9821" s="39" t="s">
        <v>28157</v>
      </c>
      <c r="E9821" s="29" t="s">
        <v>442</v>
      </c>
      <c r="F9821" s="29" t="s">
        <v>91</v>
      </c>
      <c r="G9821" s="29" t="s">
        <v>1834</v>
      </c>
      <c r="H9821" s="51" t="s">
        <v>3217</v>
      </c>
      <c r="I9821" s="6"/>
      <c r="J9821" s="6"/>
    </row>
    <row r="9822">
      <c r="A9822" s="28">
        <v>9.30629400179E11</v>
      </c>
      <c r="B9822" s="29" t="s">
        <v>28158</v>
      </c>
      <c r="C9822" s="29" t="s">
        <v>28159</v>
      </c>
      <c r="D9822" s="28">
        <v>8.7023331116E10</v>
      </c>
      <c r="E9822" s="29" t="s">
        <v>165</v>
      </c>
      <c r="F9822" s="29" t="s">
        <v>201</v>
      </c>
      <c r="G9822" s="29" t="s">
        <v>284</v>
      </c>
      <c r="H9822" s="51" t="s">
        <v>3552</v>
      </c>
      <c r="I9822" s="6"/>
      <c r="J9822" s="33"/>
    </row>
    <row r="9823">
      <c r="A9823" s="3">
        <v>9.30640000222E11</v>
      </c>
      <c r="B9823" s="2" t="s">
        <v>28160</v>
      </c>
      <c r="C9823" s="2" t="s">
        <v>28161</v>
      </c>
      <c r="D9823" s="2" t="s">
        <v>28162</v>
      </c>
      <c r="E9823" s="2" t="s">
        <v>165</v>
      </c>
      <c r="F9823" s="2" t="s">
        <v>141</v>
      </c>
      <c r="G9823" s="2" t="s">
        <v>28163</v>
      </c>
      <c r="H9823" s="4" t="s">
        <v>14093</v>
      </c>
      <c r="I9823" s="10"/>
      <c r="J9823" s="6"/>
    </row>
    <row r="9824">
      <c r="A9824" s="3">
        <v>9.30701401851E11</v>
      </c>
      <c r="B9824" s="2" t="s">
        <v>28164</v>
      </c>
      <c r="C9824" s="2" t="s">
        <v>28165</v>
      </c>
      <c r="D9824" s="3">
        <v>8.7757025707E10</v>
      </c>
      <c r="E9824" s="2" t="s">
        <v>117</v>
      </c>
      <c r="F9824" s="2" t="s">
        <v>71</v>
      </c>
      <c r="G9824" s="2" t="s">
        <v>20768</v>
      </c>
      <c r="H9824" s="4" t="s">
        <v>25945</v>
      </c>
      <c r="I9824" s="10"/>
      <c r="J9824" s="6"/>
    </row>
    <row r="9825">
      <c r="A9825" s="28">
        <v>9.30629401583E11</v>
      </c>
      <c r="B9825" s="29" t="s">
        <v>3049</v>
      </c>
      <c r="C9825" s="29" t="s">
        <v>28166</v>
      </c>
      <c r="D9825" s="28">
        <f>+7024343191</f>
        <v>7024343191</v>
      </c>
      <c r="E9825" s="29" t="s">
        <v>165</v>
      </c>
      <c r="F9825" s="29" t="s">
        <v>37</v>
      </c>
      <c r="G9825" s="29" t="s">
        <v>19092</v>
      </c>
      <c r="H9825" s="51" t="s">
        <v>27381</v>
      </c>
      <c r="I9825" s="6"/>
      <c r="J9825" s="13"/>
    </row>
    <row r="9826">
      <c r="A9826" s="3">
        <v>9.30701301358E11</v>
      </c>
      <c r="B9826" s="2" t="s">
        <v>28167</v>
      </c>
      <c r="C9826" s="2" t="s">
        <v>28168</v>
      </c>
      <c r="D9826" s="3">
        <v>8.7751810225E10</v>
      </c>
      <c r="E9826" s="2" t="s">
        <v>225</v>
      </c>
      <c r="F9826" s="2" t="s">
        <v>2</v>
      </c>
      <c r="G9826" s="2" t="s">
        <v>17443</v>
      </c>
      <c r="H9826" s="4" t="s">
        <v>27785</v>
      </c>
      <c r="I9826" s="10"/>
      <c r="J9826" s="33"/>
    </row>
    <row r="9827">
      <c r="A9827" s="3">
        <v>9.3071830072E11</v>
      </c>
      <c r="B9827" s="2" t="s">
        <v>28169</v>
      </c>
      <c r="C9827" s="2" t="s">
        <v>28170</v>
      </c>
      <c r="D9827" s="3">
        <v>8.7471157293E10</v>
      </c>
      <c r="E9827" s="2" t="s">
        <v>225</v>
      </c>
      <c r="F9827" s="2" t="s">
        <v>91</v>
      </c>
      <c r="G9827" s="2" t="s">
        <v>2005</v>
      </c>
      <c r="H9827" s="4" t="s">
        <v>28171</v>
      </c>
      <c r="I9827" s="10"/>
      <c r="J9827" s="6"/>
    </row>
    <row r="9828">
      <c r="A9828" s="28">
        <v>9.30715350889E11</v>
      </c>
      <c r="B9828" s="29" t="s">
        <v>28172</v>
      </c>
      <c r="C9828" s="29" t="s">
        <v>28173</v>
      </c>
      <c r="D9828" s="28">
        <v>8.747167701E10</v>
      </c>
      <c r="E9828" s="29" t="s">
        <v>1</v>
      </c>
      <c r="F9828" s="29" t="s">
        <v>16</v>
      </c>
      <c r="G9828" s="29" t="s">
        <v>1661</v>
      </c>
      <c r="H9828" s="51" t="s">
        <v>28174</v>
      </c>
      <c r="I9828" s="6"/>
      <c r="J9828" s="10"/>
    </row>
    <row r="9829">
      <c r="A9829" s="3">
        <v>9.30715351203E11</v>
      </c>
      <c r="B9829" s="2" t="s">
        <v>28175</v>
      </c>
      <c r="C9829" s="2" t="s">
        <v>28176</v>
      </c>
      <c r="D9829" s="3">
        <v>8.7471507993E10</v>
      </c>
      <c r="E9829" s="2" t="s">
        <v>165</v>
      </c>
      <c r="F9829" s="2" t="s">
        <v>9</v>
      </c>
      <c r="G9829" s="2" t="s">
        <v>5844</v>
      </c>
      <c r="H9829" s="65" t="s">
        <v>3123</v>
      </c>
      <c r="I9829" s="10"/>
      <c r="J9829" s="10"/>
      <c r="K9829" s="27"/>
      <c r="L9829" s="27"/>
      <c r="M9829" s="27"/>
      <c r="N9829" s="27"/>
      <c r="O9829" s="27"/>
      <c r="P9829" s="27"/>
      <c r="Q9829" s="27"/>
      <c r="R9829" s="27"/>
      <c r="S9829" s="27"/>
      <c r="T9829" s="27"/>
      <c r="U9829" s="27"/>
      <c r="V9829" s="27"/>
      <c r="W9829" s="27"/>
      <c r="X9829" s="27"/>
      <c r="Y9829" s="27"/>
      <c r="Z9829" s="27"/>
    </row>
    <row r="9830">
      <c r="A9830" s="28">
        <v>9.30811401611E11</v>
      </c>
      <c r="B9830" s="29" t="s">
        <v>28177</v>
      </c>
      <c r="C9830" s="29" t="s">
        <v>28178</v>
      </c>
      <c r="D9830" s="28">
        <v>8.7025515391E10</v>
      </c>
      <c r="E9830" s="29" t="s">
        <v>36</v>
      </c>
      <c r="F9830" s="29" t="s">
        <v>2</v>
      </c>
      <c r="G9830" s="29" t="s">
        <v>1705</v>
      </c>
      <c r="H9830" s="51" t="s">
        <v>28179</v>
      </c>
      <c r="I9830" s="6"/>
      <c r="J9830" s="10"/>
    </row>
    <row r="9831">
      <c r="A9831" s="62">
        <v>9.30727402297E11</v>
      </c>
      <c r="B9831" s="63" t="s">
        <v>24550</v>
      </c>
      <c r="C9831" s="63" t="s">
        <v>28180</v>
      </c>
      <c r="D9831" s="62">
        <v>8.7755750809E10</v>
      </c>
      <c r="E9831" s="63" t="s">
        <v>117</v>
      </c>
      <c r="F9831" s="63" t="s">
        <v>205</v>
      </c>
      <c r="G9831" s="63" t="s">
        <v>1263</v>
      </c>
      <c r="H9831" s="33"/>
      <c r="I9831" s="33"/>
      <c r="J9831" s="6"/>
    </row>
    <row r="9832">
      <c r="A9832" s="28">
        <v>9.3080230118E11</v>
      </c>
      <c r="B9832" s="29" t="s">
        <v>28181</v>
      </c>
      <c r="C9832" s="29" t="s">
        <v>28182</v>
      </c>
      <c r="D9832" s="28">
        <v>8.7071023188E10</v>
      </c>
      <c r="E9832" s="29" t="s">
        <v>165</v>
      </c>
      <c r="F9832" s="29" t="s">
        <v>96</v>
      </c>
      <c r="G9832" s="29" t="s">
        <v>28183</v>
      </c>
      <c r="H9832" s="51" t="s">
        <v>2882</v>
      </c>
      <c r="I9832" s="6"/>
      <c r="J9832" s="6"/>
    </row>
    <row r="9833">
      <c r="A9833" s="28">
        <v>9.30805301474E11</v>
      </c>
      <c r="B9833" s="29" t="s">
        <v>28184</v>
      </c>
      <c r="C9833" s="29" t="s">
        <v>28185</v>
      </c>
      <c r="D9833" s="28">
        <f>+77071381288</f>
        <v>77071381288</v>
      </c>
      <c r="E9833" s="29" t="s">
        <v>21388</v>
      </c>
      <c r="F9833" s="29" t="s">
        <v>96</v>
      </c>
      <c r="G9833" s="29" t="s">
        <v>18274</v>
      </c>
      <c r="H9833" s="51" t="s">
        <v>2882</v>
      </c>
      <c r="I9833" s="6"/>
      <c r="J9833" s="33"/>
    </row>
    <row r="9834">
      <c r="A9834" s="3">
        <v>9.30720300345E11</v>
      </c>
      <c r="B9834" s="2" t="s">
        <v>28186</v>
      </c>
      <c r="C9834" s="2" t="s">
        <v>28187</v>
      </c>
      <c r="D9834" s="3">
        <v>8.7751233309E10</v>
      </c>
      <c r="E9834" s="2" t="s">
        <v>117</v>
      </c>
      <c r="F9834" s="2" t="s">
        <v>201</v>
      </c>
      <c r="G9834" s="2" t="s">
        <v>214</v>
      </c>
      <c r="H9834" s="4" t="s">
        <v>3226</v>
      </c>
      <c r="I9834" s="10"/>
      <c r="J9834" s="6"/>
    </row>
    <row r="9835">
      <c r="A9835" s="62">
        <v>9.30728350513E11</v>
      </c>
      <c r="B9835" s="63" t="s">
        <v>28188</v>
      </c>
      <c r="C9835" s="63" t="s">
        <v>28189</v>
      </c>
      <c r="D9835" s="62">
        <f>+77771169563</f>
        <v>77771169563</v>
      </c>
      <c r="E9835" s="63" t="s">
        <v>442</v>
      </c>
      <c r="F9835" s="63" t="s">
        <v>16</v>
      </c>
      <c r="G9835" s="63" t="s">
        <v>6206</v>
      </c>
      <c r="H9835" s="33"/>
      <c r="I9835" s="33"/>
      <c r="J9835" s="13"/>
    </row>
    <row r="9836">
      <c r="A9836" s="28">
        <v>9.30731301076E11</v>
      </c>
      <c r="B9836" s="29" t="s">
        <v>28190</v>
      </c>
      <c r="C9836" s="29" t="s">
        <v>28191</v>
      </c>
      <c r="D9836" s="28">
        <v>8.7086603693E10</v>
      </c>
      <c r="E9836" s="29" t="s">
        <v>165</v>
      </c>
      <c r="F9836" s="29" t="s">
        <v>37</v>
      </c>
      <c r="G9836" s="29" t="s">
        <v>6761</v>
      </c>
      <c r="H9836" s="51" t="s">
        <v>27381</v>
      </c>
      <c r="I9836" s="6"/>
      <c r="J9836" s="6"/>
    </row>
    <row r="9837">
      <c r="A9837" s="3">
        <v>9.30803450606E11</v>
      </c>
      <c r="B9837" s="2" t="s">
        <v>28192</v>
      </c>
      <c r="C9837" s="2" t="s">
        <v>28193</v>
      </c>
      <c r="D9837" s="3">
        <v>8.7056595711E10</v>
      </c>
      <c r="E9837" s="2" t="s">
        <v>213</v>
      </c>
      <c r="F9837" s="2" t="s">
        <v>22</v>
      </c>
      <c r="G9837" s="2" t="s">
        <v>17367</v>
      </c>
      <c r="H9837" s="4" t="s">
        <v>2709</v>
      </c>
      <c r="I9837" s="10"/>
      <c r="J9837" s="6"/>
    </row>
    <row r="9838">
      <c r="A9838" s="3">
        <v>9.30808300561E11</v>
      </c>
      <c r="B9838" s="2" t="s">
        <v>28194</v>
      </c>
      <c r="C9838" s="2" t="s">
        <v>28195</v>
      </c>
      <c r="D9838" s="3">
        <v>8.7007333222E10</v>
      </c>
      <c r="E9838" s="2" t="s">
        <v>225</v>
      </c>
      <c r="F9838" s="2" t="s">
        <v>2</v>
      </c>
      <c r="G9838" s="2" t="s">
        <v>2458</v>
      </c>
      <c r="H9838" s="4" t="s">
        <v>27785</v>
      </c>
      <c r="I9838" s="10"/>
      <c r="J9838" s="6"/>
    </row>
    <row r="9839">
      <c r="A9839" s="28">
        <v>9.30811302019E11</v>
      </c>
      <c r="B9839" s="29" t="s">
        <v>28196</v>
      </c>
      <c r="C9839" s="29" t="s">
        <v>28197</v>
      </c>
      <c r="D9839" s="28">
        <v>8.7022743131E10</v>
      </c>
      <c r="E9839" s="29" t="s">
        <v>36</v>
      </c>
      <c r="F9839" s="29" t="s">
        <v>37</v>
      </c>
      <c r="G9839" s="29" t="s">
        <v>13104</v>
      </c>
      <c r="H9839" s="51" t="s">
        <v>27381</v>
      </c>
      <c r="I9839" s="6"/>
      <c r="J9839" s="6"/>
    </row>
    <row r="9840">
      <c r="A9840" s="28">
        <v>9.30819300175E11</v>
      </c>
      <c r="B9840" s="29" t="s">
        <v>28198</v>
      </c>
      <c r="C9840" s="29" t="s">
        <v>28199</v>
      </c>
      <c r="D9840" s="28">
        <v>8.7017271224E10</v>
      </c>
      <c r="E9840" s="29" t="s">
        <v>117</v>
      </c>
      <c r="F9840" s="29" t="s">
        <v>16</v>
      </c>
      <c r="G9840" s="29" t="s">
        <v>3304</v>
      </c>
      <c r="H9840" s="51" t="s">
        <v>27381</v>
      </c>
      <c r="I9840" s="6"/>
      <c r="J9840" s="6"/>
    </row>
    <row r="9841">
      <c r="A9841" s="3">
        <v>9.30816450657E11</v>
      </c>
      <c r="B9841" s="2" t="s">
        <v>16306</v>
      </c>
      <c r="C9841" s="2" t="s">
        <v>28200</v>
      </c>
      <c r="D9841" s="3">
        <v>8.7073044413E10</v>
      </c>
      <c r="E9841" s="2" t="s">
        <v>225</v>
      </c>
      <c r="F9841" s="2" t="s">
        <v>16</v>
      </c>
      <c r="G9841" s="2" t="s">
        <v>238</v>
      </c>
      <c r="H9841" s="65" t="s">
        <v>3123</v>
      </c>
      <c r="I9841" s="10"/>
      <c r="J9841" s="6"/>
    </row>
    <row r="9842">
      <c r="A9842" s="3">
        <v>9.30818300685E11</v>
      </c>
      <c r="B9842" s="2" t="s">
        <v>28201</v>
      </c>
      <c r="C9842" s="2" t="s">
        <v>28202</v>
      </c>
      <c r="D9842" s="69" t="s">
        <v>28203</v>
      </c>
      <c r="E9842" s="2" t="s">
        <v>225</v>
      </c>
      <c r="F9842" s="2" t="s">
        <v>201</v>
      </c>
      <c r="G9842" s="2" t="s">
        <v>202</v>
      </c>
      <c r="H9842" s="4" t="s">
        <v>3226</v>
      </c>
      <c r="I9842" s="10"/>
      <c r="J9842" s="33"/>
    </row>
    <row r="9843">
      <c r="A9843" s="3">
        <v>9.30822400316E11</v>
      </c>
      <c r="B9843" s="2" t="s">
        <v>28204</v>
      </c>
      <c r="C9843" s="2" t="s">
        <v>28205</v>
      </c>
      <c r="D9843" s="3">
        <v>8.7054948534E10</v>
      </c>
      <c r="E9843" s="2" t="s">
        <v>225</v>
      </c>
      <c r="F9843" s="2" t="s">
        <v>16</v>
      </c>
      <c r="G9843" s="2" t="s">
        <v>1500</v>
      </c>
      <c r="H9843" s="4" t="s">
        <v>3226</v>
      </c>
      <c r="I9843" s="10"/>
      <c r="J9843" s="33"/>
    </row>
    <row r="9844">
      <c r="A9844" s="62">
        <v>9.30821301184E11</v>
      </c>
      <c r="B9844" s="63" t="s">
        <v>28206</v>
      </c>
      <c r="C9844" s="63" t="s">
        <v>28207</v>
      </c>
      <c r="D9844" s="62">
        <v>8.7760776777E10</v>
      </c>
      <c r="E9844" s="63" t="s">
        <v>70</v>
      </c>
      <c r="F9844" s="63" t="s">
        <v>205</v>
      </c>
      <c r="G9844" s="63" t="s">
        <v>28208</v>
      </c>
      <c r="H9844" s="33"/>
      <c r="I9844" s="33"/>
      <c r="J9844" s="10"/>
    </row>
    <row r="9845">
      <c r="A9845" s="28">
        <v>9.30822400336E11</v>
      </c>
      <c r="B9845" s="29" t="s">
        <v>28209</v>
      </c>
      <c r="C9845" s="29" t="s">
        <v>28210</v>
      </c>
      <c r="D9845" s="28">
        <v>8.7014150888E10</v>
      </c>
      <c r="E9845" s="29" t="s">
        <v>117</v>
      </c>
      <c r="F9845" s="29" t="s">
        <v>91</v>
      </c>
      <c r="G9845" s="29" t="s">
        <v>1138</v>
      </c>
      <c r="H9845" s="51" t="s">
        <v>3217</v>
      </c>
      <c r="I9845" s="6"/>
      <c r="J9845" s="6"/>
    </row>
    <row r="9846">
      <c r="A9846" s="28">
        <v>9.3082240179E11</v>
      </c>
      <c r="B9846" s="29" t="s">
        <v>26418</v>
      </c>
      <c r="C9846" s="29" t="s">
        <v>28211</v>
      </c>
      <c r="D9846" s="39" t="s">
        <v>28212</v>
      </c>
      <c r="E9846" s="29" t="s">
        <v>16</v>
      </c>
      <c r="F9846" s="29" t="s">
        <v>96</v>
      </c>
      <c r="G9846" s="29" t="s">
        <v>28213</v>
      </c>
      <c r="H9846" s="51" t="s">
        <v>2882</v>
      </c>
      <c r="I9846" s="6"/>
      <c r="J9846" s="33"/>
    </row>
    <row r="9847">
      <c r="A9847" s="3">
        <v>9.30840000011E11</v>
      </c>
      <c r="B9847" s="2" t="s">
        <v>28214</v>
      </c>
      <c r="C9847" s="2" t="s">
        <v>28215</v>
      </c>
      <c r="D9847" s="69" t="s">
        <v>28216</v>
      </c>
      <c r="E9847" s="2" t="s">
        <v>2749</v>
      </c>
      <c r="F9847" s="2" t="s">
        <v>141</v>
      </c>
      <c r="G9847" s="2" t="s">
        <v>28217</v>
      </c>
      <c r="H9847" s="4" t="s">
        <v>14093</v>
      </c>
      <c r="I9847" s="10"/>
      <c r="J9847" s="13"/>
    </row>
    <row r="9848">
      <c r="A9848" s="3">
        <v>9.3090230234E11</v>
      </c>
      <c r="B9848" s="2" t="s">
        <v>28218</v>
      </c>
      <c r="C9848" s="2" t="s">
        <v>28219</v>
      </c>
      <c r="D9848" s="69" t="s">
        <v>28220</v>
      </c>
      <c r="E9848" s="2" t="s">
        <v>272</v>
      </c>
      <c r="F9848" s="2" t="s">
        <v>71</v>
      </c>
      <c r="G9848" s="2" t="s">
        <v>4653</v>
      </c>
      <c r="H9848" s="4" t="s">
        <v>28221</v>
      </c>
      <c r="I9848" s="10"/>
      <c r="J9848" s="10"/>
    </row>
    <row r="9849">
      <c r="A9849" s="28">
        <v>9.30906451081E11</v>
      </c>
      <c r="B9849" s="29" t="s">
        <v>28222</v>
      </c>
      <c r="C9849" s="29" t="s">
        <v>28222</v>
      </c>
      <c r="D9849" s="28">
        <f>+77071096931</f>
        <v>77071096931</v>
      </c>
      <c r="E9849" s="29" t="s">
        <v>225</v>
      </c>
      <c r="F9849" s="29" t="s">
        <v>22</v>
      </c>
      <c r="G9849" s="29" t="s">
        <v>3272</v>
      </c>
      <c r="H9849" s="51" t="s">
        <v>2755</v>
      </c>
      <c r="I9849" s="6"/>
      <c r="J9849" s="6"/>
    </row>
    <row r="9850">
      <c r="A9850" s="62">
        <v>9.3090330022E11</v>
      </c>
      <c r="B9850" s="63" t="s">
        <v>28223</v>
      </c>
      <c r="C9850" s="63" t="s">
        <v>28224</v>
      </c>
      <c r="D9850" s="68" t="str">
        <f>+7 771 131 05 01</f>
        <v>#ERROR!</v>
      </c>
      <c r="E9850" s="63" t="s">
        <v>6753</v>
      </c>
      <c r="F9850" s="63" t="s">
        <v>205</v>
      </c>
      <c r="G9850" s="63" t="s">
        <v>5169</v>
      </c>
      <c r="H9850" s="33"/>
      <c r="I9850" s="33"/>
      <c r="J9850" s="10"/>
    </row>
    <row r="9851">
      <c r="A9851" s="3">
        <v>9.30911402297E11</v>
      </c>
      <c r="B9851" s="2" t="s">
        <v>28225</v>
      </c>
      <c r="C9851" s="2" t="s">
        <v>28226</v>
      </c>
      <c r="D9851" s="3">
        <f>+77024698922</f>
        <v>77024698922</v>
      </c>
      <c r="E9851" s="2" t="s">
        <v>28227</v>
      </c>
      <c r="F9851" s="2" t="s">
        <v>16</v>
      </c>
      <c r="G9851" s="2" t="s">
        <v>28228</v>
      </c>
      <c r="H9851" s="4" t="s">
        <v>27785</v>
      </c>
      <c r="I9851" s="10"/>
      <c r="J9851" s="10"/>
    </row>
    <row r="9852">
      <c r="A9852" s="28">
        <v>9.3091130141E11</v>
      </c>
      <c r="B9852" s="29" t="s">
        <v>28229</v>
      </c>
      <c r="C9852" s="29" t="s">
        <v>28230</v>
      </c>
      <c r="D9852" s="28">
        <v>8.7753809674E10</v>
      </c>
      <c r="E9852" s="29" t="s">
        <v>2949</v>
      </c>
      <c r="F9852" s="29" t="s">
        <v>37</v>
      </c>
      <c r="G9852" s="29" t="s">
        <v>8870</v>
      </c>
      <c r="H9852" s="51" t="s">
        <v>27381</v>
      </c>
      <c r="I9852" s="6"/>
      <c r="J9852" s="6"/>
    </row>
    <row r="9853">
      <c r="A9853" s="62">
        <v>9.30912400414E11</v>
      </c>
      <c r="B9853" s="63" t="s">
        <v>28231</v>
      </c>
      <c r="C9853" s="63" t="s">
        <v>28232</v>
      </c>
      <c r="D9853" s="62">
        <v>8.7016088684E10</v>
      </c>
      <c r="E9853" s="63" t="s">
        <v>165</v>
      </c>
      <c r="F9853" s="63" t="s">
        <v>205</v>
      </c>
      <c r="G9853" s="63" t="s">
        <v>5169</v>
      </c>
      <c r="H9853" s="33"/>
      <c r="I9853" s="33"/>
      <c r="J9853" s="13"/>
    </row>
    <row r="9854">
      <c r="A9854" s="28">
        <v>9.30912301199E11</v>
      </c>
      <c r="B9854" s="29" t="s">
        <v>28233</v>
      </c>
      <c r="C9854" s="29" t="s">
        <v>28234</v>
      </c>
      <c r="D9854" s="28">
        <v>8.7784379402E10</v>
      </c>
      <c r="E9854" s="29" t="s">
        <v>625</v>
      </c>
      <c r="F9854" s="29" t="s">
        <v>2</v>
      </c>
      <c r="G9854" s="29" t="s">
        <v>13231</v>
      </c>
      <c r="H9854" s="51" t="s">
        <v>27818</v>
      </c>
      <c r="I9854" s="6"/>
      <c r="J9854" s="33"/>
    </row>
    <row r="9855">
      <c r="A9855" s="62">
        <v>9.30912300041E11</v>
      </c>
      <c r="B9855" s="63" t="s">
        <v>28235</v>
      </c>
      <c r="C9855" s="63" t="s">
        <v>28236</v>
      </c>
      <c r="D9855" s="68" t="str">
        <f>+77015124475 ,+77018476793 ,87015124475 ,87018476793</f>
        <v>#ERROR!</v>
      </c>
      <c r="E9855" s="63" t="s">
        <v>117</v>
      </c>
      <c r="F9855" s="63" t="s">
        <v>1868</v>
      </c>
      <c r="G9855" s="63" t="s">
        <v>11889</v>
      </c>
      <c r="H9855" s="33"/>
      <c r="I9855" s="33"/>
      <c r="J9855" s="33"/>
    </row>
    <row r="9856">
      <c r="A9856" s="3">
        <v>9.30914300439E11</v>
      </c>
      <c r="B9856" s="2" t="s">
        <v>28237</v>
      </c>
      <c r="C9856" s="2" t="s">
        <v>28238</v>
      </c>
      <c r="D9856" s="69" t="s">
        <v>28239</v>
      </c>
      <c r="E9856" s="2" t="s">
        <v>165</v>
      </c>
      <c r="F9856" s="2" t="s">
        <v>16</v>
      </c>
      <c r="G9856" s="2" t="s">
        <v>2660</v>
      </c>
      <c r="H9856" s="4" t="s">
        <v>3384</v>
      </c>
      <c r="I9856" s="10"/>
      <c r="J9856" s="6"/>
    </row>
    <row r="9857">
      <c r="A9857" s="28">
        <v>9.30917350987E11</v>
      </c>
      <c r="B9857" s="29" t="s">
        <v>28240</v>
      </c>
      <c r="C9857" s="29" t="s">
        <v>28241</v>
      </c>
      <c r="D9857" s="28">
        <v>8.7756668508E10</v>
      </c>
      <c r="E9857" s="29" t="s">
        <v>117</v>
      </c>
      <c r="F9857" s="29" t="s">
        <v>71</v>
      </c>
      <c r="G9857" s="29" t="s">
        <v>3317</v>
      </c>
      <c r="H9857" s="51" t="s">
        <v>28242</v>
      </c>
      <c r="I9857" s="6"/>
      <c r="J9857" s="6"/>
    </row>
    <row r="9858">
      <c r="A9858" s="28">
        <v>9.30914401087E11</v>
      </c>
      <c r="B9858" s="29" t="s">
        <v>6457</v>
      </c>
      <c r="C9858" s="29" t="s">
        <v>28243</v>
      </c>
      <c r="D9858" s="28">
        <f>+77712789404</f>
        <v>77712789404</v>
      </c>
      <c r="E9858" s="29" t="s">
        <v>879</v>
      </c>
      <c r="F9858" s="29" t="s">
        <v>91</v>
      </c>
      <c r="G9858" s="29" t="s">
        <v>1834</v>
      </c>
      <c r="H9858" s="51" t="s">
        <v>28244</v>
      </c>
      <c r="I9858" s="6"/>
      <c r="J9858" s="10"/>
    </row>
    <row r="9859">
      <c r="A9859" s="3">
        <v>9.30917350134E11</v>
      </c>
      <c r="B9859" s="2" t="s">
        <v>28245</v>
      </c>
      <c r="C9859" s="2" t="s">
        <v>28246</v>
      </c>
      <c r="D9859" s="2" t="s">
        <v>28247</v>
      </c>
      <c r="E9859" s="2" t="s">
        <v>173</v>
      </c>
      <c r="F9859" s="2" t="s">
        <v>16</v>
      </c>
      <c r="G9859" s="2" t="s">
        <v>1099</v>
      </c>
      <c r="H9859" s="4" t="s">
        <v>2755</v>
      </c>
      <c r="I9859" s="10"/>
      <c r="J9859" s="6"/>
    </row>
    <row r="9860">
      <c r="A9860" s="3">
        <v>9.30917401509E11</v>
      </c>
      <c r="B9860" s="2" t="s">
        <v>28248</v>
      </c>
      <c r="C9860" s="2" t="s">
        <v>28249</v>
      </c>
      <c r="D9860" s="3">
        <f>+77027677038</f>
        <v>77027677038</v>
      </c>
      <c r="E9860" s="2" t="s">
        <v>21</v>
      </c>
      <c r="F9860" s="2" t="s">
        <v>31</v>
      </c>
      <c r="G9860" s="2" t="s">
        <v>20094</v>
      </c>
      <c r="H9860" s="4" t="s">
        <v>7313</v>
      </c>
      <c r="I9860" s="10"/>
      <c r="J9860" s="6"/>
    </row>
    <row r="9861">
      <c r="A9861" s="62">
        <v>9.30917402001E11</v>
      </c>
      <c r="B9861" s="63" t="s">
        <v>28250</v>
      </c>
      <c r="C9861" s="63" t="s">
        <v>28251</v>
      </c>
      <c r="D9861" s="68" t="str">
        <f>+77782161156 ,+77785217492 ,87785217492</f>
        <v>#ERROR!</v>
      </c>
      <c r="E9861" s="63" t="s">
        <v>213</v>
      </c>
      <c r="F9861" s="63" t="s">
        <v>205</v>
      </c>
      <c r="G9861" s="63" t="s">
        <v>802</v>
      </c>
      <c r="H9861" s="33"/>
      <c r="I9861" s="33"/>
      <c r="J9861" s="6"/>
    </row>
    <row r="9862">
      <c r="A9862" s="28">
        <v>9.30921302413E11</v>
      </c>
      <c r="B9862" s="29" t="s">
        <v>28252</v>
      </c>
      <c r="C9862" s="29" t="s">
        <v>28253</v>
      </c>
      <c r="D9862" s="39" t="s">
        <v>28254</v>
      </c>
      <c r="E9862" s="29" t="s">
        <v>165</v>
      </c>
      <c r="F9862" s="29" t="s">
        <v>37</v>
      </c>
      <c r="G9862" s="29" t="s">
        <v>23228</v>
      </c>
      <c r="H9862" s="51" t="s">
        <v>27381</v>
      </c>
      <c r="I9862" s="6"/>
      <c r="J9862" s="10"/>
    </row>
    <row r="9863">
      <c r="A9863" s="62">
        <v>9.30922301669E11</v>
      </c>
      <c r="B9863" s="63" t="s">
        <v>19180</v>
      </c>
      <c r="C9863" s="63" t="s">
        <v>28255</v>
      </c>
      <c r="D9863" s="68" t="str">
        <f>+7 (707) 395 81 41</f>
        <v>#ERROR!</v>
      </c>
      <c r="E9863" s="63" t="s">
        <v>225</v>
      </c>
      <c r="F9863" s="63" t="s">
        <v>205</v>
      </c>
      <c r="G9863" s="63" t="s">
        <v>1634</v>
      </c>
      <c r="H9863" s="33"/>
      <c r="I9863" s="33"/>
      <c r="J9863" s="10"/>
    </row>
    <row r="9864">
      <c r="A9864" s="62">
        <v>9.30926400272E11</v>
      </c>
      <c r="B9864" s="63" t="s">
        <v>28256</v>
      </c>
      <c r="C9864" s="63" t="s">
        <v>28256</v>
      </c>
      <c r="D9864" s="62">
        <v>8.7753453793E10</v>
      </c>
      <c r="E9864" s="63" t="s">
        <v>2136</v>
      </c>
      <c r="F9864" s="63" t="s">
        <v>1868</v>
      </c>
      <c r="G9864" s="63" t="s">
        <v>14171</v>
      </c>
      <c r="H9864" s="33"/>
      <c r="I9864" s="33"/>
      <c r="J9864" s="10"/>
    </row>
    <row r="9865">
      <c r="A9865" s="28">
        <v>9.30925351473E11</v>
      </c>
      <c r="B9865" s="29" t="s">
        <v>28257</v>
      </c>
      <c r="C9865" s="29" t="s">
        <v>28258</v>
      </c>
      <c r="D9865" s="28">
        <v>8.7018961193E10</v>
      </c>
      <c r="E9865" s="29" t="s">
        <v>117</v>
      </c>
      <c r="F9865" s="29" t="s">
        <v>71</v>
      </c>
      <c r="G9865" s="29" t="s">
        <v>3317</v>
      </c>
      <c r="H9865" s="51" t="s">
        <v>2990</v>
      </c>
      <c r="I9865" s="6"/>
      <c r="J9865" s="10"/>
    </row>
    <row r="9866">
      <c r="A9866" s="62">
        <v>9.30925301279E11</v>
      </c>
      <c r="B9866" s="63" t="s">
        <v>28259</v>
      </c>
      <c r="C9866" s="63" t="s">
        <v>28260</v>
      </c>
      <c r="D9866" s="62">
        <f>+7778693542</f>
        <v>7778693542</v>
      </c>
      <c r="E9866" s="63" t="s">
        <v>117</v>
      </c>
      <c r="F9866" s="63" t="s">
        <v>16</v>
      </c>
      <c r="G9866" s="63" t="s">
        <v>28261</v>
      </c>
      <c r="H9866" s="33"/>
      <c r="I9866" s="33"/>
      <c r="J9866" s="10"/>
    </row>
    <row r="9867">
      <c r="A9867" s="28">
        <v>9.3092640045E11</v>
      </c>
      <c r="B9867" s="29" t="s">
        <v>28262</v>
      </c>
      <c r="C9867" s="29" t="s">
        <v>28263</v>
      </c>
      <c r="D9867" s="28">
        <v>8.7713064864E10</v>
      </c>
      <c r="E9867" s="29" t="s">
        <v>117</v>
      </c>
      <c r="F9867" s="29" t="s">
        <v>16</v>
      </c>
      <c r="G9867" s="29" t="s">
        <v>1138</v>
      </c>
      <c r="H9867" s="51" t="s">
        <v>28264</v>
      </c>
      <c r="I9867" s="6"/>
      <c r="J9867" s="10"/>
    </row>
    <row r="9868">
      <c r="A9868" s="28">
        <v>9.30926451148E11</v>
      </c>
      <c r="B9868" s="29" t="s">
        <v>28265</v>
      </c>
      <c r="C9868" s="29" t="s">
        <v>28266</v>
      </c>
      <c r="D9868" s="28">
        <v>8.7023990181E10</v>
      </c>
      <c r="E9868" s="29" t="s">
        <v>674</v>
      </c>
      <c r="F9868" s="29" t="s">
        <v>452</v>
      </c>
      <c r="G9868" s="29" t="s">
        <v>11924</v>
      </c>
      <c r="H9868" s="51" t="s">
        <v>23560</v>
      </c>
      <c r="I9868" s="6"/>
      <c r="J9868" s="6"/>
    </row>
    <row r="9869">
      <c r="A9869" s="28">
        <v>9.30928300099E11</v>
      </c>
      <c r="B9869" s="29" t="s">
        <v>28267</v>
      </c>
      <c r="C9869" s="29" t="s">
        <v>28268</v>
      </c>
      <c r="D9869" s="28">
        <f>+77006462833</f>
        <v>77006462833</v>
      </c>
      <c r="E9869" s="29" t="s">
        <v>70</v>
      </c>
      <c r="F9869" s="29" t="s">
        <v>2</v>
      </c>
      <c r="G9869" s="29" t="s">
        <v>2119</v>
      </c>
      <c r="H9869" s="51" t="s">
        <v>27818</v>
      </c>
      <c r="I9869" s="6"/>
      <c r="J9869" s="13"/>
    </row>
    <row r="9870">
      <c r="A9870" s="72">
        <v>9.31004351171E11</v>
      </c>
      <c r="B9870" s="73" t="s">
        <v>28269</v>
      </c>
      <c r="C9870" s="73" t="s">
        <v>28270</v>
      </c>
      <c r="D9870" s="72">
        <v>8.705147742E10</v>
      </c>
      <c r="E9870" s="73" t="s">
        <v>117</v>
      </c>
      <c r="F9870" s="73" t="s">
        <v>201</v>
      </c>
      <c r="G9870" s="73" t="s">
        <v>284</v>
      </c>
      <c r="H9870" s="74" t="s">
        <v>3226</v>
      </c>
      <c r="I9870" s="14"/>
      <c r="J9870" s="20"/>
    </row>
    <row r="9871">
      <c r="A9871" s="62">
        <v>9.31001302385E11</v>
      </c>
      <c r="B9871" s="63" t="s">
        <v>28271</v>
      </c>
      <c r="C9871" s="63" t="s">
        <v>28272</v>
      </c>
      <c r="D9871" s="62">
        <v>8.7022975893E10</v>
      </c>
      <c r="E9871" s="63" t="s">
        <v>165</v>
      </c>
      <c r="F9871" s="63" t="s">
        <v>205</v>
      </c>
      <c r="G9871" s="63" t="s">
        <v>6849</v>
      </c>
      <c r="H9871" s="33"/>
      <c r="I9871" s="33"/>
      <c r="J9871" s="6"/>
    </row>
    <row r="9872">
      <c r="A9872" s="3">
        <v>9.31001350918E11</v>
      </c>
      <c r="B9872" s="2" t="s">
        <v>28273</v>
      </c>
      <c r="C9872" s="2" t="s">
        <v>28274</v>
      </c>
      <c r="D9872" s="3">
        <v>8.778581003E10</v>
      </c>
      <c r="E9872" s="2" t="s">
        <v>165</v>
      </c>
      <c r="F9872" s="2" t="s">
        <v>186</v>
      </c>
      <c r="G9872" s="2" t="s">
        <v>4981</v>
      </c>
      <c r="H9872" s="4" t="s">
        <v>3046</v>
      </c>
      <c r="I9872" s="10"/>
      <c r="J9872" s="6"/>
    </row>
    <row r="9873">
      <c r="A9873" s="28">
        <v>9.30928450725E11</v>
      </c>
      <c r="B9873" s="29" t="s">
        <v>28275</v>
      </c>
      <c r="C9873" s="29" t="s">
        <v>28276</v>
      </c>
      <c r="D9873" s="28">
        <v>8.7058111614E10</v>
      </c>
      <c r="E9873" s="29" t="s">
        <v>1335</v>
      </c>
      <c r="F9873" s="29" t="s">
        <v>141</v>
      </c>
      <c r="G9873" s="29" t="s">
        <v>28277</v>
      </c>
      <c r="H9873" s="51" t="s">
        <v>28278</v>
      </c>
      <c r="I9873" s="6"/>
      <c r="J9873" s="33"/>
    </row>
    <row r="9874">
      <c r="A9874" s="28">
        <v>9.31005402175E11</v>
      </c>
      <c r="B9874" s="29" t="s">
        <v>28279</v>
      </c>
      <c r="C9874" s="29" t="s">
        <v>28280</v>
      </c>
      <c r="D9874" s="28">
        <v>8.7716593747E10</v>
      </c>
      <c r="E9874" s="29" t="s">
        <v>117</v>
      </c>
      <c r="F9874" s="29" t="s">
        <v>37</v>
      </c>
      <c r="G9874" s="29" t="s">
        <v>6987</v>
      </c>
      <c r="H9874" s="51" t="s">
        <v>27381</v>
      </c>
      <c r="I9874" s="6"/>
      <c r="J9874" s="10"/>
    </row>
    <row r="9875">
      <c r="A9875" s="62">
        <v>9.31008401708E11</v>
      </c>
      <c r="B9875" s="63" t="s">
        <v>28281</v>
      </c>
      <c r="C9875" s="63" t="s">
        <v>28282</v>
      </c>
      <c r="D9875" s="62">
        <f>+77753468647</f>
        <v>77753468647</v>
      </c>
      <c r="E9875" s="63" t="s">
        <v>674</v>
      </c>
      <c r="F9875" s="63" t="s">
        <v>205</v>
      </c>
      <c r="G9875" s="63" t="s">
        <v>28283</v>
      </c>
      <c r="H9875" s="33"/>
      <c r="I9875" s="33"/>
      <c r="J9875" s="10"/>
    </row>
    <row r="9876">
      <c r="A9876" s="3">
        <v>9.3100740191E11</v>
      </c>
      <c r="B9876" s="2" t="s">
        <v>26568</v>
      </c>
      <c r="C9876" s="2" t="s">
        <v>28284</v>
      </c>
      <c r="D9876" s="3">
        <v>8.7782379898E10</v>
      </c>
      <c r="E9876" s="2" t="s">
        <v>674</v>
      </c>
      <c r="F9876" s="2" t="s">
        <v>273</v>
      </c>
      <c r="G9876" s="2" t="s">
        <v>274</v>
      </c>
      <c r="H9876" s="4" t="s">
        <v>28285</v>
      </c>
      <c r="I9876" s="10"/>
      <c r="J9876" s="33"/>
    </row>
    <row r="9877">
      <c r="A9877" s="28">
        <v>9.31016451331E11</v>
      </c>
      <c r="B9877" s="29" t="s">
        <v>28286</v>
      </c>
      <c r="C9877" s="29" t="s">
        <v>28286</v>
      </c>
      <c r="D9877" s="39" t="s">
        <v>28287</v>
      </c>
      <c r="E9877" s="29" t="s">
        <v>1373</v>
      </c>
      <c r="F9877" s="29" t="s">
        <v>16</v>
      </c>
      <c r="G9877" s="29" t="s">
        <v>3263</v>
      </c>
      <c r="H9877" s="51" t="s">
        <v>28288</v>
      </c>
      <c r="I9877" s="6"/>
      <c r="J9877" s="13"/>
    </row>
    <row r="9878">
      <c r="A9878" s="3">
        <v>9.31009301152E11</v>
      </c>
      <c r="B9878" s="2" t="s">
        <v>28289</v>
      </c>
      <c r="C9878" s="2" t="s">
        <v>28290</v>
      </c>
      <c r="D9878" s="69" t="s">
        <v>28291</v>
      </c>
      <c r="E9878" s="2" t="s">
        <v>117</v>
      </c>
      <c r="F9878" s="2" t="s">
        <v>31</v>
      </c>
      <c r="G9878" s="2" t="s">
        <v>28292</v>
      </c>
      <c r="H9878" s="4" t="s">
        <v>26591</v>
      </c>
      <c r="I9878" s="10"/>
      <c r="J9878" s="10"/>
    </row>
    <row r="9879">
      <c r="A9879" s="28">
        <v>9.31011350924E11</v>
      </c>
      <c r="B9879" s="29" t="s">
        <v>28293</v>
      </c>
      <c r="C9879" s="29" t="s">
        <v>28294</v>
      </c>
      <c r="D9879" s="28">
        <v>8.7051404458E10</v>
      </c>
      <c r="E9879" s="29" t="s">
        <v>36</v>
      </c>
      <c r="F9879" s="29" t="s">
        <v>91</v>
      </c>
      <c r="G9879" s="29" t="s">
        <v>1787</v>
      </c>
      <c r="H9879" s="51" t="s">
        <v>28295</v>
      </c>
      <c r="I9879" s="6"/>
      <c r="J9879" s="10"/>
    </row>
    <row r="9880">
      <c r="A9880" s="3">
        <v>9.31015301115E11</v>
      </c>
      <c r="B9880" s="2" t="s">
        <v>28296</v>
      </c>
      <c r="C9880" s="2" t="s">
        <v>28297</v>
      </c>
      <c r="D9880" s="3">
        <v>8.778664993E10</v>
      </c>
      <c r="E9880" s="2" t="s">
        <v>302</v>
      </c>
      <c r="F9880" s="2" t="s">
        <v>2</v>
      </c>
      <c r="G9880" s="2" t="s">
        <v>5838</v>
      </c>
      <c r="H9880" s="4" t="s">
        <v>28298</v>
      </c>
      <c r="I9880" s="10"/>
      <c r="J9880" s="6"/>
    </row>
    <row r="9881">
      <c r="A9881" s="28">
        <v>9.31025451291E11</v>
      </c>
      <c r="B9881" s="29" t="s">
        <v>28299</v>
      </c>
      <c r="C9881" s="29" t="s">
        <v>28300</v>
      </c>
      <c r="D9881" s="28">
        <v>8.7473601927E10</v>
      </c>
      <c r="E9881" s="29" t="s">
        <v>15</v>
      </c>
      <c r="F9881" s="29" t="s">
        <v>201</v>
      </c>
      <c r="G9881" s="29" t="s">
        <v>498</v>
      </c>
      <c r="H9881" s="51" t="s">
        <v>3552</v>
      </c>
      <c r="I9881" s="6"/>
      <c r="J9881" s="33"/>
    </row>
    <row r="9882">
      <c r="A9882" s="28">
        <v>9.31028300792E11</v>
      </c>
      <c r="B9882" s="29" t="s">
        <v>28301</v>
      </c>
      <c r="C9882" s="29" t="s">
        <v>28302</v>
      </c>
      <c r="D9882" s="39" t="s">
        <v>28303</v>
      </c>
      <c r="E9882" s="29" t="s">
        <v>9466</v>
      </c>
      <c r="F9882" s="29" t="s">
        <v>96</v>
      </c>
      <c r="G9882" s="29" t="s">
        <v>1947</v>
      </c>
      <c r="H9882" s="51" t="s">
        <v>28304</v>
      </c>
      <c r="I9882" s="6"/>
      <c r="J9882" s="33"/>
    </row>
    <row r="9883">
      <c r="A9883" s="28">
        <v>9.31029350942E11</v>
      </c>
      <c r="B9883" s="29" t="s">
        <v>28305</v>
      </c>
      <c r="C9883" s="29" t="s">
        <v>28306</v>
      </c>
      <c r="D9883" s="28">
        <v>8.7773373638E10</v>
      </c>
      <c r="E9883" s="29" t="s">
        <v>25389</v>
      </c>
      <c r="F9883" s="29" t="s">
        <v>43</v>
      </c>
      <c r="G9883" s="29" t="s">
        <v>3387</v>
      </c>
      <c r="H9883" s="51" t="s">
        <v>28307</v>
      </c>
      <c r="I9883" s="6"/>
      <c r="J9883" s="33"/>
    </row>
    <row r="9884">
      <c r="A9884" s="28">
        <v>9.31029300956E11</v>
      </c>
      <c r="B9884" s="29" t="s">
        <v>28308</v>
      </c>
      <c r="C9884" s="29" t="s">
        <v>28309</v>
      </c>
      <c r="D9884" s="28">
        <v>8.7781816368E10</v>
      </c>
      <c r="E9884" s="29" t="s">
        <v>1</v>
      </c>
      <c r="F9884" s="29" t="s">
        <v>37</v>
      </c>
      <c r="G9884" s="29" t="s">
        <v>20987</v>
      </c>
      <c r="H9884" s="51" t="s">
        <v>27381</v>
      </c>
      <c r="I9884" s="6"/>
      <c r="J9884" s="33"/>
    </row>
    <row r="9885">
      <c r="A9885" s="28">
        <v>9.31109401995E11</v>
      </c>
      <c r="B9885" s="29" t="s">
        <v>23084</v>
      </c>
      <c r="C9885" s="29" t="s">
        <v>28310</v>
      </c>
      <c r="D9885" s="28">
        <f>+7473730402</f>
        <v>7473730402</v>
      </c>
      <c r="E9885" s="29" t="s">
        <v>173</v>
      </c>
      <c r="F9885" s="29" t="s">
        <v>96</v>
      </c>
      <c r="G9885" s="29" t="s">
        <v>14072</v>
      </c>
      <c r="H9885" s="51" t="s">
        <v>2882</v>
      </c>
      <c r="I9885" s="6"/>
      <c r="J9885" s="6"/>
    </row>
    <row r="9886">
      <c r="A9886" s="3">
        <v>9.31106350693E11</v>
      </c>
      <c r="B9886" s="2" t="s">
        <v>28311</v>
      </c>
      <c r="C9886" s="2" t="s">
        <v>28312</v>
      </c>
      <c r="D9886" s="3">
        <v>8.7055920809E10</v>
      </c>
      <c r="E9886" s="2" t="s">
        <v>165</v>
      </c>
      <c r="F9886" s="2" t="s">
        <v>91</v>
      </c>
      <c r="G9886" s="2" t="s">
        <v>5153</v>
      </c>
      <c r="H9886" s="4" t="s">
        <v>3384</v>
      </c>
      <c r="I9886" s="10"/>
      <c r="J9886" s="13"/>
    </row>
    <row r="9887">
      <c r="A9887" s="28">
        <v>9.31108351157E11</v>
      </c>
      <c r="B9887" s="29" t="s">
        <v>18651</v>
      </c>
      <c r="C9887" s="29" t="s">
        <v>28313</v>
      </c>
      <c r="D9887" s="29" t="s">
        <v>28314</v>
      </c>
      <c r="E9887" s="29" t="s">
        <v>15</v>
      </c>
      <c r="F9887" s="29" t="s">
        <v>16</v>
      </c>
      <c r="G9887" s="29" t="s">
        <v>20464</v>
      </c>
      <c r="H9887" s="51" t="s">
        <v>3552</v>
      </c>
      <c r="I9887" s="6"/>
      <c r="J9887" s="6"/>
    </row>
    <row r="9888">
      <c r="A9888" s="3">
        <v>9.31040000055E11</v>
      </c>
      <c r="B9888" s="2" t="s">
        <v>28315</v>
      </c>
      <c r="C9888" s="2" t="s">
        <v>28316</v>
      </c>
      <c r="D9888" s="2" t="s">
        <v>28317</v>
      </c>
      <c r="E9888" s="2" t="s">
        <v>165</v>
      </c>
      <c r="F9888" s="2" t="s">
        <v>22</v>
      </c>
      <c r="G9888" s="2" t="s">
        <v>28318</v>
      </c>
      <c r="H9888" s="4" t="s">
        <v>2755</v>
      </c>
      <c r="I9888" s="10"/>
      <c r="J9888" s="6"/>
    </row>
    <row r="9889">
      <c r="A9889" s="3">
        <v>9.31106302029E11</v>
      </c>
      <c r="B9889" s="2" t="s">
        <v>28319</v>
      </c>
      <c r="C9889" s="2" t="s">
        <v>28320</v>
      </c>
      <c r="D9889" s="69" t="s">
        <v>28321</v>
      </c>
      <c r="E9889" s="2" t="s">
        <v>1</v>
      </c>
      <c r="F9889" s="2" t="s">
        <v>16</v>
      </c>
      <c r="G9889" s="2" t="s">
        <v>2197</v>
      </c>
      <c r="H9889" s="4" t="s">
        <v>26100</v>
      </c>
      <c r="I9889" s="10"/>
      <c r="J9889" s="10"/>
    </row>
    <row r="9890">
      <c r="A9890" s="3">
        <v>9.31115350711E11</v>
      </c>
      <c r="B9890" s="2" t="s">
        <v>28322</v>
      </c>
      <c r="C9890" s="2" t="s">
        <v>28323</v>
      </c>
      <c r="D9890" s="3">
        <v>8.7476271588E10</v>
      </c>
      <c r="E9890" s="2" t="s">
        <v>8359</v>
      </c>
      <c r="F9890" s="2" t="s">
        <v>16</v>
      </c>
      <c r="G9890" s="2" t="s">
        <v>22840</v>
      </c>
      <c r="H9890" s="4" t="s">
        <v>28324</v>
      </c>
      <c r="I9890" s="10"/>
      <c r="J9890" s="33"/>
    </row>
    <row r="9891">
      <c r="A9891" s="62">
        <v>9.31113400572E11</v>
      </c>
      <c r="B9891" s="63" t="s">
        <v>28325</v>
      </c>
      <c r="C9891" s="63" t="s">
        <v>28326</v>
      </c>
      <c r="D9891" s="62">
        <f>+77773250280</f>
        <v>77773250280</v>
      </c>
      <c r="E9891" s="63" t="s">
        <v>16</v>
      </c>
      <c r="F9891" s="63" t="s">
        <v>96</v>
      </c>
      <c r="G9891" s="63" t="s">
        <v>16039</v>
      </c>
      <c r="H9891" s="33"/>
      <c r="I9891" s="33"/>
      <c r="J9891" s="13"/>
    </row>
    <row r="9892">
      <c r="A9892" s="62">
        <v>9.31114401249E11</v>
      </c>
      <c r="B9892" s="63" t="s">
        <v>28327</v>
      </c>
      <c r="C9892" s="63" t="s">
        <v>28328</v>
      </c>
      <c r="D9892" s="62">
        <f>+77022525052</f>
        <v>77022525052</v>
      </c>
      <c r="E9892" s="63" t="s">
        <v>1335</v>
      </c>
      <c r="F9892" s="63" t="s">
        <v>205</v>
      </c>
      <c r="G9892" s="63" t="s">
        <v>802</v>
      </c>
      <c r="H9892" s="33"/>
      <c r="I9892" s="33"/>
      <c r="J9892" s="13"/>
    </row>
    <row r="9893">
      <c r="A9893" s="28">
        <v>9.31121300708E11</v>
      </c>
      <c r="B9893" s="29" t="s">
        <v>28329</v>
      </c>
      <c r="C9893" s="29" t="s">
        <v>28330</v>
      </c>
      <c r="D9893" s="39" t="s">
        <v>28331</v>
      </c>
      <c r="E9893" s="29" t="s">
        <v>1335</v>
      </c>
      <c r="F9893" s="29" t="s">
        <v>37</v>
      </c>
      <c r="G9893" s="29" t="s">
        <v>6089</v>
      </c>
      <c r="H9893" s="51" t="s">
        <v>27381</v>
      </c>
      <c r="I9893" s="6"/>
      <c r="J9893" s="10"/>
    </row>
    <row r="9894">
      <c r="A9894" s="28">
        <v>9.31116300979E11</v>
      </c>
      <c r="B9894" s="29" t="s">
        <v>28332</v>
      </c>
      <c r="C9894" s="29" t="s">
        <v>28333</v>
      </c>
      <c r="D9894" s="28">
        <v>8.70580903E10</v>
      </c>
      <c r="E9894" s="29" t="s">
        <v>117</v>
      </c>
      <c r="F9894" s="29" t="s">
        <v>201</v>
      </c>
      <c r="G9894" s="29" t="s">
        <v>28334</v>
      </c>
      <c r="H9894" s="51" t="s">
        <v>3552</v>
      </c>
      <c r="I9894" s="6"/>
      <c r="J9894" s="33"/>
    </row>
    <row r="9895">
      <c r="A9895" s="3">
        <v>9.31117301516E11</v>
      </c>
      <c r="B9895" s="2" t="s">
        <v>28335</v>
      </c>
      <c r="C9895" s="2" t="s">
        <v>28336</v>
      </c>
      <c r="D9895" s="69" t="s">
        <v>28337</v>
      </c>
      <c r="E9895" s="2" t="s">
        <v>165</v>
      </c>
      <c r="F9895" s="2" t="s">
        <v>16</v>
      </c>
      <c r="G9895" s="2" t="s">
        <v>25911</v>
      </c>
      <c r="H9895" s="4" t="s">
        <v>27806</v>
      </c>
      <c r="I9895" s="10"/>
      <c r="J9895" s="6"/>
    </row>
    <row r="9896">
      <c r="A9896" s="28">
        <v>9.3120335157E11</v>
      </c>
      <c r="B9896" s="29" t="s">
        <v>28338</v>
      </c>
      <c r="C9896" s="29" t="s">
        <v>28339</v>
      </c>
      <c r="D9896" s="28">
        <v>8.705747E10</v>
      </c>
      <c r="E9896" s="29" t="s">
        <v>117</v>
      </c>
      <c r="F9896" s="29" t="s">
        <v>60</v>
      </c>
      <c r="G9896" s="29" t="s">
        <v>4175</v>
      </c>
      <c r="H9896" s="51" t="s">
        <v>3485</v>
      </c>
      <c r="I9896" s="6"/>
      <c r="J9896" s="10"/>
    </row>
    <row r="9897">
      <c r="A9897" s="28">
        <v>9.31125300938E11</v>
      </c>
      <c r="B9897" s="29" t="s">
        <v>28340</v>
      </c>
      <c r="C9897" s="29" t="s">
        <v>28341</v>
      </c>
      <c r="D9897" s="39" t="s">
        <v>28342</v>
      </c>
      <c r="E9897" s="29" t="s">
        <v>4336</v>
      </c>
      <c r="F9897" s="29" t="s">
        <v>96</v>
      </c>
      <c r="G9897" s="29" t="s">
        <v>21385</v>
      </c>
      <c r="H9897" s="51" t="s">
        <v>2882</v>
      </c>
      <c r="I9897" s="6"/>
      <c r="J9897" s="33"/>
    </row>
    <row r="9898">
      <c r="A9898" s="3">
        <v>9.3112830029E11</v>
      </c>
      <c r="B9898" s="2" t="s">
        <v>28343</v>
      </c>
      <c r="C9898" s="2" t="s">
        <v>28344</v>
      </c>
      <c r="D9898" s="3">
        <f>+77005555658</f>
        <v>77005555658</v>
      </c>
      <c r="E9898" s="2" t="s">
        <v>15</v>
      </c>
      <c r="F9898" s="2" t="s">
        <v>16</v>
      </c>
      <c r="G9898" s="2" t="s">
        <v>274</v>
      </c>
      <c r="H9898" s="4" t="s">
        <v>21650</v>
      </c>
      <c r="I9898" s="10"/>
      <c r="J9898" s="10"/>
    </row>
    <row r="9899">
      <c r="A9899" s="62">
        <v>9.31122300951E11</v>
      </c>
      <c r="B9899" s="63" t="s">
        <v>28345</v>
      </c>
      <c r="C9899" s="63" t="s">
        <v>28346</v>
      </c>
      <c r="D9899" s="62">
        <v>8.7025291346E10</v>
      </c>
      <c r="E9899" s="63" t="s">
        <v>117</v>
      </c>
      <c r="F9899" s="63" t="s">
        <v>1868</v>
      </c>
      <c r="G9899" s="63" t="s">
        <v>28347</v>
      </c>
      <c r="H9899" s="33"/>
      <c r="I9899" s="33"/>
      <c r="J9899" s="6"/>
    </row>
    <row r="9900">
      <c r="A9900" s="3">
        <v>9.31125350072E11</v>
      </c>
      <c r="B9900" s="2" t="s">
        <v>28348</v>
      </c>
      <c r="C9900" s="2" t="s">
        <v>28349</v>
      </c>
      <c r="D9900" s="3">
        <v>8.7052467133E10</v>
      </c>
      <c r="E9900" s="2" t="s">
        <v>21</v>
      </c>
      <c r="F9900" s="2" t="s">
        <v>9</v>
      </c>
      <c r="G9900" s="2" t="s">
        <v>4389</v>
      </c>
      <c r="H9900" s="65" t="s">
        <v>3123</v>
      </c>
      <c r="I9900" s="10"/>
      <c r="J9900" s="6"/>
    </row>
    <row r="9901">
      <c r="A9901" s="3">
        <v>9.31126350682E11</v>
      </c>
      <c r="B9901" s="2" t="s">
        <v>28350</v>
      </c>
      <c r="C9901" s="2" t="s">
        <v>28351</v>
      </c>
      <c r="D9901" s="69" t="s">
        <v>28352</v>
      </c>
      <c r="E9901" s="2" t="s">
        <v>117</v>
      </c>
      <c r="F9901" s="2" t="s">
        <v>71</v>
      </c>
      <c r="G9901" s="2" t="s">
        <v>3317</v>
      </c>
      <c r="H9901" s="4" t="s">
        <v>3091</v>
      </c>
      <c r="I9901" s="10"/>
      <c r="J9901" s="6"/>
    </row>
    <row r="9902">
      <c r="A9902" s="28">
        <v>9.31126351274E11</v>
      </c>
      <c r="B9902" s="29" t="s">
        <v>28353</v>
      </c>
      <c r="C9902" s="29" t="s">
        <v>28354</v>
      </c>
      <c r="D9902" s="28">
        <v>8.702379898E10</v>
      </c>
      <c r="E9902" s="29" t="s">
        <v>15</v>
      </c>
      <c r="F9902" s="29" t="s">
        <v>43</v>
      </c>
      <c r="G9902" s="29" t="s">
        <v>1267</v>
      </c>
      <c r="H9902" s="51" t="s">
        <v>28174</v>
      </c>
      <c r="I9902" s="6"/>
      <c r="J9902" s="6"/>
    </row>
    <row r="9903">
      <c r="A9903" s="3">
        <v>9.31127401204E11</v>
      </c>
      <c r="B9903" s="2" t="s">
        <v>6237</v>
      </c>
      <c r="C9903" s="2" t="s">
        <v>28355</v>
      </c>
      <c r="D9903" s="2" t="s">
        <v>28356</v>
      </c>
      <c r="E9903" s="2" t="s">
        <v>762</v>
      </c>
      <c r="F9903" s="2" t="s">
        <v>141</v>
      </c>
      <c r="G9903" s="2" t="s">
        <v>2480</v>
      </c>
      <c r="H9903" s="4" t="s">
        <v>28118</v>
      </c>
      <c r="I9903" s="10"/>
      <c r="J9903" s="33"/>
    </row>
    <row r="9904">
      <c r="A9904" s="3">
        <v>9.31130351197E11</v>
      </c>
      <c r="B9904" s="2" t="s">
        <v>28357</v>
      </c>
      <c r="C9904" s="2" t="s">
        <v>28358</v>
      </c>
      <c r="D9904" s="3">
        <v>8.7076617761E10</v>
      </c>
      <c r="E9904" s="2" t="s">
        <v>165</v>
      </c>
      <c r="F9904" s="2" t="s">
        <v>186</v>
      </c>
      <c r="G9904" s="2" t="s">
        <v>4350</v>
      </c>
      <c r="H9904" s="4" t="s">
        <v>3046</v>
      </c>
      <c r="I9904" s="10"/>
      <c r="J9904" s="6"/>
    </row>
    <row r="9905">
      <c r="A9905" s="28">
        <v>9.31204301985E11</v>
      </c>
      <c r="B9905" s="29" t="s">
        <v>28359</v>
      </c>
      <c r="C9905" s="29" t="s">
        <v>28360</v>
      </c>
      <c r="D9905" s="28">
        <v>8.7061446582E10</v>
      </c>
      <c r="E9905" s="29" t="s">
        <v>36</v>
      </c>
      <c r="F9905" s="29" t="s">
        <v>2</v>
      </c>
      <c r="G9905" s="29" t="s">
        <v>28361</v>
      </c>
      <c r="H9905" s="51" t="s">
        <v>28362</v>
      </c>
      <c r="I9905" s="6"/>
      <c r="J9905" s="6"/>
    </row>
    <row r="9906">
      <c r="A9906" s="62">
        <v>9.31212302075E11</v>
      </c>
      <c r="B9906" s="63" t="s">
        <v>18598</v>
      </c>
      <c r="C9906" s="63" t="s">
        <v>28363</v>
      </c>
      <c r="D9906" s="62">
        <v>8.7776500505E10</v>
      </c>
      <c r="E9906" s="63" t="s">
        <v>213</v>
      </c>
      <c r="F9906" s="63" t="s">
        <v>205</v>
      </c>
      <c r="G9906" s="63" t="s">
        <v>1634</v>
      </c>
      <c r="H9906" s="33"/>
      <c r="I9906" s="33"/>
      <c r="J9906" s="6"/>
    </row>
    <row r="9907">
      <c r="A9907" s="3">
        <v>9.31208351725E11</v>
      </c>
      <c r="B9907" s="2" t="s">
        <v>12090</v>
      </c>
      <c r="C9907" s="2" t="s">
        <v>28364</v>
      </c>
      <c r="D9907" s="69" t="s">
        <v>28365</v>
      </c>
      <c r="E9907" s="2" t="s">
        <v>213</v>
      </c>
      <c r="F9907" s="2" t="s">
        <v>452</v>
      </c>
      <c r="G9907" s="2" t="s">
        <v>15838</v>
      </c>
      <c r="H9907" s="4" t="s">
        <v>24673</v>
      </c>
      <c r="I9907" s="10"/>
      <c r="J9907" s="6"/>
    </row>
    <row r="9908">
      <c r="A9908" s="62">
        <v>9.31205300259E11</v>
      </c>
      <c r="B9908" s="63" t="s">
        <v>28366</v>
      </c>
      <c r="C9908" s="63" t="s">
        <v>28367</v>
      </c>
      <c r="D9908" s="68" t="str">
        <f>+77071697799 ,87071697799</f>
        <v>#ERROR!</v>
      </c>
      <c r="E9908" s="63" t="s">
        <v>70</v>
      </c>
      <c r="F9908" s="63" t="s">
        <v>205</v>
      </c>
      <c r="G9908" s="63" t="s">
        <v>802</v>
      </c>
      <c r="H9908" s="33"/>
      <c r="I9908" s="33"/>
      <c r="J9908" s="33"/>
    </row>
    <row r="9909">
      <c r="A9909" s="28">
        <v>9.31207450867E11</v>
      </c>
      <c r="B9909" s="29" t="s">
        <v>8826</v>
      </c>
      <c r="C9909" s="29" t="s">
        <v>28368</v>
      </c>
      <c r="D9909" s="28">
        <v>8.7770458808E10</v>
      </c>
      <c r="E9909" s="29" t="s">
        <v>225</v>
      </c>
      <c r="F9909" s="29" t="s">
        <v>71</v>
      </c>
      <c r="G9909" s="29" t="s">
        <v>22658</v>
      </c>
      <c r="H9909" s="51" t="s">
        <v>28369</v>
      </c>
      <c r="I9909" s="6"/>
      <c r="J9909" s="6"/>
    </row>
    <row r="9910">
      <c r="A9910" s="3">
        <v>9.31214301632E11</v>
      </c>
      <c r="B9910" s="2" t="s">
        <v>28370</v>
      </c>
      <c r="C9910" s="2" t="s">
        <v>28371</v>
      </c>
      <c r="D9910" s="3">
        <v>8.7763605701E10</v>
      </c>
      <c r="E9910" s="2" t="s">
        <v>272</v>
      </c>
      <c r="F9910" s="2" t="s">
        <v>37</v>
      </c>
      <c r="G9910" s="2" t="s">
        <v>6086</v>
      </c>
      <c r="H9910" s="4" t="s">
        <v>27806</v>
      </c>
      <c r="I9910" s="10"/>
      <c r="J9910" s="6"/>
    </row>
    <row r="9911">
      <c r="A9911" s="28">
        <v>9.31213351188E11</v>
      </c>
      <c r="B9911" s="29" t="s">
        <v>28372</v>
      </c>
      <c r="C9911" s="29" t="s">
        <v>28373</v>
      </c>
      <c r="D9911" s="28">
        <v>8.7051559637E10</v>
      </c>
      <c r="E9911" s="29" t="s">
        <v>117</v>
      </c>
      <c r="F9911" s="29" t="s">
        <v>141</v>
      </c>
      <c r="G9911" s="29" t="s">
        <v>4662</v>
      </c>
      <c r="H9911" s="51" t="s">
        <v>28374</v>
      </c>
      <c r="I9911" s="6"/>
      <c r="J9911" s="6"/>
    </row>
    <row r="9912">
      <c r="A9912" s="28">
        <v>9.31213300321E11</v>
      </c>
      <c r="B9912" s="29" t="s">
        <v>28375</v>
      </c>
      <c r="C9912" s="29" t="s">
        <v>28376</v>
      </c>
      <c r="D9912" s="28">
        <v>8.7088020344E10</v>
      </c>
      <c r="E9912" s="29" t="s">
        <v>165</v>
      </c>
      <c r="F9912" s="29" t="s">
        <v>201</v>
      </c>
      <c r="G9912" s="29" t="s">
        <v>8567</v>
      </c>
      <c r="H9912" s="51" t="s">
        <v>28377</v>
      </c>
      <c r="I9912" s="6"/>
      <c r="J9912" s="10"/>
    </row>
    <row r="9913">
      <c r="A9913" s="3">
        <v>9.31217301946E11</v>
      </c>
      <c r="B9913" s="2" t="s">
        <v>28378</v>
      </c>
      <c r="C9913" s="2" t="s">
        <v>28379</v>
      </c>
      <c r="D9913" s="3">
        <v>8.7056422144E10</v>
      </c>
      <c r="E9913" s="2" t="s">
        <v>674</v>
      </c>
      <c r="F9913" s="2" t="s">
        <v>2</v>
      </c>
      <c r="G9913" s="2" t="s">
        <v>21053</v>
      </c>
      <c r="H9913" s="4" t="s">
        <v>27785</v>
      </c>
      <c r="I9913" s="10"/>
      <c r="J9913" s="13"/>
    </row>
    <row r="9914">
      <c r="A9914" s="28">
        <v>9.31215301806E11</v>
      </c>
      <c r="B9914" s="29" t="s">
        <v>28380</v>
      </c>
      <c r="C9914" s="29" t="s">
        <v>28381</v>
      </c>
      <c r="D9914" s="28">
        <v>8.7083993066E10</v>
      </c>
      <c r="E9914" s="29" t="s">
        <v>165</v>
      </c>
      <c r="F9914" s="29" t="s">
        <v>37</v>
      </c>
      <c r="G9914" s="29" t="s">
        <v>18503</v>
      </c>
      <c r="H9914" s="51" t="s">
        <v>27381</v>
      </c>
      <c r="I9914" s="6"/>
      <c r="J9914" s="10"/>
    </row>
    <row r="9915">
      <c r="A9915" s="28">
        <v>9.3121645114E11</v>
      </c>
      <c r="B9915" s="29" t="s">
        <v>28382</v>
      </c>
      <c r="C9915" s="29" t="s">
        <v>28383</v>
      </c>
      <c r="D9915" s="28">
        <v>8.7711689558E10</v>
      </c>
      <c r="E9915" s="29" t="s">
        <v>165</v>
      </c>
      <c r="F9915" s="29" t="s">
        <v>201</v>
      </c>
      <c r="G9915" s="29" t="s">
        <v>1207</v>
      </c>
      <c r="H9915" s="51" t="s">
        <v>28288</v>
      </c>
      <c r="I9915" s="6"/>
      <c r="J9915" s="10"/>
      <c r="K9915" s="27"/>
      <c r="L9915" s="27"/>
      <c r="M9915" s="27"/>
      <c r="N9915" s="27"/>
      <c r="O9915" s="27"/>
      <c r="P9915" s="27"/>
      <c r="Q9915" s="27"/>
      <c r="R9915" s="27"/>
      <c r="S9915" s="27"/>
      <c r="T9915" s="27"/>
      <c r="U9915" s="27"/>
      <c r="V9915" s="27"/>
      <c r="W9915" s="27"/>
      <c r="X9915" s="27"/>
      <c r="Y9915" s="27"/>
      <c r="Z9915" s="27"/>
    </row>
    <row r="9916">
      <c r="A9916" s="3">
        <v>9.31217300016E11</v>
      </c>
      <c r="B9916" s="2" t="s">
        <v>28384</v>
      </c>
      <c r="C9916" s="2" t="s">
        <v>28385</v>
      </c>
      <c r="D9916" s="3">
        <v>8.7054446444E10</v>
      </c>
      <c r="E9916" s="2" t="s">
        <v>302</v>
      </c>
      <c r="F9916" s="2" t="s">
        <v>96</v>
      </c>
      <c r="G9916" s="2" t="s">
        <v>1613</v>
      </c>
      <c r="H9916" s="4" t="s">
        <v>26100</v>
      </c>
      <c r="I9916" s="10"/>
      <c r="J9916" s="6"/>
    </row>
    <row r="9917">
      <c r="A9917" s="3">
        <v>9.31217302161E11</v>
      </c>
      <c r="B9917" s="2" t="s">
        <v>28386</v>
      </c>
      <c r="C9917" s="2" t="s">
        <v>28387</v>
      </c>
      <c r="D9917" s="3">
        <v>8.7029421348E10</v>
      </c>
      <c r="E9917" s="2" t="s">
        <v>366</v>
      </c>
      <c r="F9917" s="2" t="s">
        <v>16</v>
      </c>
      <c r="G9917" s="2" t="s">
        <v>2739</v>
      </c>
      <c r="H9917" s="4" t="s">
        <v>3384</v>
      </c>
      <c r="I9917" s="10"/>
      <c r="J9917" s="33"/>
    </row>
    <row r="9918">
      <c r="A9918" s="28">
        <v>9.3121930075E11</v>
      </c>
      <c r="B9918" s="29" t="s">
        <v>28388</v>
      </c>
      <c r="C9918" s="29" t="s">
        <v>28389</v>
      </c>
      <c r="D9918" s="29" t="s">
        <v>28390</v>
      </c>
      <c r="E9918" s="29" t="s">
        <v>253</v>
      </c>
      <c r="F9918" s="29" t="s">
        <v>452</v>
      </c>
      <c r="G9918" s="29" t="s">
        <v>1617</v>
      </c>
      <c r="H9918" s="51" t="s">
        <v>23854</v>
      </c>
      <c r="I9918" s="6"/>
      <c r="J9918" s="6"/>
    </row>
    <row r="9919">
      <c r="A9919" s="62">
        <v>9.31220402104E11</v>
      </c>
      <c r="B9919" s="63" t="s">
        <v>28391</v>
      </c>
      <c r="C9919" s="63" t="s">
        <v>28392</v>
      </c>
      <c r="D9919" s="62">
        <v>8.77820225E10</v>
      </c>
      <c r="E9919" s="63" t="s">
        <v>213</v>
      </c>
      <c r="F9919" s="63" t="s">
        <v>205</v>
      </c>
      <c r="G9919" s="63" t="s">
        <v>3785</v>
      </c>
      <c r="H9919" s="33"/>
      <c r="I9919" s="33"/>
      <c r="J9919" s="33"/>
    </row>
    <row r="9920">
      <c r="A9920" s="28">
        <v>9.31220301159E11</v>
      </c>
      <c r="B9920" s="29" t="s">
        <v>28393</v>
      </c>
      <c r="C9920" s="29" t="s">
        <v>28394</v>
      </c>
      <c r="D9920" s="28">
        <v>8.7058689193E10</v>
      </c>
      <c r="E9920" s="29" t="s">
        <v>213</v>
      </c>
      <c r="F9920" s="29" t="s">
        <v>37</v>
      </c>
      <c r="G9920" s="29" t="s">
        <v>5968</v>
      </c>
      <c r="H9920" s="51" t="s">
        <v>28395</v>
      </c>
      <c r="I9920" s="6"/>
      <c r="J9920" s="33"/>
    </row>
    <row r="9921">
      <c r="A9921" s="3">
        <v>9.31224302318E11</v>
      </c>
      <c r="B9921" s="2" t="s">
        <v>28396</v>
      </c>
      <c r="C9921" s="2" t="s">
        <v>28397</v>
      </c>
      <c r="D9921" s="3">
        <v>8.7765409696E10</v>
      </c>
      <c r="E9921" s="2" t="s">
        <v>117</v>
      </c>
      <c r="F9921" s="2" t="s">
        <v>37</v>
      </c>
      <c r="G9921" s="2" t="s">
        <v>14092</v>
      </c>
      <c r="H9921" s="4" t="s">
        <v>27806</v>
      </c>
      <c r="I9921" s="10"/>
      <c r="J9921" s="10"/>
    </row>
    <row r="9922">
      <c r="A9922" s="3">
        <v>9.3122330179E11</v>
      </c>
      <c r="B9922" s="2" t="s">
        <v>14430</v>
      </c>
      <c r="C9922" s="2" t="s">
        <v>28398</v>
      </c>
      <c r="D9922" s="3">
        <f>+77783943431</f>
        <v>77783943431</v>
      </c>
      <c r="E9922" s="2" t="s">
        <v>173</v>
      </c>
      <c r="F9922" s="2" t="s">
        <v>37</v>
      </c>
      <c r="G9922" s="2" t="s">
        <v>6280</v>
      </c>
      <c r="H9922" s="4" t="s">
        <v>27806</v>
      </c>
      <c r="I9922" s="10"/>
      <c r="J9922" s="13"/>
    </row>
    <row r="9923">
      <c r="A9923" s="28">
        <v>9.31224300282E11</v>
      </c>
      <c r="B9923" s="29" t="s">
        <v>28399</v>
      </c>
      <c r="C9923" s="29" t="s">
        <v>28400</v>
      </c>
      <c r="D9923" s="28">
        <v>8.702406484E10</v>
      </c>
      <c r="E9923" s="29" t="s">
        <v>584</v>
      </c>
      <c r="F9923" s="29" t="s">
        <v>96</v>
      </c>
      <c r="G9923" s="29" t="s">
        <v>28401</v>
      </c>
      <c r="H9923" s="51" t="s">
        <v>2882</v>
      </c>
      <c r="I9923" s="6"/>
      <c r="J9923" s="33"/>
    </row>
    <row r="9924">
      <c r="A9924" s="28">
        <v>9.31228300978E11</v>
      </c>
      <c r="B9924" s="29" t="s">
        <v>28402</v>
      </c>
      <c r="C9924" s="29" t="s">
        <v>28403</v>
      </c>
      <c r="D9924" s="28">
        <v>8.7759498501E10</v>
      </c>
      <c r="E9924" s="29" t="s">
        <v>36</v>
      </c>
      <c r="F9924" s="29" t="s">
        <v>2</v>
      </c>
      <c r="G9924" s="29" t="s">
        <v>15400</v>
      </c>
      <c r="H9924" s="51" t="s">
        <v>27818</v>
      </c>
      <c r="I9924" s="6"/>
      <c r="J9924" s="10"/>
    </row>
    <row r="9925">
      <c r="A9925" s="28">
        <v>9.31223351648E11</v>
      </c>
      <c r="B9925" s="29" t="s">
        <v>28404</v>
      </c>
      <c r="C9925" s="29" t="s">
        <v>28405</v>
      </c>
      <c r="D9925" s="28">
        <v>8.7776267164E10</v>
      </c>
      <c r="E9925" s="29" t="s">
        <v>225</v>
      </c>
      <c r="F9925" s="29" t="s">
        <v>60</v>
      </c>
      <c r="G9925" s="29" t="s">
        <v>11817</v>
      </c>
      <c r="H9925" s="51" t="s">
        <v>3485</v>
      </c>
      <c r="I9925" s="6"/>
      <c r="J9925" s="13"/>
    </row>
    <row r="9926">
      <c r="A9926" s="28">
        <v>9.31225300446E11</v>
      </c>
      <c r="B9926" s="29" t="s">
        <v>16727</v>
      </c>
      <c r="C9926" s="29" t="s">
        <v>28406</v>
      </c>
      <c r="D9926" s="39" t="s">
        <v>28407</v>
      </c>
      <c r="E9926" s="29" t="s">
        <v>165</v>
      </c>
      <c r="F9926" s="29" t="s">
        <v>91</v>
      </c>
      <c r="G9926" s="29" t="s">
        <v>3134</v>
      </c>
      <c r="H9926" s="51" t="s">
        <v>3217</v>
      </c>
      <c r="I9926" s="6"/>
      <c r="J9926" s="13"/>
    </row>
    <row r="9927">
      <c r="A9927" s="62">
        <v>9.31230301065E11</v>
      </c>
      <c r="B9927" s="63" t="s">
        <v>28408</v>
      </c>
      <c r="C9927" s="63" t="s">
        <v>28409</v>
      </c>
      <c r="D9927" s="62">
        <v>8.7007870778E10</v>
      </c>
      <c r="E9927" s="63" t="s">
        <v>16</v>
      </c>
      <c r="F9927" s="63" t="s">
        <v>37</v>
      </c>
      <c r="G9927" s="63" t="s">
        <v>28410</v>
      </c>
      <c r="H9927" s="33"/>
      <c r="I9927" s="33"/>
      <c r="J9927" s="20"/>
    </row>
    <row r="9928">
      <c r="A9928" s="28">
        <v>9.40101453041E11</v>
      </c>
      <c r="B9928" s="29" t="s">
        <v>28411</v>
      </c>
      <c r="C9928" s="29" t="s">
        <v>28412</v>
      </c>
      <c r="D9928" s="28">
        <f>+77771896532</f>
        <v>77771896532</v>
      </c>
      <c r="E9928" s="29" t="s">
        <v>165</v>
      </c>
      <c r="F9928" s="29" t="s">
        <v>43</v>
      </c>
      <c r="G9928" s="29" t="s">
        <v>28413</v>
      </c>
      <c r="H9928" s="51" t="s">
        <v>3433</v>
      </c>
      <c r="I9928" s="6"/>
      <c r="J9928" s="20"/>
    </row>
    <row r="9929">
      <c r="A9929" s="28">
        <v>9.40102301117E11</v>
      </c>
      <c r="B9929" s="29" t="s">
        <v>20949</v>
      </c>
      <c r="C9929" s="29" t="s">
        <v>28414</v>
      </c>
      <c r="D9929" s="39" t="s">
        <v>28415</v>
      </c>
      <c r="E9929" s="29" t="s">
        <v>173</v>
      </c>
      <c r="F9929" s="29" t="s">
        <v>37</v>
      </c>
      <c r="G9929" s="29" t="s">
        <v>19092</v>
      </c>
      <c r="H9929" s="51" t="s">
        <v>27381</v>
      </c>
      <c r="I9929" s="6"/>
      <c r="J9929" s="33"/>
    </row>
    <row r="9930">
      <c r="A9930" s="62">
        <v>9.40105300442E11</v>
      </c>
      <c r="B9930" s="63" t="s">
        <v>28416</v>
      </c>
      <c r="C9930" s="63" t="s">
        <v>28417</v>
      </c>
      <c r="D9930" s="62">
        <v>8.7018089958E10</v>
      </c>
      <c r="E9930" s="63" t="s">
        <v>420</v>
      </c>
      <c r="F9930" s="63" t="s">
        <v>2984</v>
      </c>
      <c r="G9930" s="63" t="s">
        <v>6071</v>
      </c>
      <c r="H9930" s="33"/>
      <c r="I9930" s="33"/>
      <c r="J9930" s="10"/>
    </row>
    <row r="9931">
      <c r="A9931" s="62">
        <v>9.40105300819E11</v>
      </c>
      <c r="B9931" s="63" t="s">
        <v>28418</v>
      </c>
      <c r="C9931" s="63" t="s">
        <v>28419</v>
      </c>
      <c r="D9931" s="68" t="str">
        <f>+77014720346 ,87014720346</f>
        <v>#ERROR!</v>
      </c>
      <c r="E9931" s="63" t="s">
        <v>386</v>
      </c>
      <c r="F9931" s="63" t="s">
        <v>16</v>
      </c>
      <c r="G9931" s="63" t="s">
        <v>1634</v>
      </c>
      <c r="H9931" s="33"/>
      <c r="I9931" s="33"/>
      <c r="J9931" s="6"/>
    </row>
    <row r="9932">
      <c r="A9932" s="62">
        <v>9.40106451419E11</v>
      </c>
      <c r="B9932" s="63" t="s">
        <v>28420</v>
      </c>
      <c r="C9932" s="63" t="s">
        <v>28421</v>
      </c>
      <c r="D9932" s="68" t="str">
        <f>+77027949416 ,87027949416</f>
        <v>#ERROR!</v>
      </c>
      <c r="E9932" s="63" t="s">
        <v>22661</v>
      </c>
      <c r="F9932" s="63" t="s">
        <v>1868</v>
      </c>
      <c r="G9932" s="63" t="s">
        <v>5543</v>
      </c>
      <c r="H9932" s="33"/>
      <c r="I9932" s="33"/>
      <c r="J9932" s="10"/>
    </row>
    <row r="9933">
      <c r="A9933" s="28">
        <v>9.401113017E11</v>
      </c>
      <c r="B9933" s="29" t="s">
        <v>28422</v>
      </c>
      <c r="C9933" s="29" t="s">
        <v>28423</v>
      </c>
      <c r="D9933" s="28">
        <v>8.707979303E10</v>
      </c>
      <c r="E9933" s="29" t="s">
        <v>302</v>
      </c>
      <c r="F9933" s="29" t="s">
        <v>37</v>
      </c>
      <c r="G9933" s="29" t="s">
        <v>15741</v>
      </c>
      <c r="H9933" s="51" t="s">
        <v>27381</v>
      </c>
      <c r="I9933" s="6"/>
      <c r="J9933" s="33"/>
    </row>
    <row r="9934">
      <c r="A9934" s="3">
        <v>9.4011135069E11</v>
      </c>
      <c r="B9934" s="2" t="s">
        <v>28424</v>
      </c>
      <c r="C9934" s="2" t="s">
        <v>28425</v>
      </c>
      <c r="D9934" s="3">
        <v>8.7052787177E10</v>
      </c>
      <c r="E9934" s="2" t="s">
        <v>117</v>
      </c>
      <c r="F9934" s="2" t="s">
        <v>201</v>
      </c>
      <c r="G9934" s="2" t="s">
        <v>16545</v>
      </c>
      <c r="H9934" s="4" t="s">
        <v>3226</v>
      </c>
      <c r="I9934" s="10"/>
      <c r="J9934" s="10"/>
    </row>
    <row r="9935">
      <c r="A9935" s="3">
        <v>9.40105351358E11</v>
      </c>
      <c r="B9935" s="2" t="s">
        <v>28426</v>
      </c>
      <c r="C9935" s="2" t="s">
        <v>28427</v>
      </c>
      <c r="D9935" s="3">
        <v>8.7768151095E10</v>
      </c>
      <c r="E9935" s="2" t="s">
        <v>225</v>
      </c>
      <c r="F9935" s="2" t="s">
        <v>9</v>
      </c>
      <c r="G9935" s="2" t="s">
        <v>5844</v>
      </c>
      <c r="H9935" s="65" t="s">
        <v>5834</v>
      </c>
      <c r="I9935" s="10"/>
      <c r="J9935" s="6"/>
    </row>
    <row r="9936">
      <c r="A9936" s="62">
        <v>9.40111300425E11</v>
      </c>
      <c r="B9936" s="63" t="s">
        <v>28428</v>
      </c>
      <c r="C9936" s="63" t="s">
        <v>28429</v>
      </c>
      <c r="D9936" s="62">
        <v>8.7023444005E10</v>
      </c>
      <c r="E9936" s="63" t="s">
        <v>1206</v>
      </c>
      <c r="F9936" s="63" t="s">
        <v>16</v>
      </c>
      <c r="G9936" s="63" t="s">
        <v>2458</v>
      </c>
      <c r="H9936" s="33"/>
      <c r="I9936" s="33"/>
      <c r="J9936" s="33"/>
    </row>
    <row r="9937">
      <c r="A9937" s="3">
        <v>9.40124351183E11</v>
      </c>
      <c r="B9937" s="2" t="s">
        <v>28430</v>
      </c>
      <c r="C9937" s="2" t="s">
        <v>28431</v>
      </c>
      <c r="D9937" s="3">
        <v>8.7054722312E10</v>
      </c>
      <c r="E9937" s="2" t="s">
        <v>165</v>
      </c>
      <c r="F9937" s="2" t="s">
        <v>201</v>
      </c>
      <c r="G9937" s="2" t="s">
        <v>3404</v>
      </c>
      <c r="H9937" s="4" t="s">
        <v>28288</v>
      </c>
      <c r="I9937" s="10"/>
      <c r="J9937" s="10"/>
    </row>
    <row r="9938">
      <c r="A9938" s="62">
        <v>9.40120301928E11</v>
      </c>
      <c r="B9938" s="63" t="s">
        <v>28432</v>
      </c>
      <c r="C9938" s="63" t="s">
        <v>28433</v>
      </c>
      <c r="D9938" s="62">
        <v>8.7786104031E10</v>
      </c>
      <c r="E9938" s="63" t="s">
        <v>165</v>
      </c>
      <c r="F9938" s="63" t="s">
        <v>205</v>
      </c>
      <c r="G9938" s="63" t="s">
        <v>6849</v>
      </c>
      <c r="H9938" s="33"/>
      <c r="I9938" s="33"/>
      <c r="J9938" s="6"/>
    </row>
    <row r="9939">
      <c r="A9939" s="3">
        <v>9.40126401233E11</v>
      </c>
      <c r="B9939" s="2" t="s">
        <v>28434</v>
      </c>
      <c r="C9939" s="2" t="s">
        <v>28435</v>
      </c>
      <c r="D9939" s="3">
        <v>8.7059879604E10</v>
      </c>
      <c r="E9939" s="2" t="s">
        <v>674</v>
      </c>
      <c r="F9939" s="2" t="s">
        <v>201</v>
      </c>
      <c r="G9939" s="2" t="s">
        <v>6607</v>
      </c>
      <c r="H9939" s="4" t="s">
        <v>28436</v>
      </c>
      <c r="I9939" s="10"/>
      <c r="J9939" s="33"/>
    </row>
    <row r="9940">
      <c r="A9940" s="62">
        <v>9.40125400246E11</v>
      </c>
      <c r="B9940" s="63" t="s">
        <v>28437</v>
      </c>
      <c r="C9940" s="63" t="s">
        <v>28438</v>
      </c>
      <c r="D9940" s="62">
        <v>8.7757782121E10</v>
      </c>
      <c r="E9940" s="63" t="s">
        <v>14367</v>
      </c>
      <c r="F9940" s="63" t="s">
        <v>205</v>
      </c>
      <c r="G9940" s="63" t="s">
        <v>5169</v>
      </c>
      <c r="H9940" s="33"/>
      <c r="I9940" s="33"/>
      <c r="J9940" s="6"/>
    </row>
    <row r="9941">
      <c r="A9941" s="3">
        <v>9.4013030028E11</v>
      </c>
      <c r="B9941" s="2" t="s">
        <v>24987</v>
      </c>
      <c r="C9941" s="2" t="s">
        <v>28439</v>
      </c>
      <c r="D9941" s="2" t="s">
        <v>28440</v>
      </c>
      <c r="E9941" s="2" t="s">
        <v>117</v>
      </c>
      <c r="F9941" s="2" t="s">
        <v>31</v>
      </c>
      <c r="G9941" s="2" t="s">
        <v>18942</v>
      </c>
      <c r="H9941" s="4" t="s">
        <v>7313</v>
      </c>
      <c r="I9941" s="10"/>
      <c r="J9941" s="6"/>
    </row>
    <row r="9942">
      <c r="A9942" s="3">
        <v>9.40126350641E11</v>
      </c>
      <c r="B9942" s="2" t="s">
        <v>28441</v>
      </c>
      <c r="C9942" s="2" t="s">
        <v>28442</v>
      </c>
      <c r="D9942" s="69" t="s">
        <v>28443</v>
      </c>
      <c r="E9942" s="2" t="s">
        <v>165</v>
      </c>
      <c r="F9942" s="2" t="s">
        <v>91</v>
      </c>
      <c r="G9942" s="2" t="s">
        <v>3280</v>
      </c>
      <c r="H9942" s="4" t="s">
        <v>3217</v>
      </c>
      <c r="I9942" s="10"/>
      <c r="J9942" s="6"/>
    </row>
    <row r="9943">
      <c r="A9943" s="28">
        <v>9.40216300535E11</v>
      </c>
      <c r="B9943" s="29" t="s">
        <v>22161</v>
      </c>
      <c r="C9943" s="29" t="s">
        <v>28444</v>
      </c>
      <c r="D9943" s="28">
        <v>8.7475652024E10</v>
      </c>
      <c r="E9943" s="29" t="s">
        <v>6694</v>
      </c>
      <c r="F9943" s="29" t="s">
        <v>2</v>
      </c>
      <c r="G9943" s="29" t="s">
        <v>28445</v>
      </c>
      <c r="H9943" s="51" t="s">
        <v>27818</v>
      </c>
      <c r="I9943" s="6"/>
      <c r="J9943" s="20"/>
    </row>
    <row r="9944">
      <c r="A9944" s="28">
        <v>9.40201302163E11</v>
      </c>
      <c r="B9944" s="29" t="s">
        <v>28446</v>
      </c>
      <c r="C9944" s="29" t="s">
        <v>28447</v>
      </c>
      <c r="D9944" s="39" t="s">
        <v>28448</v>
      </c>
      <c r="E9944" s="29" t="s">
        <v>117</v>
      </c>
      <c r="F9944" s="29" t="s">
        <v>2</v>
      </c>
      <c r="G9944" s="29" t="s">
        <v>3360</v>
      </c>
      <c r="H9944" s="51" t="s">
        <v>28449</v>
      </c>
      <c r="I9944" s="6"/>
      <c r="J9944" s="6"/>
    </row>
    <row r="9945">
      <c r="A9945" s="62">
        <v>9.40203302263E11</v>
      </c>
      <c r="B9945" s="63" t="s">
        <v>28450</v>
      </c>
      <c r="C9945" s="63" t="s">
        <v>28451</v>
      </c>
      <c r="D9945" s="63" t="s">
        <v>28452</v>
      </c>
      <c r="E9945" s="63" t="s">
        <v>225</v>
      </c>
      <c r="F9945" s="63" t="s">
        <v>205</v>
      </c>
      <c r="G9945" s="63" t="s">
        <v>1634</v>
      </c>
      <c r="H9945" s="33"/>
      <c r="I9945" s="33"/>
      <c r="J9945" s="33"/>
    </row>
    <row r="9946">
      <c r="A9946" s="62">
        <v>9.40205400779E11</v>
      </c>
      <c r="B9946" s="63" t="s">
        <v>28453</v>
      </c>
      <c r="C9946" s="63" t="s">
        <v>28454</v>
      </c>
      <c r="D9946" s="62">
        <v>8.7077579994E10</v>
      </c>
      <c r="E9946" s="63" t="s">
        <v>117</v>
      </c>
      <c r="F9946" s="63" t="s">
        <v>16</v>
      </c>
      <c r="G9946" s="63" t="s">
        <v>6514</v>
      </c>
      <c r="H9946" s="33"/>
      <c r="I9946" s="33"/>
      <c r="J9946" s="6"/>
    </row>
    <row r="9947">
      <c r="A9947" s="28">
        <v>9.40209350533E11</v>
      </c>
      <c r="B9947" s="29" t="s">
        <v>28455</v>
      </c>
      <c r="C9947" s="29" t="s">
        <v>28456</v>
      </c>
      <c r="D9947" s="28">
        <v>8.7477612545E10</v>
      </c>
      <c r="E9947" s="29" t="s">
        <v>213</v>
      </c>
      <c r="F9947" s="29" t="s">
        <v>91</v>
      </c>
      <c r="G9947" s="29" t="s">
        <v>17816</v>
      </c>
      <c r="H9947" s="51" t="s">
        <v>28264</v>
      </c>
      <c r="I9947" s="6"/>
      <c r="J9947" s="10"/>
    </row>
    <row r="9948">
      <c r="A9948" s="28">
        <v>9.40211350574E11</v>
      </c>
      <c r="B9948" s="29" t="s">
        <v>28457</v>
      </c>
      <c r="C9948" s="29" t="s">
        <v>28458</v>
      </c>
      <c r="D9948" s="28">
        <v>8.7026599584E10</v>
      </c>
      <c r="E9948" s="29" t="s">
        <v>165</v>
      </c>
      <c r="F9948" s="29" t="s">
        <v>91</v>
      </c>
      <c r="G9948" s="29" t="s">
        <v>4972</v>
      </c>
      <c r="H9948" s="51" t="s">
        <v>28264</v>
      </c>
      <c r="I9948" s="6"/>
      <c r="J9948" s="6"/>
    </row>
    <row r="9949">
      <c r="A9949" s="28">
        <v>9.40216451135E11</v>
      </c>
      <c r="B9949" s="29" t="s">
        <v>28459</v>
      </c>
      <c r="C9949" s="29" t="s">
        <v>28459</v>
      </c>
      <c r="D9949" s="39" t="s">
        <v>28460</v>
      </c>
      <c r="E9949" s="29" t="s">
        <v>225</v>
      </c>
      <c r="F9949" s="29" t="s">
        <v>201</v>
      </c>
      <c r="G9949" s="29" t="s">
        <v>1664</v>
      </c>
      <c r="H9949" s="51" t="s">
        <v>28461</v>
      </c>
      <c r="I9949" s="6"/>
      <c r="J9949" s="6"/>
    </row>
    <row r="9950">
      <c r="A9950" s="62">
        <v>9.40201350502E11</v>
      </c>
      <c r="B9950" s="63" t="s">
        <v>28462</v>
      </c>
      <c r="C9950" s="63" t="s">
        <v>28463</v>
      </c>
      <c r="D9950" s="62">
        <f>+77026122201</f>
        <v>77026122201</v>
      </c>
      <c r="E9950" s="63" t="s">
        <v>5235</v>
      </c>
      <c r="F9950" s="63" t="s">
        <v>428</v>
      </c>
      <c r="G9950" s="63" t="s">
        <v>3751</v>
      </c>
      <c r="H9950" s="33"/>
      <c r="I9950" s="33"/>
      <c r="J9950" s="6"/>
    </row>
    <row r="9951">
      <c r="A9951" s="3">
        <v>9.4021040119E11</v>
      </c>
      <c r="B9951" s="2" t="s">
        <v>28464</v>
      </c>
      <c r="C9951" s="2" t="s">
        <v>28465</v>
      </c>
      <c r="D9951" s="3">
        <v>8.705760805E10</v>
      </c>
      <c r="E9951" s="2" t="s">
        <v>674</v>
      </c>
      <c r="F9951" s="2" t="s">
        <v>2</v>
      </c>
      <c r="G9951" s="2" t="s">
        <v>21884</v>
      </c>
      <c r="H9951" s="4" t="s">
        <v>27785</v>
      </c>
      <c r="I9951" s="10"/>
      <c r="J9951" s="6"/>
    </row>
    <row r="9952">
      <c r="A9952" s="28">
        <v>9.40210401379E11</v>
      </c>
      <c r="B9952" s="29" t="s">
        <v>28466</v>
      </c>
      <c r="C9952" s="29" t="s">
        <v>28467</v>
      </c>
      <c r="D9952" s="39" t="s">
        <v>28468</v>
      </c>
      <c r="E9952" s="29" t="s">
        <v>253</v>
      </c>
      <c r="F9952" s="29" t="s">
        <v>452</v>
      </c>
      <c r="G9952" s="29" t="s">
        <v>1617</v>
      </c>
      <c r="H9952" s="51" t="s">
        <v>28469</v>
      </c>
      <c r="I9952" s="6"/>
      <c r="J9952" s="6"/>
    </row>
    <row r="9953">
      <c r="A9953" s="28">
        <v>9.40212351657E11</v>
      </c>
      <c r="B9953" s="29" t="s">
        <v>15676</v>
      </c>
      <c r="C9953" s="29" t="s">
        <v>28470</v>
      </c>
      <c r="D9953" s="39" t="s">
        <v>28471</v>
      </c>
      <c r="E9953" s="29" t="s">
        <v>36</v>
      </c>
      <c r="F9953" s="29" t="s">
        <v>201</v>
      </c>
      <c r="G9953" s="29" t="s">
        <v>1500</v>
      </c>
      <c r="H9953" s="51" t="s">
        <v>28472</v>
      </c>
      <c r="I9953" s="6"/>
      <c r="J9953" s="10"/>
    </row>
    <row r="9954">
      <c r="A9954" s="3">
        <v>9.40218350275E11</v>
      </c>
      <c r="B9954" s="2" t="s">
        <v>28473</v>
      </c>
      <c r="C9954" s="2" t="s">
        <v>28474</v>
      </c>
      <c r="D9954" s="3">
        <v>8.7779385333E10</v>
      </c>
      <c r="E9954" s="2" t="s">
        <v>2034</v>
      </c>
      <c r="F9954" s="2" t="s">
        <v>16</v>
      </c>
      <c r="G9954" s="2" t="s">
        <v>5844</v>
      </c>
      <c r="H9954" s="65" t="s">
        <v>28475</v>
      </c>
      <c r="I9954" s="10"/>
      <c r="J9954" s="20"/>
    </row>
    <row r="9955">
      <c r="A9955" s="3">
        <v>9.40240001159E11</v>
      </c>
      <c r="B9955" s="2" t="s">
        <v>28476</v>
      </c>
      <c r="C9955" s="2" t="s">
        <v>28477</v>
      </c>
      <c r="D9955" s="69" t="s">
        <v>28478</v>
      </c>
      <c r="E9955" s="2" t="s">
        <v>27043</v>
      </c>
      <c r="F9955" s="2" t="s">
        <v>201</v>
      </c>
      <c r="G9955" s="2" t="s">
        <v>28479</v>
      </c>
      <c r="H9955" s="4" t="s">
        <v>3226</v>
      </c>
      <c r="I9955" s="10"/>
      <c r="J9955" s="10"/>
    </row>
    <row r="9956">
      <c r="A9956" s="3">
        <v>9.40223450398E11</v>
      </c>
      <c r="B9956" s="2" t="s">
        <v>28480</v>
      </c>
      <c r="C9956" s="2" t="s">
        <v>28481</v>
      </c>
      <c r="D9956" s="2" t="s">
        <v>28482</v>
      </c>
      <c r="E9956" s="2" t="s">
        <v>2768</v>
      </c>
      <c r="F9956" s="2" t="s">
        <v>91</v>
      </c>
      <c r="G9956" s="2" t="s">
        <v>1138</v>
      </c>
      <c r="H9956" s="4" t="s">
        <v>3384</v>
      </c>
      <c r="I9956" s="10"/>
      <c r="J9956" s="6"/>
    </row>
    <row r="9957">
      <c r="A9957" s="3">
        <v>9.40226300867E11</v>
      </c>
      <c r="B9957" s="2" t="s">
        <v>28483</v>
      </c>
      <c r="C9957" s="2" t="s">
        <v>28483</v>
      </c>
      <c r="D9957" s="3">
        <f>+77055099693</f>
        <v>77055099693</v>
      </c>
      <c r="E9957" s="2" t="s">
        <v>931</v>
      </c>
      <c r="F9957" s="2" t="s">
        <v>141</v>
      </c>
      <c r="G9957" s="2" t="s">
        <v>2066</v>
      </c>
      <c r="H9957" s="4" t="s">
        <v>14093</v>
      </c>
      <c r="I9957" s="10"/>
      <c r="J9957" s="10"/>
    </row>
    <row r="9958">
      <c r="A9958" s="62">
        <v>9.40240001307E11</v>
      </c>
      <c r="B9958" s="63" t="s">
        <v>28484</v>
      </c>
      <c r="C9958" s="63" t="s">
        <v>28485</v>
      </c>
      <c r="D9958" s="62">
        <v>8.7011601122E10</v>
      </c>
      <c r="E9958" s="63" t="s">
        <v>21</v>
      </c>
      <c r="F9958" s="63" t="s">
        <v>37</v>
      </c>
      <c r="G9958" s="63" t="s">
        <v>28486</v>
      </c>
      <c r="H9958" s="33"/>
      <c r="I9958" s="33"/>
      <c r="J9958" s="10"/>
    </row>
    <row r="9959">
      <c r="A9959" s="3">
        <v>9.40304300945E11</v>
      </c>
      <c r="B9959" s="2" t="s">
        <v>28487</v>
      </c>
      <c r="C9959" s="2" t="s">
        <v>28488</v>
      </c>
      <c r="D9959" s="3">
        <v>8.7056917523E10</v>
      </c>
      <c r="E9959" s="2" t="s">
        <v>165</v>
      </c>
      <c r="F9959" s="2" t="s">
        <v>37</v>
      </c>
      <c r="G9959" s="2" t="s">
        <v>28489</v>
      </c>
      <c r="H9959" s="4" t="s">
        <v>27806</v>
      </c>
      <c r="I9959" s="10"/>
      <c r="J9959" s="6"/>
    </row>
    <row r="9960">
      <c r="A9960" s="62">
        <v>9.40306400858E11</v>
      </c>
      <c r="B9960" s="63" t="s">
        <v>28490</v>
      </c>
      <c r="C9960" s="63" t="s">
        <v>28491</v>
      </c>
      <c r="D9960" s="68" t="str">
        <f>+77071223960 , +77479339943, 8(7242) 70-36-90 ,87018288858 ,87242703690 ,87479339943</f>
        <v>#ERROR!</v>
      </c>
      <c r="E9960" s="63" t="s">
        <v>879</v>
      </c>
      <c r="F9960" s="63" t="s">
        <v>16</v>
      </c>
      <c r="G9960" s="63" t="s">
        <v>1634</v>
      </c>
      <c r="H9960" s="33"/>
      <c r="I9960" s="33"/>
      <c r="J9960" s="6"/>
    </row>
    <row r="9961">
      <c r="A9961" s="28">
        <v>9.40308401361E11</v>
      </c>
      <c r="B9961" s="29" t="s">
        <v>28492</v>
      </c>
      <c r="C9961" s="29" t="s">
        <v>28493</v>
      </c>
      <c r="D9961" s="28">
        <v>8.7018119594E10</v>
      </c>
      <c r="E9961" s="29" t="s">
        <v>272</v>
      </c>
      <c r="F9961" s="29" t="s">
        <v>452</v>
      </c>
      <c r="G9961" s="29" t="s">
        <v>28494</v>
      </c>
      <c r="H9961" s="51" t="s">
        <v>23599</v>
      </c>
      <c r="I9961" s="6"/>
      <c r="J9961" s="13"/>
    </row>
    <row r="9962">
      <c r="A9962" s="28">
        <v>9.40312351303E11</v>
      </c>
      <c r="B9962" s="29" t="s">
        <v>28495</v>
      </c>
      <c r="C9962" s="29" t="s">
        <v>28496</v>
      </c>
      <c r="D9962" s="39" t="s">
        <v>28497</v>
      </c>
      <c r="E9962" s="29" t="s">
        <v>225</v>
      </c>
      <c r="F9962" s="29" t="s">
        <v>71</v>
      </c>
      <c r="G9962" s="29" t="s">
        <v>22840</v>
      </c>
      <c r="H9962" s="51" t="s">
        <v>26367</v>
      </c>
      <c r="I9962" s="6"/>
      <c r="J9962" s="6"/>
    </row>
    <row r="9963">
      <c r="A9963" s="28">
        <v>9.40314301853E11</v>
      </c>
      <c r="B9963" s="29" t="s">
        <v>28498</v>
      </c>
      <c r="C9963" s="29" t="s">
        <v>28499</v>
      </c>
      <c r="D9963" s="28">
        <f>+77053545511</f>
        <v>77053545511</v>
      </c>
      <c r="E9963" s="29" t="s">
        <v>674</v>
      </c>
      <c r="F9963" s="29" t="s">
        <v>2</v>
      </c>
      <c r="G9963" s="29" t="s">
        <v>1988</v>
      </c>
      <c r="H9963" s="51" t="s">
        <v>28500</v>
      </c>
      <c r="I9963" s="6"/>
      <c r="J9963" s="10"/>
    </row>
    <row r="9964">
      <c r="A9964" s="3">
        <v>9.40322300839E11</v>
      </c>
      <c r="B9964" s="2" t="s">
        <v>28501</v>
      </c>
      <c r="C9964" s="2" t="s">
        <v>28502</v>
      </c>
      <c r="D9964" s="3">
        <v>8.7781351733E10</v>
      </c>
      <c r="E9964" s="2" t="s">
        <v>6578</v>
      </c>
      <c r="F9964" s="2" t="s">
        <v>273</v>
      </c>
      <c r="G9964" s="2" t="s">
        <v>274</v>
      </c>
      <c r="H9964" s="4" t="s">
        <v>21650</v>
      </c>
      <c r="I9964" s="10"/>
      <c r="J9964" s="6"/>
    </row>
    <row r="9965">
      <c r="A9965" s="62">
        <v>9.40323300884E11</v>
      </c>
      <c r="B9965" s="63" t="s">
        <v>28503</v>
      </c>
      <c r="C9965" s="63" t="s">
        <v>28504</v>
      </c>
      <c r="D9965" s="62">
        <v>8.7011131994E10</v>
      </c>
      <c r="E9965" s="63" t="s">
        <v>17119</v>
      </c>
      <c r="F9965" s="63" t="s">
        <v>16</v>
      </c>
      <c r="G9965" s="63" t="s">
        <v>21653</v>
      </c>
      <c r="H9965" s="33"/>
      <c r="I9965" s="33"/>
      <c r="J9965" s="10"/>
    </row>
    <row r="9966">
      <c r="A9966" s="28">
        <v>9.4033035141E11</v>
      </c>
      <c r="B9966" s="29" t="s">
        <v>28505</v>
      </c>
      <c r="C9966" s="29" t="s">
        <v>28506</v>
      </c>
      <c r="D9966" s="28">
        <v>8.7766299996E10</v>
      </c>
      <c r="E9966" s="29" t="s">
        <v>225</v>
      </c>
      <c r="F9966" s="29" t="s">
        <v>141</v>
      </c>
      <c r="G9966" s="29" t="s">
        <v>28507</v>
      </c>
      <c r="H9966" s="51" t="s">
        <v>5566</v>
      </c>
      <c r="I9966" s="6"/>
      <c r="J9966" s="6"/>
    </row>
    <row r="9967">
      <c r="A9967" s="62">
        <v>9.40419300836E11</v>
      </c>
      <c r="B9967" s="63" t="s">
        <v>28508</v>
      </c>
      <c r="C9967" s="63" t="s">
        <v>28508</v>
      </c>
      <c r="D9967" s="63" t="s">
        <v>28509</v>
      </c>
      <c r="E9967" s="63" t="s">
        <v>674</v>
      </c>
      <c r="F9967" s="63" t="s">
        <v>205</v>
      </c>
      <c r="G9967" s="63" t="s">
        <v>17</v>
      </c>
      <c r="H9967" s="33"/>
      <c r="I9967" s="33"/>
      <c r="J9967" s="6"/>
    </row>
    <row r="9968">
      <c r="A9968" s="28">
        <v>9.40421351455E11</v>
      </c>
      <c r="B9968" s="29" t="s">
        <v>28510</v>
      </c>
      <c r="C9968" s="29" t="s">
        <v>28511</v>
      </c>
      <c r="D9968" s="28">
        <v>8.7765222217E10</v>
      </c>
      <c r="E9968" s="29" t="s">
        <v>225</v>
      </c>
      <c r="F9968" s="29" t="s">
        <v>141</v>
      </c>
      <c r="G9968" s="29" t="s">
        <v>28512</v>
      </c>
      <c r="H9968" s="51" t="s">
        <v>5566</v>
      </c>
      <c r="I9968" s="6"/>
      <c r="J9968" s="10"/>
    </row>
    <row r="9969">
      <c r="A9969" s="28">
        <v>9.40422350442E11</v>
      </c>
      <c r="B9969" s="29" t="s">
        <v>28513</v>
      </c>
      <c r="C9969" s="29" t="s">
        <v>28514</v>
      </c>
      <c r="D9969" s="28">
        <v>8.7026464627E10</v>
      </c>
      <c r="E9969" s="29" t="s">
        <v>165</v>
      </c>
      <c r="F9969" s="29" t="s">
        <v>71</v>
      </c>
      <c r="G9969" s="29" t="s">
        <v>14650</v>
      </c>
      <c r="H9969" s="51" t="s">
        <v>3091</v>
      </c>
      <c r="I9969" s="6"/>
      <c r="J9969" s="10"/>
    </row>
    <row r="9970">
      <c r="A9970" s="62">
        <v>9.40427301987E11</v>
      </c>
      <c r="B9970" s="63" t="s">
        <v>28515</v>
      </c>
      <c r="C9970" s="63" t="s">
        <v>28516</v>
      </c>
      <c r="D9970" s="63" t="s">
        <v>28517</v>
      </c>
      <c r="E9970" s="63" t="s">
        <v>253</v>
      </c>
      <c r="F9970" s="63" t="s">
        <v>16</v>
      </c>
      <c r="G9970" s="63" t="s">
        <v>14908</v>
      </c>
      <c r="H9970" s="33"/>
      <c r="I9970" s="33"/>
      <c r="J9970" s="6"/>
    </row>
    <row r="9971">
      <c r="A9971" s="28">
        <v>9.40428350881E11</v>
      </c>
      <c r="B9971" s="29" t="s">
        <v>28518</v>
      </c>
      <c r="C9971" s="29" t="s">
        <v>28519</v>
      </c>
      <c r="D9971" s="39" t="s">
        <v>28520</v>
      </c>
      <c r="E9971" s="29" t="s">
        <v>173</v>
      </c>
      <c r="F9971" s="29" t="s">
        <v>201</v>
      </c>
      <c r="G9971" s="29" t="s">
        <v>28521</v>
      </c>
      <c r="H9971" s="51" t="s">
        <v>28377</v>
      </c>
      <c r="I9971" s="6"/>
      <c r="J9971" s="33"/>
    </row>
    <row r="9972">
      <c r="A9972" s="3">
        <v>9.40440000811E11</v>
      </c>
      <c r="B9972" s="2" t="s">
        <v>28522</v>
      </c>
      <c r="C9972" s="2" t="s">
        <v>28523</v>
      </c>
      <c r="D9972" s="3">
        <v>8.7016100887E10</v>
      </c>
      <c r="E9972" s="2" t="s">
        <v>525</v>
      </c>
      <c r="F9972" s="2" t="s">
        <v>37</v>
      </c>
      <c r="G9972" s="2" t="s">
        <v>28524</v>
      </c>
      <c r="H9972" s="4" t="s">
        <v>27806</v>
      </c>
      <c r="I9972" s="10"/>
      <c r="J9972" s="6"/>
    </row>
    <row r="9973">
      <c r="A9973" s="3">
        <v>9.40440001394E11</v>
      </c>
      <c r="B9973" s="2" t="s">
        <v>28525</v>
      </c>
      <c r="C9973" s="2" t="s">
        <v>28526</v>
      </c>
      <c r="D9973" s="3">
        <v>8.7019213234E10</v>
      </c>
      <c r="E9973" s="2" t="s">
        <v>21</v>
      </c>
      <c r="F9973" s="2" t="s">
        <v>9</v>
      </c>
      <c r="G9973" s="2" t="s">
        <v>28527</v>
      </c>
      <c r="H9973" s="65" t="s">
        <v>3123</v>
      </c>
      <c r="I9973" s="10"/>
      <c r="J9973" s="6"/>
    </row>
    <row r="9974">
      <c r="A9974" s="3">
        <v>9.40507450768E11</v>
      </c>
      <c r="B9974" s="2" t="s">
        <v>28528</v>
      </c>
      <c r="C9974" s="2" t="s">
        <v>28529</v>
      </c>
      <c r="D9974" s="3">
        <v>8.7103730285E10</v>
      </c>
      <c r="E9974" s="2" t="s">
        <v>165</v>
      </c>
      <c r="F9974" s="2" t="s">
        <v>71</v>
      </c>
      <c r="G9974" s="2" t="s">
        <v>1864</v>
      </c>
      <c r="H9974" s="4" t="s">
        <v>28530</v>
      </c>
      <c r="I9974" s="10"/>
      <c r="J9974" s="6"/>
    </row>
    <row r="9975">
      <c r="A9975" s="28">
        <v>9.40511301001E11</v>
      </c>
      <c r="B9975" s="29" t="s">
        <v>19035</v>
      </c>
      <c r="C9975" s="29" t="s">
        <v>28531</v>
      </c>
      <c r="D9975" s="28">
        <v>8.7784091018E10</v>
      </c>
      <c r="E9975" s="29" t="s">
        <v>117</v>
      </c>
      <c r="F9975" s="29" t="s">
        <v>31</v>
      </c>
      <c r="G9975" s="29" t="s">
        <v>4632</v>
      </c>
      <c r="H9975" s="51" t="s">
        <v>6359</v>
      </c>
      <c r="I9975" s="6"/>
      <c r="J9975" s="6"/>
    </row>
    <row r="9976">
      <c r="A9976" s="28">
        <v>9.40511302042E11</v>
      </c>
      <c r="B9976" s="29" t="s">
        <v>28532</v>
      </c>
      <c r="C9976" s="29" t="s">
        <v>28533</v>
      </c>
      <c r="D9976" s="39" t="s">
        <v>28534</v>
      </c>
      <c r="E9976" s="29" t="s">
        <v>165</v>
      </c>
      <c r="F9976" s="29" t="s">
        <v>37</v>
      </c>
      <c r="G9976" s="29" t="s">
        <v>25806</v>
      </c>
      <c r="H9976" s="51" t="s">
        <v>28535</v>
      </c>
      <c r="I9976" s="6"/>
      <c r="J9976" s="20"/>
    </row>
    <row r="9977">
      <c r="A9977" s="62">
        <v>9.4051235137E11</v>
      </c>
      <c r="B9977" s="63" t="s">
        <v>28536</v>
      </c>
      <c r="C9977" s="63" t="s">
        <v>28537</v>
      </c>
      <c r="D9977" s="62">
        <v>8.7789945427E10</v>
      </c>
      <c r="E9977" s="63" t="s">
        <v>117</v>
      </c>
      <c r="F9977" s="63" t="s">
        <v>1868</v>
      </c>
      <c r="G9977" s="63" t="s">
        <v>14142</v>
      </c>
      <c r="H9977" s="33"/>
      <c r="I9977" s="33"/>
      <c r="J9977" s="10"/>
    </row>
    <row r="9978">
      <c r="A9978" s="58"/>
      <c r="B9978" s="58"/>
      <c r="C9978" s="58"/>
      <c r="D9978" s="58"/>
      <c r="E9978" s="58"/>
      <c r="F9978" s="58"/>
      <c r="G9978" s="58"/>
      <c r="H9978" s="6"/>
      <c r="I9978" s="6"/>
      <c r="J9978" s="10"/>
    </row>
    <row r="9979">
      <c r="A9979" s="28">
        <v>9.40219350607E11</v>
      </c>
      <c r="B9979" s="29" t="s">
        <v>28538</v>
      </c>
      <c r="C9979" s="29" t="s">
        <v>28539</v>
      </c>
      <c r="D9979" s="28">
        <f>+77016676907</f>
        <v>77016676907</v>
      </c>
      <c r="E9979" s="29" t="s">
        <v>2949</v>
      </c>
      <c r="F9979" s="29" t="s">
        <v>452</v>
      </c>
      <c r="G9979" s="29" t="s">
        <v>1617</v>
      </c>
      <c r="H9979" s="51" t="s">
        <v>28540</v>
      </c>
      <c r="I9979" s="6"/>
      <c r="J9979" s="6"/>
    </row>
    <row r="9980">
      <c r="A9980" s="28">
        <v>9.40220350791E11</v>
      </c>
      <c r="B9980" s="29" t="s">
        <v>28541</v>
      </c>
      <c r="C9980" s="29" t="s">
        <v>28542</v>
      </c>
      <c r="D9980" s="39" t="s">
        <v>28543</v>
      </c>
      <c r="E9980" s="29" t="s">
        <v>225</v>
      </c>
      <c r="F9980" s="29" t="s">
        <v>71</v>
      </c>
      <c r="G9980" s="29" t="s">
        <v>14398</v>
      </c>
      <c r="H9980" s="51" t="s">
        <v>28544</v>
      </c>
      <c r="I9980" s="6"/>
      <c r="J9980" s="10"/>
    </row>
    <row r="9981">
      <c r="A9981" s="28">
        <v>9.40221350985E11</v>
      </c>
      <c r="B9981" s="29" t="s">
        <v>28545</v>
      </c>
      <c r="C9981" s="29" t="s">
        <v>28546</v>
      </c>
      <c r="D9981" s="28">
        <v>8.7782466568E10</v>
      </c>
      <c r="E9981" s="29" t="s">
        <v>1335</v>
      </c>
      <c r="F9981" s="29" t="s">
        <v>22</v>
      </c>
      <c r="G9981" s="29" t="s">
        <v>2966</v>
      </c>
      <c r="H9981" s="51" t="s">
        <v>28547</v>
      </c>
      <c r="I9981" s="6"/>
      <c r="J9981" s="33"/>
    </row>
    <row r="9982">
      <c r="A9982" s="28">
        <v>9.40301350791E11</v>
      </c>
      <c r="B9982" s="29" t="s">
        <v>28548</v>
      </c>
      <c r="C9982" s="29" t="s">
        <v>28549</v>
      </c>
      <c r="D9982" s="28">
        <f>+77212996611</f>
        <v>77212996611</v>
      </c>
      <c r="E9982" s="29" t="s">
        <v>17185</v>
      </c>
      <c r="F9982" s="29" t="s">
        <v>71</v>
      </c>
      <c r="G9982" s="29" t="s">
        <v>2270</v>
      </c>
      <c r="H9982" s="51" t="s">
        <v>3091</v>
      </c>
      <c r="I9982" s="6"/>
      <c r="J9982" s="20"/>
    </row>
    <row r="9983">
      <c r="A9983" s="28">
        <v>9.40306300415E11</v>
      </c>
      <c r="B9983" s="29" t="s">
        <v>28550</v>
      </c>
      <c r="C9983" s="29" t="s">
        <v>28551</v>
      </c>
      <c r="D9983" s="28">
        <v>8.7714114978E10</v>
      </c>
      <c r="E9983" s="29" t="s">
        <v>1351</v>
      </c>
      <c r="F9983" s="29" t="s">
        <v>96</v>
      </c>
      <c r="G9983" s="29" t="s">
        <v>28552</v>
      </c>
      <c r="H9983" s="51" t="s">
        <v>2882</v>
      </c>
      <c r="I9983" s="6"/>
      <c r="J9983" s="33"/>
    </row>
    <row r="9984">
      <c r="A9984" s="28">
        <v>9.403093013E11</v>
      </c>
      <c r="B9984" s="29" t="s">
        <v>28553</v>
      </c>
      <c r="C9984" s="29" t="s">
        <v>28554</v>
      </c>
      <c r="D9984" s="28">
        <v>8.7715219718E10</v>
      </c>
      <c r="E9984" s="29" t="s">
        <v>117</v>
      </c>
      <c r="F9984" s="29" t="s">
        <v>201</v>
      </c>
      <c r="G9984" s="29" t="s">
        <v>202</v>
      </c>
      <c r="H9984" s="51" t="s">
        <v>28555</v>
      </c>
      <c r="I9984" s="6"/>
      <c r="J9984" s="10"/>
    </row>
    <row r="9985">
      <c r="A9985" s="62">
        <v>9.40310351104E11</v>
      </c>
      <c r="B9985" s="63" t="s">
        <v>28556</v>
      </c>
      <c r="C9985" s="63" t="s">
        <v>28557</v>
      </c>
      <c r="D9985" s="68" t="str">
        <f>+7 (778) 509-99-02</f>
        <v>#ERROR!</v>
      </c>
      <c r="E9985" s="63" t="s">
        <v>674</v>
      </c>
      <c r="F9985" s="63" t="s">
        <v>1868</v>
      </c>
      <c r="G9985" s="63" t="s">
        <v>17291</v>
      </c>
      <c r="H9985" s="33"/>
      <c r="I9985" s="33"/>
      <c r="J9985" s="10"/>
    </row>
    <row r="9986">
      <c r="A9986" s="62">
        <v>9.40315351398E11</v>
      </c>
      <c r="B9986" s="63" t="s">
        <v>28558</v>
      </c>
      <c r="C9986" s="63" t="s">
        <v>28559</v>
      </c>
      <c r="D9986" s="62">
        <v>8.7781215921E10</v>
      </c>
      <c r="E9986" s="63" t="s">
        <v>2489</v>
      </c>
      <c r="F9986" s="63" t="s">
        <v>16</v>
      </c>
      <c r="G9986" s="63" t="s">
        <v>14142</v>
      </c>
      <c r="H9986" s="33"/>
      <c r="I9986" s="33"/>
      <c r="J9986" s="6"/>
    </row>
    <row r="9987">
      <c r="A9987" s="3">
        <v>9.40315400728E11</v>
      </c>
      <c r="B9987" s="2" t="s">
        <v>28560</v>
      </c>
      <c r="C9987" s="2" t="s">
        <v>28561</v>
      </c>
      <c r="D9987" s="3">
        <f>+77078434749</f>
        <v>77078434749</v>
      </c>
      <c r="E9987" s="2" t="s">
        <v>1023</v>
      </c>
      <c r="F9987" s="2" t="s">
        <v>31</v>
      </c>
      <c r="G9987" s="2" t="s">
        <v>2447</v>
      </c>
      <c r="H9987" s="4" t="s">
        <v>7313</v>
      </c>
      <c r="I9987" s="10"/>
      <c r="J9987" s="6"/>
    </row>
    <row r="9988">
      <c r="A9988" s="28">
        <v>9.40322301381E11</v>
      </c>
      <c r="B9988" s="29" t="s">
        <v>28562</v>
      </c>
      <c r="C9988" s="29" t="s">
        <v>28563</v>
      </c>
      <c r="D9988" s="28">
        <v>8.7783144237E10</v>
      </c>
      <c r="E9988" s="29" t="s">
        <v>117</v>
      </c>
      <c r="F9988" s="29" t="s">
        <v>37</v>
      </c>
      <c r="G9988" s="29" t="s">
        <v>26387</v>
      </c>
      <c r="H9988" s="51" t="s">
        <v>28564</v>
      </c>
      <c r="I9988" s="6"/>
      <c r="J9988" s="10"/>
    </row>
    <row r="9989">
      <c r="A9989" s="62">
        <v>9.40322301563E11</v>
      </c>
      <c r="B9989" s="63" t="s">
        <v>28565</v>
      </c>
      <c r="C9989" s="63" t="s">
        <v>28566</v>
      </c>
      <c r="D9989" s="62">
        <v>8.7782350404E10</v>
      </c>
      <c r="E9989" s="63" t="s">
        <v>1549</v>
      </c>
      <c r="F9989" s="63" t="s">
        <v>205</v>
      </c>
      <c r="G9989" s="63" t="s">
        <v>802</v>
      </c>
      <c r="H9989" s="33"/>
      <c r="I9989" s="33"/>
      <c r="J9989" s="13"/>
    </row>
    <row r="9990">
      <c r="A9990" s="3">
        <v>9.40325451519E11</v>
      </c>
      <c r="B9990" s="2" t="s">
        <v>28567</v>
      </c>
      <c r="C9990" s="2" t="s">
        <v>28568</v>
      </c>
      <c r="D9990" s="3">
        <v>8.7770420291E10</v>
      </c>
      <c r="E9990" s="2" t="s">
        <v>36</v>
      </c>
      <c r="F9990" s="2" t="s">
        <v>16</v>
      </c>
      <c r="G9990" s="2" t="s">
        <v>1834</v>
      </c>
      <c r="H9990" s="4" t="s">
        <v>3217</v>
      </c>
      <c r="I9990" s="10"/>
      <c r="J9990" s="10"/>
    </row>
    <row r="9991">
      <c r="A9991" s="28">
        <v>9.40326351429E11</v>
      </c>
      <c r="B9991" s="29" t="s">
        <v>9615</v>
      </c>
      <c r="C9991" s="29" t="s">
        <v>9615</v>
      </c>
      <c r="D9991" s="28">
        <v>8.7771768895E10</v>
      </c>
      <c r="E9991" s="29" t="s">
        <v>165</v>
      </c>
      <c r="F9991" s="29" t="s">
        <v>91</v>
      </c>
      <c r="G9991" s="29" t="s">
        <v>9616</v>
      </c>
      <c r="H9991" s="51" t="s">
        <v>3217</v>
      </c>
      <c r="I9991" s="6"/>
      <c r="J9991" s="10"/>
    </row>
    <row r="9992">
      <c r="A9992" s="3">
        <v>9.40340000927E11</v>
      </c>
      <c r="B9992" s="2" t="s">
        <v>28569</v>
      </c>
      <c r="C9992" s="2" t="s">
        <v>28570</v>
      </c>
      <c r="D9992" s="2" t="s">
        <v>28571</v>
      </c>
      <c r="E9992" s="2" t="s">
        <v>533</v>
      </c>
      <c r="F9992" s="2" t="s">
        <v>22</v>
      </c>
      <c r="G9992" s="2" t="s">
        <v>28572</v>
      </c>
      <c r="H9992" s="4" t="s">
        <v>2755</v>
      </c>
      <c r="I9992" s="10"/>
      <c r="J9992" s="10"/>
    </row>
    <row r="9993">
      <c r="A9993" s="3">
        <v>9.40403301084E11</v>
      </c>
      <c r="B9993" s="2" t="s">
        <v>28573</v>
      </c>
      <c r="C9993" s="2" t="s">
        <v>28574</v>
      </c>
      <c r="D9993" s="2" t="s">
        <v>28575</v>
      </c>
      <c r="E9993" s="2" t="s">
        <v>165</v>
      </c>
      <c r="F9993" s="2" t="s">
        <v>91</v>
      </c>
      <c r="G9993" s="2" t="s">
        <v>4955</v>
      </c>
      <c r="H9993" s="4" t="s">
        <v>28576</v>
      </c>
      <c r="I9993" s="10"/>
      <c r="J9993" s="20"/>
    </row>
    <row r="9994">
      <c r="A9994" s="28">
        <v>9.40406301695E11</v>
      </c>
      <c r="B9994" s="29" t="s">
        <v>28577</v>
      </c>
      <c r="C9994" s="29" t="s">
        <v>28578</v>
      </c>
      <c r="D9994" s="28">
        <v>8.7478441335E10</v>
      </c>
      <c r="E9994" s="29" t="s">
        <v>117</v>
      </c>
      <c r="F9994" s="29" t="s">
        <v>37</v>
      </c>
      <c r="G9994" s="29" t="s">
        <v>28579</v>
      </c>
      <c r="H9994" s="51" t="s">
        <v>27381</v>
      </c>
      <c r="I9994" s="6"/>
      <c r="J9994" s="6"/>
    </row>
    <row r="9995">
      <c r="A9995" s="62">
        <v>9.4041340167E11</v>
      </c>
      <c r="B9995" s="63" t="s">
        <v>28580</v>
      </c>
      <c r="C9995" s="63" t="s">
        <v>28581</v>
      </c>
      <c r="D9995" s="62">
        <v>8.778127857E10</v>
      </c>
      <c r="E9995" s="63" t="s">
        <v>173</v>
      </c>
      <c r="F9995" s="63" t="s">
        <v>2984</v>
      </c>
      <c r="G9995" s="63" t="s">
        <v>17026</v>
      </c>
      <c r="H9995" s="33"/>
      <c r="I9995" s="33"/>
      <c r="J9995" s="33"/>
    </row>
    <row r="9996">
      <c r="A9996" s="62">
        <v>9.40418301793E11</v>
      </c>
      <c r="B9996" s="63" t="s">
        <v>28582</v>
      </c>
      <c r="C9996" s="63" t="s">
        <v>28583</v>
      </c>
      <c r="D9996" s="63" t="s">
        <v>28584</v>
      </c>
      <c r="E9996" s="63" t="s">
        <v>165</v>
      </c>
      <c r="F9996" s="63" t="s">
        <v>205</v>
      </c>
      <c r="G9996" s="63" t="s">
        <v>802</v>
      </c>
      <c r="H9996" s="33"/>
      <c r="I9996" s="33"/>
      <c r="J9996" s="33"/>
    </row>
    <row r="9997">
      <c r="A9997" s="28">
        <v>9.40420350322E11</v>
      </c>
      <c r="B9997" s="29" t="s">
        <v>28585</v>
      </c>
      <c r="C9997" s="29" t="s">
        <v>28586</v>
      </c>
      <c r="D9997" s="39" t="s">
        <v>28587</v>
      </c>
      <c r="E9997" s="29" t="s">
        <v>225</v>
      </c>
      <c r="F9997" s="29" t="s">
        <v>43</v>
      </c>
      <c r="G9997" s="29" t="s">
        <v>12113</v>
      </c>
      <c r="H9997" s="51" t="s">
        <v>3433</v>
      </c>
      <c r="I9997" s="6"/>
      <c r="J9997" s="33"/>
    </row>
    <row r="9998">
      <c r="A9998" s="28">
        <v>9.40421401643E11</v>
      </c>
      <c r="B9998" s="29" t="s">
        <v>22115</v>
      </c>
      <c r="C9998" s="29" t="s">
        <v>28588</v>
      </c>
      <c r="D9998" s="28">
        <v>8.7789418738E10</v>
      </c>
      <c r="E9998" s="29" t="s">
        <v>165</v>
      </c>
      <c r="F9998" s="29" t="s">
        <v>71</v>
      </c>
      <c r="G9998" s="29" t="s">
        <v>2186</v>
      </c>
      <c r="H9998" s="51" t="s">
        <v>28589</v>
      </c>
      <c r="I9998" s="6"/>
      <c r="J9998" s="10"/>
    </row>
    <row r="9999">
      <c r="A9999" s="3">
        <v>9.40426402529E11</v>
      </c>
      <c r="B9999" s="2" t="s">
        <v>28590</v>
      </c>
      <c r="C9999" s="2" t="s">
        <v>28591</v>
      </c>
      <c r="D9999" s="69" t="s">
        <v>28592</v>
      </c>
      <c r="E9999" s="2" t="s">
        <v>165</v>
      </c>
      <c r="F9999" s="2" t="s">
        <v>273</v>
      </c>
      <c r="G9999" s="2" t="s">
        <v>274</v>
      </c>
      <c r="H9999" s="4" t="s">
        <v>21650</v>
      </c>
      <c r="I9999" s="10"/>
      <c r="J9999" s="6"/>
    </row>
    <row r="10000">
      <c r="A10000" s="28">
        <v>9.4050430134E11</v>
      </c>
      <c r="B10000" s="29" t="s">
        <v>28593</v>
      </c>
      <c r="C10000" s="29" t="s">
        <v>28594</v>
      </c>
      <c r="D10000" s="28">
        <v>8.7775685948E10</v>
      </c>
      <c r="E10000" s="29" t="s">
        <v>225</v>
      </c>
      <c r="F10000" s="29" t="s">
        <v>91</v>
      </c>
      <c r="G10000" s="29" t="s">
        <v>15319</v>
      </c>
      <c r="H10000" s="51" t="s">
        <v>28264</v>
      </c>
      <c r="I10000" s="6"/>
      <c r="J10000" s="10"/>
    </row>
    <row r="10001">
      <c r="A10001" s="28">
        <v>9.40510301224E11</v>
      </c>
      <c r="B10001" s="29" t="s">
        <v>28595</v>
      </c>
      <c r="C10001" s="29" t="s">
        <v>28596</v>
      </c>
      <c r="D10001" s="28">
        <v>8.701444822E10</v>
      </c>
      <c r="E10001" s="29" t="s">
        <v>165</v>
      </c>
      <c r="F10001" s="29" t="s">
        <v>71</v>
      </c>
      <c r="G10001" s="29" t="s">
        <v>3205</v>
      </c>
      <c r="H10001" s="51" t="s">
        <v>26367</v>
      </c>
      <c r="I10001" s="6"/>
      <c r="J10001" s="6"/>
    </row>
    <row r="10002">
      <c r="A10002" s="28">
        <v>9.40511400674E11</v>
      </c>
      <c r="B10002" s="29" t="s">
        <v>1805</v>
      </c>
      <c r="C10002" s="29" t="s">
        <v>28597</v>
      </c>
      <c r="D10002" s="28">
        <v>8.7053821645E10</v>
      </c>
      <c r="E10002" s="29" t="s">
        <v>674</v>
      </c>
      <c r="F10002" s="29" t="s">
        <v>201</v>
      </c>
      <c r="G10002" s="29" t="s">
        <v>17914</v>
      </c>
      <c r="H10002" s="51" t="s">
        <v>3552</v>
      </c>
      <c r="I10002" s="6"/>
      <c r="J10002" s="33"/>
    </row>
    <row r="10003">
      <c r="A10003" s="3">
        <v>9.40511401553E11</v>
      </c>
      <c r="B10003" s="2" t="s">
        <v>28598</v>
      </c>
      <c r="C10003" s="2" t="s">
        <v>28599</v>
      </c>
      <c r="D10003" s="3">
        <v>8.7771054421E10</v>
      </c>
      <c r="E10003" s="2" t="s">
        <v>21598</v>
      </c>
      <c r="F10003" s="2" t="s">
        <v>273</v>
      </c>
      <c r="G10003" s="2" t="s">
        <v>6050</v>
      </c>
      <c r="H10003" s="4" t="s">
        <v>28600</v>
      </c>
      <c r="I10003" s="10"/>
      <c r="J10003" s="6"/>
    </row>
    <row r="10004">
      <c r="A10004" s="3">
        <v>9.40516300823E11</v>
      </c>
      <c r="B10004" s="2" t="s">
        <v>28601</v>
      </c>
      <c r="C10004" s="2" t="s">
        <v>28601</v>
      </c>
      <c r="D10004" s="3">
        <v>8.7778001865E10</v>
      </c>
      <c r="E10004" s="2" t="s">
        <v>165</v>
      </c>
      <c r="F10004" s="2" t="s">
        <v>186</v>
      </c>
      <c r="G10004" s="2" t="s">
        <v>20499</v>
      </c>
      <c r="H10004" s="4" t="s">
        <v>3353</v>
      </c>
      <c r="I10004" s="10"/>
      <c r="J10004" s="6"/>
    </row>
    <row r="10005">
      <c r="A10005" s="3">
        <v>9.40516301564E11</v>
      </c>
      <c r="B10005" s="2" t="s">
        <v>28602</v>
      </c>
      <c r="C10005" s="2" t="s">
        <v>28603</v>
      </c>
      <c r="D10005" s="3">
        <v>8.7025043474E10</v>
      </c>
      <c r="E10005" s="2" t="s">
        <v>165</v>
      </c>
      <c r="F10005" s="2" t="s">
        <v>37</v>
      </c>
      <c r="G10005" s="2" t="s">
        <v>6101</v>
      </c>
      <c r="H10005" s="4" t="s">
        <v>27806</v>
      </c>
      <c r="I10005" s="10"/>
      <c r="J10005" s="6"/>
    </row>
    <row r="10006">
      <c r="A10006" s="3">
        <v>9.40521451049E11</v>
      </c>
      <c r="B10006" s="2" t="s">
        <v>28604</v>
      </c>
      <c r="C10006" s="2" t="s">
        <v>28605</v>
      </c>
      <c r="D10006" s="69" t="s">
        <v>28606</v>
      </c>
      <c r="E10006" s="2" t="s">
        <v>165</v>
      </c>
      <c r="F10006" s="2" t="s">
        <v>141</v>
      </c>
      <c r="G10006" s="2" t="s">
        <v>1529</v>
      </c>
      <c r="H10006" s="4" t="s">
        <v>14093</v>
      </c>
      <c r="I10006" s="10"/>
      <c r="J10006" s="6"/>
    </row>
    <row r="10007">
      <c r="A10007" s="3">
        <v>9.40522350991E11</v>
      </c>
      <c r="B10007" s="2" t="s">
        <v>28607</v>
      </c>
      <c r="C10007" s="2" t="s">
        <v>28608</v>
      </c>
      <c r="D10007" s="3">
        <v>8.7769169895E10</v>
      </c>
      <c r="E10007" s="2" t="s">
        <v>165</v>
      </c>
      <c r="F10007" s="2" t="s">
        <v>91</v>
      </c>
      <c r="G10007" s="2" t="s">
        <v>23543</v>
      </c>
      <c r="H10007" s="4" t="s">
        <v>28576</v>
      </c>
      <c r="I10007" s="10"/>
      <c r="J10007" s="6"/>
    </row>
    <row r="10008">
      <c r="A10008" s="3">
        <v>9.40530301739E11</v>
      </c>
      <c r="B10008" s="2" t="s">
        <v>28609</v>
      </c>
      <c r="C10008" s="2" t="s">
        <v>28610</v>
      </c>
      <c r="D10008" s="69" t="s">
        <v>28611</v>
      </c>
      <c r="E10008" s="2" t="s">
        <v>302</v>
      </c>
      <c r="F10008" s="2" t="s">
        <v>186</v>
      </c>
      <c r="G10008" s="2" t="s">
        <v>1196</v>
      </c>
      <c r="H10008" s="4" t="s">
        <v>3046</v>
      </c>
      <c r="I10008" s="10"/>
      <c r="J10008" s="10"/>
    </row>
    <row r="10009">
      <c r="A10009" s="28">
        <v>9.40523450626E11</v>
      </c>
      <c r="B10009" s="29" t="s">
        <v>28612</v>
      </c>
      <c r="C10009" s="29" t="s">
        <v>28613</v>
      </c>
      <c r="D10009" s="28">
        <v>8.7782753959E10</v>
      </c>
      <c r="E10009" s="29" t="s">
        <v>674</v>
      </c>
      <c r="F10009" s="29" t="s">
        <v>71</v>
      </c>
      <c r="G10009" s="29" t="s">
        <v>17665</v>
      </c>
      <c r="H10009" s="51" t="s">
        <v>26367</v>
      </c>
      <c r="I10009" s="6"/>
      <c r="J10009" s="6"/>
    </row>
    <row r="10010">
      <c r="A10010" s="28">
        <v>9.40523351261E11</v>
      </c>
      <c r="B10010" s="29" t="s">
        <v>28614</v>
      </c>
      <c r="C10010" s="29" t="s">
        <v>28615</v>
      </c>
      <c r="D10010" s="39" t="s">
        <v>28616</v>
      </c>
      <c r="E10010" s="29" t="s">
        <v>165</v>
      </c>
      <c r="F10010" s="29" t="s">
        <v>9</v>
      </c>
      <c r="G10010" s="29" t="s">
        <v>28617</v>
      </c>
      <c r="H10010" s="30" t="s">
        <v>25348</v>
      </c>
      <c r="I10010" s="6"/>
      <c r="J10010" s="6"/>
    </row>
    <row r="10011">
      <c r="A10011" s="28">
        <v>9.40528300452E11</v>
      </c>
      <c r="B10011" s="29" t="s">
        <v>28618</v>
      </c>
      <c r="C10011" s="29" t="s">
        <v>28619</v>
      </c>
      <c r="D10011" s="28">
        <v>8.707570045E10</v>
      </c>
      <c r="E10011" s="29" t="s">
        <v>674</v>
      </c>
      <c r="F10011" s="29" t="s">
        <v>2</v>
      </c>
      <c r="G10011" s="29" t="s">
        <v>12064</v>
      </c>
      <c r="H10011" s="51" t="s">
        <v>27818</v>
      </c>
      <c r="I10011" s="6"/>
      <c r="J10011" s="33"/>
    </row>
    <row r="10012">
      <c r="A10012" s="62">
        <v>9.40540000191E11</v>
      </c>
      <c r="B10012" s="63" t="s">
        <v>28620</v>
      </c>
      <c r="C10012" s="63" t="s">
        <v>28621</v>
      </c>
      <c r="D10012" s="63" t="s">
        <v>28622</v>
      </c>
      <c r="E10012" s="63" t="s">
        <v>442</v>
      </c>
      <c r="F10012" s="63" t="s">
        <v>2984</v>
      </c>
      <c r="G10012" s="63" t="s">
        <v>28623</v>
      </c>
      <c r="H10012" s="33"/>
      <c r="I10012" s="33"/>
      <c r="J10012" s="6"/>
    </row>
    <row r="10013">
      <c r="A10013" s="3">
        <v>9.40540001328E11</v>
      </c>
      <c r="B10013" s="2" t="s">
        <v>28624</v>
      </c>
      <c r="C10013" s="2" t="s">
        <v>28625</v>
      </c>
      <c r="D10013" s="2" t="s">
        <v>28626</v>
      </c>
      <c r="E10013" s="2" t="s">
        <v>21</v>
      </c>
      <c r="F10013" s="2" t="s">
        <v>22</v>
      </c>
      <c r="G10013" s="2" t="s">
        <v>28627</v>
      </c>
      <c r="H10013" s="4" t="s">
        <v>2755</v>
      </c>
      <c r="I10013" s="10"/>
      <c r="J10013" s="33"/>
    </row>
    <row r="10014">
      <c r="A10014" s="3">
        <v>9.40604350372E11</v>
      </c>
      <c r="B10014" s="2" t="s">
        <v>28628</v>
      </c>
      <c r="C10014" s="2" t="s">
        <v>28629</v>
      </c>
      <c r="D10014" s="69" t="s">
        <v>28630</v>
      </c>
      <c r="E10014" s="2" t="s">
        <v>879</v>
      </c>
      <c r="F10014" s="2" t="s">
        <v>60</v>
      </c>
      <c r="G10014" s="2" t="s">
        <v>14291</v>
      </c>
      <c r="H10014" s="4" t="s">
        <v>5550</v>
      </c>
      <c r="I10014" s="10"/>
      <c r="J10014" s="6"/>
    </row>
    <row r="10015">
      <c r="A10015" s="62">
        <v>9.40606351153E11</v>
      </c>
      <c r="B10015" s="63" t="s">
        <v>28631</v>
      </c>
      <c r="C10015" s="63" t="s">
        <v>28632</v>
      </c>
      <c r="D10015" s="62">
        <f>+77074388810</f>
        <v>77074388810</v>
      </c>
      <c r="E10015" s="63" t="s">
        <v>2749</v>
      </c>
      <c r="F10015" s="63" t="s">
        <v>2984</v>
      </c>
      <c r="G10015" s="63" t="s">
        <v>6054</v>
      </c>
      <c r="H10015" s="33"/>
      <c r="I10015" s="33"/>
      <c r="J10015" s="33"/>
    </row>
    <row r="10016">
      <c r="A10016" s="3">
        <v>9.40610450193E11</v>
      </c>
      <c r="B10016" s="2" t="s">
        <v>3049</v>
      </c>
      <c r="C10016" s="2" t="s">
        <v>28633</v>
      </c>
      <c r="D10016" s="3">
        <v>8.7003987006E10</v>
      </c>
      <c r="E10016" s="2" t="s">
        <v>16</v>
      </c>
      <c r="F10016" s="2" t="s">
        <v>71</v>
      </c>
      <c r="G10016" s="2" t="s">
        <v>21818</v>
      </c>
      <c r="H10016" s="4" t="s">
        <v>28634</v>
      </c>
      <c r="I10016" s="10"/>
      <c r="J10016" s="33"/>
    </row>
    <row r="10017">
      <c r="A10017" s="3">
        <v>9.40613300117E11</v>
      </c>
      <c r="B10017" s="2" t="s">
        <v>28635</v>
      </c>
      <c r="C10017" s="2" t="s">
        <v>28636</v>
      </c>
      <c r="D10017" s="69" t="s">
        <v>28637</v>
      </c>
      <c r="E10017" s="2" t="s">
        <v>525</v>
      </c>
      <c r="F10017" s="2" t="s">
        <v>452</v>
      </c>
      <c r="G10017" s="2" t="s">
        <v>1617</v>
      </c>
      <c r="H10017" s="4" t="s">
        <v>28638</v>
      </c>
      <c r="I10017" s="10"/>
      <c r="J10017" s="6"/>
    </row>
    <row r="10018">
      <c r="A10018" s="28">
        <v>9.40614351365E11</v>
      </c>
      <c r="B10018" s="29" t="s">
        <v>28639</v>
      </c>
      <c r="C10018" s="29" t="s">
        <v>28640</v>
      </c>
      <c r="D10018" s="29" t="s">
        <v>28641</v>
      </c>
      <c r="E10018" s="29" t="s">
        <v>1335</v>
      </c>
      <c r="F10018" s="29" t="s">
        <v>16</v>
      </c>
      <c r="G10018" s="29" t="s">
        <v>1267</v>
      </c>
      <c r="H10018" s="51" t="s">
        <v>3433</v>
      </c>
      <c r="I10018" s="6"/>
      <c r="J10018" s="6"/>
    </row>
    <row r="10019">
      <c r="A10019" s="62">
        <v>9.40609351764E11</v>
      </c>
      <c r="B10019" s="63" t="s">
        <v>26829</v>
      </c>
      <c r="C10019" s="63" t="s">
        <v>28642</v>
      </c>
      <c r="D10019" s="62">
        <v>8.7781851365E10</v>
      </c>
      <c r="E10019" s="63" t="s">
        <v>117</v>
      </c>
      <c r="F10019" s="63" t="s">
        <v>16</v>
      </c>
      <c r="G10019" s="63" t="s">
        <v>14171</v>
      </c>
      <c r="H10019" s="33"/>
      <c r="I10019" s="33"/>
      <c r="J10019" s="6"/>
      <c r="K10019" s="16"/>
      <c r="L10019" s="16"/>
      <c r="M10019" s="16"/>
      <c r="N10019" s="16"/>
      <c r="O10019" s="16"/>
      <c r="P10019" s="16"/>
      <c r="Q10019" s="16"/>
      <c r="R10019" s="16"/>
      <c r="S10019" s="16"/>
      <c r="T10019" s="16"/>
      <c r="U10019" s="16"/>
      <c r="V10019" s="16"/>
      <c r="W10019" s="16"/>
      <c r="X10019" s="16"/>
      <c r="Y10019" s="16"/>
      <c r="Z10019" s="16"/>
    </row>
    <row r="10020">
      <c r="A10020" s="62">
        <v>9.40615300762E11</v>
      </c>
      <c r="B10020" s="63" t="s">
        <v>28643</v>
      </c>
      <c r="C10020" s="63" t="s">
        <v>28644</v>
      </c>
      <c r="D10020" s="62">
        <v>8.7761071767E10</v>
      </c>
      <c r="E10020" s="63" t="s">
        <v>8671</v>
      </c>
      <c r="F10020" s="63" t="s">
        <v>205</v>
      </c>
      <c r="G10020" s="63" t="s">
        <v>26958</v>
      </c>
      <c r="H10020" s="33"/>
      <c r="I10020" s="33"/>
      <c r="J10020" s="6"/>
    </row>
    <row r="10021">
      <c r="A10021" s="62">
        <v>9.40619301425E11</v>
      </c>
      <c r="B10021" s="63" t="s">
        <v>28645</v>
      </c>
      <c r="C10021" s="63" t="s">
        <v>28646</v>
      </c>
      <c r="D10021" s="62">
        <v>8.7715321616E10</v>
      </c>
      <c r="E10021" s="63" t="s">
        <v>10850</v>
      </c>
      <c r="F10021" s="63" t="s">
        <v>205</v>
      </c>
      <c r="G10021" s="63" t="s">
        <v>1211</v>
      </c>
      <c r="H10021" s="33"/>
      <c r="I10021" s="33"/>
      <c r="J10021" s="6"/>
    </row>
    <row r="10022">
      <c r="A10022" s="62">
        <v>9.40618401367E11</v>
      </c>
      <c r="B10022" s="63" t="s">
        <v>28647</v>
      </c>
      <c r="C10022" s="63" t="s">
        <v>28648</v>
      </c>
      <c r="D10022" s="62">
        <v>8.708303182E10</v>
      </c>
      <c r="E10022" s="63" t="s">
        <v>1206</v>
      </c>
      <c r="F10022" s="63" t="s">
        <v>16</v>
      </c>
      <c r="G10022" s="63" t="s">
        <v>1634</v>
      </c>
      <c r="H10022" s="33"/>
      <c r="I10022" s="33"/>
      <c r="J10022" s="33"/>
    </row>
    <row r="10023">
      <c r="A10023" s="28">
        <v>9.40627300262E11</v>
      </c>
      <c r="B10023" s="29" t="s">
        <v>28649</v>
      </c>
      <c r="C10023" s="29" t="s">
        <v>28650</v>
      </c>
      <c r="D10023" s="28">
        <v>8.7472838655E10</v>
      </c>
      <c r="E10023" s="29" t="s">
        <v>674</v>
      </c>
      <c r="F10023" s="29" t="s">
        <v>31</v>
      </c>
      <c r="G10023" s="29" t="s">
        <v>13558</v>
      </c>
      <c r="H10023" s="51" t="s">
        <v>6359</v>
      </c>
      <c r="I10023" s="6"/>
      <c r="J10023" s="10"/>
    </row>
    <row r="10024">
      <c r="A10024" s="28">
        <v>9.40621450877E11</v>
      </c>
      <c r="B10024" s="29" t="s">
        <v>28651</v>
      </c>
      <c r="C10024" s="29" t="s">
        <v>28652</v>
      </c>
      <c r="D10024" s="39" t="s">
        <v>28653</v>
      </c>
      <c r="E10024" s="29" t="s">
        <v>225</v>
      </c>
      <c r="F10024" s="29" t="s">
        <v>22</v>
      </c>
      <c r="G10024" s="29" t="s">
        <v>19391</v>
      </c>
      <c r="H10024" s="51" t="s">
        <v>23934</v>
      </c>
      <c r="I10024" s="6"/>
      <c r="J10024" s="6"/>
    </row>
    <row r="10025">
      <c r="A10025" s="28">
        <v>9.40620301074E11</v>
      </c>
      <c r="B10025" s="29" t="s">
        <v>28654</v>
      </c>
      <c r="C10025" s="29" t="s">
        <v>11455</v>
      </c>
      <c r="D10025" s="28">
        <v>8.7752998949E10</v>
      </c>
      <c r="E10025" s="29" t="s">
        <v>165</v>
      </c>
      <c r="F10025" s="29" t="s">
        <v>186</v>
      </c>
      <c r="G10025" s="29" t="s">
        <v>28655</v>
      </c>
      <c r="H10025" s="51" t="s">
        <v>7551</v>
      </c>
      <c r="I10025" s="6"/>
      <c r="J10025" s="10"/>
    </row>
    <row r="10026">
      <c r="A10026" s="3">
        <v>9.40621300606E11</v>
      </c>
      <c r="B10026" s="2" t="s">
        <v>28656</v>
      </c>
      <c r="C10026" s="2" t="s">
        <v>28657</v>
      </c>
      <c r="D10026" s="3">
        <v>8.7477779534E10</v>
      </c>
      <c r="E10026" s="2" t="s">
        <v>302</v>
      </c>
      <c r="F10026" s="2" t="s">
        <v>273</v>
      </c>
      <c r="G10026" s="2" t="s">
        <v>5830</v>
      </c>
      <c r="H10026" s="4" t="s">
        <v>28658</v>
      </c>
      <c r="I10026" s="10"/>
      <c r="J10026" s="6"/>
    </row>
    <row r="10027">
      <c r="A10027" s="62">
        <v>9.40621300864E11</v>
      </c>
      <c r="B10027" s="63" t="s">
        <v>28659</v>
      </c>
      <c r="C10027" s="63" t="s">
        <v>28660</v>
      </c>
      <c r="D10027" s="62">
        <f>+77758532524</f>
        <v>77758532524</v>
      </c>
      <c r="E10027" s="63" t="s">
        <v>225</v>
      </c>
      <c r="F10027" s="63" t="s">
        <v>205</v>
      </c>
      <c r="G10027" s="63" t="s">
        <v>28661</v>
      </c>
      <c r="H10027" s="33"/>
      <c r="I10027" s="33"/>
      <c r="J10027" s="6"/>
    </row>
    <row r="10028">
      <c r="A10028" s="3">
        <v>9.4064000149E11</v>
      </c>
      <c r="B10028" s="2" t="s">
        <v>28662</v>
      </c>
      <c r="C10028" s="2" t="s">
        <v>28663</v>
      </c>
      <c r="D10028" s="69" t="s">
        <v>28664</v>
      </c>
      <c r="E10028" s="2" t="s">
        <v>21</v>
      </c>
      <c r="F10028" s="2" t="s">
        <v>43</v>
      </c>
      <c r="G10028" s="2" t="s">
        <v>28665</v>
      </c>
      <c r="H10028" s="4" t="s">
        <v>3433</v>
      </c>
      <c r="I10028" s="10"/>
      <c r="J10028" s="6"/>
    </row>
    <row r="10029">
      <c r="A10029" s="62">
        <v>9.40640001788E11</v>
      </c>
      <c r="B10029" s="63" t="s">
        <v>28666</v>
      </c>
      <c r="C10029" s="63" t="s">
        <v>28667</v>
      </c>
      <c r="D10029" s="68" t="str">
        <f>+7 701 359 4308 ,87013594308</f>
        <v>#ERROR!</v>
      </c>
      <c r="E10029" s="63" t="s">
        <v>8671</v>
      </c>
      <c r="F10029" s="63" t="s">
        <v>1868</v>
      </c>
      <c r="G10029" s="63" t="s">
        <v>28668</v>
      </c>
      <c r="H10029" s="33"/>
      <c r="I10029" s="33"/>
      <c r="J10029" s="10"/>
    </row>
    <row r="10030">
      <c r="A10030" s="28">
        <v>9.40640001807E11</v>
      </c>
      <c r="B10030" s="29" t="s">
        <v>28669</v>
      </c>
      <c r="C10030" s="29" t="s">
        <v>28670</v>
      </c>
      <c r="D10030" s="28">
        <v>8.7771058333E10</v>
      </c>
      <c r="E10030" s="29" t="s">
        <v>21</v>
      </c>
      <c r="F10030" s="29" t="s">
        <v>37</v>
      </c>
      <c r="G10030" s="29" t="s">
        <v>28671</v>
      </c>
      <c r="H10030" s="51" t="s">
        <v>28144</v>
      </c>
      <c r="I10030" s="6"/>
      <c r="J10030" s="13"/>
    </row>
    <row r="10031">
      <c r="A10031" s="3">
        <v>9.40640001926E11</v>
      </c>
      <c r="B10031" s="2" t="s">
        <v>28672</v>
      </c>
      <c r="C10031" s="2" t="s">
        <v>28673</v>
      </c>
      <c r="D10031" s="3">
        <v>8.7074441463E10</v>
      </c>
      <c r="E10031" s="2" t="s">
        <v>21</v>
      </c>
      <c r="F10031" s="2" t="s">
        <v>31</v>
      </c>
      <c r="G10031" s="2" t="s">
        <v>28674</v>
      </c>
      <c r="H10031" s="4" t="s">
        <v>7313</v>
      </c>
      <c r="I10031" s="10"/>
      <c r="J10031" s="10"/>
    </row>
    <row r="10032">
      <c r="A10032" s="62">
        <v>9.40702301842E11</v>
      </c>
      <c r="B10032" s="63" t="s">
        <v>28675</v>
      </c>
      <c r="C10032" s="63" t="s">
        <v>28676</v>
      </c>
      <c r="D10032" s="62">
        <v>8.7753860919E10</v>
      </c>
      <c r="E10032" s="63" t="s">
        <v>173</v>
      </c>
      <c r="F10032" s="63" t="s">
        <v>205</v>
      </c>
      <c r="G10032" s="63" t="s">
        <v>17932</v>
      </c>
      <c r="H10032" s="33"/>
      <c r="I10032" s="33"/>
      <c r="J10032" s="33"/>
    </row>
    <row r="10033">
      <c r="A10033" s="3">
        <v>9.40703350955E11</v>
      </c>
      <c r="B10033" s="2" t="s">
        <v>28677</v>
      </c>
      <c r="C10033" s="2" t="s">
        <v>28678</v>
      </c>
      <c r="D10033" s="3">
        <v>8.7759366766E10</v>
      </c>
      <c r="E10033" s="2" t="s">
        <v>165</v>
      </c>
      <c r="F10033" s="2" t="s">
        <v>91</v>
      </c>
      <c r="G10033" s="2" t="s">
        <v>23543</v>
      </c>
      <c r="H10033" s="4" t="s">
        <v>28576</v>
      </c>
      <c r="I10033" s="10"/>
      <c r="J10033" s="6"/>
    </row>
    <row r="10034">
      <c r="A10034" s="28">
        <v>9.40706302505E11</v>
      </c>
      <c r="B10034" s="29" t="s">
        <v>28679</v>
      </c>
      <c r="C10034" s="29" t="s">
        <v>28680</v>
      </c>
      <c r="D10034" s="28">
        <v>8.7779197694E10</v>
      </c>
      <c r="E10034" s="29" t="s">
        <v>213</v>
      </c>
      <c r="F10034" s="29" t="s">
        <v>37</v>
      </c>
      <c r="G10034" s="29" t="s">
        <v>28681</v>
      </c>
      <c r="H10034" s="51" t="s">
        <v>27381</v>
      </c>
      <c r="I10034" s="6"/>
      <c r="J10034" s="13"/>
    </row>
    <row r="10035">
      <c r="A10035" s="28">
        <v>9.40710300967E11</v>
      </c>
      <c r="B10035" s="29" t="s">
        <v>28682</v>
      </c>
      <c r="C10035" s="29" t="s">
        <v>28683</v>
      </c>
      <c r="D10035" s="39" t="s">
        <v>28684</v>
      </c>
      <c r="E10035" s="29" t="s">
        <v>36</v>
      </c>
      <c r="F10035" s="29" t="s">
        <v>201</v>
      </c>
      <c r="G10035" s="29" t="s">
        <v>202</v>
      </c>
      <c r="H10035" s="51" t="s">
        <v>3552</v>
      </c>
      <c r="I10035" s="6"/>
      <c r="J10035" s="6"/>
    </row>
    <row r="10036">
      <c r="A10036" s="28">
        <v>9.40708400398E11</v>
      </c>
      <c r="B10036" s="29" t="s">
        <v>3049</v>
      </c>
      <c r="C10036" s="29" t="s">
        <v>28685</v>
      </c>
      <c r="D10036" s="28">
        <f>+77752486575</f>
        <v>77752486575</v>
      </c>
      <c r="E10036" s="29" t="s">
        <v>879</v>
      </c>
      <c r="F10036" s="29" t="s">
        <v>2</v>
      </c>
      <c r="G10036" s="29" t="s">
        <v>1705</v>
      </c>
      <c r="H10036" s="51" t="s">
        <v>27785</v>
      </c>
      <c r="I10036" s="6"/>
      <c r="J10036" s="6"/>
    </row>
    <row r="10037">
      <c r="A10037" s="28">
        <v>9.40706402076E11</v>
      </c>
      <c r="B10037" s="29" t="s">
        <v>28686</v>
      </c>
      <c r="C10037" s="29" t="s">
        <v>28687</v>
      </c>
      <c r="D10037" s="28">
        <v>8.7018283333E10</v>
      </c>
      <c r="E10037" s="29" t="s">
        <v>213</v>
      </c>
      <c r="F10037" s="29" t="s">
        <v>141</v>
      </c>
      <c r="G10037" s="29" t="s">
        <v>2066</v>
      </c>
      <c r="H10037" s="51" t="s">
        <v>28124</v>
      </c>
      <c r="I10037" s="6"/>
      <c r="J10037" s="6"/>
    </row>
    <row r="10038">
      <c r="A10038" s="62">
        <v>9.40718300811E11</v>
      </c>
      <c r="B10038" s="63" t="s">
        <v>28688</v>
      </c>
      <c r="C10038" s="63" t="s">
        <v>28689</v>
      </c>
      <c r="D10038" s="62">
        <f>+77783460800</f>
        <v>77783460800</v>
      </c>
      <c r="E10038" s="63" t="s">
        <v>21</v>
      </c>
      <c r="F10038" s="63" t="s">
        <v>205</v>
      </c>
      <c r="G10038" s="63" t="s">
        <v>1634</v>
      </c>
      <c r="H10038" s="33"/>
      <c r="I10038" s="33"/>
      <c r="J10038" s="10"/>
    </row>
    <row r="10039">
      <c r="A10039" s="28">
        <v>9.40715301143E11</v>
      </c>
      <c r="B10039" s="29" t="s">
        <v>28690</v>
      </c>
      <c r="C10039" s="29" t="s">
        <v>28691</v>
      </c>
      <c r="D10039" s="28">
        <v>8.7089817117E10</v>
      </c>
      <c r="E10039" s="29" t="s">
        <v>674</v>
      </c>
      <c r="F10039" s="29" t="s">
        <v>201</v>
      </c>
      <c r="G10039" s="29" t="s">
        <v>4210</v>
      </c>
      <c r="H10039" s="51" t="s">
        <v>28692</v>
      </c>
      <c r="I10039" s="6"/>
      <c r="J10039" s="33"/>
    </row>
    <row r="10040">
      <c r="A10040" s="28">
        <v>9.40712300274E11</v>
      </c>
      <c r="B10040" s="29" t="s">
        <v>28693</v>
      </c>
      <c r="C10040" s="29" t="s">
        <v>28694</v>
      </c>
      <c r="D10040" s="28">
        <v>8.7766692929E10</v>
      </c>
      <c r="E10040" s="29" t="s">
        <v>36</v>
      </c>
      <c r="F10040" s="29" t="s">
        <v>2</v>
      </c>
      <c r="G10040" s="29" t="s">
        <v>3007</v>
      </c>
      <c r="H10040" s="51" t="s">
        <v>28500</v>
      </c>
      <c r="I10040" s="6"/>
      <c r="J10040" s="10"/>
    </row>
    <row r="10041">
      <c r="A10041" s="28">
        <v>9.40719351297E11</v>
      </c>
      <c r="B10041" s="29" t="s">
        <v>28695</v>
      </c>
      <c r="C10041" s="29" t="s">
        <v>28696</v>
      </c>
      <c r="D10041" s="28">
        <v>8.702382583E10</v>
      </c>
      <c r="E10041" s="29" t="s">
        <v>213</v>
      </c>
      <c r="F10041" s="29" t="s">
        <v>9</v>
      </c>
      <c r="G10041" s="29" t="s">
        <v>28697</v>
      </c>
      <c r="H10041" s="30" t="s">
        <v>6638</v>
      </c>
      <c r="I10041" s="6"/>
      <c r="J10041" s="6"/>
    </row>
    <row r="10042">
      <c r="A10042" s="28">
        <v>9.40721401575E11</v>
      </c>
      <c r="B10042" s="29" t="s">
        <v>28698</v>
      </c>
      <c r="C10042" s="29" t="s">
        <v>28699</v>
      </c>
      <c r="D10042" s="28">
        <v>8.7083448622E10</v>
      </c>
      <c r="E10042" s="29" t="s">
        <v>225</v>
      </c>
      <c r="F10042" s="29" t="s">
        <v>2</v>
      </c>
      <c r="G10042" s="29" t="s">
        <v>6514</v>
      </c>
      <c r="H10042" s="51" t="s">
        <v>28362</v>
      </c>
      <c r="I10042" s="6"/>
      <c r="J10042" s="10"/>
    </row>
    <row r="10043">
      <c r="A10043" s="62">
        <v>9.40726300022E11</v>
      </c>
      <c r="B10043" s="63" t="s">
        <v>28700</v>
      </c>
      <c r="C10043" s="63" t="s">
        <v>28701</v>
      </c>
      <c r="D10043" s="68" t="str">
        <f>+7 707 997 9784</f>
        <v>#ERROR!</v>
      </c>
      <c r="E10043" s="63" t="s">
        <v>117</v>
      </c>
      <c r="F10043" s="63" t="s">
        <v>16</v>
      </c>
      <c r="G10043" s="63" t="s">
        <v>1196</v>
      </c>
      <c r="H10043" s="33"/>
      <c r="I10043" s="33"/>
      <c r="J10043" s="6"/>
    </row>
    <row r="10044">
      <c r="A10044" s="28">
        <v>9.40729301611E11</v>
      </c>
      <c r="B10044" s="29" t="s">
        <v>28702</v>
      </c>
      <c r="C10044" s="29" t="s">
        <v>28703</v>
      </c>
      <c r="D10044" s="28">
        <v>8.776008909E10</v>
      </c>
      <c r="E10044" s="29" t="s">
        <v>674</v>
      </c>
      <c r="F10044" s="29" t="s">
        <v>273</v>
      </c>
      <c r="G10044" s="29" t="s">
        <v>5830</v>
      </c>
      <c r="H10044" s="51" t="s">
        <v>22686</v>
      </c>
      <c r="I10044" s="6"/>
      <c r="J10044" s="10"/>
    </row>
    <row r="10045">
      <c r="A10045" s="28">
        <v>9.40727302609E11</v>
      </c>
      <c r="B10045" s="29" t="s">
        <v>28704</v>
      </c>
      <c r="C10045" s="29" t="s">
        <v>28705</v>
      </c>
      <c r="D10045" s="28">
        <v>8.778701976E10</v>
      </c>
      <c r="E10045" s="29" t="s">
        <v>213</v>
      </c>
      <c r="F10045" s="29" t="s">
        <v>96</v>
      </c>
      <c r="G10045" s="29" t="s">
        <v>2197</v>
      </c>
      <c r="H10045" s="51" t="s">
        <v>28706</v>
      </c>
      <c r="I10045" s="6"/>
      <c r="J10045" s="6"/>
    </row>
    <row r="10046">
      <c r="A10046" s="58"/>
      <c r="B10046" s="58"/>
      <c r="C10046" s="58"/>
      <c r="D10046" s="58"/>
      <c r="E10046" s="58"/>
      <c r="F10046" s="58"/>
      <c r="G10046" s="58"/>
      <c r="H10046" s="6"/>
      <c r="I10046" s="6"/>
      <c r="J10046" s="6"/>
    </row>
    <row r="10047">
      <c r="A10047" s="3">
        <v>9.40729450031E11</v>
      </c>
      <c r="B10047" s="2" t="s">
        <v>28707</v>
      </c>
      <c r="C10047" s="2" t="s">
        <v>28708</v>
      </c>
      <c r="D10047" s="69" t="s">
        <v>28709</v>
      </c>
      <c r="E10047" s="2" t="s">
        <v>21</v>
      </c>
      <c r="F10047" s="2" t="s">
        <v>91</v>
      </c>
      <c r="G10047" s="2" t="s">
        <v>13331</v>
      </c>
      <c r="H10047" s="4" t="s">
        <v>3384</v>
      </c>
      <c r="I10047" s="10"/>
      <c r="J10047" s="10"/>
    </row>
    <row r="10048">
      <c r="A10048" s="3">
        <v>9.4073030058E11</v>
      </c>
      <c r="B10048" s="2" t="s">
        <v>28710</v>
      </c>
      <c r="C10048" s="2" t="s">
        <v>28711</v>
      </c>
      <c r="D10048" s="3">
        <v>8.7751469313E10</v>
      </c>
      <c r="E10048" s="2" t="s">
        <v>165</v>
      </c>
      <c r="F10048" s="2" t="s">
        <v>2</v>
      </c>
      <c r="G10048" s="2" t="s">
        <v>2458</v>
      </c>
      <c r="H10048" s="4" t="s">
        <v>27785</v>
      </c>
      <c r="I10048" s="10"/>
      <c r="J10048" s="6"/>
    </row>
    <row r="10049">
      <c r="A10049" s="3">
        <v>9.40740000149E11</v>
      </c>
      <c r="B10049" s="2" t="s">
        <v>28712</v>
      </c>
      <c r="C10049" s="2" t="s">
        <v>28526</v>
      </c>
      <c r="D10049" s="2" t="s">
        <v>28713</v>
      </c>
      <c r="E10049" s="2" t="s">
        <v>213</v>
      </c>
      <c r="F10049" s="2" t="s">
        <v>9</v>
      </c>
      <c r="G10049" s="2" t="s">
        <v>28714</v>
      </c>
      <c r="H10049" s="65" t="s">
        <v>28715</v>
      </c>
      <c r="I10049" s="10"/>
      <c r="J10049" s="6"/>
    </row>
    <row r="10050">
      <c r="A10050" s="28">
        <v>9.40731301721E11</v>
      </c>
      <c r="B10050" s="29" t="s">
        <v>28716</v>
      </c>
      <c r="C10050" s="29" t="s">
        <v>28717</v>
      </c>
      <c r="D10050" s="28">
        <v>8.7477274768E10</v>
      </c>
      <c r="E10050" s="29" t="s">
        <v>16</v>
      </c>
      <c r="F10050" s="29" t="s">
        <v>37</v>
      </c>
      <c r="G10050" s="29" t="s">
        <v>28718</v>
      </c>
      <c r="H10050" s="51" t="s">
        <v>27381</v>
      </c>
      <c r="I10050" s="6"/>
      <c r="J10050" s="10"/>
    </row>
    <row r="10051">
      <c r="A10051" s="62">
        <v>9.40740000476E11</v>
      </c>
      <c r="B10051" s="63" t="s">
        <v>28719</v>
      </c>
      <c r="C10051" s="63" t="s">
        <v>28720</v>
      </c>
      <c r="D10051" s="62">
        <v>8.7123421208E10</v>
      </c>
      <c r="E10051" s="63" t="s">
        <v>6369</v>
      </c>
      <c r="F10051" s="63" t="s">
        <v>452</v>
      </c>
      <c r="G10051" s="63" t="s">
        <v>28721</v>
      </c>
      <c r="H10051" s="33"/>
      <c r="I10051" s="33"/>
      <c r="J10051" s="6"/>
    </row>
    <row r="10052">
      <c r="A10052" s="28">
        <v>9.40740002046E11</v>
      </c>
      <c r="B10052" s="29" t="s">
        <v>28722</v>
      </c>
      <c r="C10052" s="29" t="s">
        <v>28723</v>
      </c>
      <c r="D10052" s="28">
        <v>8.7029952702E10</v>
      </c>
      <c r="E10052" s="29" t="s">
        <v>21</v>
      </c>
      <c r="F10052" s="29" t="s">
        <v>273</v>
      </c>
      <c r="G10052" s="29" t="s">
        <v>28724</v>
      </c>
      <c r="H10052" s="51" t="s">
        <v>22686</v>
      </c>
      <c r="I10052" s="6"/>
      <c r="J10052" s="6"/>
    </row>
    <row r="10053">
      <c r="A10053" s="62">
        <v>9.40740000911E11</v>
      </c>
      <c r="B10053" s="63" t="s">
        <v>28725</v>
      </c>
      <c r="C10053" s="63" t="s">
        <v>28726</v>
      </c>
      <c r="D10053" s="63" t="s">
        <v>28727</v>
      </c>
      <c r="E10053" s="63" t="s">
        <v>5649</v>
      </c>
      <c r="F10053" s="63" t="s">
        <v>22</v>
      </c>
      <c r="G10053" s="63" t="s">
        <v>28728</v>
      </c>
      <c r="H10053" s="33"/>
      <c r="I10053" s="33"/>
      <c r="J10053" s="6"/>
    </row>
    <row r="10054">
      <c r="A10054" s="62">
        <v>9.40740001652E11</v>
      </c>
      <c r="B10054" s="63" t="s">
        <v>28729</v>
      </c>
      <c r="C10054" s="63" t="s">
        <v>28730</v>
      </c>
      <c r="D10054" s="68" t="str">
        <f>+7262 57-84-71</f>
        <v>#ERROR!</v>
      </c>
      <c r="E10054" s="63" t="s">
        <v>2034</v>
      </c>
      <c r="F10054" s="63" t="s">
        <v>2</v>
      </c>
      <c r="G10054" s="63" t="s">
        <v>28731</v>
      </c>
      <c r="H10054" s="33"/>
      <c r="I10054" s="33"/>
      <c r="J10054" s="33"/>
    </row>
    <row r="10055">
      <c r="A10055" s="3">
        <v>9.4080135062E11</v>
      </c>
      <c r="B10055" s="2" t="s">
        <v>28732</v>
      </c>
      <c r="C10055" s="2" t="s">
        <v>28733</v>
      </c>
      <c r="D10055" s="3">
        <v>8.7164091093E10</v>
      </c>
      <c r="E10055" s="2" t="s">
        <v>1206</v>
      </c>
      <c r="F10055" s="2" t="s">
        <v>22</v>
      </c>
      <c r="G10055" s="2" t="s">
        <v>15096</v>
      </c>
      <c r="H10055" s="4" t="s">
        <v>2755</v>
      </c>
      <c r="I10055" s="10"/>
      <c r="J10055" s="14"/>
    </row>
    <row r="10056">
      <c r="A10056" s="62">
        <v>9.40806300413E11</v>
      </c>
      <c r="B10056" s="63" t="s">
        <v>28734</v>
      </c>
      <c r="C10056" s="63" t="s">
        <v>28735</v>
      </c>
      <c r="D10056" s="62">
        <v>8.701317101E10</v>
      </c>
      <c r="E10056" s="63" t="s">
        <v>213</v>
      </c>
      <c r="F10056" s="63" t="s">
        <v>205</v>
      </c>
      <c r="G10056" s="63" t="s">
        <v>16620</v>
      </c>
      <c r="H10056" s="33"/>
      <c r="I10056" s="33"/>
      <c r="J10056" s="10"/>
    </row>
    <row r="10057">
      <c r="A10057" s="3">
        <v>9.40808301859E11</v>
      </c>
      <c r="B10057" s="2" t="s">
        <v>28736</v>
      </c>
      <c r="C10057" s="2" t="s">
        <v>28737</v>
      </c>
      <c r="D10057" s="69" t="s">
        <v>28738</v>
      </c>
      <c r="E10057" s="2" t="s">
        <v>15</v>
      </c>
      <c r="F10057" s="2" t="s">
        <v>37</v>
      </c>
      <c r="G10057" s="2" t="s">
        <v>28739</v>
      </c>
      <c r="H10057" s="4" t="s">
        <v>27748</v>
      </c>
      <c r="I10057" s="10"/>
      <c r="J10057" s="10"/>
    </row>
    <row r="10058">
      <c r="A10058" s="62">
        <v>9.40819301323E11</v>
      </c>
      <c r="B10058" s="63" t="s">
        <v>28740</v>
      </c>
      <c r="C10058" s="63" t="s">
        <v>28741</v>
      </c>
      <c r="D10058" s="62">
        <v>8.7782220532E10</v>
      </c>
      <c r="E10058" s="63" t="s">
        <v>2136</v>
      </c>
      <c r="F10058" s="63" t="s">
        <v>1868</v>
      </c>
      <c r="G10058" s="63" t="s">
        <v>18873</v>
      </c>
      <c r="H10058" s="33"/>
      <c r="I10058" s="33"/>
      <c r="J10058" s="33"/>
    </row>
    <row r="10059">
      <c r="A10059" s="3">
        <v>9.40822402047E11</v>
      </c>
      <c r="B10059" s="2" t="s">
        <v>20780</v>
      </c>
      <c r="C10059" s="2" t="s">
        <v>28742</v>
      </c>
      <c r="D10059" s="3">
        <v>8.7476581994E10</v>
      </c>
      <c r="E10059" s="2" t="s">
        <v>173</v>
      </c>
      <c r="F10059" s="2" t="s">
        <v>31</v>
      </c>
      <c r="G10059" s="2" t="s">
        <v>1176</v>
      </c>
      <c r="H10059" s="4" t="s">
        <v>7313</v>
      </c>
      <c r="I10059" s="10"/>
      <c r="J10059" s="33"/>
    </row>
    <row r="10060">
      <c r="A10060" s="28">
        <v>9.40830302074E11</v>
      </c>
      <c r="B10060" s="29" t="s">
        <v>28743</v>
      </c>
      <c r="C10060" s="29" t="s">
        <v>28744</v>
      </c>
      <c r="D10060" s="28">
        <v>8.7472210694E10</v>
      </c>
      <c r="E10060" s="29" t="s">
        <v>2239</v>
      </c>
      <c r="F10060" s="29" t="s">
        <v>2</v>
      </c>
      <c r="G10060" s="29" t="s">
        <v>3007</v>
      </c>
      <c r="H10060" s="51" t="s">
        <v>27818</v>
      </c>
      <c r="I10060" s="6"/>
      <c r="J10060" s="33"/>
    </row>
    <row r="10061">
      <c r="A10061" s="3">
        <v>9.40827300597E11</v>
      </c>
      <c r="B10061" s="2" t="s">
        <v>28745</v>
      </c>
      <c r="C10061" s="2" t="s">
        <v>28746</v>
      </c>
      <c r="D10061" s="3">
        <v>8.7020927777E10</v>
      </c>
      <c r="E10061" s="2" t="s">
        <v>165</v>
      </c>
      <c r="F10061" s="2" t="s">
        <v>37</v>
      </c>
      <c r="G10061" s="2" t="s">
        <v>12086</v>
      </c>
      <c r="H10061" s="4" t="s">
        <v>28747</v>
      </c>
      <c r="I10061" s="10"/>
      <c r="J10061" s="33"/>
    </row>
    <row r="10062">
      <c r="A10062" s="62">
        <v>9.40830401538E11</v>
      </c>
      <c r="B10062" s="63" t="s">
        <v>28748</v>
      </c>
      <c r="C10062" s="63" t="s">
        <v>28749</v>
      </c>
      <c r="D10062" s="62">
        <v>8.7023937915E10</v>
      </c>
      <c r="E10062" s="63" t="s">
        <v>16</v>
      </c>
      <c r="F10062" s="63" t="s">
        <v>205</v>
      </c>
      <c r="G10062" s="63" t="s">
        <v>22433</v>
      </c>
      <c r="H10062" s="33"/>
      <c r="I10062" s="33"/>
      <c r="J10062" s="13"/>
    </row>
    <row r="10063">
      <c r="A10063" s="3">
        <v>9.40902451169E11</v>
      </c>
      <c r="B10063" s="2" t="s">
        <v>28750</v>
      </c>
      <c r="C10063" s="2" t="s">
        <v>28751</v>
      </c>
      <c r="D10063" s="3">
        <v>8.708952251E10</v>
      </c>
      <c r="E10063" s="2" t="s">
        <v>106</v>
      </c>
      <c r="F10063" s="2" t="s">
        <v>71</v>
      </c>
      <c r="G10063" s="2" t="s">
        <v>22658</v>
      </c>
      <c r="H10063" s="4" t="s">
        <v>3318</v>
      </c>
      <c r="I10063" s="10"/>
      <c r="J10063" s="33"/>
    </row>
    <row r="10064">
      <c r="A10064" s="28">
        <v>9.40901300192E11</v>
      </c>
      <c r="B10064" s="29" t="s">
        <v>28752</v>
      </c>
      <c r="C10064" s="29" t="s">
        <v>28753</v>
      </c>
      <c r="D10064" s="28">
        <v>8.776242422E10</v>
      </c>
      <c r="E10064" s="29" t="s">
        <v>879</v>
      </c>
      <c r="F10064" s="29" t="s">
        <v>96</v>
      </c>
      <c r="G10064" s="29" t="s">
        <v>6065</v>
      </c>
      <c r="H10064" s="51" t="s">
        <v>26781</v>
      </c>
      <c r="I10064" s="6"/>
      <c r="J10064" s="33"/>
    </row>
    <row r="10065">
      <c r="A10065" s="62">
        <v>9.40903450879E11</v>
      </c>
      <c r="B10065" s="63" t="s">
        <v>28754</v>
      </c>
      <c r="C10065" s="63" t="s">
        <v>28755</v>
      </c>
      <c r="D10065" s="62">
        <f>+77076199409</f>
        <v>77076199409</v>
      </c>
      <c r="E10065" s="63" t="s">
        <v>272</v>
      </c>
      <c r="F10065" s="63" t="s">
        <v>16</v>
      </c>
      <c r="G10065" s="63" t="s">
        <v>5964</v>
      </c>
      <c r="H10065" s="33"/>
      <c r="I10065" s="33"/>
      <c r="J10065" s="10"/>
    </row>
    <row r="10066">
      <c r="A10066" s="3">
        <v>9.40908301357E11</v>
      </c>
      <c r="B10066" s="2" t="s">
        <v>28756</v>
      </c>
      <c r="C10066" s="2" t="s">
        <v>28757</v>
      </c>
      <c r="D10066" s="3">
        <f>+77076787794</f>
        <v>77076787794</v>
      </c>
      <c r="E10066" s="2" t="s">
        <v>1</v>
      </c>
      <c r="F10066" s="2" t="s">
        <v>16</v>
      </c>
      <c r="G10066" s="2" t="s">
        <v>17083</v>
      </c>
      <c r="H10066" s="4" t="s">
        <v>28747</v>
      </c>
      <c r="I10066" s="10"/>
      <c r="J10066" s="6"/>
    </row>
    <row r="10067">
      <c r="A10067" s="28">
        <v>9.40907400317E11</v>
      </c>
      <c r="B10067" s="29" t="s">
        <v>18565</v>
      </c>
      <c r="C10067" s="29" t="s">
        <v>28758</v>
      </c>
      <c r="D10067" s="28">
        <v>8.7056168808E10</v>
      </c>
      <c r="E10067" s="29" t="s">
        <v>674</v>
      </c>
      <c r="F10067" s="29" t="s">
        <v>2</v>
      </c>
      <c r="G10067" s="29" t="s">
        <v>3007</v>
      </c>
      <c r="H10067" s="51" t="s">
        <v>27818</v>
      </c>
      <c r="I10067" s="6"/>
      <c r="J10067" s="6"/>
    </row>
    <row r="10068">
      <c r="A10068" s="62">
        <v>9.40906401174E11</v>
      </c>
      <c r="B10068" s="63" t="s">
        <v>28759</v>
      </c>
      <c r="C10068" s="63" t="s">
        <v>28760</v>
      </c>
      <c r="D10068" s="62">
        <f>+77756610306</f>
        <v>77756610306</v>
      </c>
      <c r="E10068" s="63" t="s">
        <v>6309</v>
      </c>
      <c r="F10068" s="63" t="s">
        <v>16</v>
      </c>
      <c r="G10068" s="63" t="s">
        <v>5863</v>
      </c>
      <c r="H10068" s="33"/>
      <c r="I10068" s="33"/>
      <c r="J10068" s="6"/>
    </row>
    <row r="10069">
      <c r="A10069" s="28">
        <v>9.40912300241E11</v>
      </c>
      <c r="B10069" s="29" t="s">
        <v>28761</v>
      </c>
      <c r="C10069" s="29" t="s">
        <v>28762</v>
      </c>
      <c r="D10069" s="28">
        <v>8.747406743E10</v>
      </c>
      <c r="E10069" s="29" t="s">
        <v>674</v>
      </c>
      <c r="F10069" s="29" t="s">
        <v>2</v>
      </c>
      <c r="G10069" s="29" t="s">
        <v>6522</v>
      </c>
      <c r="H10069" s="51" t="s">
        <v>27818</v>
      </c>
      <c r="I10069" s="6"/>
      <c r="J10069" s="33"/>
    </row>
    <row r="10070">
      <c r="A10070" s="28">
        <v>9.409253004E11</v>
      </c>
      <c r="B10070" s="29" t="s">
        <v>25143</v>
      </c>
      <c r="C10070" s="29" t="s">
        <v>28763</v>
      </c>
      <c r="D10070" s="28">
        <v>8.7056164232E10</v>
      </c>
      <c r="E10070" s="29" t="s">
        <v>674</v>
      </c>
      <c r="F10070" s="29" t="s">
        <v>2</v>
      </c>
      <c r="G10070" s="29" t="s">
        <v>17994</v>
      </c>
      <c r="H10070" s="51" t="s">
        <v>27818</v>
      </c>
      <c r="I10070" s="6"/>
      <c r="J10070" s="10"/>
    </row>
    <row r="10071">
      <c r="A10071" s="28">
        <v>9.40918301738E11</v>
      </c>
      <c r="B10071" s="29" t="s">
        <v>28764</v>
      </c>
      <c r="C10071" s="29" t="s">
        <v>28765</v>
      </c>
      <c r="D10071" s="29" t="s">
        <v>28766</v>
      </c>
      <c r="E10071" s="29" t="s">
        <v>165</v>
      </c>
      <c r="F10071" s="29" t="s">
        <v>37</v>
      </c>
      <c r="G10071" s="29" t="s">
        <v>8387</v>
      </c>
      <c r="H10071" s="51" t="s">
        <v>28395</v>
      </c>
      <c r="I10071" s="6"/>
      <c r="J10071" s="10"/>
    </row>
    <row r="10072">
      <c r="A10072" s="28">
        <v>9.40918351586E11</v>
      </c>
      <c r="B10072" s="29" t="s">
        <v>28767</v>
      </c>
      <c r="C10072" s="29" t="s">
        <v>28768</v>
      </c>
      <c r="D10072" s="29" t="s">
        <v>28769</v>
      </c>
      <c r="E10072" s="29" t="s">
        <v>173</v>
      </c>
      <c r="F10072" s="29" t="s">
        <v>452</v>
      </c>
      <c r="G10072" s="29" t="s">
        <v>16549</v>
      </c>
      <c r="H10072" s="51" t="s">
        <v>28770</v>
      </c>
      <c r="I10072" s="6"/>
      <c r="J10072" s="6"/>
    </row>
    <row r="10073">
      <c r="A10073" s="62">
        <v>9.40918401318E11</v>
      </c>
      <c r="B10073" s="63" t="s">
        <v>28771</v>
      </c>
      <c r="C10073" s="63" t="s">
        <v>28772</v>
      </c>
      <c r="D10073" s="62">
        <f>+77021216128</f>
        <v>77021216128</v>
      </c>
      <c r="E10073" s="63" t="s">
        <v>1794</v>
      </c>
      <c r="F10073" s="63" t="s">
        <v>205</v>
      </c>
      <c r="G10073" s="63" t="s">
        <v>28773</v>
      </c>
      <c r="H10073" s="33"/>
      <c r="I10073" s="33"/>
      <c r="J10073" s="6"/>
    </row>
    <row r="10074">
      <c r="A10074" s="28">
        <v>9.40919301387E11</v>
      </c>
      <c r="B10074" s="29" t="s">
        <v>28774</v>
      </c>
      <c r="C10074" s="29" t="s">
        <v>28775</v>
      </c>
      <c r="D10074" s="28">
        <v>8.7754001586E10</v>
      </c>
      <c r="E10074" s="29" t="s">
        <v>1023</v>
      </c>
      <c r="F10074" s="29" t="s">
        <v>2</v>
      </c>
      <c r="G10074" s="29" t="s">
        <v>6514</v>
      </c>
      <c r="H10074" s="51" t="s">
        <v>27818</v>
      </c>
      <c r="I10074" s="6"/>
      <c r="J10074" s="33"/>
    </row>
    <row r="10075">
      <c r="A10075" s="3">
        <v>9.40920401218E11</v>
      </c>
      <c r="B10075" s="2" t="s">
        <v>28776</v>
      </c>
      <c r="C10075" s="2" t="s">
        <v>28777</v>
      </c>
      <c r="D10075" s="69" t="s">
        <v>28778</v>
      </c>
      <c r="E10075" s="2" t="s">
        <v>6097</v>
      </c>
      <c r="F10075" s="2" t="s">
        <v>37</v>
      </c>
      <c r="G10075" s="2" t="s">
        <v>3444</v>
      </c>
      <c r="H10075" s="4" t="s">
        <v>28747</v>
      </c>
      <c r="I10075" s="10"/>
      <c r="J10075" s="33"/>
    </row>
    <row r="10076">
      <c r="A10076" s="28">
        <v>9.40922401469E11</v>
      </c>
      <c r="B10076" s="29" t="s">
        <v>28779</v>
      </c>
      <c r="C10076" s="29" t="s">
        <v>28780</v>
      </c>
      <c r="D10076" s="29" t="s">
        <v>28781</v>
      </c>
      <c r="E10076" s="29" t="s">
        <v>173</v>
      </c>
      <c r="F10076" s="29" t="s">
        <v>2</v>
      </c>
      <c r="G10076" s="29" t="s">
        <v>6259</v>
      </c>
      <c r="H10076" s="51" t="s">
        <v>27818</v>
      </c>
      <c r="I10076" s="6"/>
      <c r="J10076" s="6"/>
    </row>
    <row r="10077">
      <c r="A10077" s="28">
        <v>9.41001401741E11</v>
      </c>
      <c r="B10077" s="29" t="s">
        <v>28782</v>
      </c>
      <c r="C10077" s="29" t="s">
        <v>28783</v>
      </c>
      <c r="D10077" s="28">
        <v>8.7753971361E10</v>
      </c>
      <c r="E10077" s="29" t="s">
        <v>7936</v>
      </c>
      <c r="F10077" s="29" t="s">
        <v>96</v>
      </c>
      <c r="G10077" s="29" t="s">
        <v>12786</v>
      </c>
      <c r="H10077" s="51" t="s">
        <v>2882</v>
      </c>
      <c r="I10077" s="6"/>
      <c r="J10077" s="33"/>
    </row>
    <row r="10078">
      <c r="A10078" s="28">
        <v>9.40940000423E11</v>
      </c>
      <c r="B10078" s="29" t="s">
        <v>28784</v>
      </c>
      <c r="C10078" s="29" t="s">
        <v>28785</v>
      </c>
      <c r="D10078" s="28">
        <v>8.71647286762851E10</v>
      </c>
      <c r="E10078" s="29" t="s">
        <v>21</v>
      </c>
      <c r="F10078" s="29" t="s">
        <v>22</v>
      </c>
      <c r="G10078" s="29" t="s">
        <v>28786</v>
      </c>
      <c r="H10078" s="51" t="s">
        <v>28787</v>
      </c>
      <c r="I10078" s="6"/>
      <c r="J10078" s="6"/>
    </row>
    <row r="10079">
      <c r="A10079" s="28">
        <v>9.40927400854E11</v>
      </c>
      <c r="B10079" s="29" t="s">
        <v>28788</v>
      </c>
      <c r="C10079" s="29" t="s">
        <v>28789</v>
      </c>
      <c r="D10079" s="29" t="s">
        <v>28790</v>
      </c>
      <c r="E10079" s="29" t="s">
        <v>1</v>
      </c>
      <c r="F10079" s="29" t="s">
        <v>31</v>
      </c>
      <c r="G10079" s="29" t="s">
        <v>2447</v>
      </c>
      <c r="H10079" s="51" t="s">
        <v>6359</v>
      </c>
      <c r="I10079" s="6"/>
      <c r="J10079" s="6"/>
    </row>
    <row r="10080">
      <c r="A10080" s="28">
        <v>9.41006351808E11</v>
      </c>
      <c r="B10080" s="29" t="s">
        <v>28791</v>
      </c>
      <c r="C10080" s="29" t="s">
        <v>28792</v>
      </c>
      <c r="D10080" s="28">
        <v>8.7028095492E10</v>
      </c>
      <c r="E10080" s="29" t="s">
        <v>674</v>
      </c>
      <c r="F10080" s="29" t="s">
        <v>71</v>
      </c>
      <c r="G10080" s="29" t="s">
        <v>5204</v>
      </c>
      <c r="H10080" s="51" t="s">
        <v>28793</v>
      </c>
      <c r="I10080" s="6"/>
      <c r="J10080" s="14"/>
    </row>
    <row r="10081">
      <c r="A10081" s="3">
        <v>9.41002451056E11</v>
      </c>
      <c r="B10081" s="2" t="s">
        <v>21999</v>
      </c>
      <c r="C10081" s="2" t="s">
        <v>28794</v>
      </c>
      <c r="D10081" s="3">
        <v>8.7077647338E10</v>
      </c>
      <c r="E10081" s="2" t="s">
        <v>165</v>
      </c>
      <c r="F10081" s="2" t="s">
        <v>91</v>
      </c>
      <c r="G10081" s="2" t="s">
        <v>1550</v>
      </c>
      <c r="H10081" s="4" t="s">
        <v>3384</v>
      </c>
      <c r="I10081" s="10"/>
      <c r="J10081" s="33"/>
    </row>
    <row r="10082">
      <c r="A10082" s="3">
        <v>9.4100645119E11</v>
      </c>
      <c r="B10082" s="2" t="s">
        <v>28795</v>
      </c>
      <c r="C10082" s="2" t="s">
        <v>28796</v>
      </c>
      <c r="D10082" s="3">
        <v>8.7758281329E10</v>
      </c>
      <c r="E10082" s="2" t="s">
        <v>165</v>
      </c>
      <c r="F10082" s="2" t="s">
        <v>55</v>
      </c>
      <c r="G10082" s="2" t="s">
        <v>2026</v>
      </c>
      <c r="H10082" s="4" t="s">
        <v>5977</v>
      </c>
      <c r="I10082" s="10"/>
      <c r="J10082" s="33"/>
    </row>
    <row r="10083">
      <c r="A10083" s="28">
        <v>9.41008350236E11</v>
      </c>
      <c r="B10083" s="29" t="s">
        <v>28797</v>
      </c>
      <c r="C10083" s="29" t="s">
        <v>28798</v>
      </c>
      <c r="D10083" s="28">
        <v>8.7007423562E10</v>
      </c>
      <c r="E10083" s="29" t="s">
        <v>117</v>
      </c>
      <c r="F10083" s="29" t="s">
        <v>201</v>
      </c>
      <c r="G10083" s="29" t="s">
        <v>9477</v>
      </c>
      <c r="H10083" s="51" t="s">
        <v>28799</v>
      </c>
      <c r="I10083" s="6"/>
      <c r="J10083" s="10"/>
    </row>
    <row r="10084">
      <c r="A10084" s="3">
        <v>9.41009301623E11</v>
      </c>
      <c r="B10084" s="2" t="s">
        <v>28800</v>
      </c>
      <c r="C10084" s="2" t="s">
        <v>28801</v>
      </c>
      <c r="D10084" s="69" t="s">
        <v>28802</v>
      </c>
      <c r="E10084" s="2" t="s">
        <v>225</v>
      </c>
      <c r="F10084" s="2" t="s">
        <v>37</v>
      </c>
      <c r="G10084" s="2" t="s">
        <v>27155</v>
      </c>
      <c r="H10084" s="4" t="s">
        <v>28747</v>
      </c>
      <c r="I10084" s="10"/>
      <c r="J10084" s="10"/>
    </row>
    <row r="10085">
      <c r="A10085" s="3">
        <v>9.41009301194E11</v>
      </c>
      <c r="B10085" s="2" t="s">
        <v>28803</v>
      </c>
      <c r="C10085" s="2" t="s">
        <v>28804</v>
      </c>
      <c r="D10085" s="3">
        <v>8.7713960794E10</v>
      </c>
      <c r="E10085" s="2" t="s">
        <v>674</v>
      </c>
      <c r="F10085" s="2" t="s">
        <v>2</v>
      </c>
      <c r="G10085" s="2" t="s">
        <v>28805</v>
      </c>
      <c r="H10085" s="4" t="s">
        <v>28806</v>
      </c>
      <c r="I10085" s="10"/>
      <c r="J10085" s="6"/>
    </row>
    <row r="10086">
      <c r="A10086" s="28">
        <v>9.41007450346E11</v>
      </c>
      <c r="B10086" s="29" t="s">
        <v>3132</v>
      </c>
      <c r="C10086" s="29" t="s">
        <v>28807</v>
      </c>
      <c r="D10086" s="39" t="s">
        <v>28808</v>
      </c>
      <c r="E10086" s="29" t="s">
        <v>674</v>
      </c>
      <c r="F10086" s="29" t="s">
        <v>201</v>
      </c>
      <c r="G10086" s="29" t="s">
        <v>12326</v>
      </c>
      <c r="H10086" s="51" t="s">
        <v>3552</v>
      </c>
      <c r="I10086" s="6"/>
      <c r="J10086" s="13"/>
    </row>
    <row r="10087">
      <c r="A10087" s="28">
        <v>9.41013351201E11</v>
      </c>
      <c r="B10087" s="29" t="s">
        <v>28809</v>
      </c>
      <c r="C10087" s="29" t="s">
        <v>28810</v>
      </c>
      <c r="D10087" s="29" t="s">
        <v>28811</v>
      </c>
      <c r="E10087" s="29" t="s">
        <v>225</v>
      </c>
      <c r="F10087" s="29" t="s">
        <v>71</v>
      </c>
      <c r="G10087" s="29" t="s">
        <v>1491</v>
      </c>
      <c r="H10087" s="51" t="s">
        <v>28812</v>
      </c>
      <c r="I10087" s="6"/>
      <c r="J10087" s="13"/>
    </row>
    <row r="10088">
      <c r="A10088" s="28">
        <v>9.41012300599E11</v>
      </c>
      <c r="B10088" s="29" t="s">
        <v>28813</v>
      </c>
      <c r="C10088" s="29" t="s">
        <v>28814</v>
      </c>
      <c r="D10088" s="28">
        <v>8.7785309967E10</v>
      </c>
      <c r="E10088" s="29" t="s">
        <v>173</v>
      </c>
      <c r="F10088" s="29" t="s">
        <v>37</v>
      </c>
      <c r="G10088" s="29" t="s">
        <v>12858</v>
      </c>
      <c r="H10088" s="51" t="s">
        <v>28395</v>
      </c>
      <c r="I10088" s="6"/>
      <c r="J10088" s="10"/>
    </row>
    <row r="10089">
      <c r="A10089" s="3">
        <v>9.41015351574E11</v>
      </c>
      <c r="B10089" s="2" t="s">
        <v>28815</v>
      </c>
      <c r="C10089" s="2" t="s">
        <v>28816</v>
      </c>
      <c r="D10089" s="3">
        <f>+77476090939</f>
        <v>77476090939</v>
      </c>
      <c r="E10089" s="2" t="s">
        <v>420</v>
      </c>
      <c r="F10089" s="2" t="s">
        <v>91</v>
      </c>
      <c r="G10089" s="2" t="s">
        <v>1834</v>
      </c>
      <c r="H10089" s="4" t="s">
        <v>28576</v>
      </c>
      <c r="I10089" s="10"/>
      <c r="J10089" s="6"/>
    </row>
    <row r="10090">
      <c r="A10090" s="28">
        <v>9.41014300946E11</v>
      </c>
      <c r="B10090" s="29" t="s">
        <v>14386</v>
      </c>
      <c r="C10090" s="29" t="s">
        <v>28817</v>
      </c>
      <c r="D10090" s="39" t="s">
        <v>28818</v>
      </c>
      <c r="E10090" s="29" t="s">
        <v>302</v>
      </c>
      <c r="F10090" s="29" t="s">
        <v>37</v>
      </c>
      <c r="G10090" s="29" t="s">
        <v>19092</v>
      </c>
      <c r="H10090" s="51" t="s">
        <v>28395</v>
      </c>
      <c r="I10090" s="6"/>
      <c r="J10090" s="20"/>
    </row>
    <row r="10091">
      <c r="A10091" s="3">
        <v>9.41020400886E11</v>
      </c>
      <c r="B10091" s="2" t="s">
        <v>28819</v>
      </c>
      <c r="C10091" s="2" t="s">
        <v>28820</v>
      </c>
      <c r="D10091" s="2" t="s">
        <v>28821</v>
      </c>
      <c r="E10091" s="2" t="s">
        <v>117</v>
      </c>
      <c r="F10091" s="2" t="s">
        <v>273</v>
      </c>
      <c r="G10091" s="2" t="s">
        <v>274</v>
      </c>
      <c r="H10091" s="4" t="s">
        <v>21650</v>
      </c>
      <c r="I10091" s="10"/>
      <c r="J10091" s="6"/>
    </row>
    <row r="10092">
      <c r="A10092" s="28">
        <v>9.41016301618E11</v>
      </c>
      <c r="B10092" s="29" t="s">
        <v>28822</v>
      </c>
      <c r="C10092" s="29" t="s">
        <v>28823</v>
      </c>
      <c r="D10092" s="28">
        <f>+77750769321</f>
        <v>77750769321</v>
      </c>
      <c r="E10092" s="29" t="s">
        <v>674</v>
      </c>
      <c r="F10092" s="29" t="s">
        <v>37</v>
      </c>
      <c r="G10092" s="29" t="s">
        <v>6101</v>
      </c>
      <c r="H10092" s="51" t="s">
        <v>28395</v>
      </c>
      <c r="I10092" s="6"/>
      <c r="J10092" s="10"/>
    </row>
    <row r="10093">
      <c r="A10093" s="28">
        <v>9.41101350589E11</v>
      </c>
      <c r="B10093" s="29" t="s">
        <v>28824</v>
      </c>
      <c r="C10093" s="29" t="s">
        <v>28825</v>
      </c>
      <c r="D10093" s="28">
        <v>8.7009695007E10</v>
      </c>
      <c r="E10093" s="29" t="s">
        <v>15495</v>
      </c>
      <c r="F10093" s="29" t="s">
        <v>452</v>
      </c>
      <c r="G10093" s="29" t="s">
        <v>1332</v>
      </c>
      <c r="H10093" s="51" t="s">
        <v>28540</v>
      </c>
      <c r="I10093" s="6"/>
      <c r="J10093" s="33"/>
    </row>
    <row r="10094">
      <c r="A10094" s="3">
        <v>9.41023350842E11</v>
      </c>
      <c r="B10094" s="2" t="s">
        <v>4978</v>
      </c>
      <c r="C10094" s="2" t="s">
        <v>28826</v>
      </c>
      <c r="D10094" s="3">
        <v>8.747505051E10</v>
      </c>
      <c r="E10094" s="2" t="s">
        <v>225</v>
      </c>
      <c r="F10094" s="2" t="s">
        <v>60</v>
      </c>
      <c r="G10094" s="2" t="s">
        <v>1768</v>
      </c>
      <c r="H10094" s="4" t="s">
        <v>3485</v>
      </c>
      <c r="I10094" s="10"/>
      <c r="J10094" s="6"/>
    </row>
    <row r="10095">
      <c r="A10095" s="3">
        <v>9.4103030026E11</v>
      </c>
      <c r="B10095" s="2" t="s">
        <v>23272</v>
      </c>
      <c r="C10095" s="2" t="s">
        <v>28827</v>
      </c>
      <c r="D10095" s="3">
        <v>8.7051256587E10</v>
      </c>
      <c r="E10095" s="2" t="s">
        <v>674</v>
      </c>
      <c r="F10095" s="2" t="s">
        <v>37</v>
      </c>
      <c r="G10095" s="2" t="s">
        <v>23682</v>
      </c>
      <c r="H10095" s="4" t="s">
        <v>28747</v>
      </c>
      <c r="I10095" s="10"/>
      <c r="J10095" s="33"/>
    </row>
    <row r="10096">
      <c r="A10096" s="28">
        <v>9.41031301243E11</v>
      </c>
      <c r="B10096" s="29" t="s">
        <v>28828</v>
      </c>
      <c r="C10096" s="29" t="s">
        <v>28829</v>
      </c>
      <c r="D10096" s="28">
        <v>7.708589492E10</v>
      </c>
      <c r="E10096" s="29" t="s">
        <v>213</v>
      </c>
      <c r="F10096" s="29" t="s">
        <v>2</v>
      </c>
      <c r="G10096" s="29" t="s">
        <v>3360</v>
      </c>
      <c r="H10096" s="51" t="s">
        <v>27818</v>
      </c>
      <c r="I10096" s="6"/>
      <c r="J10096" s="6"/>
    </row>
    <row r="10097">
      <c r="A10097" s="62">
        <v>9.41031301471E11</v>
      </c>
      <c r="B10097" s="63" t="s">
        <v>28830</v>
      </c>
      <c r="C10097" s="63" t="s">
        <v>28831</v>
      </c>
      <c r="D10097" s="62">
        <f>+77016665758</f>
        <v>77016665758</v>
      </c>
      <c r="E10097" s="63" t="s">
        <v>1023</v>
      </c>
      <c r="F10097" s="63" t="s">
        <v>16</v>
      </c>
      <c r="G10097" s="63" t="s">
        <v>17026</v>
      </c>
      <c r="H10097" s="33"/>
      <c r="I10097" s="33"/>
      <c r="J10097" s="6"/>
    </row>
    <row r="10098">
      <c r="A10098" s="28">
        <v>9.41040001273E11</v>
      </c>
      <c r="B10098" s="29" t="s">
        <v>28832</v>
      </c>
      <c r="C10098" s="29" t="s">
        <v>28833</v>
      </c>
      <c r="D10098" s="39" t="s">
        <v>28834</v>
      </c>
      <c r="E10098" s="29" t="s">
        <v>21</v>
      </c>
      <c r="F10098" s="29" t="s">
        <v>186</v>
      </c>
      <c r="G10098" s="29" t="s">
        <v>28835</v>
      </c>
      <c r="H10098" s="51" t="s">
        <v>3046</v>
      </c>
      <c r="I10098" s="6"/>
      <c r="J10098" s="10"/>
    </row>
    <row r="10099">
      <c r="A10099" s="28">
        <v>9.41040001302E11</v>
      </c>
      <c r="B10099" s="29" t="s">
        <v>28836</v>
      </c>
      <c r="C10099" s="29" t="s">
        <v>28837</v>
      </c>
      <c r="D10099" s="28">
        <v>8.7024381014E10</v>
      </c>
      <c r="E10099" s="29" t="s">
        <v>525</v>
      </c>
      <c r="F10099" s="29" t="s">
        <v>201</v>
      </c>
      <c r="G10099" s="29" t="s">
        <v>28838</v>
      </c>
      <c r="H10099" s="51" t="s">
        <v>28839</v>
      </c>
      <c r="I10099" s="6"/>
      <c r="J10099" s="33"/>
    </row>
    <row r="10100">
      <c r="A10100" s="28">
        <v>9.41021401999E11</v>
      </c>
      <c r="B10100" s="29" t="s">
        <v>14430</v>
      </c>
      <c r="C10100" s="29" t="s">
        <v>28840</v>
      </c>
      <c r="D10100" s="28">
        <v>8.7070070907E10</v>
      </c>
      <c r="E10100" s="29" t="s">
        <v>213</v>
      </c>
      <c r="F10100" s="29" t="s">
        <v>2</v>
      </c>
      <c r="G10100" s="29" t="s">
        <v>14852</v>
      </c>
      <c r="H10100" s="51" t="s">
        <v>27818</v>
      </c>
      <c r="I10100" s="6"/>
      <c r="J10100" s="6"/>
    </row>
    <row r="10101">
      <c r="A10101" s="28">
        <v>9.41025400348E11</v>
      </c>
      <c r="B10101" s="29" t="s">
        <v>2011</v>
      </c>
      <c r="C10101" s="29" t="s">
        <v>28841</v>
      </c>
      <c r="D10101" s="28">
        <v>8.707371919E10</v>
      </c>
      <c r="E10101" s="29" t="s">
        <v>173</v>
      </c>
      <c r="F10101" s="29" t="s">
        <v>2</v>
      </c>
      <c r="G10101" s="29" t="s">
        <v>2115</v>
      </c>
      <c r="H10101" s="51" t="s">
        <v>27818</v>
      </c>
      <c r="I10101" s="6"/>
      <c r="J10101" s="10"/>
    </row>
    <row r="10102">
      <c r="A10102" s="3">
        <v>9.41040000255E11</v>
      </c>
      <c r="B10102" s="2" t="s">
        <v>28842</v>
      </c>
      <c r="C10102" s="2" t="s">
        <v>28843</v>
      </c>
      <c r="D10102" s="3">
        <v>8.716472103E10</v>
      </c>
      <c r="E10102" s="2" t="s">
        <v>19230</v>
      </c>
      <c r="F10102" s="2" t="s">
        <v>22</v>
      </c>
      <c r="G10102" s="2" t="s">
        <v>28844</v>
      </c>
      <c r="H10102" s="4" t="s">
        <v>2755</v>
      </c>
      <c r="I10102" s="10"/>
      <c r="J10102" s="13"/>
    </row>
    <row r="10103">
      <c r="A10103" s="3">
        <v>9.41102400514E11</v>
      </c>
      <c r="B10103" s="2" t="s">
        <v>28845</v>
      </c>
      <c r="C10103" s="2" t="s">
        <v>28846</v>
      </c>
      <c r="D10103" s="69" t="s">
        <v>28847</v>
      </c>
      <c r="E10103" s="2" t="s">
        <v>117</v>
      </c>
      <c r="F10103" s="2" t="s">
        <v>31</v>
      </c>
      <c r="G10103" s="2" t="s">
        <v>20377</v>
      </c>
      <c r="H10103" s="4" t="s">
        <v>7313</v>
      </c>
      <c r="I10103" s="10"/>
      <c r="J10103" s="6"/>
    </row>
    <row r="10104">
      <c r="A10104" s="28">
        <v>9.41104351464E11</v>
      </c>
      <c r="B10104" s="29" t="s">
        <v>28848</v>
      </c>
      <c r="C10104" s="29" t="s">
        <v>28849</v>
      </c>
      <c r="D10104" s="39" t="s">
        <v>28850</v>
      </c>
      <c r="E10104" s="29" t="s">
        <v>117</v>
      </c>
      <c r="F10104" s="29" t="s">
        <v>91</v>
      </c>
      <c r="G10104" s="29" t="s">
        <v>17816</v>
      </c>
      <c r="H10104" s="51" t="s">
        <v>28851</v>
      </c>
      <c r="I10104" s="6"/>
      <c r="J10104" s="6"/>
    </row>
    <row r="10105">
      <c r="A10105" s="3">
        <v>9.41106450969E11</v>
      </c>
      <c r="B10105" s="2" t="s">
        <v>28852</v>
      </c>
      <c r="C10105" s="2" t="s">
        <v>28853</v>
      </c>
      <c r="D10105" s="69" t="s">
        <v>28854</v>
      </c>
      <c r="E10105" s="2" t="s">
        <v>28855</v>
      </c>
      <c r="F10105" s="2" t="s">
        <v>9</v>
      </c>
      <c r="G10105" s="2" t="s">
        <v>1584</v>
      </c>
      <c r="H10105" s="65" t="s">
        <v>3123</v>
      </c>
      <c r="I10105" s="10"/>
      <c r="J10105" s="6"/>
    </row>
    <row r="10106">
      <c r="A10106" s="62">
        <v>9.41107300119E11</v>
      </c>
      <c r="B10106" s="63" t="s">
        <v>28856</v>
      </c>
      <c r="C10106" s="63" t="s">
        <v>28857</v>
      </c>
      <c r="D10106" s="68" t="str">
        <f>+7 (775)-715-05-24</f>
        <v>#ERROR!</v>
      </c>
      <c r="E10106" s="63" t="s">
        <v>117</v>
      </c>
      <c r="F10106" s="63" t="s">
        <v>2984</v>
      </c>
      <c r="G10106" s="63" t="s">
        <v>5964</v>
      </c>
      <c r="H10106" s="33"/>
      <c r="I10106" s="33"/>
      <c r="J10106" s="6"/>
    </row>
    <row r="10107">
      <c r="A10107" s="62">
        <v>9.41112300838E11</v>
      </c>
      <c r="B10107" s="63" t="s">
        <v>28858</v>
      </c>
      <c r="C10107" s="63" t="s">
        <v>28859</v>
      </c>
      <c r="D10107" s="62">
        <f>+77754783121</f>
        <v>77754783121</v>
      </c>
      <c r="E10107" s="63" t="s">
        <v>117</v>
      </c>
      <c r="F10107" s="63" t="s">
        <v>16</v>
      </c>
      <c r="G10107" s="63" t="s">
        <v>12228</v>
      </c>
      <c r="H10107" s="33"/>
      <c r="I10107" s="33"/>
      <c r="J10107" s="6"/>
    </row>
    <row r="10108">
      <c r="A10108" s="3">
        <v>9.41113300885E11</v>
      </c>
      <c r="B10108" s="2" t="s">
        <v>28860</v>
      </c>
      <c r="C10108" s="2" t="s">
        <v>28861</v>
      </c>
      <c r="D10108" s="69" t="s">
        <v>28862</v>
      </c>
      <c r="E10108" s="2" t="s">
        <v>366</v>
      </c>
      <c r="F10108" s="2" t="s">
        <v>141</v>
      </c>
      <c r="G10108" s="2" t="s">
        <v>2066</v>
      </c>
      <c r="H10108" s="4" t="s">
        <v>28118</v>
      </c>
      <c r="I10108" s="10"/>
      <c r="J10108" s="6"/>
    </row>
    <row r="10109">
      <c r="A10109" s="3">
        <v>9.41116351488E11</v>
      </c>
      <c r="B10109" s="2" t="s">
        <v>28863</v>
      </c>
      <c r="C10109" s="2" t="s">
        <v>28864</v>
      </c>
      <c r="D10109" s="3">
        <v>8.7711225373E10</v>
      </c>
      <c r="E10109" s="2" t="s">
        <v>117</v>
      </c>
      <c r="F10109" s="2" t="s">
        <v>201</v>
      </c>
      <c r="G10109" s="2" t="s">
        <v>18820</v>
      </c>
      <c r="H10109" s="4" t="s">
        <v>3226</v>
      </c>
      <c r="I10109" s="10"/>
      <c r="J10109" s="33"/>
    </row>
    <row r="10110">
      <c r="A10110" s="28">
        <v>9.41114450457E11</v>
      </c>
      <c r="B10110" s="29" t="s">
        <v>28865</v>
      </c>
      <c r="C10110" s="29" t="s">
        <v>28866</v>
      </c>
      <c r="D10110" s="28">
        <v>8.7472635322E10</v>
      </c>
      <c r="E10110" s="29" t="s">
        <v>117</v>
      </c>
      <c r="F10110" s="29" t="s">
        <v>91</v>
      </c>
      <c r="G10110" s="29" t="s">
        <v>28867</v>
      </c>
      <c r="H10110" s="51" t="s">
        <v>28036</v>
      </c>
      <c r="I10110" s="6"/>
      <c r="J10110" s="33"/>
    </row>
    <row r="10111">
      <c r="A10111" s="28">
        <v>9.41118400383E11</v>
      </c>
      <c r="B10111" s="29" t="s">
        <v>28868</v>
      </c>
      <c r="C10111" s="29" t="s">
        <v>28869</v>
      </c>
      <c r="D10111" s="28">
        <v>8.7474329297E10</v>
      </c>
      <c r="E10111" s="29" t="s">
        <v>213</v>
      </c>
      <c r="F10111" s="29" t="s">
        <v>2</v>
      </c>
      <c r="G10111" s="29" t="s">
        <v>11832</v>
      </c>
      <c r="H10111" s="51" t="s">
        <v>27818</v>
      </c>
      <c r="I10111" s="6"/>
      <c r="J10111" s="33"/>
    </row>
    <row r="10112">
      <c r="A10112" s="3">
        <v>9.41117350902E11</v>
      </c>
      <c r="B10112" s="2" t="s">
        <v>28870</v>
      </c>
      <c r="C10112" s="2" t="s">
        <v>28871</v>
      </c>
      <c r="D10112" s="69" t="s">
        <v>28872</v>
      </c>
      <c r="E10112" s="2" t="s">
        <v>173</v>
      </c>
      <c r="F10112" s="2" t="s">
        <v>452</v>
      </c>
      <c r="G10112" s="2" t="s">
        <v>11973</v>
      </c>
      <c r="H10112" s="4" t="s">
        <v>28873</v>
      </c>
      <c r="I10112" s="10"/>
      <c r="J10112" s="20"/>
    </row>
    <row r="10113">
      <c r="A10113" s="3">
        <v>9.4111730058E11</v>
      </c>
      <c r="B10113" s="2" t="s">
        <v>28874</v>
      </c>
      <c r="C10113" s="2" t="s">
        <v>28875</v>
      </c>
      <c r="D10113" s="3">
        <f>+77769000509</f>
        <v>77769000509</v>
      </c>
      <c r="E10113" s="2" t="s">
        <v>106</v>
      </c>
      <c r="F10113" s="2" t="s">
        <v>2</v>
      </c>
      <c r="G10113" s="2" t="s">
        <v>13145</v>
      </c>
      <c r="H10113" s="4" t="s">
        <v>27785</v>
      </c>
      <c r="I10113" s="10"/>
      <c r="J10113" s="6"/>
    </row>
    <row r="10114">
      <c r="A10114" s="3">
        <v>9.41120350542E11</v>
      </c>
      <c r="B10114" s="2" t="s">
        <v>28876</v>
      </c>
      <c r="C10114" s="2" t="s">
        <v>28877</v>
      </c>
      <c r="D10114" s="3">
        <v>8.7778896699E10</v>
      </c>
      <c r="E10114" s="2" t="s">
        <v>106</v>
      </c>
      <c r="F10114" s="2" t="s">
        <v>16</v>
      </c>
      <c r="G10114" s="2" t="s">
        <v>28878</v>
      </c>
      <c r="H10114" s="4" t="s">
        <v>28879</v>
      </c>
      <c r="I10114" s="10"/>
      <c r="J10114" s="6"/>
    </row>
    <row r="10115">
      <c r="A10115" s="3">
        <v>9.41119350844E11</v>
      </c>
      <c r="B10115" s="2" t="s">
        <v>4679</v>
      </c>
      <c r="C10115" s="2" t="s">
        <v>28880</v>
      </c>
      <c r="D10115" s="3">
        <v>8.7778738361E10</v>
      </c>
      <c r="E10115" s="2" t="s">
        <v>117</v>
      </c>
      <c r="F10115" s="2" t="s">
        <v>91</v>
      </c>
      <c r="G10115" s="2" t="s">
        <v>18948</v>
      </c>
      <c r="H10115" s="4" t="s">
        <v>28576</v>
      </c>
      <c r="I10115" s="10"/>
      <c r="J10115" s="33"/>
    </row>
    <row r="10116">
      <c r="A10116" s="28">
        <v>9.41125301383E11</v>
      </c>
      <c r="B10116" s="29" t="s">
        <v>22011</v>
      </c>
      <c r="C10116" s="29" t="s">
        <v>28881</v>
      </c>
      <c r="D10116" s="39" t="s">
        <v>28882</v>
      </c>
      <c r="E10116" s="29" t="s">
        <v>13047</v>
      </c>
      <c r="F10116" s="29" t="s">
        <v>2</v>
      </c>
      <c r="G10116" s="29" t="s">
        <v>6514</v>
      </c>
      <c r="H10116" s="51" t="s">
        <v>27818</v>
      </c>
      <c r="I10116" s="6"/>
      <c r="J10116" s="6"/>
    </row>
    <row r="10117">
      <c r="A10117" s="62">
        <v>9.41140000417E11</v>
      </c>
      <c r="B10117" s="63" t="s">
        <v>28883</v>
      </c>
      <c r="C10117" s="63" t="s">
        <v>28884</v>
      </c>
      <c r="D10117" s="63" t="s">
        <v>28885</v>
      </c>
      <c r="E10117" s="63" t="s">
        <v>28886</v>
      </c>
      <c r="F10117" s="63" t="s">
        <v>16</v>
      </c>
      <c r="G10117" s="63" t="s">
        <v>28887</v>
      </c>
      <c r="H10117" s="33"/>
      <c r="I10117" s="33"/>
      <c r="J10117" s="6"/>
    </row>
    <row r="10118">
      <c r="A10118" s="62">
        <v>9.41140000932E11</v>
      </c>
      <c r="B10118" s="63" t="s">
        <v>28888</v>
      </c>
      <c r="C10118" s="63" t="s">
        <v>28889</v>
      </c>
      <c r="D10118" s="63" t="s">
        <v>28890</v>
      </c>
      <c r="E10118" s="63" t="s">
        <v>6369</v>
      </c>
      <c r="F10118" s="63" t="s">
        <v>205</v>
      </c>
      <c r="G10118" s="63" t="s">
        <v>28891</v>
      </c>
      <c r="H10118" s="33"/>
      <c r="I10118" s="33"/>
      <c r="J10118" s="6"/>
    </row>
    <row r="10119">
      <c r="A10119" s="62">
        <v>9.41127401102E11</v>
      </c>
      <c r="B10119" s="63" t="s">
        <v>28892</v>
      </c>
      <c r="C10119" s="63" t="s">
        <v>28893</v>
      </c>
      <c r="D10119" s="68" t="str">
        <f>+7 (707) 760-08-54</f>
        <v>#ERROR!</v>
      </c>
      <c r="E10119" s="63" t="s">
        <v>2998</v>
      </c>
      <c r="F10119" s="63" t="s">
        <v>16</v>
      </c>
      <c r="G10119" s="63" t="s">
        <v>6101</v>
      </c>
      <c r="H10119" s="33"/>
      <c r="I10119" s="33"/>
      <c r="J10119" s="33"/>
    </row>
    <row r="10120">
      <c r="A10120" s="3">
        <v>9.41140001207E11</v>
      </c>
      <c r="B10120" s="2" t="s">
        <v>28894</v>
      </c>
      <c r="C10120" s="2" t="s">
        <v>28895</v>
      </c>
      <c r="D10120" s="69" t="s">
        <v>28896</v>
      </c>
      <c r="E10120" s="2" t="s">
        <v>8671</v>
      </c>
      <c r="F10120" s="2" t="s">
        <v>452</v>
      </c>
      <c r="G10120" s="2" t="s">
        <v>453</v>
      </c>
      <c r="H10120" s="4" t="s">
        <v>28873</v>
      </c>
      <c r="I10120" s="10"/>
      <c r="J10120" s="6"/>
    </row>
    <row r="10121">
      <c r="A10121" s="28">
        <v>9.41202351398E11</v>
      </c>
      <c r="B10121" s="29" t="s">
        <v>28897</v>
      </c>
      <c r="C10121" s="29" t="s">
        <v>28898</v>
      </c>
      <c r="D10121" s="28">
        <f>+77769212394</f>
        <v>77769212394</v>
      </c>
      <c r="E10121" s="29" t="s">
        <v>165</v>
      </c>
      <c r="F10121" s="29" t="s">
        <v>91</v>
      </c>
      <c r="G10121" s="29" t="s">
        <v>3134</v>
      </c>
      <c r="H10121" s="51" t="s">
        <v>3217</v>
      </c>
      <c r="I10121" s="6"/>
      <c r="J10121" s="33"/>
    </row>
    <row r="10122">
      <c r="A10122" s="3">
        <v>9.41223351075E11</v>
      </c>
      <c r="B10122" s="2" t="s">
        <v>28899</v>
      </c>
      <c r="C10122" s="2" t="s">
        <v>28900</v>
      </c>
      <c r="D10122" s="69" t="s">
        <v>28901</v>
      </c>
      <c r="E10122" s="2" t="s">
        <v>16</v>
      </c>
      <c r="F10122" s="2" t="s">
        <v>452</v>
      </c>
      <c r="G10122" s="2" t="s">
        <v>28902</v>
      </c>
      <c r="H10122" s="4" t="s">
        <v>28873</v>
      </c>
      <c r="I10122" s="10"/>
      <c r="J10122" s="6"/>
    </row>
    <row r="10123">
      <c r="A10123" s="28">
        <v>9.41210300179E11</v>
      </c>
      <c r="B10123" s="29" t="s">
        <v>28903</v>
      </c>
      <c r="C10123" s="29" t="s">
        <v>28904</v>
      </c>
      <c r="D10123" s="28">
        <v>8.7777055333E10</v>
      </c>
      <c r="E10123" s="29" t="s">
        <v>674</v>
      </c>
      <c r="F10123" s="29" t="s">
        <v>2</v>
      </c>
      <c r="G10123" s="29" t="s">
        <v>6522</v>
      </c>
      <c r="H10123" s="51" t="s">
        <v>28905</v>
      </c>
      <c r="I10123" s="6"/>
      <c r="J10123" s="33"/>
    </row>
    <row r="10124">
      <c r="A10124" s="62">
        <v>9.41216300469E11</v>
      </c>
      <c r="B10124" s="63" t="s">
        <v>28906</v>
      </c>
      <c r="C10124" s="63" t="s">
        <v>28907</v>
      </c>
      <c r="D10124" s="62">
        <v>8.7753809085E10</v>
      </c>
      <c r="E10124" s="63" t="s">
        <v>225</v>
      </c>
      <c r="F10124" s="63" t="s">
        <v>205</v>
      </c>
      <c r="G10124" s="63" t="s">
        <v>6434</v>
      </c>
      <c r="H10124" s="33"/>
      <c r="I10124" s="33"/>
      <c r="J10124" s="6"/>
    </row>
    <row r="10125">
      <c r="A10125" s="28">
        <v>9.41214401264E11</v>
      </c>
      <c r="B10125" s="29" t="s">
        <v>28908</v>
      </c>
      <c r="C10125" s="29" t="s">
        <v>28909</v>
      </c>
      <c r="D10125" s="28">
        <v>8.7074101943E10</v>
      </c>
      <c r="E10125" s="29" t="s">
        <v>213</v>
      </c>
      <c r="F10125" s="29" t="s">
        <v>37</v>
      </c>
      <c r="G10125" s="29" t="s">
        <v>6860</v>
      </c>
      <c r="H10125" s="51" t="s">
        <v>28395</v>
      </c>
      <c r="I10125" s="6"/>
      <c r="J10125" s="10"/>
    </row>
    <row r="10126">
      <c r="A10126" s="28">
        <v>9.41213450603E11</v>
      </c>
      <c r="B10126" s="29" t="s">
        <v>28910</v>
      </c>
      <c r="C10126" s="29" t="s">
        <v>28911</v>
      </c>
      <c r="D10126" s="28">
        <f>+77759798908</f>
        <v>77759798908</v>
      </c>
      <c r="E10126" s="29" t="s">
        <v>165</v>
      </c>
      <c r="F10126" s="29" t="s">
        <v>186</v>
      </c>
      <c r="G10126" s="29" t="s">
        <v>4214</v>
      </c>
      <c r="H10126" s="51" t="s">
        <v>7551</v>
      </c>
      <c r="I10126" s="6"/>
      <c r="J10126" s="6"/>
    </row>
    <row r="10127">
      <c r="A10127" s="28">
        <v>9.41217301036E11</v>
      </c>
      <c r="B10127" s="29" t="s">
        <v>28912</v>
      </c>
      <c r="C10127" s="29" t="s">
        <v>28913</v>
      </c>
      <c r="D10127" s="39" t="s">
        <v>28914</v>
      </c>
      <c r="E10127" s="29" t="s">
        <v>225</v>
      </c>
      <c r="F10127" s="29" t="s">
        <v>2</v>
      </c>
      <c r="G10127" s="29" t="s">
        <v>6259</v>
      </c>
      <c r="H10127" s="51" t="s">
        <v>27818</v>
      </c>
      <c r="I10127" s="6"/>
      <c r="J10127" s="6"/>
    </row>
    <row r="10128">
      <c r="A10128" s="28">
        <v>9.412194005E11</v>
      </c>
      <c r="B10128" s="29" t="s">
        <v>28915</v>
      </c>
      <c r="C10128" s="29" t="s">
        <v>28916</v>
      </c>
      <c r="D10128" s="29" t="s">
        <v>28917</v>
      </c>
      <c r="E10128" s="29" t="s">
        <v>173</v>
      </c>
      <c r="F10128" s="29" t="s">
        <v>37</v>
      </c>
      <c r="G10128" s="29" t="s">
        <v>11527</v>
      </c>
      <c r="H10128" s="51" t="s">
        <v>28395</v>
      </c>
      <c r="I10128" s="6"/>
      <c r="J10128" s="13"/>
    </row>
    <row r="10129">
      <c r="A10129" s="28">
        <v>9.41219401608E11</v>
      </c>
      <c r="B10129" s="29" t="s">
        <v>28918</v>
      </c>
      <c r="C10129" s="29" t="s">
        <v>28919</v>
      </c>
      <c r="D10129" s="28">
        <v>8.7473630094E10</v>
      </c>
      <c r="E10129" s="29" t="s">
        <v>117</v>
      </c>
      <c r="F10129" s="29" t="s">
        <v>2</v>
      </c>
      <c r="G10129" s="29" t="s">
        <v>28920</v>
      </c>
      <c r="H10129" s="51" t="s">
        <v>27818</v>
      </c>
      <c r="I10129" s="6"/>
      <c r="J10129" s="6"/>
    </row>
    <row r="10130">
      <c r="A10130" s="3">
        <v>9.41223351075E11</v>
      </c>
      <c r="B10130" s="2" t="s">
        <v>28899</v>
      </c>
      <c r="C10130" s="2" t="s">
        <v>28900</v>
      </c>
      <c r="D10130" s="69" t="s">
        <v>28901</v>
      </c>
      <c r="E10130" s="2" t="s">
        <v>16</v>
      </c>
      <c r="F10130" s="2" t="s">
        <v>452</v>
      </c>
      <c r="G10130" s="2" t="s">
        <v>28902</v>
      </c>
      <c r="H10130" s="4" t="s">
        <v>28873</v>
      </c>
      <c r="I10130" s="10"/>
      <c r="J10130" s="13"/>
    </row>
    <row r="10131">
      <c r="A10131" s="28">
        <v>9.4122740092E11</v>
      </c>
      <c r="B10131" s="29" t="s">
        <v>28921</v>
      </c>
      <c r="C10131" s="29" t="s">
        <v>28922</v>
      </c>
      <c r="D10131" s="28">
        <v>8.7053171547E10</v>
      </c>
      <c r="E10131" s="29" t="s">
        <v>16</v>
      </c>
      <c r="F10131" s="29" t="s">
        <v>37</v>
      </c>
      <c r="G10131" s="29" t="s">
        <v>28923</v>
      </c>
      <c r="H10131" s="51" t="s">
        <v>28395</v>
      </c>
      <c r="I10131" s="6"/>
      <c r="J10131" s="33"/>
    </row>
    <row r="10132">
      <c r="A10132" s="28">
        <v>9.41224350786E11</v>
      </c>
      <c r="B10132" s="29" t="s">
        <v>28924</v>
      </c>
      <c r="C10132" s="29" t="s">
        <v>28925</v>
      </c>
      <c r="D10132" s="39" t="s">
        <v>28926</v>
      </c>
      <c r="E10132" s="29" t="s">
        <v>1331</v>
      </c>
      <c r="F10132" s="29" t="s">
        <v>91</v>
      </c>
      <c r="G10132" s="29" t="s">
        <v>3134</v>
      </c>
      <c r="H10132" s="51" t="s">
        <v>28927</v>
      </c>
      <c r="I10132" s="6"/>
      <c r="J10132" s="6"/>
    </row>
    <row r="10133">
      <c r="A10133" s="62">
        <v>9.41240002417E11</v>
      </c>
      <c r="B10133" s="63" t="s">
        <v>28928</v>
      </c>
      <c r="C10133" s="63" t="s">
        <v>28929</v>
      </c>
      <c r="D10133" s="63" t="s">
        <v>28930</v>
      </c>
      <c r="E10133" s="63" t="s">
        <v>1023</v>
      </c>
      <c r="F10133" s="63" t="s">
        <v>55</v>
      </c>
      <c r="G10133" s="63" t="s">
        <v>28931</v>
      </c>
      <c r="H10133" s="33"/>
      <c r="I10133" s="33"/>
      <c r="J10133" s="10"/>
    </row>
    <row r="10134">
      <c r="A10134" s="28">
        <v>9.50101351932E11</v>
      </c>
      <c r="B10134" s="29" t="s">
        <v>28932</v>
      </c>
      <c r="C10134" s="29" t="s">
        <v>28933</v>
      </c>
      <c r="D10134" s="28">
        <v>8.7471766861E10</v>
      </c>
      <c r="E10134" s="29" t="s">
        <v>15</v>
      </c>
      <c r="F10134" s="29" t="s">
        <v>201</v>
      </c>
      <c r="G10134" s="29" t="s">
        <v>2178</v>
      </c>
      <c r="H10134" s="51" t="s">
        <v>3552</v>
      </c>
      <c r="I10134" s="6"/>
      <c r="J10134" s="33"/>
    </row>
    <row r="10135">
      <c r="A10135" s="62">
        <v>9.50101303457E11</v>
      </c>
      <c r="B10135" s="63" t="s">
        <v>28934</v>
      </c>
      <c r="C10135" s="63" t="s">
        <v>28935</v>
      </c>
      <c r="D10135" s="62">
        <v>8.7024832111E10</v>
      </c>
      <c r="E10135" s="63" t="s">
        <v>525</v>
      </c>
      <c r="F10135" s="63" t="s">
        <v>205</v>
      </c>
      <c r="G10135" s="63" t="s">
        <v>1634</v>
      </c>
      <c r="H10135" s="33"/>
      <c r="I10135" s="33"/>
      <c r="J10135" s="10"/>
    </row>
    <row r="10136">
      <c r="A10136" s="28">
        <v>9.50101303487E11</v>
      </c>
      <c r="B10136" s="29" t="s">
        <v>28936</v>
      </c>
      <c r="C10136" s="29" t="s">
        <v>28937</v>
      </c>
      <c r="D10136" s="28">
        <v>8.7716420807E10</v>
      </c>
      <c r="E10136" s="29" t="s">
        <v>533</v>
      </c>
      <c r="F10136" s="29" t="s">
        <v>37</v>
      </c>
      <c r="G10136" s="29" t="s">
        <v>6941</v>
      </c>
      <c r="H10136" s="51" t="s">
        <v>28395</v>
      </c>
      <c r="I10136" s="6"/>
      <c r="J10136" s="6"/>
    </row>
    <row r="10137">
      <c r="A10137" s="62">
        <v>9.50111301584E11</v>
      </c>
      <c r="B10137" s="63" t="s">
        <v>28938</v>
      </c>
      <c r="C10137" s="63" t="s">
        <v>28939</v>
      </c>
      <c r="D10137" s="68" t="str">
        <f>+77077059695 ,87077059695</f>
        <v>#ERROR!</v>
      </c>
      <c r="E10137" s="63" t="s">
        <v>213</v>
      </c>
      <c r="F10137" s="63" t="s">
        <v>205</v>
      </c>
      <c r="G10137" s="63" t="s">
        <v>1634</v>
      </c>
      <c r="H10137" s="33"/>
      <c r="I10137" s="33"/>
      <c r="J10137" s="6"/>
    </row>
    <row r="10138">
      <c r="A10138" s="62">
        <v>9.50103301312E11</v>
      </c>
      <c r="B10138" s="63" t="s">
        <v>28940</v>
      </c>
      <c r="C10138" s="63" t="s">
        <v>28941</v>
      </c>
      <c r="D10138" s="62">
        <f>+77762013708</f>
        <v>77762013708</v>
      </c>
      <c r="E10138" s="63" t="s">
        <v>173</v>
      </c>
      <c r="F10138" s="63" t="s">
        <v>16</v>
      </c>
      <c r="G10138" s="63" t="s">
        <v>27232</v>
      </c>
      <c r="H10138" s="33"/>
      <c r="I10138" s="33"/>
      <c r="J10138" s="13"/>
    </row>
    <row r="10139">
      <c r="A10139" s="28">
        <v>9.50105300315E11</v>
      </c>
      <c r="B10139" s="29" t="s">
        <v>28942</v>
      </c>
      <c r="C10139" s="29" t="s">
        <v>28943</v>
      </c>
      <c r="D10139" s="28">
        <v>8.775868278E10</v>
      </c>
      <c r="E10139" s="29" t="s">
        <v>213</v>
      </c>
      <c r="F10139" s="29" t="s">
        <v>2</v>
      </c>
      <c r="G10139" s="29" t="s">
        <v>5569</v>
      </c>
      <c r="H10139" s="51" t="s">
        <v>28905</v>
      </c>
      <c r="I10139" s="6"/>
      <c r="J10139" s="6"/>
    </row>
    <row r="10140">
      <c r="A10140" s="28">
        <v>9.50107450438E11</v>
      </c>
      <c r="B10140" s="29" t="s">
        <v>28944</v>
      </c>
      <c r="C10140" s="29" t="s">
        <v>28945</v>
      </c>
      <c r="D10140" s="28">
        <v>8.7052674327E10</v>
      </c>
      <c r="E10140" s="29" t="s">
        <v>70</v>
      </c>
      <c r="F10140" s="29" t="s">
        <v>43</v>
      </c>
      <c r="G10140" s="29" t="s">
        <v>1661</v>
      </c>
      <c r="H10140" s="51" t="s">
        <v>28946</v>
      </c>
      <c r="I10140" s="6"/>
      <c r="J10140" s="6"/>
    </row>
    <row r="10141">
      <c r="A10141" s="28">
        <v>9.50102450679E11</v>
      </c>
      <c r="B10141" s="29" t="s">
        <v>28947</v>
      </c>
      <c r="C10141" s="29" t="s">
        <v>28948</v>
      </c>
      <c r="D10141" s="28">
        <v>8.7473009831E10</v>
      </c>
      <c r="E10141" s="29" t="s">
        <v>165</v>
      </c>
      <c r="F10141" s="29" t="s">
        <v>9</v>
      </c>
      <c r="G10141" s="29" t="s">
        <v>833</v>
      </c>
      <c r="H10141" s="30" t="s">
        <v>269</v>
      </c>
      <c r="I10141" s="6"/>
      <c r="J10141" s="6"/>
    </row>
    <row r="10142">
      <c r="A10142" s="28">
        <v>9.50120401571E11</v>
      </c>
      <c r="B10142" s="29" t="s">
        <v>25488</v>
      </c>
      <c r="C10142" s="29" t="s">
        <v>28949</v>
      </c>
      <c r="D10142" s="28">
        <v>8.7013247977E10</v>
      </c>
      <c r="E10142" s="29" t="s">
        <v>117</v>
      </c>
      <c r="F10142" s="29" t="s">
        <v>2</v>
      </c>
      <c r="G10142" s="29" t="s">
        <v>6236</v>
      </c>
      <c r="H10142" s="51" t="s">
        <v>27818</v>
      </c>
      <c r="I10142" s="6"/>
      <c r="J10142" s="6"/>
    </row>
    <row r="10143">
      <c r="A10143" s="28">
        <v>9.50116351362E11</v>
      </c>
      <c r="B10143" s="29" t="s">
        <v>28950</v>
      </c>
      <c r="C10143" s="29" t="s">
        <v>28951</v>
      </c>
      <c r="D10143" s="28">
        <v>8.7011944694E10</v>
      </c>
      <c r="E10143" s="29" t="s">
        <v>36</v>
      </c>
      <c r="F10143" s="29" t="s">
        <v>452</v>
      </c>
      <c r="G10143" s="29" t="s">
        <v>4499</v>
      </c>
      <c r="H10143" s="51" t="s">
        <v>28952</v>
      </c>
      <c r="I10143" s="6"/>
      <c r="J10143" s="6"/>
    </row>
    <row r="10144">
      <c r="A10144" s="62">
        <v>9.50118301225E11</v>
      </c>
      <c r="B10144" s="63" t="s">
        <v>28953</v>
      </c>
      <c r="C10144" s="63" t="s">
        <v>28954</v>
      </c>
      <c r="D10144" s="62">
        <v>8.7757764095E10</v>
      </c>
      <c r="E10144" s="63" t="s">
        <v>674</v>
      </c>
      <c r="F10144" s="63" t="s">
        <v>205</v>
      </c>
      <c r="G10144" s="63" t="s">
        <v>28955</v>
      </c>
      <c r="H10144" s="33"/>
      <c r="I10144" s="33"/>
      <c r="J10144" s="13"/>
    </row>
    <row r="10145">
      <c r="A10145" s="3">
        <v>9.5011335083E11</v>
      </c>
      <c r="B10145" s="2" t="s">
        <v>28956</v>
      </c>
      <c r="C10145" s="2" t="s">
        <v>28956</v>
      </c>
      <c r="D10145" s="69" t="s">
        <v>28957</v>
      </c>
      <c r="E10145" s="2" t="s">
        <v>16</v>
      </c>
      <c r="F10145" s="2" t="s">
        <v>201</v>
      </c>
      <c r="G10145" s="2" t="s">
        <v>18897</v>
      </c>
      <c r="H10145" s="4" t="s">
        <v>3226</v>
      </c>
      <c r="I10145" s="10"/>
      <c r="J10145" s="10"/>
    </row>
    <row r="10146">
      <c r="A10146" s="28">
        <v>9.50114451385E11</v>
      </c>
      <c r="B10146" s="29" t="s">
        <v>4796</v>
      </c>
      <c r="C10146" s="29" t="s">
        <v>28958</v>
      </c>
      <c r="D10146" s="28">
        <v>8.7026528719E10</v>
      </c>
      <c r="E10146" s="29" t="s">
        <v>225</v>
      </c>
      <c r="F10146" s="29" t="s">
        <v>71</v>
      </c>
      <c r="G10146" s="29" t="s">
        <v>3205</v>
      </c>
      <c r="H10146" s="51" t="s">
        <v>2990</v>
      </c>
      <c r="I10146" s="6"/>
      <c r="J10146" s="6"/>
    </row>
    <row r="10147">
      <c r="A10147" s="3">
        <v>9.50118350997E11</v>
      </c>
      <c r="B10147" s="2" t="s">
        <v>28959</v>
      </c>
      <c r="C10147" s="2" t="s">
        <v>28960</v>
      </c>
      <c r="D10147" s="3">
        <v>8.7472305495E10</v>
      </c>
      <c r="E10147" s="2" t="s">
        <v>165</v>
      </c>
      <c r="F10147" s="2" t="s">
        <v>91</v>
      </c>
      <c r="G10147" s="2" t="s">
        <v>3280</v>
      </c>
      <c r="H10147" s="4" t="s">
        <v>28576</v>
      </c>
      <c r="I10147" s="10"/>
      <c r="J10147" s="6"/>
    </row>
    <row r="10148">
      <c r="A10148" s="28">
        <v>9.50124450619E11</v>
      </c>
      <c r="B10148" s="29" t="s">
        <v>28961</v>
      </c>
      <c r="C10148" s="29" t="s">
        <v>28962</v>
      </c>
      <c r="D10148" s="28">
        <v>8.7472968794E10</v>
      </c>
      <c r="E10148" s="29" t="s">
        <v>213</v>
      </c>
      <c r="F10148" s="29" t="s">
        <v>9</v>
      </c>
      <c r="G10148" s="29" t="s">
        <v>1584</v>
      </c>
      <c r="H10148" s="30" t="s">
        <v>6758</v>
      </c>
      <c r="I10148" s="6"/>
      <c r="J10148" s="10"/>
    </row>
    <row r="10149">
      <c r="A10149" s="28">
        <v>9.50123300323E11</v>
      </c>
      <c r="B10149" s="29" t="s">
        <v>28963</v>
      </c>
      <c r="C10149" s="29" t="s">
        <v>28963</v>
      </c>
      <c r="D10149" s="39" t="s">
        <v>28964</v>
      </c>
      <c r="E10149" s="29" t="s">
        <v>117</v>
      </c>
      <c r="F10149" s="29" t="s">
        <v>273</v>
      </c>
      <c r="G10149" s="29" t="s">
        <v>6050</v>
      </c>
      <c r="H10149" s="51" t="s">
        <v>22686</v>
      </c>
      <c r="I10149" s="6"/>
      <c r="J10149" s="10"/>
    </row>
    <row r="10150">
      <c r="A10150" s="28">
        <v>9.50129350392E11</v>
      </c>
      <c r="B10150" s="29" t="s">
        <v>28965</v>
      </c>
      <c r="C10150" s="29" t="s">
        <v>28966</v>
      </c>
      <c r="D10150" s="28">
        <v>8.7082004401E10</v>
      </c>
      <c r="E10150" s="29" t="s">
        <v>165</v>
      </c>
      <c r="F10150" s="29" t="s">
        <v>71</v>
      </c>
      <c r="G10150" s="29" t="s">
        <v>2397</v>
      </c>
      <c r="H10150" s="51" t="s">
        <v>2990</v>
      </c>
      <c r="I10150" s="6"/>
      <c r="J10150" s="10"/>
    </row>
    <row r="10151">
      <c r="A10151" s="3">
        <v>9.50125351319E11</v>
      </c>
      <c r="B10151" s="2" t="s">
        <v>28967</v>
      </c>
      <c r="C10151" s="2" t="s">
        <v>28968</v>
      </c>
      <c r="D10151" s="3">
        <v>8.7055068169E10</v>
      </c>
      <c r="E10151" s="2" t="s">
        <v>674</v>
      </c>
      <c r="F10151" s="2" t="s">
        <v>141</v>
      </c>
      <c r="G10151" s="2" t="s">
        <v>14241</v>
      </c>
      <c r="H10151" s="4" t="s">
        <v>14093</v>
      </c>
      <c r="I10151" s="10"/>
      <c r="J10151" s="20"/>
    </row>
    <row r="10152">
      <c r="A10152" s="3">
        <v>9.50131351331E11</v>
      </c>
      <c r="B10152" s="2" t="s">
        <v>28969</v>
      </c>
      <c r="C10152" s="2" t="s">
        <v>28970</v>
      </c>
      <c r="D10152" s="3">
        <v>8.7051172491E10</v>
      </c>
      <c r="E10152" s="2" t="s">
        <v>362</v>
      </c>
      <c r="F10152" s="2" t="s">
        <v>55</v>
      </c>
      <c r="G10152" s="2" t="s">
        <v>14656</v>
      </c>
      <c r="H10152" s="4" t="s">
        <v>5977</v>
      </c>
      <c r="I10152" s="10"/>
      <c r="J10152" s="6"/>
    </row>
    <row r="10153">
      <c r="A10153" s="62">
        <v>9.50131301474E11</v>
      </c>
      <c r="B10153" s="63" t="s">
        <v>28971</v>
      </c>
      <c r="C10153" s="63" t="s">
        <v>28972</v>
      </c>
      <c r="D10153" s="62">
        <v>8.7755159093E10</v>
      </c>
      <c r="E10153" s="63" t="s">
        <v>36</v>
      </c>
      <c r="F10153" s="63" t="s">
        <v>205</v>
      </c>
      <c r="G10153" s="63" t="s">
        <v>1634</v>
      </c>
      <c r="H10153" s="33"/>
      <c r="I10153" s="33"/>
      <c r="J10153" s="33"/>
    </row>
    <row r="10154">
      <c r="A10154" s="28">
        <v>9.50131351381E11</v>
      </c>
      <c r="B10154" s="29" t="s">
        <v>28973</v>
      </c>
      <c r="C10154" s="29" t="s">
        <v>28974</v>
      </c>
      <c r="D10154" s="28">
        <v>8.7075567102E10</v>
      </c>
      <c r="E10154" s="29" t="s">
        <v>165</v>
      </c>
      <c r="F10154" s="29" t="s">
        <v>91</v>
      </c>
      <c r="G10154" s="29" t="s">
        <v>12984</v>
      </c>
      <c r="H10154" s="51" t="s">
        <v>28975</v>
      </c>
      <c r="I10154" s="6"/>
      <c r="J10154" s="6"/>
    </row>
    <row r="10155">
      <c r="A10155" s="28">
        <v>9.50206451147E11</v>
      </c>
      <c r="B10155" s="29" t="s">
        <v>28976</v>
      </c>
      <c r="C10155" s="29" t="s">
        <v>28977</v>
      </c>
      <c r="D10155" s="29" t="s">
        <v>28978</v>
      </c>
      <c r="E10155" s="29" t="s">
        <v>165</v>
      </c>
      <c r="F10155" s="29" t="s">
        <v>16</v>
      </c>
      <c r="G10155" s="29" t="s">
        <v>2912</v>
      </c>
      <c r="H10155" s="51" t="s">
        <v>3217</v>
      </c>
      <c r="I10155" s="6"/>
      <c r="J10155" s="33"/>
    </row>
    <row r="10156">
      <c r="A10156" s="28">
        <v>9.50201300991E11</v>
      </c>
      <c r="B10156" s="29" t="s">
        <v>28979</v>
      </c>
      <c r="C10156" s="29" t="s">
        <v>28980</v>
      </c>
      <c r="D10156" s="28">
        <v>8.7782180808E10</v>
      </c>
      <c r="E10156" s="29" t="s">
        <v>525</v>
      </c>
      <c r="F10156" s="29" t="s">
        <v>37</v>
      </c>
      <c r="G10156" s="29" t="s">
        <v>25723</v>
      </c>
      <c r="H10156" s="51" t="s">
        <v>28395</v>
      </c>
      <c r="I10156" s="6"/>
      <c r="J10156" s="6"/>
    </row>
    <row r="10157">
      <c r="A10157" s="28">
        <v>9.50202350874E11</v>
      </c>
      <c r="B10157" s="29" t="s">
        <v>28981</v>
      </c>
      <c r="C10157" s="29" t="s">
        <v>28982</v>
      </c>
      <c r="D10157" s="28">
        <v>8.7774979393E10</v>
      </c>
      <c r="E10157" s="29" t="s">
        <v>36</v>
      </c>
      <c r="F10157" s="29" t="s">
        <v>96</v>
      </c>
      <c r="G10157" s="29" t="s">
        <v>2197</v>
      </c>
      <c r="H10157" s="51" t="s">
        <v>2882</v>
      </c>
      <c r="I10157" s="6"/>
      <c r="J10157" s="10"/>
    </row>
    <row r="10158">
      <c r="A10158" s="3">
        <v>9.50207350168E11</v>
      </c>
      <c r="B10158" s="2" t="s">
        <v>28983</v>
      </c>
      <c r="C10158" s="2" t="s">
        <v>28984</v>
      </c>
      <c r="D10158" s="69" t="s">
        <v>28985</v>
      </c>
      <c r="E10158" s="2" t="s">
        <v>117</v>
      </c>
      <c r="F10158" s="2" t="s">
        <v>141</v>
      </c>
      <c r="G10158" s="2" t="s">
        <v>22319</v>
      </c>
      <c r="H10158" s="4" t="s">
        <v>28986</v>
      </c>
      <c r="I10158" s="10"/>
      <c r="J10158" s="6"/>
    </row>
    <row r="10159">
      <c r="A10159" s="62">
        <v>9.50203301227E11</v>
      </c>
      <c r="B10159" s="63" t="s">
        <v>28987</v>
      </c>
      <c r="C10159" s="63" t="s">
        <v>28988</v>
      </c>
      <c r="D10159" s="68" t="str">
        <f>+77073771707 ,87073771707</f>
        <v>#ERROR!</v>
      </c>
      <c r="E10159" s="63" t="s">
        <v>70</v>
      </c>
      <c r="F10159" s="63" t="s">
        <v>16</v>
      </c>
      <c r="G10159" s="63" t="s">
        <v>28989</v>
      </c>
      <c r="H10159" s="33"/>
      <c r="I10159" s="33"/>
      <c r="J10159" s="10"/>
    </row>
    <row r="10160">
      <c r="A10160" s="3">
        <v>9.50203301881E11</v>
      </c>
      <c r="B10160" s="2" t="s">
        <v>28990</v>
      </c>
      <c r="C10160" s="2" t="s">
        <v>28991</v>
      </c>
      <c r="D10160" s="3">
        <v>8.7756039505E10</v>
      </c>
      <c r="E10160" s="2" t="s">
        <v>117</v>
      </c>
      <c r="F10160" s="2" t="s">
        <v>273</v>
      </c>
      <c r="G10160" s="2" t="s">
        <v>137</v>
      </c>
      <c r="H10160" s="4" t="s">
        <v>21650</v>
      </c>
      <c r="I10160" s="10"/>
      <c r="J10160" s="33"/>
    </row>
    <row r="10161">
      <c r="A10161" s="28">
        <v>9.50206301888E11</v>
      </c>
      <c r="B10161" s="29" t="s">
        <v>28992</v>
      </c>
      <c r="C10161" s="29" t="s">
        <v>28993</v>
      </c>
      <c r="D10161" s="28">
        <v>8.7020934695E10</v>
      </c>
      <c r="E10161" s="29" t="s">
        <v>213</v>
      </c>
      <c r="F10161" s="29" t="s">
        <v>273</v>
      </c>
      <c r="G10161" s="29" t="s">
        <v>137</v>
      </c>
      <c r="H10161" s="51" t="s">
        <v>22970</v>
      </c>
      <c r="I10161" s="6"/>
      <c r="J10161" s="10"/>
    </row>
    <row r="10162">
      <c r="A10162" s="3">
        <v>9.50207350386E11</v>
      </c>
      <c r="B10162" s="2" t="s">
        <v>28994</v>
      </c>
      <c r="C10162" s="2" t="s">
        <v>28995</v>
      </c>
      <c r="D10162" s="3">
        <v>8.7714344438E10</v>
      </c>
      <c r="E10162" s="2" t="s">
        <v>762</v>
      </c>
      <c r="F10162" s="2" t="s">
        <v>91</v>
      </c>
      <c r="G10162" s="2" t="s">
        <v>2005</v>
      </c>
      <c r="H10162" s="4" t="s">
        <v>3384</v>
      </c>
      <c r="I10162" s="10"/>
      <c r="J10162" s="6"/>
    </row>
    <row r="10163">
      <c r="A10163" s="28">
        <v>9.5021235146E11</v>
      </c>
      <c r="B10163" s="29" t="s">
        <v>28996</v>
      </c>
      <c r="C10163" s="29" t="s">
        <v>28997</v>
      </c>
      <c r="D10163" s="39" t="s">
        <v>28998</v>
      </c>
      <c r="E10163" s="29" t="s">
        <v>213</v>
      </c>
      <c r="F10163" s="29" t="s">
        <v>201</v>
      </c>
      <c r="G10163" s="29" t="s">
        <v>1738</v>
      </c>
      <c r="H10163" s="51" t="s">
        <v>28472</v>
      </c>
      <c r="I10163" s="6"/>
      <c r="J10163" s="6"/>
    </row>
    <row r="10164">
      <c r="A10164" s="3">
        <v>9.50214301277E11</v>
      </c>
      <c r="B10164" s="2" t="s">
        <v>28999</v>
      </c>
      <c r="C10164" s="2" t="s">
        <v>29000</v>
      </c>
      <c r="D10164" s="69" t="s">
        <v>29001</v>
      </c>
      <c r="E10164" s="2" t="s">
        <v>165</v>
      </c>
      <c r="F10164" s="2" t="s">
        <v>96</v>
      </c>
      <c r="G10164" s="2" t="s">
        <v>1947</v>
      </c>
      <c r="H10164" s="4" t="s">
        <v>26100</v>
      </c>
      <c r="I10164" s="10"/>
      <c r="J10164" s="6"/>
    </row>
    <row r="10165">
      <c r="A10165" s="28">
        <v>9.50213300937E11</v>
      </c>
      <c r="B10165" s="29" t="s">
        <v>29002</v>
      </c>
      <c r="C10165" s="29" t="s">
        <v>29003</v>
      </c>
      <c r="D10165" s="28">
        <v>8.7756039505E10</v>
      </c>
      <c r="E10165" s="29" t="s">
        <v>165</v>
      </c>
      <c r="F10165" s="29" t="s">
        <v>37</v>
      </c>
      <c r="G10165" s="29" t="s">
        <v>14092</v>
      </c>
      <c r="H10165" s="51" t="s">
        <v>28395</v>
      </c>
      <c r="I10165" s="6"/>
      <c r="J10165" s="6"/>
    </row>
    <row r="10166">
      <c r="A10166" s="28">
        <v>9.50213350329E11</v>
      </c>
      <c r="B10166" s="29" t="s">
        <v>29004</v>
      </c>
      <c r="C10166" s="29" t="s">
        <v>29005</v>
      </c>
      <c r="D10166" s="39" t="s">
        <v>29006</v>
      </c>
      <c r="E10166" s="29" t="s">
        <v>225</v>
      </c>
      <c r="F10166" s="29" t="s">
        <v>141</v>
      </c>
      <c r="G10166" s="29" t="s">
        <v>13523</v>
      </c>
      <c r="H10166" s="51" t="s">
        <v>28124</v>
      </c>
      <c r="I10166" s="6"/>
      <c r="J10166" s="10"/>
    </row>
    <row r="10167">
      <c r="A10167" s="3">
        <v>9.50214301712E11</v>
      </c>
      <c r="B10167" s="2" t="s">
        <v>29007</v>
      </c>
      <c r="C10167" s="2" t="s">
        <v>29008</v>
      </c>
      <c r="D10167" s="3">
        <v>8.7718522525E10</v>
      </c>
      <c r="E10167" s="2" t="s">
        <v>36</v>
      </c>
      <c r="F10167" s="2" t="s">
        <v>31</v>
      </c>
      <c r="G10167" s="2" t="s">
        <v>2447</v>
      </c>
      <c r="H10167" s="4" t="s">
        <v>7313</v>
      </c>
      <c r="I10167" s="10"/>
      <c r="J10167" s="6"/>
    </row>
    <row r="10168">
      <c r="A10168" s="28">
        <v>9.50216350464E11</v>
      </c>
      <c r="B10168" s="29" t="s">
        <v>29009</v>
      </c>
      <c r="C10168" s="29" t="s">
        <v>29010</v>
      </c>
      <c r="D10168" s="28">
        <v>8.7760545623E10</v>
      </c>
      <c r="E10168" s="29" t="s">
        <v>117</v>
      </c>
      <c r="F10168" s="29" t="s">
        <v>452</v>
      </c>
      <c r="G10168" s="29" t="s">
        <v>16172</v>
      </c>
      <c r="H10168" s="51" t="s">
        <v>28540</v>
      </c>
      <c r="I10168" s="6"/>
      <c r="J10168" s="6"/>
    </row>
    <row r="10169">
      <c r="A10169" s="28">
        <v>9.50215450792E11</v>
      </c>
      <c r="B10169" s="29" t="s">
        <v>29011</v>
      </c>
      <c r="C10169" s="29" t="s">
        <v>29012</v>
      </c>
      <c r="D10169" s="39" t="s">
        <v>29013</v>
      </c>
      <c r="E10169" s="29" t="s">
        <v>554</v>
      </c>
      <c r="F10169" s="29" t="s">
        <v>201</v>
      </c>
      <c r="G10169" s="29" t="s">
        <v>214</v>
      </c>
      <c r="H10169" s="51" t="s">
        <v>3226</v>
      </c>
      <c r="I10169" s="6"/>
      <c r="J10169" s="10"/>
      <c r="K10169" s="27"/>
      <c r="L10169" s="27"/>
      <c r="M10169" s="27"/>
      <c r="N10169" s="27"/>
      <c r="O10169" s="27"/>
      <c r="P10169" s="27"/>
      <c r="Q10169" s="27"/>
      <c r="R10169" s="27"/>
      <c r="S10169" s="27"/>
      <c r="T10169" s="27"/>
      <c r="U10169" s="27"/>
      <c r="V10169" s="27"/>
      <c r="W10169" s="27"/>
      <c r="X10169" s="27"/>
      <c r="Y10169" s="27"/>
      <c r="Z10169" s="27"/>
    </row>
    <row r="10170">
      <c r="A10170" s="3">
        <v>9.50218301209E11</v>
      </c>
      <c r="B10170" s="2" t="s">
        <v>29014</v>
      </c>
      <c r="C10170" s="2" t="s">
        <v>29015</v>
      </c>
      <c r="D10170" s="3">
        <v>8.771151203E10</v>
      </c>
      <c r="E10170" s="2" t="s">
        <v>165</v>
      </c>
      <c r="F10170" s="2" t="s">
        <v>37</v>
      </c>
      <c r="G10170" s="2" t="s">
        <v>5968</v>
      </c>
      <c r="H10170" s="4" t="s">
        <v>29016</v>
      </c>
      <c r="I10170" s="10"/>
      <c r="J10170" s="6"/>
    </row>
    <row r="10171">
      <c r="A10171" s="28">
        <v>9.50216450163E11</v>
      </c>
      <c r="B10171" s="29" t="s">
        <v>29017</v>
      </c>
      <c r="C10171" s="29" t="s">
        <v>29018</v>
      </c>
      <c r="D10171" s="28">
        <v>8.7786240182E10</v>
      </c>
      <c r="E10171" s="29" t="s">
        <v>225</v>
      </c>
      <c r="F10171" s="29" t="s">
        <v>71</v>
      </c>
      <c r="G10171" s="29" t="s">
        <v>3205</v>
      </c>
      <c r="H10171" s="51" t="s">
        <v>29019</v>
      </c>
      <c r="I10171" s="6"/>
      <c r="J10171" s="10"/>
    </row>
    <row r="10172">
      <c r="A10172" s="28">
        <v>9.50216351155E11</v>
      </c>
      <c r="B10172" s="29" t="s">
        <v>29020</v>
      </c>
      <c r="C10172" s="29" t="s">
        <v>29021</v>
      </c>
      <c r="D10172" s="28">
        <v>8.7779351327E10</v>
      </c>
      <c r="E10172" s="29" t="s">
        <v>165</v>
      </c>
      <c r="F10172" s="29" t="s">
        <v>9</v>
      </c>
      <c r="G10172" s="29" t="s">
        <v>29022</v>
      </c>
      <c r="H10172" s="30" t="s">
        <v>6638</v>
      </c>
      <c r="I10172" s="6"/>
      <c r="J10172" s="6"/>
    </row>
    <row r="10173">
      <c r="A10173" s="28">
        <v>9.50218350227E11</v>
      </c>
      <c r="B10173" s="29" t="s">
        <v>29023</v>
      </c>
      <c r="C10173" s="29" t="s">
        <v>29024</v>
      </c>
      <c r="D10173" s="28">
        <v>8.705207445E10</v>
      </c>
      <c r="E10173" s="29" t="s">
        <v>225</v>
      </c>
      <c r="F10173" s="29" t="s">
        <v>9</v>
      </c>
      <c r="G10173" s="29" t="s">
        <v>1121</v>
      </c>
      <c r="H10173" s="30" t="s">
        <v>269</v>
      </c>
      <c r="I10173" s="6"/>
      <c r="J10173" s="13"/>
    </row>
    <row r="10174">
      <c r="A10174" s="62">
        <v>9.5022000046E11</v>
      </c>
      <c r="B10174" s="63" t="s">
        <v>29025</v>
      </c>
      <c r="C10174" s="63" t="s">
        <v>29026</v>
      </c>
      <c r="D10174" s="62">
        <v>8.8700303201E11</v>
      </c>
      <c r="E10174" s="63" t="s">
        <v>15</v>
      </c>
      <c r="F10174" s="63" t="s">
        <v>428</v>
      </c>
      <c r="G10174" s="63" t="s">
        <v>3751</v>
      </c>
      <c r="H10174" s="33"/>
      <c r="I10174" s="33"/>
      <c r="J10174" s="10"/>
    </row>
    <row r="10175">
      <c r="A10175" s="72">
        <v>9.50240001616E11</v>
      </c>
      <c r="B10175" s="73" t="s">
        <v>29027</v>
      </c>
      <c r="C10175" s="73" t="s">
        <v>29028</v>
      </c>
      <c r="D10175" s="72">
        <v>8.7122361572E10</v>
      </c>
      <c r="E10175" s="73" t="s">
        <v>247</v>
      </c>
      <c r="F10175" s="73" t="s">
        <v>452</v>
      </c>
      <c r="G10175" s="73" t="s">
        <v>29029</v>
      </c>
      <c r="H10175" s="74" t="s">
        <v>29030</v>
      </c>
      <c r="I10175" s="14"/>
      <c r="J10175" s="6"/>
    </row>
    <row r="10176">
      <c r="A10176" s="3">
        <v>9.502234502E11</v>
      </c>
      <c r="B10176" s="2" t="s">
        <v>29031</v>
      </c>
      <c r="C10176" s="2" t="s">
        <v>29031</v>
      </c>
      <c r="D10176" s="2" t="s">
        <v>29032</v>
      </c>
      <c r="E10176" s="2" t="s">
        <v>36</v>
      </c>
      <c r="F10176" s="2" t="s">
        <v>186</v>
      </c>
      <c r="G10176" s="2" t="s">
        <v>2886</v>
      </c>
      <c r="H10176" s="4" t="s">
        <v>3046</v>
      </c>
      <c r="I10176" s="10"/>
      <c r="J10176" s="20"/>
    </row>
    <row r="10177">
      <c r="A10177" s="3">
        <v>9.50220351711E11</v>
      </c>
      <c r="B10177" s="2" t="s">
        <v>29033</v>
      </c>
      <c r="C10177" s="2" t="s">
        <v>29034</v>
      </c>
      <c r="D10177" s="3">
        <v>8.7022826111E10</v>
      </c>
      <c r="E10177" s="2" t="s">
        <v>2239</v>
      </c>
      <c r="F10177" s="2" t="s">
        <v>201</v>
      </c>
      <c r="G10177" s="2" t="s">
        <v>2976</v>
      </c>
      <c r="H10177" s="4" t="s">
        <v>3226</v>
      </c>
      <c r="I10177" s="10"/>
      <c r="J10177" s="33"/>
    </row>
    <row r="10178">
      <c r="A10178" s="62">
        <v>9.50240001626E11</v>
      </c>
      <c r="B10178" s="63" t="s">
        <v>29035</v>
      </c>
      <c r="C10178" s="63" t="s">
        <v>29036</v>
      </c>
      <c r="D10178" s="62">
        <v>8.7145479029E10</v>
      </c>
      <c r="E10178" s="63" t="s">
        <v>5649</v>
      </c>
      <c r="F10178" s="63" t="s">
        <v>43</v>
      </c>
      <c r="G10178" s="63" t="s">
        <v>29037</v>
      </c>
      <c r="H10178" s="33"/>
      <c r="I10178" s="33"/>
      <c r="J10178" s="33"/>
    </row>
    <row r="10179">
      <c r="A10179" s="62">
        <v>9.50310300766E11</v>
      </c>
      <c r="B10179" s="63" t="s">
        <v>29038</v>
      </c>
      <c r="C10179" s="63" t="s">
        <v>29039</v>
      </c>
      <c r="D10179" s="62">
        <f>+77777777777</f>
        <v>77777777777</v>
      </c>
      <c r="E10179" s="63" t="s">
        <v>213</v>
      </c>
      <c r="F10179" s="63" t="s">
        <v>205</v>
      </c>
      <c r="G10179" s="63" t="s">
        <v>1634</v>
      </c>
      <c r="H10179" s="33"/>
      <c r="I10179" s="33"/>
      <c r="J10179" s="6"/>
    </row>
    <row r="10180">
      <c r="A10180" s="62">
        <v>9.50240002059E11</v>
      </c>
      <c r="B10180" s="63" t="s">
        <v>29040</v>
      </c>
      <c r="C10180" s="63" t="s">
        <v>29041</v>
      </c>
      <c r="D10180" s="62">
        <v>8.7243340449E10</v>
      </c>
      <c r="E10180" s="63" t="s">
        <v>7825</v>
      </c>
      <c r="F10180" s="63" t="s">
        <v>205</v>
      </c>
      <c r="G10180" s="63" t="s">
        <v>29042</v>
      </c>
      <c r="H10180" s="33"/>
      <c r="I10180" s="33"/>
      <c r="J10180" s="6"/>
    </row>
    <row r="10181">
      <c r="A10181" s="62">
        <v>9.50306300269E11</v>
      </c>
      <c r="B10181" s="63" t="s">
        <v>29043</v>
      </c>
      <c r="C10181" s="63" t="s">
        <v>29044</v>
      </c>
      <c r="D10181" s="62">
        <v>8.7770159591E10</v>
      </c>
      <c r="E10181" s="63" t="s">
        <v>36</v>
      </c>
      <c r="F10181" s="63" t="s">
        <v>16</v>
      </c>
      <c r="G10181" s="63" t="s">
        <v>29045</v>
      </c>
      <c r="H10181" s="33"/>
      <c r="I10181" s="33"/>
      <c r="J10181" s="33"/>
    </row>
    <row r="10182">
      <c r="A10182" s="62">
        <v>9.50310301437E11</v>
      </c>
      <c r="B10182" s="63" t="s">
        <v>17976</v>
      </c>
      <c r="C10182" s="63" t="s">
        <v>29046</v>
      </c>
      <c r="D10182" s="62">
        <v>8.707187505E10</v>
      </c>
      <c r="E10182" s="63" t="s">
        <v>36</v>
      </c>
      <c r="F10182" s="63" t="s">
        <v>205</v>
      </c>
      <c r="G10182" s="63" t="s">
        <v>1634</v>
      </c>
      <c r="H10182" s="33"/>
      <c r="I10182" s="33"/>
      <c r="J10182" s="20"/>
    </row>
    <row r="10183">
      <c r="A10183" s="62">
        <v>9.50314351574E11</v>
      </c>
      <c r="B10183" s="63" t="s">
        <v>29047</v>
      </c>
      <c r="C10183" s="63" t="s">
        <v>29048</v>
      </c>
      <c r="D10183" s="62">
        <v>8.7089642392E10</v>
      </c>
      <c r="E10183" s="63" t="s">
        <v>117</v>
      </c>
      <c r="F10183" s="63" t="s">
        <v>1868</v>
      </c>
      <c r="G10183" s="63" t="s">
        <v>14424</v>
      </c>
      <c r="H10183" s="33"/>
      <c r="I10183" s="33"/>
      <c r="J10183" s="6"/>
    </row>
    <row r="10184">
      <c r="A10184" s="3">
        <v>9.5031245147E11</v>
      </c>
      <c r="B10184" s="2" t="s">
        <v>29049</v>
      </c>
      <c r="C10184" s="2" t="s">
        <v>29050</v>
      </c>
      <c r="D10184" s="69" t="s">
        <v>29051</v>
      </c>
      <c r="E10184" s="2" t="s">
        <v>117</v>
      </c>
      <c r="F10184" s="2" t="s">
        <v>60</v>
      </c>
      <c r="G10184" s="2" t="s">
        <v>14291</v>
      </c>
      <c r="H10184" s="4" t="s">
        <v>3485</v>
      </c>
      <c r="I10184" s="10"/>
      <c r="J10184" s="10"/>
    </row>
    <row r="10185">
      <c r="A10185" s="28">
        <v>9.50325351237E11</v>
      </c>
      <c r="B10185" s="29" t="s">
        <v>29052</v>
      </c>
      <c r="C10185" s="29" t="s">
        <v>29053</v>
      </c>
      <c r="D10185" s="39" t="s">
        <v>29054</v>
      </c>
      <c r="E10185" s="29" t="s">
        <v>117</v>
      </c>
      <c r="F10185" s="29" t="s">
        <v>71</v>
      </c>
      <c r="G10185" s="29" t="s">
        <v>13458</v>
      </c>
      <c r="H10185" s="51" t="s">
        <v>29019</v>
      </c>
      <c r="I10185" s="6"/>
      <c r="J10185" s="6"/>
    </row>
    <row r="10186">
      <c r="A10186" s="28">
        <v>9.50321350643E11</v>
      </c>
      <c r="B10186" s="29" t="s">
        <v>29055</v>
      </c>
      <c r="C10186" s="29" t="s">
        <v>29056</v>
      </c>
      <c r="D10186" s="28">
        <f>+7702432448</f>
        <v>7702432448</v>
      </c>
      <c r="E10186" s="29" t="s">
        <v>117</v>
      </c>
      <c r="F10186" s="29" t="s">
        <v>91</v>
      </c>
      <c r="G10186" s="29" t="s">
        <v>29057</v>
      </c>
      <c r="H10186" s="51" t="s">
        <v>28264</v>
      </c>
      <c r="I10186" s="6"/>
      <c r="J10186" s="10"/>
    </row>
    <row r="10187">
      <c r="A10187" s="28">
        <v>9.50320400211E11</v>
      </c>
      <c r="B10187" s="29" t="s">
        <v>29058</v>
      </c>
      <c r="C10187" s="29" t="s">
        <v>29059</v>
      </c>
      <c r="D10187" s="28">
        <f>+77471974134</f>
        <v>77471974134</v>
      </c>
      <c r="E10187" s="29" t="s">
        <v>1</v>
      </c>
      <c r="F10187" s="29" t="s">
        <v>16</v>
      </c>
      <c r="G10187" s="29" t="s">
        <v>6548</v>
      </c>
      <c r="H10187" s="51" t="s">
        <v>2882</v>
      </c>
      <c r="I10187" s="6"/>
      <c r="J10187" s="6"/>
    </row>
    <row r="10188">
      <c r="A10188" s="62">
        <v>9.50321351661E11</v>
      </c>
      <c r="B10188" s="63" t="s">
        <v>29060</v>
      </c>
      <c r="C10188" s="63" t="s">
        <v>29061</v>
      </c>
      <c r="D10188" s="62">
        <v>8.7781709894E10</v>
      </c>
      <c r="E10188" s="63" t="s">
        <v>379</v>
      </c>
      <c r="F10188" s="63" t="s">
        <v>1868</v>
      </c>
      <c r="G10188" s="63" t="s">
        <v>5543</v>
      </c>
      <c r="H10188" s="33"/>
      <c r="I10188" s="33"/>
      <c r="J10188" s="10"/>
    </row>
    <row r="10189">
      <c r="A10189" s="3">
        <v>9.50323300221E11</v>
      </c>
      <c r="B10189" s="2" t="s">
        <v>29062</v>
      </c>
      <c r="C10189" s="2" t="s">
        <v>29063</v>
      </c>
      <c r="D10189" s="2" t="s">
        <v>29064</v>
      </c>
      <c r="E10189" s="2" t="s">
        <v>1335</v>
      </c>
      <c r="F10189" s="2" t="s">
        <v>31</v>
      </c>
      <c r="G10189" s="2" t="s">
        <v>2552</v>
      </c>
      <c r="H10189" s="4" t="s">
        <v>29065</v>
      </c>
      <c r="I10189" s="10"/>
      <c r="J10189" s="10"/>
    </row>
    <row r="10190">
      <c r="A10190" s="3">
        <v>9.50340000136E11</v>
      </c>
      <c r="B10190" s="2" t="s">
        <v>29066</v>
      </c>
      <c r="C10190" s="2" t="s">
        <v>29067</v>
      </c>
      <c r="D10190" s="3">
        <v>8.7283922213E10</v>
      </c>
      <c r="E10190" s="2" t="s">
        <v>21</v>
      </c>
      <c r="F10190" s="2" t="s">
        <v>31</v>
      </c>
      <c r="G10190" s="2" t="s">
        <v>29068</v>
      </c>
      <c r="H10190" s="4" t="s">
        <v>29069</v>
      </c>
      <c r="I10190" s="10"/>
      <c r="J10190" s="10"/>
    </row>
    <row r="10191">
      <c r="A10191" s="28">
        <v>9.50326301137E11</v>
      </c>
      <c r="B10191" s="29" t="s">
        <v>29070</v>
      </c>
      <c r="C10191" s="29" t="s">
        <v>29071</v>
      </c>
      <c r="D10191" s="28">
        <v>8.7077517386E10</v>
      </c>
      <c r="E10191" s="29" t="s">
        <v>173</v>
      </c>
      <c r="F10191" s="29" t="s">
        <v>273</v>
      </c>
      <c r="G10191" s="29" t="s">
        <v>274</v>
      </c>
      <c r="H10191" s="51" t="s">
        <v>29072</v>
      </c>
      <c r="I10191" s="6"/>
      <c r="J10191" s="6"/>
    </row>
    <row r="10192">
      <c r="A10192" s="28">
        <v>9.50403401716E11</v>
      </c>
      <c r="B10192" s="29" t="s">
        <v>29073</v>
      </c>
      <c r="C10192" s="29" t="s">
        <v>29074</v>
      </c>
      <c r="D10192" s="39" t="s">
        <v>29075</v>
      </c>
      <c r="E10192" s="29" t="s">
        <v>29076</v>
      </c>
      <c r="F10192" s="29" t="s">
        <v>37</v>
      </c>
      <c r="G10192" s="29" t="s">
        <v>25911</v>
      </c>
      <c r="H10192" s="51" t="s">
        <v>28747</v>
      </c>
      <c r="I10192" s="6"/>
      <c r="J10192" s="6"/>
    </row>
    <row r="10193">
      <c r="A10193" s="62">
        <v>9.50340000651E11</v>
      </c>
      <c r="B10193" s="63" t="s">
        <v>29077</v>
      </c>
      <c r="C10193" s="63" t="s">
        <v>29078</v>
      </c>
      <c r="D10193" s="62">
        <v>8.7214932937E10</v>
      </c>
      <c r="E10193" s="63" t="s">
        <v>29079</v>
      </c>
      <c r="F10193" s="63" t="s">
        <v>71</v>
      </c>
      <c r="G10193" s="63" t="s">
        <v>29080</v>
      </c>
      <c r="H10193" s="33"/>
      <c r="I10193" s="33"/>
      <c r="J10193" s="6"/>
    </row>
    <row r="10194">
      <c r="A10194" s="62">
        <v>9.50340002033E11</v>
      </c>
      <c r="B10194" s="63" t="s">
        <v>29081</v>
      </c>
      <c r="C10194" s="63" t="s">
        <v>29082</v>
      </c>
      <c r="D10194" s="63" t="s">
        <v>29083</v>
      </c>
      <c r="E10194" s="63" t="s">
        <v>21</v>
      </c>
      <c r="F10194" s="63" t="s">
        <v>96</v>
      </c>
      <c r="G10194" s="63" t="s">
        <v>29084</v>
      </c>
      <c r="H10194" s="33"/>
      <c r="I10194" s="33"/>
      <c r="J10194" s="33"/>
    </row>
    <row r="10195">
      <c r="A10195" s="28">
        <v>9.50340000027E11</v>
      </c>
      <c r="B10195" s="29" t="s">
        <v>29085</v>
      </c>
      <c r="C10195" s="29" t="s">
        <v>29086</v>
      </c>
      <c r="D10195" s="28">
        <v>8.7213956013E10</v>
      </c>
      <c r="E10195" s="29" t="s">
        <v>29087</v>
      </c>
      <c r="F10195" s="29" t="s">
        <v>71</v>
      </c>
      <c r="G10195" s="29" t="s">
        <v>29088</v>
      </c>
      <c r="H10195" s="51" t="s">
        <v>29089</v>
      </c>
      <c r="I10195" s="6"/>
      <c r="J10195" s="13"/>
    </row>
    <row r="10196">
      <c r="A10196" s="62">
        <v>9.50411400464E11</v>
      </c>
      <c r="B10196" s="63" t="s">
        <v>29090</v>
      </c>
      <c r="C10196" s="63" t="s">
        <v>29091</v>
      </c>
      <c r="D10196" s="62">
        <v>8.707297407E10</v>
      </c>
      <c r="E10196" s="63" t="s">
        <v>16</v>
      </c>
      <c r="F10196" s="63" t="s">
        <v>2</v>
      </c>
      <c r="G10196" s="63" t="s">
        <v>29092</v>
      </c>
      <c r="H10196" s="33"/>
      <c r="I10196" s="33"/>
      <c r="J10196" s="6"/>
    </row>
    <row r="10197">
      <c r="A10197" s="28">
        <v>9.50408301211E11</v>
      </c>
      <c r="B10197" s="29" t="s">
        <v>29093</v>
      </c>
      <c r="C10197" s="29" t="s">
        <v>29094</v>
      </c>
      <c r="D10197" s="39" t="s">
        <v>29095</v>
      </c>
      <c r="E10197" s="29" t="s">
        <v>117</v>
      </c>
      <c r="F10197" s="29" t="s">
        <v>31</v>
      </c>
      <c r="G10197" s="29" t="s">
        <v>14420</v>
      </c>
      <c r="H10197" s="51" t="s">
        <v>29096</v>
      </c>
      <c r="I10197" s="6"/>
      <c r="J10197" s="13"/>
    </row>
    <row r="10198">
      <c r="A10198" s="28">
        <v>9.50410401437E11</v>
      </c>
      <c r="B10198" s="29" t="s">
        <v>29097</v>
      </c>
      <c r="C10198" s="29" t="s">
        <v>29098</v>
      </c>
      <c r="D10198" s="29" t="s">
        <v>29099</v>
      </c>
      <c r="E10198" s="29" t="s">
        <v>213</v>
      </c>
      <c r="F10198" s="29" t="s">
        <v>2</v>
      </c>
      <c r="G10198" s="29" t="s">
        <v>16932</v>
      </c>
      <c r="H10198" s="51" t="s">
        <v>27818</v>
      </c>
      <c r="I10198" s="6"/>
      <c r="J10198" s="6"/>
    </row>
    <row r="10199">
      <c r="A10199" s="72">
        <v>9.50417401465E11</v>
      </c>
      <c r="B10199" s="73" t="s">
        <v>29100</v>
      </c>
      <c r="C10199" s="73" t="s">
        <v>29101</v>
      </c>
      <c r="D10199" s="72">
        <v>8.7712495304E10</v>
      </c>
      <c r="E10199" s="73" t="s">
        <v>420</v>
      </c>
      <c r="F10199" s="73" t="s">
        <v>37</v>
      </c>
      <c r="G10199" s="73" t="s">
        <v>6987</v>
      </c>
      <c r="H10199" s="74" t="s">
        <v>29102</v>
      </c>
      <c r="I10199" s="14"/>
      <c r="J10199" s="6"/>
      <c r="K10199" s="16"/>
      <c r="L10199" s="16"/>
      <c r="M10199" s="16"/>
      <c r="N10199" s="16"/>
      <c r="O10199" s="16"/>
      <c r="P10199" s="16"/>
      <c r="Q10199" s="16"/>
      <c r="R10199" s="16"/>
      <c r="S10199" s="16"/>
      <c r="T10199" s="16"/>
      <c r="U10199" s="16"/>
      <c r="V10199" s="16"/>
      <c r="W10199" s="16"/>
      <c r="X10199" s="16"/>
      <c r="Y10199" s="16"/>
      <c r="Z10199" s="16"/>
    </row>
    <row r="10200">
      <c r="A10200" s="62">
        <v>9.50414301125E11</v>
      </c>
      <c r="B10200" s="63" t="s">
        <v>29103</v>
      </c>
      <c r="C10200" s="63" t="s">
        <v>29104</v>
      </c>
      <c r="D10200" s="62">
        <v>8.7029469896E10</v>
      </c>
      <c r="E10200" s="63" t="s">
        <v>165</v>
      </c>
      <c r="F10200" s="63" t="s">
        <v>205</v>
      </c>
      <c r="G10200" s="63" t="s">
        <v>28773</v>
      </c>
      <c r="H10200" s="33"/>
      <c r="I10200" s="33"/>
      <c r="J10200" s="33"/>
    </row>
    <row r="10201">
      <c r="A10201" s="62">
        <v>9.50414350877E11</v>
      </c>
      <c r="B10201" s="63" t="s">
        <v>29105</v>
      </c>
      <c r="C10201" s="63" t="s">
        <v>29106</v>
      </c>
      <c r="D10201" s="62">
        <v>8.7779950777E10</v>
      </c>
      <c r="E10201" s="63" t="s">
        <v>117</v>
      </c>
      <c r="F10201" s="63" t="s">
        <v>16</v>
      </c>
      <c r="G10201" s="63" t="s">
        <v>1196</v>
      </c>
      <c r="H10201" s="33"/>
      <c r="I10201" s="33"/>
      <c r="J10201" s="6"/>
    </row>
    <row r="10202">
      <c r="A10202" s="3">
        <v>9.50415401503E11</v>
      </c>
      <c r="B10202" s="2" t="s">
        <v>29107</v>
      </c>
      <c r="C10202" s="2" t="s">
        <v>29108</v>
      </c>
      <c r="D10202" s="3">
        <f>+77025092298</f>
        <v>77025092298</v>
      </c>
      <c r="E10202" s="2" t="s">
        <v>117</v>
      </c>
      <c r="F10202" s="2" t="s">
        <v>37</v>
      </c>
      <c r="G10202" s="2" t="s">
        <v>3259</v>
      </c>
      <c r="H10202" s="4" t="s">
        <v>28747</v>
      </c>
      <c r="I10202" s="10"/>
      <c r="J10202" s="6"/>
    </row>
    <row r="10203">
      <c r="A10203" s="3">
        <v>9.50417301518E11</v>
      </c>
      <c r="B10203" s="2" t="s">
        <v>22370</v>
      </c>
      <c r="C10203" s="2" t="s">
        <v>29109</v>
      </c>
      <c r="D10203" s="3">
        <v>8.7022336047E10</v>
      </c>
      <c r="E10203" s="2" t="s">
        <v>117</v>
      </c>
      <c r="F10203" s="2" t="s">
        <v>2</v>
      </c>
      <c r="G10203" s="2" t="s">
        <v>5569</v>
      </c>
      <c r="H10203" s="4" t="s">
        <v>27785</v>
      </c>
      <c r="I10203" s="10"/>
      <c r="J10203" s="6"/>
    </row>
    <row r="10204">
      <c r="A10204" s="28">
        <v>9.50413351572E11</v>
      </c>
      <c r="B10204" s="29" t="s">
        <v>29110</v>
      </c>
      <c r="C10204" s="29" t="s">
        <v>29111</v>
      </c>
      <c r="D10204" s="39" t="s">
        <v>29112</v>
      </c>
      <c r="E10204" s="29" t="s">
        <v>2749</v>
      </c>
      <c r="F10204" s="29" t="s">
        <v>60</v>
      </c>
      <c r="G10204" s="29" t="s">
        <v>3100</v>
      </c>
      <c r="H10204" s="51" t="s">
        <v>5852</v>
      </c>
      <c r="I10204" s="6"/>
      <c r="J10204" s="6"/>
    </row>
    <row r="10205">
      <c r="A10205" s="3">
        <v>9.50419300144E11</v>
      </c>
      <c r="B10205" s="2" t="s">
        <v>29113</v>
      </c>
      <c r="C10205" s="2" t="s">
        <v>29114</v>
      </c>
      <c r="D10205" s="69" t="s">
        <v>29115</v>
      </c>
      <c r="E10205" s="2" t="s">
        <v>36</v>
      </c>
      <c r="F10205" s="2" t="s">
        <v>37</v>
      </c>
      <c r="G10205" s="2" t="s">
        <v>13104</v>
      </c>
      <c r="H10205" s="4" t="s">
        <v>28747</v>
      </c>
      <c r="I10205" s="10"/>
      <c r="J10205" s="13"/>
    </row>
    <row r="10206">
      <c r="A10206" s="28">
        <v>9.50420300952E11</v>
      </c>
      <c r="B10206" s="29" t="s">
        <v>29116</v>
      </c>
      <c r="C10206" s="29" t="s">
        <v>29117</v>
      </c>
      <c r="D10206" s="28">
        <v>8.776663666E10</v>
      </c>
      <c r="E10206" s="29" t="s">
        <v>117</v>
      </c>
      <c r="F10206" s="29" t="s">
        <v>2</v>
      </c>
      <c r="G10206" s="29" t="s">
        <v>6514</v>
      </c>
      <c r="H10206" s="51" t="s">
        <v>27818</v>
      </c>
      <c r="I10206" s="6"/>
      <c r="J10206" s="6"/>
    </row>
    <row r="10207">
      <c r="A10207" s="28">
        <v>9.50420400314E11</v>
      </c>
      <c r="B10207" s="29" t="s">
        <v>29118</v>
      </c>
      <c r="C10207" s="29" t="s">
        <v>29119</v>
      </c>
      <c r="D10207" s="39" t="s">
        <v>29120</v>
      </c>
      <c r="E10207" s="29" t="s">
        <v>117</v>
      </c>
      <c r="F10207" s="29" t="s">
        <v>37</v>
      </c>
      <c r="G10207" s="29" t="s">
        <v>6280</v>
      </c>
      <c r="H10207" s="51" t="s">
        <v>28395</v>
      </c>
      <c r="I10207" s="6"/>
      <c r="J10207" s="6"/>
    </row>
    <row r="10208">
      <c r="A10208" s="3">
        <v>9.50509350193E11</v>
      </c>
      <c r="B10208" s="2" t="s">
        <v>29121</v>
      </c>
      <c r="C10208" s="2" t="s">
        <v>29122</v>
      </c>
      <c r="D10208" s="3">
        <v>8.7766888816E10</v>
      </c>
      <c r="E10208" s="2" t="s">
        <v>151</v>
      </c>
      <c r="F10208" s="2" t="s">
        <v>141</v>
      </c>
      <c r="G10208" s="2" t="s">
        <v>1082</v>
      </c>
      <c r="H10208" s="4" t="s">
        <v>28118</v>
      </c>
      <c r="I10208" s="10"/>
      <c r="J10208" s="6"/>
    </row>
    <row r="10209">
      <c r="A10209" s="62">
        <v>9.50424351542E11</v>
      </c>
      <c r="B10209" s="63" t="s">
        <v>29123</v>
      </c>
      <c r="C10209" s="63" t="s">
        <v>29124</v>
      </c>
      <c r="D10209" s="62">
        <v>8.7052637953E10</v>
      </c>
      <c r="E10209" s="63" t="s">
        <v>165</v>
      </c>
      <c r="F10209" s="63" t="s">
        <v>16</v>
      </c>
      <c r="G10209" s="63" t="s">
        <v>1196</v>
      </c>
      <c r="H10209" s="33"/>
      <c r="I10209" s="33"/>
      <c r="J10209" s="6"/>
    </row>
    <row r="10210">
      <c r="A10210" s="28">
        <v>9.50424400623E11</v>
      </c>
      <c r="B10210" s="29" t="s">
        <v>29125</v>
      </c>
      <c r="C10210" s="29" t="s">
        <v>29126</v>
      </c>
      <c r="D10210" s="39" t="s">
        <v>29127</v>
      </c>
      <c r="E10210" s="29" t="s">
        <v>36</v>
      </c>
      <c r="F10210" s="29" t="s">
        <v>37</v>
      </c>
      <c r="G10210" s="29" t="s">
        <v>3444</v>
      </c>
      <c r="H10210" s="51" t="s">
        <v>28395</v>
      </c>
      <c r="I10210" s="6"/>
      <c r="J10210" s="6"/>
    </row>
    <row r="10211">
      <c r="A10211" s="62">
        <v>9.50506300543E11</v>
      </c>
      <c r="B10211" s="63" t="s">
        <v>29128</v>
      </c>
      <c r="C10211" s="63" t="s">
        <v>29129</v>
      </c>
      <c r="D10211" s="62">
        <f>+77002121963</f>
        <v>77002121963</v>
      </c>
      <c r="E10211" s="63" t="s">
        <v>4020</v>
      </c>
      <c r="F10211" s="63" t="s">
        <v>205</v>
      </c>
      <c r="G10211" s="63" t="s">
        <v>1634</v>
      </c>
      <c r="H10211" s="33"/>
      <c r="I10211" s="33"/>
      <c r="J10211" s="6"/>
    </row>
    <row r="10212">
      <c r="A10212" s="28">
        <v>9.50440002285E11</v>
      </c>
      <c r="B10212" s="29" t="s">
        <v>29130</v>
      </c>
      <c r="C10212" s="29" t="s">
        <v>29131</v>
      </c>
      <c r="D10212" s="28">
        <v>8.7021405848E10</v>
      </c>
      <c r="E10212" s="29" t="s">
        <v>21</v>
      </c>
      <c r="F10212" s="29" t="s">
        <v>31</v>
      </c>
      <c r="G10212" s="29" t="s">
        <v>29132</v>
      </c>
      <c r="H10212" s="51" t="s">
        <v>7110</v>
      </c>
      <c r="I10212" s="6"/>
      <c r="J10212" s="6"/>
    </row>
    <row r="10213">
      <c r="A10213" s="28">
        <v>9.50503350682E11</v>
      </c>
      <c r="B10213" s="29" t="s">
        <v>16239</v>
      </c>
      <c r="C10213" s="29" t="s">
        <v>29133</v>
      </c>
      <c r="D10213" s="28">
        <v>8.775540203E10</v>
      </c>
      <c r="E10213" s="29" t="s">
        <v>225</v>
      </c>
      <c r="F10213" s="29" t="s">
        <v>22</v>
      </c>
      <c r="G10213" s="29" t="s">
        <v>15244</v>
      </c>
      <c r="H10213" s="51" t="s">
        <v>2713</v>
      </c>
      <c r="I10213" s="6"/>
      <c r="J10213" s="6"/>
    </row>
    <row r="10214">
      <c r="A10214" s="3">
        <v>9.50509352007E11</v>
      </c>
      <c r="B10214" s="2" t="s">
        <v>29134</v>
      </c>
      <c r="C10214" s="2" t="s">
        <v>29135</v>
      </c>
      <c r="D10214" s="69" t="s">
        <v>29136</v>
      </c>
      <c r="E10214" s="2" t="s">
        <v>117</v>
      </c>
      <c r="F10214" s="2" t="s">
        <v>16</v>
      </c>
      <c r="G10214" s="2" t="s">
        <v>3317</v>
      </c>
      <c r="H10214" s="4" t="s">
        <v>3318</v>
      </c>
      <c r="I10214" s="10"/>
      <c r="J10214" s="10"/>
    </row>
    <row r="10215">
      <c r="A10215" s="62">
        <v>9.50510301098E11</v>
      </c>
      <c r="B10215" s="63" t="s">
        <v>29137</v>
      </c>
      <c r="C10215" s="63" t="s">
        <v>29137</v>
      </c>
      <c r="D10215" s="68" t="str">
        <f>+77477722561 ,87477722561</f>
        <v>#ERROR!</v>
      </c>
      <c r="E10215" s="63" t="s">
        <v>173</v>
      </c>
      <c r="F10215" s="63" t="s">
        <v>16</v>
      </c>
      <c r="G10215" s="63" t="s">
        <v>5964</v>
      </c>
      <c r="H10215" s="33"/>
      <c r="I10215" s="33"/>
      <c r="J10215" s="33"/>
    </row>
    <row r="10216">
      <c r="A10216" s="28">
        <v>9.50518301804E11</v>
      </c>
      <c r="B10216" s="29" t="s">
        <v>29138</v>
      </c>
      <c r="C10216" s="29" t="s">
        <v>29139</v>
      </c>
      <c r="D10216" s="39" t="s">
        <v>29140</v>
      </c>
      <c r="E10216" s="29" t="s">
        <v>584</v>
      </c>
      <c r="F10216" s="29" t="s">
        <v>37</v>
      </c>
      <c r="G10216" s="29" t="s">
        <v>16431</v>
      </c>
      <c r="H10216" s="51" t="s">
        <v>28395</v>
      </c>
      <c r="I10216" s="6"/>
      <c r="J10216" s="33"/>
    </row>
    <row r="10217">
      <c r="A10217" s="3">
        <v>9.50540000252E11</v>
      </c>
      <c r="B10217" s="2" t="s">
        <v>29141</v>
      </c>
      <c r="C10217" s="2" t="s">
        <v>29142</v>
      </c>
      <c r="D10217" s="69" t="s">
        <v>29143</v>
      </c>
      <c r="E10217" s="2" t="s">
        <v>29144</v>
      </c>
      <c r="F10217" s="2" t="s">
        <v>141</v>
      </c>
      <c r="G10217" s="2" t="s">
        <v>29145</v>
      </c>
      <c r="H10217" s="4" t="s">
        <v>28124</v>
      </c>
      <c r="I10217" s="10"/>
      <c r="J10217" s="10"/>
    </row>
    <row r="10218">
      <c r="A10218" s="28">
        <v>9.50521350809E11</v>
      </c>
      <c r="B10218" s="29" t="s">
        <v>29146</v>
      </c>
      <c r="C10218" s="29" t="s">
        <v>29147</v>
      </c>
      <c r="D10218" s="39" t="s">
        <v>29148</v>
      </c>
      <c r="E10218" s="29" t="s">
        <v>1335</v>
      </c>
      <c r="F10218" s="29" t="s">
        <v>55</v>
      </c>
      <c r="G10218" s="29" t="s">
        <v>1361</v>
      </c>
      <c r="H10218" s="51" t="s">
        <v>29149</v>
      </c>
      <c r="I10218" s="6"/>
      <c r="J10218" s="6"/>
    </row>
    <row r="10219">
      <c r="A10219" s="28">
        <v>9.50526301065E11</v>
      </c>
      <c r="B10219" s="29" t="s">
        <v>29150</v>
      </c>
      <c r="C10219" s="29" t="s">
        <v>29151</v>
      </c>
      <c r="D10219" s="28">
        <f>+77011618333</f>
        <v>77011618333</v>
      </c>
      <c r="E10219" s="29" t="s">
        <v>6212</v>
      </c>
      <c r="F10219" s="29" t="s">
        <v>31</v>
      </c>
      <c r="G10219" s="29" t="s">
        <v>2447</v>
      </c>
      <c r="H10219" s="51" t="s">
        <v>7110</v>
      </c>
      <c r="I10219" s="6"/>
      <c r="J10219" s="6"/>
    </row>
    <row r="10220">
      <c r="A10220" s="28">
        <v>9.50527301299E11</v>
      </c>
      <c r="B10220" s="29" t="s">
        <v>29152</v>
      </c>
      <c r="C10220" s="29" t="s">
        <v>29153</v>
      </c>
      <c r="D10220" s="28">
        <v>8.707807501E10</v>
      </c>
      <c r="E10220" s="29" t="s">
        <v>2136</v>
      </c>
      <c r="F10220" s="29" t="s">
        <v>2</v>
      </c>
      <c r="G10220" s="29" t="s">
        <v>13231</v>
      </c>
      <c r="H10220" s="51" t="s">
        <v>29154</v>
      </c>
      <c r="I10220" s="6"/>
      <c r="J10220" s="33"/>
    </row>
    <row r="10221">
      <c r="A10221" s="28">
        <v>9.5052835139E11</v>
      </c>
      <c r="B10221" s="29" t="s">
        <v>29155</v>
      </c>
      <c r="C10221" s="29" t="s">
        <v>29156</v>
      </c>
      <c r="D10221" s="28">
        <v>8.7056469318E10</v>
      </c>
      <c r="E10221" s="29" t="s">
        <v>225</v>
      </c>
      <c r="F10221" s="29" t="s">
        <v>22</v>
      </c>
      <c r="G10221" s="29" t="s">
        <v>10080</v>
      </c>
      <c r="H10221" s="51" t="s">
        <v>2713</v>
      </c>
      <c r="I10221" s="6"/>
      <c r="J10221" s="6"/>
    </row>
    <row r="10222">
      <c r="A10222" s="28">
        <v>9.50524451443E11</v>
      </c>
      <c r="B10222" s="29" t="s">
        <v>29157</v>
      </c>
      <c r="C10222" s="29" t="s">
        <v>29158</v>
      </c>
      <c r="D10222" s="29" t="s">
        <v>29159</v>
      </c>
      <c r="E10222" s="29" t="s">
        <v>1379</v>
      </c>
      <c r="F10222" s="29" t="s">
        <v>71</v>
      </c>
      <c r="G10222" s="29" t="s">
        <v>2270</v>
      </c>
      <c r="H10222" s="6"/>
      <c r="I10222" s="6"/>
      <c r="J10222" s="10"/>
    </row>
    <row r="10223">
      <c r="A10223" s="28">
        <v>9.50540000817E11</v>
      </c>
      <c r="B10223" s="29" t="s">
        <v>29160</v>
      </c>
      <c r="C10223" s="29" t="s">
        <v>29161</v>
      </c>
      <c r="D10223" s="28">
        <v>8.7778552426E10</v>
      </c>
      <c r="E10223" s="29" t="s">
        <v>21</v>
      </c>
      <c r="F10223" s="29" t="s">
        <v>186</v>
      </c>
      <c r="G10223" s="29" t="s">
        <v>29162</v>
      </c>
      <c r="H10223" s="51" t="s">
        <v>29163</v>
      </c>
      <c r="I10223" s="6"/>
      <c r="J10223" s="6"/>
    </row>
    <row r="10224">
      <c r="A10224" s="62">
        <v>9.50540000877E11</v>
      </c>
      <c r="B10224" s="63" t="s">
        <v>29164</v>
      </c>
      <c r="C10224" s="63" t="s">
        <v>29165</v>
      </c>
      <c r="D10224" s="62">
        <v>8.727397413E10</v>
      </c>
      <c r="E10224" s="63" t="s">
        <v>349</v>
      </c>
      <c r="F10224" s="63" t="s">
        <v>2984</v>
      </c>
      <c r="G10224" s="63" t="s">
        <v>29166</v>
      </c>
      <c r="H10224" s="33"/>
      <c r="I10224" s="33"/>
      <c r="J10224" s="10"/>
    </row>
    <row r="10225">
      <c r="A10225" s="62">
        <v>9.50540000321E11</v>
      </c>
      <c r="B10225" s="63" t="s">
        <v>29167</v>
      </c>
      <c r="C10225" s="63" t="s">
        <v>29168</v>
      </c>
      <c r="D10225" s="63" t="s">
        <v>29169</v>
      </c>
      <c r="E10225" s="63" t="s">
        <v>6369</v>
      </c>
      <c r="F10225" s="63" t="s">
        <v>452</v>
      </c>
      <c r="G10225" s="63" t="s">
        <v>29170</v>
      </c>
      <c r="H10225" s="33"/>
      <c r="I10225" s="33"/>
      <c r="J10225" s="6"/>
    </row>
    <row r="10226">
      <c r="A10226" s="62">
        <v>9.50615300407E11</v>
      </c>
      <c r="B10226" s="63" t="s">
        <v>29171</v>
      </c>
      <c r="C10226" s="63" t="s">
        <v>29172</v>
      </c>
      <c r="D10226" s="62">
        <v>8.7077150695E10</v>
      </c>
      <c r="E10226" s="63" t="s">
        <v>36</v>
      </c>
      <c r="F10226" s="63" t="s">
        <v>16</v>
      </c>
      <c r="G10226" s="63" t="s">
        <v>29173</v>
      </c>
      <c r="H10226" s="33"/>
      <c r="I10226" s="33"/>
      <c r="J10226" s="6"/>
    </row>
    <row r="10227">
      <c r="A10227" s="28">
        <v>9.50614351037E11</v>
      </c>
      <c r="B10227" s="29" t="s">
        <v>29174</v>
      </c>
      <c r="C10227" s="29" t="s">
        <v>29175</v>
      </c>
      <c r="D10227" s="39" t="s">
        <v>29176</v>
      </c>
      <c r="E10227" s="29" t="s">
        <v>165</v>
      </c>
      <c r="F10227" s="29" t="s">
        <v>91</v>
      </c>
      <c r="G10227" s="29" t="s">
        <v>4496</v>
      </c>
      <c r="H10227" s="51" t="s">
        <v>3384</v>
      </c>
      <c r="I10227" s="6"/>
      <c r="J10227" s="33"/>
    </row>
    <row r="10228">
      <c r="A10228" s="28">
        <v>9.50614400061E11</v>
      </c>
      <c r="B10228" s="29" t="s">
        <v>29177</v>
      </c>
      <c r="C10228" s="29" t="s">
        <v>29178</v>
      </c>
      <c r="D10228" s="28">
        <v>8.7783525252E10</v>
      </c>
      <c r="E10228" s="29" t="s">
        <v>15</v>
      </c>
      <c r="F10228" s="29" t="s">
        <v>452</v>
      </c>
      <c r="G10228" s="29" t="s">
        <v>1617</v>
      </c>
      <c r="H10228" s="51" t="s">
        <v>28540</v>
      </c>
      <c r="I10228" s="6"/>
      <c r="J10228" s="13"/>
    </row>
    <row r="10229">
      <c r="A10229" s="62">
        <v>9.50605301004E11</v>
      </c>
      <c r="B10229" s="63" t="s">
        <v>15131</v>
      </c>
      <c r="C10229" s="63" t="s">
        <v>29179</v>
      </c>
      <c r="D10229" s="62">
        <f>+77052585095</f>
        <v>77052585095</v>
      </c>
      <c r="E10229" s="63" t="s">
        <v>1335</v>
      </c>
      <c r="F10229" s="63" t="s">
        <v>205</v>
      </c>
      <c r="G10229" s="63" t="s">
        <v>1634</v>
      </c>
      <c r="H10229" s="33"/>
      <c r="I10229" s="33"/>
      <c r="J10229" s="6"/>
    </row>
    <row r="10230">
      <c r="A10230" s="28">
        <v>9.50611301601E11</v>
      </c>
      <c r="B10230" s="29" t="s">
        <v>29180</v>
      </c>
      <c r="C10230" s="29" t="s">
        <v>29181</v>
      </c>
      <c r="D10230" s="28">
        <v>8.7056712121E10</v>
      </c>
      <c r="E10230" s="29" t="s">
        <v>173</v>
      </c>
      <c r="F10230" s="29" t="s">
        <v>96</v>
      </c>
      <c r="G10230" s="29" t="s">
        <v>4478</v>
      </c>
      <c r="H10230" s="51" t="s">
        <v>2882</v>
      </c>
      <c r="I10230" s="6"/>
      <c r="J10230" s="6"/>
    </row>
    <row r="10231">
      <c r="A10231" s="28">
        <v>9.50615451775E11</v>
      </c>
      <c r="B10231" s="29" t="s">
        <v>29182</v>
      </c>
      <c r="C10231" s="29" t="s">
        <v>29183</v>
      </c>
      <c r="D10231" s="28">
        <v>8.7781872594E10</v>
      </c>
      <c r="E10231" s="29" t="s">
        <v>16</v>
      </c>
      <c r="F10231" s="29" t="s">
        <v>201</v>
      </c>
      <c r="G10231" s="29" t="s">
        <v>29184</v>
      </c>
      <c r="H10231" s="51" t="s">
        <v>28472</v>
      </c>
      <c r="I10231" s="6"/>
      <c r="J10231" s="6"/>
    </row>
    <row r="10232">
      <c r="A10232" s="28">
        <v>9.50619351473E11</v>
      </c>
      <c r="B10232" s="29" t="s">
        <v>29185</v>
      </c>
      <c r="C10232" s="29" t="s">
        <v>29185</v>
      </c>
      <c r="D10232" s="28">
        <v>8.7478587119E10</v>
      </c>
      <c r="E10232" s="29" t="s">
        <v>117</v>
      </c>
      <c r="F10232" s="29" t="s">
        <v>201</v>
      </c>
      <c r="G10232" s="29" t="s">
        <v>8407</v>
      </c>
      <c r="H10232" s="51" t="s">
        <v>29186</v>
      </c>
      <c r="I10232" s="6"/>
      <c r="J10232" s="33"/>
    </row>
    <row r="10233">
      <c r="A10233" s="62">
        <v>9.50621301379E11</v>
      </c>
      <c r="B10233" s="63" t="s">
        <v>29187</v>
      </c>
      <c r="C10233" s="63" t="s">
        <v>29188</v>
      </c>
      <c r="D10233" s="62">
        <v>8.7714742255E10</v>
      </c>
      <c r="E10233" s="63" t="s">
        <v>1206</v>
      </c>
      <c r="F10233" s="63" t="s">
        <v>16</v>
      </c>
      <c r="G10233" s="63" t="s">
        <v>21653</v>
      </c>
      <c r="H10233" s="33"/>
      <c r="I10233" s="33"/>
      <c r="J10233" s="10"/>
    </row>
    <row r="10234">
      <c r="A10234" s="28">
        <v>9.5070430045E11</v>
      </c>
      <c r="B10234" s="29" t="s">
        <v>29189</v>
      </c>
      <c r="C10234" s="29" t="s">
        <v>29190</v>
      </c>
      <c r="D10234" s="29" t="s">
        <v>29191</v>
      </c>
      <c r="E10234" s="29" t="s">
        <v>302</v>
      </c>
      <c r="F10234" s="29" t="s">
        <v>2</v>
      </c>
      <c r="G10234" s="29" t="s">
        <v>17071</v>
      </c>
      <c r="H10234" s="51" t="s">
        <v>27818</v>
      </c>
      <c r="I10234" s="6"/>
      <c r="J10234" s="33"/>
    </row>
    <row r="10235">
      <c r="A10235" s="62">
        <v>9.50623300094E11</v>
      </c>
      <c r="B10235" s="63" t="s">
        <v>29192</v>
      </c>
      <c r="C10235" s="63" t="s">
        <v>29193</v>
      </c>
      <c r="D10235" s="68" t="str">
        <f>+77768871100 ,87768871100</f>
        <v>#ERROR!</v>
      </c>
      <c r="E10235" s="63" t="s">
        <v>1827</v>
      </c>
      <c r="F10235" s="63" t="s">
        <v>205</v>
      </c>
      <c r="G10235" s="63" t="s">
        <v>1634</v>
      </c>
      <c r="H10235" s="33"/>
      <c r="I10235" s="33"/>
      <c r="J10235" s="33"/>
    </row>
    <row r="10236">
      <c r="A10236" s="28">
        <v>9.50640002094E11</v>
      </c>
      <c r="B10236" s="29" t="s">
        <v>29194</v>
      </c>
      <c r="C10236" s="29" t="s">
        <v>29195</v>
      </c>
      <c r="D10236" s="28">
        <v>8.7122257445E10</v>
      </c>
      <c r="E10236" s="29" t="s">
        <v>8671</v>
      </c>
      <c r="F10236" s="29" t="s">
        <v>452</v>
      </c>
      <c r="G10236" s="29" t="s">
        <v>29196</v>
      </c>
      <c r="H10236" s="51" t="s">
        <v>28540</v>
      </c>
      <c r="I10236" s="6"/>
      <c r="J10236" s="6"/>
    </row>
    <row r="10237">
      <c r="A10237" s="62">
        <v>9.50622301176E11</v>
      </c>
      <c r="B10237" s="63" t="s">
        <v>29197</v>
      </c>
      <c r="C10237" s="63" t="s">
        <v>29198</v>
      </c>
      <c r="D10237" s="62">
        <v>8.7781112645E10</v>
      </c>
      <c r="E10237" s="63" t="s">
        <v>225</v>
      </c>
      <c r="F10237" s="63" t="s">
        <v>205</v>
      </c>
      <c r="G10237" s="63" t="s">
        <v>6423</v>
      </c>
      <c r="H10237" s="33"/>
      <c r="I10237" s="33"/>
      <c r="J10237" s="6"/>
    </row>
    <row r="10238">
      <c r="A10238" s="28">
        <v>9.50626300417E11</v>
      </c>
      <c r="B10238" s="29" t="s">
        <v>23583</v>
      </c>
      <c r="C10238" s="29" t="s">
        <v>29199</v>
      </c>
      <c r="D10238" s="28">
        <f>+77015836360</f>
        <v>77015836360</v>
      </c>
      <c r="E10238" s="29" t="s">
        <v>165</v>
      </c>
      <c r="F10238" s="29" t="s">
        <v>2</v>
      </c>
      <c r="G10238" s="29" t="s">
        <v>13940</v>
      </c>
      <c r="H10238" s="51" t="s">
        <v>27818</v>
      </c>
      <c r="I10238" s="6"/>
      <c r="J10238" s="10"/>
    </row>
    <row r="10239">
      <c r="A10239" s="3">
        <v>9.50628300933E11</v>
      </c>
      <c r="B10239" s="2" t="s">
        <v>29200</v>
      </c>
      <c r="C10239" s="2" t="s">
        <v>29201</v>
      </c>
      <c r="D10239" s="69" t="s">
        <v>29202</v>
      </c>
      <c r="E10239" s="2" t="s">
        <v>117</v>
      </c>
      <c r="F10239" s="2" t="s">
        <v>273</v>
      </c>
      <c r="G10239" s="2" t="s">
        <v>274</v>
      </c>
      <c r="H10239" s="4" t="s">
        <v>21650</v>
      </c>
      <c r="I10239" s="10"/>
      <c r="J10239" s="33"/>
    </row>
    <row r="10240">
      <c r="A10240" s="28">
        <v>9.50629401389E11</v>
      </c>
      <c r="B10240" s="29" t="s">
        <v>29203</v>
      </c>
      <c r="C10240" s="29" t="s">
        <v>29204</v>
      </c>
      <c r="D10240" s="28">
        <f>+77472876736</f>
        <v>77472876736</v>
      </c>
      <c r="E10240" s="29" t="s">
        <v>247</v>
      </c>
      <c r="F10240" s="29" t="s">
        <v>273</v>
      </c>
      <c r="G10240" s="29" t="s">
        <v>5830</v>
      </c>
      <c r="H10240" s="51" t="s">
        <v>21650</v>
      </c>
      <c r="I10240" s="6"/>
      <c r="J10240" s="6"/>
    </row>
    <row r="10241">
      <c r="A10241" s="28">
        <v>9.50640000038E11</v>
      </c>
      <c r="B10241" s="29" t="s">
        <v>29205</v>
      </c>
      <c r="C10241" s="29" t="s">
        <v>29206</v>
      </c>
      <c r="D10241" s="39" t="s">
        <v>29207</v>
      </c>
      <c r="E10241" s="29" t="s">
        <v>21</v>
      </c>
      <c r="F10241" s="29" t="s">
        <v>55</v>
      </c>
      <c r="G10241" s="29" t="s">
        <v>29208</v>
      </c>
      <c r="H10241" s="51" t="s">
        <v>25254</v>
      </c>
      <c r="I10241" s="6"/>
      <c r="J10241" s="33"/>
    </row>
    <row r="10242">
      <c r="A10242" s="28">
        <v>9.50664003444E11</v>
      </c>
      <c r="B10242" s="29" t="s">
        <v>29209</v>
      </c>
      <c r="C10242" s="29" t="s">
        <v>29210</v>
      </c>
      <c r="D10242" s="28">
        <f>+77785299999</f>
        <v>77785299999</v>
      </c>
      <c r="E10242" s="29" t="s">
        <v>225</v>
      </c>
      <c r="F10242" s="29" t="s">
        <v>37</v>
      </c>
      <c r="G10242" s="29" t="s">
        <v>29211</v>
      </c>
      <c r="H10242" s="51" t="s">
        <v>28395</v>
      </c>
      <c r="I10242" s="6"/>
      <c r="J10242" s="6"/>
    </row>
    <row r="10243">
      <c r="A10243" s="62">
        <v>9.50705350323E11</v>
      </c>
      <c r="B10243" s="63" t="s">
        <v>29212</v>
      </c>
      <c r="C10243" s="63" t="s">
        <v>29213</v>
      </c>
      <c r="D10243" s="62">
        <v>8.7082821228E10</v>
      </c>
      <c r="E10243" s="63" t="s">
        <v>525</v>
      </c>
      <c r="F10243" s="63" t="s">
        <v>428</v>
      </c>
      <c r="G10243" s="63" t="s">
        <v>5863</v>
      </c>
      <c r="H10243" s="33"/>
      <c r="I10243" s="33"/>
      <c r="J10243" s="6"/>
    </row>
    <row r="10244">
      <c r="A10244" s="28">
        <v>9.50707300724E11</v>
      </c>
      <c r="B10244" s="29" t="s">
        <v>29214</v>
      </c>
      <c r="C10244" s="29" t="s">
        <v>7042</v>
      </c>
      <c r="D10244" s="28">
        <v>8.7086627626E10</v>
      </c>
      <c r="E10244" s="29" t="s">
        <v>117</v>
      </c>
      <c r="F10244" s="29" t="s">
        <v>37</v>
      </c>
      <c r="G10244" s="29" t="s">
        <v>3444</v>
      </c>
      <c r="H10244" s="51" t="s">
        <v>28395</v>
      </c>
      <c r="I10244" s="6"/>
      <c r="J10244" s="10"/>
    </row>
    <row r="10245">
      <c r="A10245" s="3">
        <v>9.50715450896E11</v>
      </c>
      <c r="B10245" s="2" t="s">
        <v>29215</v>
      </c>
      <c r="C10245" s="2" t="s">
        <v>29216</v>
      </c>
      <c r="D10245" s="3">
        <v>7.7764204848E10</v>
      </c>
      <c r="E10245" s="2" t="s">
        <v>165</v>
      </c>
      <c r="F10245" s="2" t="s">
        <v>141</v>
      </c>
      <c r="G10245" s="2" t="s">
        <v>1529</v>
      </c>
      <c r="H10245" s="4" t="s">
        <v>14093</v>
      </c>
      <c r="I10245" s="10"/>
      <c r="J10245" s="13"/>
    </row>
    <row r="10246">
      <c r="A10246" s="62">
        <v>9.50710301253E11</v>
      </c>
      <c r="B10246" s="63" t="s">
        <v>29217</v>
      </c>
      <c r="C10246" s="63" t="s">
        <v>29218</v>
      </c>
      <c r="D10246" s="62">
        <v>8.707708841E10</v>
      </c>
      <c r="E10246" s="63" t="s">
        <v>674</v>
      </c>
      <c r="F10246" s="63" t="s">
        <v>205</v>
      </c>
      <c r="G10246" s="63" t="s">
        <v>16304</v>
      </c>
      <c r="H10246" s="33"/>
      <c r="I10246" s="33"/>
      <c r="J10246" s="6"/>
    </row>
    <row r="10247">
      <c r="A10247" s="3">
        <v>9.50710301312E11</v>
      </c>
      <c r="B10247" s="2" t="s">
        <v>29219</v>
      </c>
      <c r="C10247" s="2" t="s">
        <v>29220</v>
      </c>
      <c r="D10247" s="3">
        <v>8.7087642356E10</v>
      </c>
      <c r="E10247" s="2" t="s">
        <v>117</v>
      </c>
      <c r="F10247" s="2" t="s">
        <v>31</v>
      </c>
      <c r="G10247" s="2" t="s">
        <v>4632</v>
      </c>
      <c r="H10247" s="4" t="s">
        <v>26591</v>
      </c>
      <c r="I10247" s="10"/>
      <c r="J10247" s="33"/>
    </row>
    <row r="10248">
      <c r="A10248" s="28">
        <v>9.50722300865E11</v>
      </c>
      <c r="B10248" s="29" t="s">
        <v>29221</v>
      </c>
      <c r="C10248" s="29" t="s">
        <v>29222</v>
      </c>
      <c r="D10248" s="28">
        <v>8.7475071995E10</v>
      </c>
      <c r="E10248" s="29" t="s">
        <v>29223</v>
      </c>
      <c r="F10248" s="29" t="s">
        <v>2</v>
      </c>
      <c r="G10248" s="29" t="s">
        <v>13852</v>
      </c>
      <c r="H10248" s="51" t="s">
        <v>27818</v>
      </c>
      <c r="I10248" s="6"/>
      <c r="J10248" s="6"/>
    </row>
    <row r="10249">
      <c r="A10249" s="28">
        <v>9.50716301751E11</v>
      </c>
      <c r="B10249" s="29" t="s">
        <v>29224</v>
      </c>
      <c r="C10249" s="29" t="s">
        <v>29225</v>
      </c>
      <c r="D10249" s="28">
        <f>+77074921199</f>
        <v>77074921199</v>
      </c>
      <c r="E10249" s="29" t="s">
        <v>213</v>
      </c>
      <c r="F10249" s="29" t="s">
        <v>2</v>
      </c>
      <c r="G10249" s="29" t="s">
        <v>2458</v>
      </c>
      <c r="H10249" s="51" t="s">
        <v>27818</v>
      </c>
      <c r="I10249" s="6"/>
      <c r="J10249" s="10"/>
    </row>
    <row r="10250">
      <c r="A10250" s="28">
        <v>9.5072430118E11</v>
      </c>
      <c r="B10250" s="29" t="s">
        <v>29226</v>
      </c>
      <c r="C10250" s="29" t="s">
        <v>29227</v>
      </c>
      <c r="D10250" s="28">
        <v>8.7089537909E10</v>
      </c>
      <c r="E10250" s="29" t="s">
        <v>165</v>
      </c>
      <c r="F10250" s="29" t="s">
        <v>37</v>
      </c>
      <c r="G10250" s="29" t="s">
        <v>13948</v>
      </c>
      <c r="H10250" s="51" t="s">
        <v>28395</v>
      </c>
      <c r="I10250" s="6"/>
      <c r="J10250" s="6"/>
    </row>
    <row r="10251">
      <c r="A10251" s="28">
        <v>9.50801300349E11</v>
      </c>
      <c r="B10251" s="29" t="s">
        <v>29228</v>
      </c>
      <c r="C10251" s="29" t="s">
        <v>29229</v>
      </c>
      <c r="D10251" s="28">
        <v>8.7752737501E10</v>
      </c>
      <c r="E10251" s="29" t="s">
        <v>36</v>
      </c>
      <c r="F10251" s="29" t="s">
        <v>2</v>
      </c>
      <c r="G10251" s="29" t="s">
        <v>13279</v>
      </c>
      <c r="H10251" s="51" t="s">
        <v>27818</v>
      </c>
      <c r="I10251" s="6"/>
      <c r="J10251" s="10"/>
    </row>
    <row r="10252">
      <c r="A10252" s="28">
        <v>9.50727350393E11</v>
      </c>
      <c r="B10252" s="29" t="s">
        <v>29230</v>
      </c>
      <c r="C10252" s="29" t="s">
        <v>29231</v>
      </c>
      <c r="D10252" s="39" t="s">
        <v>29232</v>
      </c>
      <c r="E10252" s="29" t="s">
        <v>247</v>
      </c>
      <c r="F10252" s="29" t="s">
        <v>91</v>
      </c>
      <c r="G10252" s="29" t="s">
        <v>1834</v>
      </c>
      <c r="H10252" s="51" t="s">
        <v>3217</v>
      </c>
      <c r="I10252" s="6"/>
      <c r="J10252" s="33"/>
    </row>
    <row r="10253">
      <c r="A10253" s="28">
        <v>9.5073140167E11</v>
      </c>
      <c r="B10253" s="29" t="s">
        <v>29233</v>
      </c>
      <c r="C10253" s="29" t="s">
        <v>29234</v>
      </c>
      <c r="D10253" s="28">
        <f>+77021598083</f>
        <v>77021598083</v>
      </c>
      <c r="E10253" s="29" t="s">
        <v>525</v>
      </c>
      <c r="F10253" s="29" t="s">
        <v>37</v>
      </c>
      <c r="G10253" s="29" t="s">
        <v>6280</v>
      </c>
      <c r="H10253" s="51" t="s">
        <v>28395</v>
      </c>
      <c r="I10253" s="6"/>
      <c r="J10253" s="13"/>
    </row>
    <row r="10254">
      <c r="A10254" s="28">
        <v>9.50801301189E11</v>
      </c>
      <c r="B10254" s="29" t="s">
        <v>29235</v>
      </c>
      <c r="C10254" s="29" t="s">
        <v>29236</v>
      </c>
      <c r="D10254" s="28">
        <f>+77007350595</f>
        <v>77007350595</v>
      </c>
      <c r="E10254" s="29" t="s">
        <v>117</v>
      </c>
      <c r="F10254" s="29" t="s">
        <v>37</v>
      </c>
      <c r="G10254" s="29" t="s">
        <v>1181</v>
      </c>
      <c r="H10254" s="51" t="s">
        <v>28395</v>
      </c>
      <c r="I10254" s="6"/>
      <c r="J10254" s="6"/>
    </row>
    <row r="10255">
      <c r="A10255" s="3">
        <v>9.5080340099E11</v>
      </c>
      <c r="B10255" s="2" t="s">
        <v>29237</v>
      </c>
      <c r="C10255" s="2" t="s">
        <v>29238</v>
      </c>
      <c r="D10255" s="3">
        <v>8.7056709889E10</v>
      </c>
      <c r="E10255" s="2" t="s">
        <v>173</v>
      </c>
      <c r="F10255" s="2" t="s">
        <v>60</v>
      </c>
      <c r="G10255" s="2" t="s">
        <v>1041</v>
      </c>
      <c r="H10255" s="4" t="s">
        <v>3485</v>
      </c>
      <c r="I10255" s="10"/>
      <c r="J10255" s="33"/>
    </row>
    <row r="10256">
      <c r="A10256" s="28">
        <v>9.50810350897E11</v>
      </c>
      <c r="B10256" s="29" t="s">
        <v>29239</v>
      </c>
      <c r="C10256" s="29" t="s">
        <v>29240</v>
      </c>
      <c r="D10256" s="28">
        <v>8.7710684491E10</v>
      </c>
      <c r="E10256" s="29" t="s">
        <v>165</v>
      </c>
      <c r="F10256" s="29" t="s">
        <v>201</v>
      </c>
      <c r="G10256" s="29" t="s">
        <v>14300</v>
      </c>
      <c r="H10256" s="51" t="s">
        <v>28472</v>
      </c>
      <c r="I10256" s="6"/>
      <c r="J10256" s="10"/>
    </row>
    <row r="10257">
      <c r="A10257" s="28">
        <v>9.50808350274E11</v>
      </c>
      <c r="B10257" s="29" t="s">
        <v>29241</v>
      </c>
      <c r="C10257" s="29" t="s">
        <v>29242</v>
      </c>
      <c r="D10257" s="39" t="s">
        <v>29243</v>
      </c>
      <c r="E10257" s="29" t="s">
        <v>674</v>
      </c>
      <c r="F10257" s="29" t="s">
        <v>452</v>
      </c>
      <c r="G10257" s="29" t="s">
        <v>29244</v>
      </c>
      <c r="H10257" s="51" t="s">
        <v>28540</v>
      </c>
      <c r="I10257" s="6"/>
      <c r="J10257" s="33"/>
    </row>
    <row r="10258">
      <c r="A10258" s="3">
        <v>9.50818300877E11</v>
      </c>
      <c r="B10258" s="2" t="s">
        <v>29245</v>
      </c>
      <c r="C10258" s="2" t="s">
        <v>29246</v>
      </c>
      <c r="D10258" s="3">
        <v>8.7002418045E10</v>
      </c>
      <c r="E10258" s="2" t="s">
        <v>225</v>
      </c>
      <c r="F10258" s="2" t="s">
        <v>2</v>
      </c>
      <c r="G10258" s="2" t="s">
        <v>3360</v>
      </c>
      <c r="H10258" s="4" t="s">
        <v>27785</v>
      </c>
      <c r="I10258" s="10"/>
      <c r="J10258" s="33"/>
    </row>
    <row r="10259">
      <c r="A10259" s="3">
        <v>9.508113502E11</v>
      </c>
      <c r="B10259" s="2" t="s">
        <v>29247</v>
      </c>
      <c r="C10259" s="2" t="s">
        <v>29248</v>
      </c>
      <c r="D10259" s="69" t="s">
        <v>29249</v>
      </c>
      <c r="E10259" s="2" t="s">
        <v>225</v>
      </c>
      <c r="F10259" s="2" t="s">
        <v>452</v>
      </c>
      <c r="G10259" s="2" t="s">
        <v>1332</v>
      </c>
      <c r="H10259" s="4" t="s">
        <v>28873</v>
      </c>
      <c r="I10259" s="10"/>
      <c r="J10259" s="33"/>
    </row>
    <row r="10260">
      <c r="A10260" s="3">
        <v>9.50814401453E11</v>
      </c>
      <c r="B10260" s="2" t="s">
        <v>29250</v>
      </c>
      <c r="C10260" s="2" t="s">
        <v>29251</v>
      </c>
      <c r="D10260" s="2" t="s">
        <v>29252</v>
      </c>
      <c r="E10260" s="2" t="s">
        <v>21</v>
      </c>
      <c r="F10260" s="2" t="s">
        <v>31</v>
      </c>
      <c r="G10260" s="2" t="s">
        <v>29253</v>
      </c>
      <c r="H10260" s="4" t="s">
        <v>26591</v>
      </c>
      <c r="I10260" s="10"/>
      <c r="J10260" s="33"/>
    </row>
    <row r="10261">
      <c r="A10261" s="58"/>
      <c r="B10261" s="58"/>
      <c r="C10261" s="58"/>
      <c r="D10261" s="58"/>
      <c r="E10261" s="58"/>
      <c r="F10261" s="58"/>
      <c r="G10261" s="58"/>
      <c r="H10261" s="6"/>
      <c r="I10261" s="6"/>
      <c r="J10261" s="6"/>
    </row>
    <row r="10262">
      <c r="A10262" s="62">
        <v>9.50815301383E11</v>
      </c>
      <c r="B10262" s="63" t="s">
        <v>29254</v>
      </c>
      <c r="C10262" s="63" t="s">
        <v>29255</v>
      </c>
      <c r="D10262" s="62">
        <v>8.705639959E10</v>
      </c>
      <c r="E10262" s="63" t="s">
        <v>36</v>
      </c>
      <c r="F10262" s="63" t="s">
        <v>205</v>
      </c>
      <c r="G10262" s="63" t="s">
        <v>1634</v>
      </c>
      <c r="H10262" s="33"/>
      <c r="I10262" s="33"/>
      <c r="J10262" s="10"/>
    </row>
    <row r="10263">
      <c r="A10263" s="28">
        <v>9.50818350675E11</v>
      </c>
      <c r="B10263" s="29" t="s">
        <v>29256</v>
      </c>
      <c r="C10263" s="29" t="s">
        <v>29257</v>
      </c>
      <c r="D10263" s="28">
        <v>8.7000950818E10</v>
      </c>
      <c r="E10263" s="29" t="s">
        <v>1373</v>
      </c>
      <c r="F10263" s="29" t="s">
        <v>186</v>
      </c>
      <c r="G10263" s="29" t="s">
        <v>2746</v>
      </c>
      <c r="H10263" s="51" t="s">
        <v>7551</v>
      </c>
      <c r="I10263" s="6"/>
      <c r="J10263" s="6"/>
    </row>
    <row r="10264">
      <c r="A10264" s="62">
        <v>9.50823301406E11</v>
      </c>
      <c r="B10264" s="63" t="s">
        <v>29258</v>
      </c>
      <c r="C10264" s="63" t="s">
        <v>29258</v>
      </c>
      <c r="D10264" s="62">
        <v>8.7073769071E10</v>
      </c>
      <c r="E10264" s="63" t="s">
        <v>3216</v>
      </c>
      <c r="F10264" s="63" t="s">
        <v>2984</v>
      </c>
      <c r="G10264" s="63" t="s">
        <v>6071</v>
      </c>
      <c r="H10264" s="33"/>
      <c r="I10264" s="33"/>
      <c r="J10264" s="6"/>
    </row>
    <row r="10265">
      <c r="A10265" s="28">
        <v>9.50819301434E11</v>
      </c>
      <c r="B10265" s="29" t="s">
        <v>29259</v>
      </c>
      <c r="C10265" s="29" t="s">
        <v>29260</v>
      </c>
      <c r="D10265" s="28">
        <v>8.7029949581E10</v>
      </c>
      <c r="E10265" s="29" t="s">
        <v>165</v>
      </c>
      <c r="F10265" s="29" t="s">
        <v>37</v>
      </c>
      <c r="G10265" s="29" t="s">
        <v>12086</v>
      </c>
      <c r="H10265" s="51" t="s">
        <v>28395</v>
      </c>
      <c r="I10265" s="6"/>
      <c r="J10265" s="6"/>
    </row>
    <row r="10266">
      <c r="A10266" s="3">
        <v>9.50823350315E11</v>
      </c>
      <c r="B10266" s="2" t="s">
        <v>29261</v>
      </c>
      <c r="C10266" s="2" t="s">
        <v>29262</v>
      </c>
      <c r="D10266" s="2" t="s">
        <v>29263</v>
      </c>
      <c r="E10266" s="2" t="s">
        <v>29264</v>
      </c>
      <c r="F10266" s="2" t="s">
        <v>452</v>
      </c>
      <c r="G10266" s="2" t="s">
        <v>1617</v>
      </c>
      <c r="H10266" s="4" t="s">
        <v>28873</v>
      </c>
      <c r="I10266" s="10"/>
      <c r="J10266" s="13"/>
    </row>
    <row r="10267">
      <c r="A10267" s="28">
        <v>9.50826300434E11</v>
      </c>
      <c r="B10267" s="29" t="s">
        <v>29265</v>
      </c>
      <c r="C10267" s="29" t="s">
        <v>29266</v>
      </c>
      <c r="D10267" s="28">
        <v>8.7758808992E10</v>
      </c>
      <c r="E10267" s="29" t="s">
        <v>117</v>
      </c>
      <c r="F10267" s="29" t="s">
        <v>2</v>
      </c>
      <c r="G10267" s="29" t="s">
        <v>12024</v>
      </c>
      <c r="H10267" s="51" t="s">
        <v>27818</v>
      </c>
      <c r="I10267" s="6"/>
      <c r="J10267" s="33"/>
    </row>
    <row r="10268">
      <c r="A10268" s="3">
        <v>9.5082535174E11</v>
      </c>
      <c r="B10268" s="2" t="s">
        <v>29267</v>
      </c>
      <c r="C10268" s="2" t="s">
        <v>29268</v>
      </c>
      <c r="D10268" s="3">
        <v>8.7765616161E10</v>
      </c>
      <c r="E10268" s="2" t="s">
        <v>165</v>
      </c>
      <c r="F10268" s="2" t="s">
        <v>71</v>
      </c>
      <c r="G10268" s="2" t="s">
        <v>2515</v>
      </c>
      <c r="H10268" s="4" t="s">
        <v>29269</v>
      </c>
      <c r="I10268" s="10"/>
      <c r="J10268" s="6"/>
    </row>
    <row r="10269">
      <c r="A10269" s="62">
        <v>9.50828451604E11</v>
      </c>
      <c r="B10269" s="63" t="s">
        <v>29270</v>
      </c>
      <c r="C10269" s="63" t="s">
        <v>29271</v>
      </c>
      <c r="D10269" s="68" t="str">
        <f>+7 (775)8057718</f>
        <v>#ERROR!</v>
      </c>
      <c r="E10269" s="63" t="s">
        <v>173</v>
      </c>
      <c r="F10269" s="63" t="s">
        <v>428</v>
      </c>
      <c r="G10269" s="63" t="s">
        <v>3751</v>
      </c>
      <c r="H10269" s="33"/>
      <c r="I10269" s="33"/>
      <c r="J10269" s="6"/>
    </row>
    <row r="10270">
      <c r="A10270" s="3">
        <v>9.50905300979E11</v>
      </c>
      <c r="B10270" s="2" t="s">
        <v>29272</v>
      </c>
      <c r="C10270" s="2" t="s">
        <v>29273</v>
      </c>
      <c r="D10270" s="3">
        <v>8.7027727595E10</v>
      </c>
      <c r="E10270" s="2" t="s">
        <v>213</v>
      </c>
      <c r="F10270" s="2" t="s">
        <v>37</v>
      </c>
      <c r="G10270" s="2" t="s">
        <v>29211</v>
      </c>
      <c r="H10270" s="4" t="s">
        <v>28747</v>
      </c>
      <c r="I10270" s="10"/>
      <c r="J10270" s="33"/>
    </row>
    <row r="10271">
      <c r="A10271" s="28">
        <v>9.50831400973E11</v>
      </c>
      <c r="B10271" s="29" t="s">
        <v>20924</v>
      </c>
      <c r="C10271" s="29" t="s">
        <v>29274</v>
      </c>
      <c r="D10271" s="39" t="s">
        <v>29275</v>
      </c>
      <c r="E10271" s="29" t="s">
        <v>165</v>
      </c>
      <c r="F10271" s="29" t="s">
        <v>37</v>
      </c>
      <c r="G10271" s="29" t="s">
        <v>16404</v>
      </c>
      <c r="H10271" s="51" t="s">
        <v>29276</v>
      </c>
      <c r="I10271" s="6"/>
      <c r="J10271" s="10"/>
    </row>
    <row r="10272">
      <c r="A10272" s="28">
        <v>9.50901300997E11</v>
      </c>
      <c r="B10272" s="29" t="s">
        <v>29277</v>
      </c>
      <c r="C10272" s="29" t="s">
        <v>29278</v>
      </c>
      <c r="D10272" s="28">
        <f>+77471976030</f>
        <v>77471976030</v>
      </c>
      <c r="E10272" s="29" t="s">
        <v>213</v>
      </c>
      <c r="F10272" s="29" t="s">
        <v>2</v>
      </c>
      <c r="G10272" s="29" t="s">
        <v>12597</v>
      </c>
      <c r="H10272" s="51" t="s">
        <v>27818</v>
      </c>
      <c r="I10272" s="6"/>
      <c r="J10272" s="6"/>
    </row>
    <row r="10273">
      <c r="A10273" s="28">
        <v>9.50910350586E11</v>
      </c>
      <c r="B10273" s="29" t="s">
        <v>29279</v>
      </c>
      <c r="C10273" s="29" t="s">
        <v>29280</v>
      </c>
      <c r="D10273" s="29" t="s">
        <v>29281</v>
      </c>
      <c r="E10273" s="29" t="s">
        <v>2034</v>
      </c>
      <c r="F10273" s="29" t="s">
        <v>43</v>
      </c>
      <c r="G10273" s="29" t="s">
        <v>5006</v>
      </c>
      <c r="H10273" s="51" t="s">
        <v>3400</v>
      </c>
      <c r="I10273" s="6"/>
      <c r="J10273" s="10"/>
    </row>
    <row r="10274">
      <c r="A10274" s="28">
        <v>9.50906301269E11</v>
      </c>
      <c r="B10274" s="29" t="s">
        <v>29282</v>
      </c>
      <c r="C10274" s="29" t="s">
        <v>29283</v>
      </c>
      <c r="D10274" s="28">
        <f>+77052913345</f>
        <v>77052913345</v>
      </c>
      <c r="E10274" s="29" t="s">
        <v>36</v>
      </c>
      <c r="F10274" s="29" t="s">
        <v>273</v>
      </c>
      <c r="G10274" s="29" t="s">
        <v>137</v>
      </c>
      <c r="H10274" s="51" t="s">
        <v>22970</v>
      </c>
      <c r="I10274" s="6"/>
      <c r="J10274" s="10"/>
    </row>
    <row r="10275">
      <c r="A10275" s="3">
        <v>9.50913400423E11</v>
      </c>
      <c r="B10275" s="2" t="s">
        <v>23772</v>
      </c>
      <c r="C10275" s="2" t="s">
        <v>29284</v>
      </c>
      <c r="D10275" s="3">
        <v>8.7758227072E10</v>
      </c>
      <c r="E10275" s="2" t="s">
        <v>674</v>
      </c>
      <c r="F10275" s="2" t="s">
        <v>2</v>
      </c>
      <c r="G10275" s="2" t="s">
        <v>29285</v>
      </c>
      <c r="H10275" s="4" t="s">
        <v>27785</v>
      </c>
      <c r="I10275" s="10"/>
      <c r="J10275" s="33"/>
    </row>
    <row r="10276">
      <c r="A10276" s="28">
        <v>9.50913301059E11</v>
      </c>
      <c r="B10276" s="29" t="s">
        <v>29286</v>
      </c>
      <c r="C10276" s="29" t="s">
        <v>29287</v>
      </c>
      <c r="D10276" s="39" t="s">
        <v>29288</v>
      </c>
      <c r="E10276" s="29" t="s">
        <v>117</v>
      </c>
      <c r="F10276" s="29" t="s">
        <v>2</v>
      </c>
      <c r="G10276" s="29" t="s">
        <v>5569</v>
      </c>
      <c r="H10276" s="51" t="s">
        <v>27818</v>
      </c>
      <c r="I10276" s="6"/>
      <c r="J10276" s="13"/>
    </row>
    <row r="10277">
      <c r="A10277" s="28">
        <v>9.50911300694E11</v>
      </c>
      <c r="B10277" s="29" t="s">
        <v>29289</v>
      </c>
      <c r="C10277" s="29" t="s">
        <v>29290</v>
      </c>
      <c r="D10277" s="39" t="s">
        <v>29291</v>
      </c>
      <c r="E10277" s="29" t="s">
        <v>70</v>
      </c>
      <c r="F10277" s="29" t="s">
        <v>2</v>
      </c>
      <c r="G10277" s="29" t="s">
        <v>6514</v>
      </c>
      <c r="H10277" s="51" t="s">
        <v>27818</v>
      </c>
      <c r="I10277" s="6"/>
      <c r="J10277" s="10"/>
    </row>
    <row r="10278">
      <c r="A10278" s="3">
        <v>9.50912450781E11</v>
      </c>
      <c r="B10278" s="2" t="s">
        <v>29292</v>
      </c>
      <c r="C10278" s="2" t="s">
        <v>29293</v>
      </c>
      <c r="D10278" s="3">
        <v>8.7183141238E10</v>
      </c>
      <c r="E10278" s="2" t="s">
        <v>16</v>
      </c>
      <c r="F10278" s="2" t="s">
        <v>9</v>
      </c>
      <c r="G10278" s="2" t="s">
        <v>29294</v>
      </c>
      <c r="H10278" s="65" t="s">
        <v>5834</v>
      </c>
      <c r="I10278" s="10"/>
      <c r="J10278" s="6"/>
    </row>
    <row r="10279">
      <c r="A10279" s="28">
        <v>9.50928351413E11</v>
      </c>
      <c r="B10279" s="29" t="s">
        <v>29295</v>
      </c>
      <c r="C10279" s="29" t="s">
        <v>29296</v>
      </c>
      <c r="D10279" s="28">
        <v>8.7078565027E10</v>
      </c>
      <c r="E10279" s="29" t="s">
        <v>225</v>
      </c>
      <c r="F10279" s="29" t="s">
        <v>55</v>
      </c>
      <c r="G10279" s="29" t="s">
        <v>1361</v>
      </c>
      <c r="H10279" s="51" t="s">
        <v>28</v>
      </c>
      <c r="I10279" s="6"/>
      <c r="J10279" s="10"/>
    </row>
    <row r="10280">
      <c r="A10280" s="3">
        <v>9.50915350276E11</v>
      </c>
      <c r="B10280" s="2" t="s">
        <v>29297</v>
      </c>
      <c r="C10280" s="2" t="s">
        <v>29298</v>
      </c>
      <c r="D10280" s="3">
        <v>8.7715974994E10</v>
      </c>
      <c r="E10280" s="2" t="s">
        <v>165</v>
      </c>
      <c r="F10280" s="2" t="s">
        <v>91</v>
      </c>
      <c r="G10280" s="2" t="s">
        <v>2912</v>
      </c>
      <c r="H10280" s="4" t="s">
        <v>29299</v>
      </c>
      <c r="I10280" s="10"/>
      <c r="J10280" s="6"/>
      <c r="K10280" s="16"/>
      <c r="L10280" s="16"/>
      <c r="M10280" s="16"/>
      <c r="N10280" s="16"/>
      <c r="O10280" s="16"/>
      <c r="P10280" s="16"/>
      <c r="Q10280" s="16"/>
      <c r="R10280" s="16"/>
      <c r="S10280" s="16"/>
      <c r="T10280" s="16"/>
      <c r="U10280" s="16"/>
      <c r="V10280" s="16"/>
      <c r="W10280" s="16"/>
      <c r="X10280" s="16"/>
      <c r="Y10280" s="16"/>
      <c r="Z10280" s="16"/>
    </row>
    <row r="10281">
      <c r="A10281" s="28">
        <v>9.50922350908E11</v>
      </c>
      <c r="B10281" s="29" t="s">
        <v>29300</v>
      </c>
      <c r="C10281" s="29" t="s">
        <v>29301</v>
      </c>
      <c r="D10281" s="28">
        <v>8.7471325371E10</v>
      </c>
      <c r="E10281" s="29" t="s">
        <v>213</v>
      </c>
      <c r="F10281" s="29" t="s">
        <v>43</v>
      </c>
      <c r="G10281" s="29" t="s">
        <v>3221</v>
      </c>
      <c r="H10281" s="51" t="s">
        <v>28174</v>
      </c>
      <c r="I10281" s="6"/>
      <c r="J10281" s="33"/>
    </row>
    <row r="10282">
      <c r="A10282" s="3">
        <v>9.50929450259E11</v>
      </c>
      <c r="B10282" s="2" t="s">
        <v>29302</v>
      </c>
      <c r="C10282" s="2" t="s">
        <v>29303</v>
      </c>
      <c r="D10282" s="3">
        <v>8.7766166609E10</v>
      </c>
      <c r="E10282" s="2" t="s">
        <v>16</v>
      </c>
      <c r="F10282" s="2" t="s">
        <v>141</v>
      </c>
      <c r="G10282" s="2" t="s">
        <v>29304</v>
      </c>
      <c r="H10282" s="4" t="s">
        <v>28118</v>
      </c>
      <c r="I10282" s="10"/>
      <c r="J10282" s="10"/>
    </row>
    <row r="10283">
      <c r="A10283" s="28">
        <v>9.50964004924E11</v>
      </c>
      <c r="B10283" s="29" t="s">
        <v>29305</v>
      </c>
      <c r="C10283" s="29" t="s">
        <v>29306</v>
      </c>
      <c r="D10283" s="39" t="s">
        <v>29307</v>
      </c>
      <c r="E10283" s="29" t="s">
        <v>21</v>
      </c>
      <c r="F10283" s="29" t="s">
        <v>37</v>
      </c>
      <c r="G10283" s="29" t="s">
        <v>2071</v>
      </c>
      <c r="H10283" s="51" t="s">
        <v>6445</v>
      </c>
      <c r="I10283" s="6"/>
      <c r="J10283" s="10"/>
    </row>
    <row r="10284">
      <c r="A10284" s="62">
        <v>9.51001300025E11</v>
      </c>
      <c r="B10284" s="63" t="s">
        <v>29308</v>
      </c>
      <c r="C10284" s="63" t="s">
        <v>29309</v>
      </c>
      <c r="D10284" s="62">
        <v>8.7783120072E10</v>
      </c>
      <c r="E10284" s="63" t="s">
        <v>674</v>
      </c>
      <c r="F10284" s="63" t="s">
        <v>1868</v>
      </c>
      <c r="G10284" s="63" t="s">
        <v>12441</v>
      </c>
      <c r="H10284" s="33"/>
      <c r="I10284" s="33"/>
      <c r="J10284" s="10"/>
    </row>
    <row r="10285">
      <c r="A10285" s="62">
        <v>9.51009301413E11</v>
      </c>
      <c r="B10285" s="63" t="s">
        <v>29310</v>
      </c>
      <c r="C10285" s="63" t="s">
        <v>29311</v>
      </c>
      <c r="D10285" s="63" t="s">
        <v>29312</v>
      </c>
      <c r="E10285" s="63" t="s">
        <v>253</v>
      </c>
      <c r="F10285" s="63" t="s">
        <v>205</v>
      </c>
      <c r="G10285" s="63" t="s">
        <v>1634</v>
      </c>
      <c r="H10285" s="33"/>
      <c r="I10285" s="33"/>
      <c r="J10285" s="14"/>
    </row>
    <row r="10286">
      <c r="A10286" s="28">
        <v>9.51003300125E11</v>
      </c>
      <c r="B10286" s="29" t="s">
        <v>29313</v>
      </c>
      <c r="C10286" s="29" t="s">
        <v>29314</v>
      </c>
      <c r="D10286" s="28">
        <v>8.7073213436E10</v>
      </c>
      <c r="E10286" s="29" t="s">
        <v>28227</v>
      </c>
      <c r="F10286" s="29" t="s">
        <v>96</v>
      </c>
      <c r="G10286" s="29" t="s">
        <v>24432</v>
      </c>
      <c r="H10286" s="51" t="s">
        <v>2882</v>
      </c>
      <c r="I10286" s="6"/>
      <c r="J10286" s="6"/>
    </row>
    <row r="10287">
      <c r="A10287" s="28">
        <v>9.51001450632E11</v>
      </c>
      <c r="B10287" s="29" t="s">
        <v>26137</v>
      </c>
      <c r="C10287" s="29" t="s">
        <v>29315</v>
      </c>
      <c r="D10287" s="39" t="s">
        <v>29316</v>
      </c>
      <c r="E10287" s="29" t="s">
        <v>225</v>
      </c>
      <c r="F10287" s="29" t="s">
        <v>22</v>
      </c>
      <c r="G10287" s="29" t="s">
        <v>2383</v>
      </c>
      <c r="H10287" s="51" t="s">
        <v>2812</v>
      </c>
      <c r="I10287" s="6"/>
      <c r="J10287" s="10"/>
    </row>
    <row r="10288">
      <c r="A10288" s="62">
        <v>9.51002401372E11</v>
      </c>
      <c r="B10288" s="63" t="s">
        <v>21497</v>
      </c>
      <c r="C10288" s="63" t="s">
        <v>29317</v>
      </c>
      <c r="D10288" s="62">
        <v>8.7785078422E10</v>
      </c>
      <c r="E10288" s="63" t="s">
        <v>117</v>
      </c>
      <c r="F10288" s="63" t="s">
        <v>16</v>
      </c>
      <c r="G10288" s="63" t="s">
        <v>17536</v>
      </c>
      <c r="H10288" s="33"/>
      <c r="I10288" s="33"/>
      <c r="J10288" s="33"/>
    </row>
    <row r="10289">
      <c r="A10289" s="28">
        <v>9.51025301024E11</v>
      </c>
      <c r="B10289" s="29" t="s">
        <v>29318</v>
      </c>
      <c r="C10289" s="29" t="s">
        <v>29319</v>
      </c>
      <c r="D10289" s="28">
        <v>8.7054411333E10</v>
      </c>
      <c r="E10289" s="29" t="s">
        <v>2533</v>
      </c>
      <c r="F10289" s="29" t="s">
        <v>31</v>
      </c>
      <c r="G10289" s="29" t="s">
        <v>1877</v>
      </c>
      <c r="H10289" s="51" t="s">
        <v>6359</v>
      </c>
      <c r="I10289" s="6"/>
      <c r="J10289" s="33"/>
    </row>
    <row r="10290">
      <c r="A10290" s="3">
        <v>9.51015300587E11</v>
      </c>
      <c r="B10290" s="2" t="s">
        <v>15131</v>
      </c>
      <c r="C10290" s="2" t="s">
        <v>29320</v>
      </c>
      <c r="D10290" s="3">
        <f>+77059945131</f>
        <v>77059945131</v>
      </c>
      <c r="E10290" s="2" t="s">
        <v>302</v>
      </c>
      <c r="F10290" s="2" t="s">
        <v>273</v>
      </c>
      <c r="G10290" s="2" t="s">
        <v>274</v>
      </c>
      <c r="H10290" s="4" t="s">
        <v>21650</v>
      </c>
      <c r="I10290" s="10"/>
      <c r="J10290" s="10"/>
    </row>
    <row r="10291">
      <c r="A10291" s="28">
        <v>9.5102235143E11</v>
      </c>
      <c r="B10291" s="29" t="s">
        <v>29321</v>
      </c>
      <c r="C10291" s="29" t="s">
        <v>29322</v>
      </c>
      <c r="D10291" s="28">
        <v>8.7782636356E10</v>
      </c>
      <c r="E10291" s="29" t="s">
        <v>225</v>
      </c>
      <c r="F10291" s="29" t="s">
        <v>16</v>
      </c>
      <c r="G10291" s="29" t="s">
        <v>11973</v>
      </c>
      <c r="H10291" s="51" t="s">
        <v>28540</v>
      </c>
      <c r="I10291" s="6"/>
      <c r="J10291" s="33"/>
    </row>
    <row r="10292">
      <c r="A10292" s="3">
        <v>9.51014301551E11</v>
      </c>
      <c r="B10292" s="2" t="s">
        <v>29323</v>
      </c>
      <c r="C10292" s="2" t="s">
        <v>29324</v>
      </c>
      <c r="D10292" s="69" t="s">
        <v>29325</v>
      </c>
      <c r="E10292" s="2" t="s">
        <v>173</v>
      </c>
      <c r="F10292" s="2" t="s">
        <v>16</v>
      </c>
      <c r="G10292" s="2" t="s">
        <v>137</v>
      </c>
      <c r="H10292" s="4" t="s">
        <v>21650</v>
      </c>
      <c r="I10292" s="10"/>
      <c r="J10292" s="6"/>
    </row>
    <row r="10293">
      <c r="A10293" s="28">
        <v>9.51018301303E11</v>
      </c>
      <c r="B10293" s="29" t="s">
        <v>29326</v>
      </c>
      <c r="C10293" s="29" t="s">
        <v>29327</v>
      </c>
      <c r="D10293" s="29" t="s">
        <v>29328</v>
      </c>
      <c r="E10293" s="29" t="s">
        <v>165</v>
      </c>
      <c r="F10293" s="29" t="s">
        <v>37</v>
      </c>
      <c r="G10293" s="29" t="s">
        <v>6089</v>
      </c>
      <c r="H10293" s="51" t="s">
        <v>28395</v>
      </c>
      <c r="I10293" s="6"/>
      <c r="J10293" s="10"/>
    </row>
    <row r="10294">
      <c r="A10294" s="3">
        <v>9.51029301719E11</v>
      </c>
      <c r="B10294" s="2" t="s">
        <v>29329</v>
      </c>
      <c r="C10294" s="2" t="s">
        <v>29330</v>
      </c>
      <c r="D10294" s="3">
        <v>8.7716633365E10</v>
      </c>
      <c r="E10294" s="2" t="s">
        <v>173</v>
      </c>
      <c r="F10294" s="2" t="s">
        <v>37</v>
      </c>
      <c r="G10294" s="2" t="s">
        <v>2999</v>
      </c>
      <c r="H10294" s="4" t="s">
        <v>28747</v>
      </c>
      <c r="I10294" s="10"/>
      <c r="J10294" s="6"/>
    </row>
    <row r="10295">
      <c r="A10295" s="3">
        <v>9.51040000762E11</v>
      </c>
      <c r="B10295" s="2" t="s">
        <v>29331</v>
      </c>
      <c r="C10295" s="2" t="s">
        <v>29332</v>
      </c>
      <c r="D10295" s="69" t="s">
        <v>29333</v>
      </c>
      <c r="E10295" s="2" t="s">
        <v>4336</v>
      </c>
      <c r="F10295" s="2" t="s">
        <v>9</v>
      </c>
      <c r="G10295" s="2" t="s">
        <v>29334</v>
      </c>
      <c r="H10295" s="65" t="s">
        <v>3123</v>
      </c>
      <c r="I10295" s="10"/>
      <c r="J10295" s="33"/>
    </row>
    <row r="10296">
      <c r="A10296" s="3">
        <v>9.51029450922E11</v>
      </c>
      <c r="B10296" s="2" t="s">
        <v>29335</v>
      </c>
      <c r="C10296" s="2" t="s">
        <v>29336</v>
      </c>
      <c r="D10296" s="3">
        <v>8.7023610555E10</v>
      </c>
      <c r="E10296" s="2" t="s">
        <v>165</v>
      </c>
      <c r="F10296" s="2" t="s">
        <v>141</v>
      </c>
      <c r="G10296" s="2" t="s">
        <v>1529</v>
      </c>
      <c r="H10296" s="4" t="s">
        <v>14093</v>
      </c>
      <c r="I10296" s="10"/>
      <c r="J10296" s="10"/>
    </row>
    <row r="10297">
      <c r="A10297" s="58"/>
      <c r="B10297" s="58"/>
      <c r="C10297" s="58"/>
      <c r="D10297" s="58"/>
      <c r="E10297" s="58"/>
      <c r="F10297" s="58"/>
      <c r="G10297" s="58"/>
      <c r="H10297" s="6"/>
      <c r="I10297" s="6"/>
      <c r="J10297" s="6"/>
    </row>
    <row r="10298">
      <c r="A10298" s="28">
        <v>9.51030300727E11</v>
      </c>
      <c r="B10298" s="29" t="s">
        <v>29337</v>
      </c>
      <c r="C10298" s="29" t="s">
        <v>29338</v>
      </c>
      <c r="D10298" s="28">
        <v>8.705196608E10</v>
      </c>
      <c r="E10298" s="29" t="s">
        <v>173</v>
      </c>
      <c r="F10298" s="29" t="s">
        <v>31</v>
      </c>
      <c r="G10298" s="29" t="s">
        <v>3561</v>
      </c>
      <c r="H10298" s="51" t="s">
        <v>29096</v>
      </c>
      <c r="I10298" s="6"/>
      <c r="J10298" s="20"/>
    </row>
    <row r="10299">
      <c r="A10299" s="28">
        <v>9.51030301428E11</v>
      </c>
      <c r="B10299" s="29" t="s">
        <v>29339</v>
      </c>
      <c r="C10299" s="29" t="s">
        <v>29340</v>
      </c>
      <c r="D10299" s="39" t="s">
        <v>29341</v>
      </c>
      <c r="E10299" s="29" t="s">
        <v>117</v>
      </c>
      <c r="F10299" s="29" t="s">
        <v>2</v>
      </c>
      <c r="G10299" s="29" t="s">
        <v>11872</v>
      </c>
      <c r="H10299" s="51" t="s">
        <v>29342</v>
      </c>
      <c r="I10299" s="6"/>
      <c r="J10299" s="10"/>
    </row>
    <row r="10300">
      <c r="A10300" s="62">
        <v>9.51031400917E11</v>
      </c>
      <c r="B10300" s="63" t="s">
        <v>21542</v>
      </c>
      <c r="C10300" s="63" t="s">
        <v>29343</v>
      </c>
      <c r="D10300" s="62">
        <f>+77077593101</f>
        <v>77077593101</v>
      </c>
      <c r="E10300" s="63" t="s">
        <v>173</v>
      </c>
      <c r="F10300" s="63" t="s">
        <v>205</v>
      </c>
      <c r="G10300" s="63" t="s">
        <v>1096</v>
      </c>
      <c r="H10300" s="33"/>
      <c r="I10300" s="33"/>
      <c r="J10300" s="6"/>
    </row>
    <row r="10301">
      <c r="A10301" s="28">
        <v>9.51064006653E11</v>
      </c>
      <c r="B10301" s="29" t="s">
        <v>29344</v>
      </c>
      <c r="C10301" s="29" t="s">
        <v>29345</v>
      </c>
      <c r="D10301" s="39" t="s">
        <v>29346</v>
      </c>
      <c r="E10301" s="29" t="s">
        <v>302</v>
      </c>
      <c r="F10301" s="29" t="s">
        <v>37</v>
      </c>
      <c r="G10301" s="29" t="s">
        <v>5877</v>
      </c>
      <c r="H10301" s="51" t="s">
        <v>28395</v>
      </c>
      <c r="I10301" s="6"/>
      <c r="J10301" s="13"/>
    </row>
    <row r="10302">
      <c r="A10302" s="28">
        <v>9.51110300494E11</v>
      </c>
      <c r="B10302" s="29" t="s">
        <v>29347</v>
      </c>
      <c r="C10302" s="29" t="s">
        <v>29348</v>
      </c>
      <c r="D10302" s="28">
        <v>8.7053713247E10</v>
      </c>
      <c r="E10302" s="29" t="s">
        <v>674</v>
      </c>
      <c r="F10302" s="29" t="s">
        <v>37</v>
      </c>
      <c r="G10302" s="29" t="s">
        <v>8005</v>
      </c>
      <c r="H10302" s="51" t="s">
        <v>29349</v>
      </c>
      <c r="I10302" s="6"/>
      <c r="J10302" s="6"/>
    </row>
    <row r="10303">
      <c r="A10303" s="28">
        <v>9.51114351649E11</v>
      </c>
      <c r="B10303" s="29" t="s">
        <v>29350</v>
      </c>
      <c r="C10303" s="29" t="s">
        <v>29351</v>
      </c>
      <c r="D10303" s="28">
        <v>8.7052578077E10</v>
      </c>
      <c r="E10303" s="29" t="s">
        <v>213</v>
      </c>
      <c r="F10303" s="29" t="s">
        <v>9</v>
      </c>
      <c r="G10303" s="29" t="s">
        <v>19156</v>
      </c>
      <c r="H10303" s="30" t="s">
        <v>269</v>
      </c>
      <c r="I10303" s="6"/>
      <c r="J10303" s="10"/>
    </row>
    <row r="10304">
      <c r="A10304" s="62">
        <v>9.51111300271E11</v>
      </c>
      <c r="B10304" s="63" t="s">
        <v>29352</v>
      </c>
      <c r="C10304" s="63" t="s">
        <v>29353</v>
      </c>
      <c r="D10304" s="63" t="s">
        <v>29354</v>
      </c>
      <c r="E10304" s="63" t="s">
        <v>1</v>
      </c>
      <c r="F10304" s="63" t="s">
        <v>205</v>
      </c>
      <c r="G10304" s="63" t="s">
        <v>6430</v>
      </c>
      <c r="H10304" s="33"/>
      <c r="I10304" s="33"/>
      <c r="J10304" s="10"/>
      <c r="K10304" s="27"/>
      <c r="L10304" s="27"/>
      <c r="M10304" s="27"/>
      <c r="N10304" s="27"/>
      <c r="O10304" s="27"/>
      <c r="P10304" s="27"/>
      <c r="Q10304" s="27"/>
      <c r="R10304" s="27"/>
      <c r="S10304" s="27"/>
      <c r="T10304" s="27"/>
      <c r="U10304" s="27"/>
      <c r="V10304" s="27"/>
      <c r="W10304" s="27"/>
      <c r="X10304" s="27"/>
      <c r="Y10304" s="27"/>
      <c r="Z10304" s="27"/>
    </row>
    <row r="10305">
      <c r="A10305" s="28">
        <v>9.5111330049E11</v>
      </c>
      <c r="B10305" s="29" t="s">
        <v>29355</v>
      </c>
      <c r="C10305" s="29" t="s">
        <v>29356</v>
      </c>
      <c r="D10305" s="39" t="s">
        <v>29357</v>
      </c>
      <c r="E10305" s="29" t="s">
        <v>117</v>
      </c>
      <c r="F10305" s="29" t="s">
        <v>2</v>
      </c>
      <c r="G10305" s="29" t="s">
        <v>6522</v>
      </c>
      <c r="H10305" s="51" t="s">
        <v>27818</v>
      </c>
      <c r="I10305" s="6"/>
      <c r="J10305" s="6"/>
    </row>
    <row r="10306">
      <c r="A10306" s="28">
        <v>9.51117401744E11</v>
      </c>
      <c r="B10306" s="29" t="s">
        <v>29358</v>
      </c>
      <c r="C10306" s="29" t="s">
        <v>29359</v>
      </c>
      <c r="D10306" s="39" t="s">
        <v>29360</v>
      </c>
      <c r="E10306" s="29" t="s">
        <v>36</v>
      </c>
      <c r="F10306" s="29" t="s">
        <v>37</v>
      </c>
      <c r="G10306" s="29" t="s">
        <v>6852</v>
      </c>
      <c r="H10306" s="51" t="s">
        <v>28395</v>
      </c>
      <c r="I10306" s="6"/>
      <c r="J10306" s="6"/>
    </row>
    <row r="10307">
      <c r="A10307" s="28">
        <v>9.51216350388E11</v>
      </c>
      <c r="B10307" s="29" t="s">
        <v>29361</v>
      </c>
      <c r="C10307" s="29" t="s">
        <v>29362</v>
      </c>
      <c r="D10307" s="28">
        <v>8.7710006599E10</v>
      </c>
      <c r="E10307" s="29" t="s">
        <v>21</v>
      </c>
      <c r="F10307" s="29" t="s">
        <v>16</v>
      </c>
      <c r="G10307" s="29" t="s">
        <v>2761</v>
      </c>
      <c r="H10307" s="51" t="s">
        <v>3400</v>
      </c>
      <c r="I10307" s="6"/>
      <c r="J10307" s="13"/>
    </row>
    <row r="10308">
      <c r="A10308" s="28">
        <v>9.51121301125E11</v>
      </c>
      <c r="B10308" s="29" t="s">
        <v>5298</v>
      </c>
      <c r="C10308" s="29" t="s">
        <v>29363</v>
      </c>
      <c r="D10308" s="28">
        <v>8.7474799411E10</v>
      </c>
      <c r="E10308" s="29" t="s">
        <v>213</v>
      </c>
      <c r="F10308" s="29" t="s">
        <v>2</v>
      </c>
      <c r="G10308" s="29" t="s">
        <v>11915</v>
      </c>
      <c r="H10308" s="51" t="s">
        <v>27818</v>
      </c>
      <c r="I10308" s="6"/>
      <c r="J10308" s="6"/>
    </row>
    <row r="10309">
      <c r="A10309" s="28">
        <v>9.51127451606E11</v>
      </c>
      <c r="B10309" s="29" t="s">
        <v>29364</v>
      </c>
      <c r="C10309" s="29" t="s">
        <v>29365</v>
      </c>
      <c r="D10309" s="28">
        <v>8.7768349333E10</v>
      </c>
      <c r="E10309" s="29" t="s">
        <v>584</v>
      </c>
      <c r="F10309" s="29" t="s">
        <v>9</v>
      </c>
      <c r="G10309" s="29" t="s">
        <v>1584</v>
      </c>
      <c r="H10309" s="30" t="s">
        <v>6638</v>
      </c>
      <c r="I10309" s="6"/>
      <c r="J10309" s="33"/>
    </row>
    <row r="10310">
      <c r="A10310" s="28">
        <v>9.51128300766E11</v>
      </c>
      <c r="B10310" s="29" t="s">
        <v>29366</v>
      </c>
      <c r="C10310" s="29" t="s">
        <v>29367</v>
      </c>
      <c r="D10310" s="28">
        <v>8.7758753955E10</v>
      </c>
      <c r="E10310" s="29" t="s">
        <v>117</v>
      </c>
      <c r="F10310" s="29" t="s">
        <v>2</v>
      </c>
      <c r="G10310" s="29" t="s">
        <v>29368</v>
      </c>
      <c r="H10310" s="51" t="s">
        <v>27818</v>
      </c>
      <c r="I10310" s="6"/>
      <c r="J10310" s="10"/>
    </row>
    <row r="10311">
      <c r="A10311" s="28">
        <v>9.51201401572E11</v>
      </c>
      <c r="B10311" s="29" t="s">
        <v>29369</v>
      </c>
      <c r="C10311" s="29" t="s">
        <v>29370</v>
      </c>
      <c r="D10311" s="28">
        <v>8.7754218082E10</v>
      </c>
      <c r="E10311" s="29" t="s">
        <v>173</v>
      </c>
      <c r="F10311" s="29" t="s">
        <v>37</v>
      </c>
      <c r="G10311" s="29" t="s">
        <v>3444</v>
      </c>
      <c r="H10311" s="51" t="s">
        <v>28395</v>
      </c>
      <c r="I10311" s="6"/>
      <c r="J10311" s="33"/>
    </row>
    <row r="10312">
      <c r="A10312" s="28">
        <v>9.51203350268E11</v>
      </c>
      <c r="B10312" s="29" t="s">
        <v>29371</v>
      </c>
      <c r="C10312" s="29" t="s">
        <v>29372</v>
      </c>
      <c r="D10312" s="39" t="s">
        <v>29373</v>
      </c>
      <c r="E10312" s="29" t="s">
        <v>8380</v>
      </c>
      <c r="F10312" s="29" t="s">
        <v>43</v>
      </c>
      <c r="G10312" s="29" t="s">
        <v>1661</v>
      </c>
      <c r="H10312" s="51" t="s">
        <v>3400</v>
      </c>
      <c r="I10312" s="6"/>
      <c r="J10312" s="6"/>
    </row>
    <row r="10313">
      <c r="A10313" s="28">
        <v>9.51205401237E11</v>
      </c>
      <c r="B10313" s="29" t="s">
        <v>29374</v>
      </c>
      <c r="C10313" s="29" t="s">
        <v>29375</v>
      </c>
      <c r="D10313" s="28">
        <v>8.747607573E10</v>
      </c>
      <c r="E10313" s="29" t="s">
        <v>213</v>
      </c>
      <c r="F10313" s="29" t="s">
        <v>2</v>
      </c>
      <c r="G10313" s="29" t="s">
        <v>16462</v>
      </c>
      <c r="H10313" s="51" t="s">
        <v>27818</v>
      </c>
      <c r="I10313" s="6"/>
      <c r="J10313" s="6"/>
    </row>
    <row r="10314">
      <c r="A10314" s="28">
        <v>9.51206351311E11</v>
      </c>
      <c r="B10314" s="29" t="s">
        <v>29376</v>
      </c>
      <c r="C10314" s="29" t="s">
        <v>29377</v>
      </c>
      <c r="D10314" s="28">
        <v>8.7479404103E10</v>
      </c>
      <c r="E10314" s="29" t="s">
        <v>2034</v>
      </c>
      <c r="F10314" s="29" t="s">
        <v>43</v>
      </c>
      <c r="G10314" s="29" t="s">
        <v>13630</v>
      </c>
      <c r="H10314" s="51" t="s">
        <v>28174</v>
      </c>
      <c r="I10314" s="6"/>
      <c r="J10314" s="6"/>
    </row>
    <row r="10315">
      <c r="A10315" s="28">
        <v>9.51208401372E11</v>
      </c>
      <c r="B10315" s="29" t="s">
        <v>29378</v>
      </c>
      <c r="C10315" s="29" t="s">
        <v>29379</v>
      </c>
      <c r="D10315" s="39" t="s">
        <v>29380</v>
      </c>
      <c r="E10315" s="29" t="s">
        <v>36</v>
      </c>
      <c r="F10315" s="29" t="s">
        <v>37</v>
      </c>
      <c r="G10315" s="29" t="s">
        <v>3444</v>
      </c>
      <c r="H10315" s="51" t="s">
        <v>28395</v>
      </c>
      <c r="I10315" s="6"/>
      <c r="J10315" s="6"/>
    </row>
    <row r="10316">
      <c r="A10316" s="28">
        <v>9.51208450271E11</v>
      </c>
      <c r="B10316" s="29" t="s">
        <v>29381</v>
      </c>
      <c r="C10316" s="29" t="s">
        <v>29382</v>
      </c>
      <c r="D10316" s="28">
        <v>8.7758297249E10</v>
      </c>
      <c r="E10316" s="29" t="s">
        <v>165</v>
      </c>
      <c r="F10316" s="29" t="s">
        <v>141</v>
      </c>
      <c r="G10316" s="29" t="s">
        <v>1529</v>
      </c>
      <c r="H10316" s="51" t="s">
        <v>5566</v>
      </c>
      <c r="I10316" s="6"/>
      <c r="J10316" s="6"/>
    </row>
    <row r="10317">
      <c r="A10317" s="3">
        <v>9.51120301219E11</v>
      </c>
      <c r="B10317" s="2" t="s">
        <v>29383</v>
      </c>
      <c r="C10317" s="2" t="s">
        <v>29384</v>
      </c>
      <c r="D10317" s="3">
        <v>8.7760073003E10</v>
      </c>
      <c r="E10317" s="2" t="s">
        <v>213</v>
      </c>
      <c r="F10317" s="2" t="s">
        <v>37</v>
      </c>
      <c r="G10317" s="2" t="s">
        <v>29385</v>
      </c>
      <c r="H10317" s="4" t="s">
        <v>28747</v>
      </c>
      <c r="I10317" s="10"/>
      <c r="J10317" s="33"/>
    </row>
    <row r="10318">
      <c r="A10318" s="62">
        <v>9.51140000337E11</v>
      </c>
      <c r="B10318" s="63" t="s">
        <v>29386</v>
      </c>
      <c r="C10318" s="63" t="s">
        <v>29387</v>
      </c>
      <c r="D10318" s="62">
        <v>8.7717799977E10</v>
      </c>
      <c r="E10318" s="63" t="s">
        <v>29388</v>
      </c>
      <c r="F10318" s="63" t="s">
        <v>205</v>
      </c>
      <c r="G10318" s="63" t="s">
        <v>29389</v>
      </c>
      <c r="H10318" s="33"/>
      <c r="I10318" s="33"/>
      <c r="J10318" s="6"/>
    </row>
    <row r="10319">
      <c r="A10319" s="62">
        <v>9.51203450224E11</v>
      </c>
      <c r="B10319" s="63" t="s">
        <v>29390</v>
      </c>
      <c r="C10319" s="63" t="s">
        <v>29391</v>
      </c>
      <c r="D10319" s="62">
        <f>+77075025350</f>
        <v>77075025350</v>
      </c>
      <c r="E10319" s="63" t="s">
        <v>2749</v>
      </c>
      <c r="F10319" s="63" t="s">
        <v>1868</v>
      </c>
      <c r="G10319" s="63" t="s">
        <v>12294</v>
      </c>
      <c r="H10319" s="33"/>
      <c r="I10319" s="33"/>
      <c r="J10319" s="33"/>
    </row>
    <row r="10320">
      <c r="A10320" s="3">
        <v>9.51205351356E11</v>
      </c>
      <c r="B10320" s="2" t="s">
        <v>29392</v>
      </c>
      <c r="C10320" s="2" t="s">
        <v>29393</v>
      </c>
      <c r="D10320" s="2" t="s">
        <v>29394</v>
      </c>
      <c r="E10320" s="2" t="s">
        <v>213</v>
      </c>
      <c r="F10320" s="2" t="s">
        <v>60</v>
      </c>
      <c r="G10320" s="2" t="s">
        <v>2993</v>
      </c>
      <c r="H10320" s="4" t="s">
        <v>29395</v>
      </c>
      <c r="I10320" s="10"/>
      <c r="J10320" s="13"/>
    </row>
    <row r="10321">
      <c r="A10321" s="28">
        <v>9.51212301447E11</v>
      </c>
      <c r="B10321" s="29" t="s">
        <v>29396</v>
      </c>
      <c r="C10321" s="29" t="s">
        <v>29397</v>
      </c>
      <c r="D10321" s="28">
        <f>+77766860328</f>
        <v>77766860328</v>
      </c>
      <c r="E10321" s="29" t="s">
        <v>225</v>
      </c>
      <c r="F10321" s="29" t="s">
        <v>2</v>
      </c>
      <c r="G10321" s="29" t="s">
        <v>29398</v>
      </c>
      <c r="H10321" s="51" t="s">
        <v>27818</v>
      </c>
      <c r="I10321" s="6"/>
      <c r="J10321" s="33"/>
    </row>
    <row r="10322">
      <c r="A10322" s="28">
        <v>9.51214300628E11</v>
      </c>
      <c r="B10322" s="29" t="s">
        <v>20924</v>
      </c>
      <c r="C10322" s="29" t="s">
        <v>29399</v>
      </c>
      <c r="D10322" s="28">
        <v>8.70544173E10</v>
      </c>
      <c r="E10322" s="29" t="s">
        <v>8729</v>
      </c>
      <c r="F10322" s="29" t="s">
        <v>37</v>
      </c>
      <c r="G10322" s="29" t="s">
        <v>14092</v>
      </c>
      <c r="H10322" s="51" t="s">
        <v>28395</v>
      </c>
      <c r="I10322" s="6"/>
      <c r="J10322" s="33"/>
    </row>
    <row r="10323">
      <c r="A10323" s="62">
        <v>9.51226301433E11</v>
      </c>
      <c r="B10323" s="63" t="s">
        <v>5348</v>
      </c>
      <c r="C10323" s="63" t="s">
        <v>29400</v>
      </c>
      <c r="D10323" s="68" t="str">
        <f>+77073885458 ,87073885458</f>
        <v>#ERROR!</v>
      </c>
      <c r="E10323" s="63" t="s">
        <v>225</v>
      </c>
      <c r="F10323" s="63" t="s">
        <v>205</v>
      </c>
      <c r="G10323" s="63" t="s">
        <v>1634</v>
      </c>
      <c r="H10323" s="33"/>
      <c r="I10323" s="33"/>
      <c r="J10323" s="33"/>
    </row>
    <row r="10324">
      <c r="A10324" s="28">
        <v>9.51222301223E11</v>
      </c>
      <c r="B10324" s="29" t="s">
        <v>29401</v>
      </c>
      <c r="C10324" s="29" t="s">
        <v>29402</v>
      </c>
      <c r="D10324" s="28">
        <v>8.7082888457E10</v>
      </c>
      <c r="E10324" s="29" t="s">
        <v>15</v>
      </c>
      <c r="F10324" s="29" t="s">
        <v>273</v>
      </c>
      <c r="G10324" s="29" t="s">
        <v>137</v>
      </c>
      <c r="H10324" s="51" t="s">
        <v>22686</v>
      </c>
      <c r="I10324" s="6"/>
      <c r="J10324" s="6"/>
    </row>
    <row r="10325">
      <c r="A10325" s="3">
        <v>9.51224400034E11</v>
      </c>
      <c r="B10325" s="2" t="s">
        <v>17368</v>
      </c>
      <c r="C10325" s="2" t="s">
        <v>29403</v>
      </c>
      <c r="D10325" s="69" t="s">
        <v>29404</v>
      </c>
      <c r="E10325" s="2" t="s">
        <v>213</v>
      </c>
      <c r="F10325" s="2" t="s">
        <v>452</v>
      </c>
      <c r="G10325" s="2" t="s">
        <v>1617</v>
      </c>
      <c r="H10325" s="4" t="s">
        <v>28873</v>
      </c>
      <c r="I10325" s="10"/>
      <c r="J10325" s="33"/>
    </row>
    <row r="10326">
      <c r="A10326" s="28">
        <v>9.51220301597E11</v>
      </c>
      <c r="B10326" s="29" t="s">
        <v>29405</v>
      </c>
      <c r="C10326" s="29" t="s">
        <v>29406</v>
      </c>
      <c r="D10326" s="39" t="s">
        <v>29407</v>
      </c>
      <c r="E10326" s="29" t="s">
        <v>36</v>
      </c>
      <c r="F10326" s="29" t="s">
        <v>2</v>
      </c>
      <c r="G10326" s="29" t="s">
        <v>16462</v>
      </c>
      <c r="H10326" s="51" t="s">
        <v>27818</v>
      </c>
      <c r="I10326" s="6"/>
      <c r="J10326" s="6"/>
    </row>
    <row r="10327">
      <c r="A10327" s="3">
        <v>9.51225350357E11</v>
      </c>
      <c r="B10327" s="2" t="s">
        <v>29408</v>
      </c>
      <c r="C10327" s="2" t="s">
        <v>29409</v>
      </c>
      <c r="D10327" s="3">
        <v>8.747609809E10</v>
      </c>
      <c r="E10327" s="2" t="s">
        <v>36</v>
      </c>
      <c r="F10327" s="2" t="s">
        <v>9</v>
      </c>
      <c r="G10327" s="2" t="s">
        <v>8752</v>
      </c>
      <c r="H10327" s="65" t="s">
        <v>5834</v>
      </c>
      <c r="I10327" s="10"/>
      <c r="J10327" s="10"/>
    </row>
    <row r="10328">
      <c r="A10328" s="28">
        <v>9.51227350209E11</v>
      </c>
      <c r="B10328" s="29" t="s">
        <v>29410</v>
      </c>
      <c r="C10328" s="29" t="s">
        <v>29410</v>
      </c>
      <c r="D10328" s="28">
        <v>8.7753785552E10</v>
      </c>
      <c r="E10328" s="29" t="s">
        <v>674</v>
      </c>
      <c r="F10328" s="29" t="s">
        <v>201</v>
      </c>
      <c r="G10328" s="29" t="s">
        <v>19959</v>
      </c>
      <c r="H10328" s="51" t="s">
        <v>3226</v>
      </c>
      <c r="I10328" s="6"/>
      <c r="J10328" s="33"/>
    </row>
    <row r="10329">
      <c r="A10329" s="28">
        <v>9.51230400166E11</v>
      </c>
      <c r="B10329" s="29" t="s">
        <v>29411</v>
      </c>
      <c r="C10329" s="29" t="s">
        <v>29412</v>
      </c>
      <c r="D10329" s="28">
        <v>8.7479949906E10</v>
      </c>
      <c r="E10329" s="29" t="s">
        <v>36</v>
      </c>
      <c r="F10329" s="29" t="s">
        <v>96</v>
      </c>
      <c r="G10329" s="29" t="s">
        <v>17496</v>
      </c>
      <c r="H10329" s="51" t="s">
        <v>29413</v>
      </c>
      <c r="I10329" s="6"/>
      <c r="J10329" s="6"/>
    </row>
    <row r="10330">
      <c r="A10330" s="62">
        <v>9.60107351451E11</v>
      </c>
      <c r="B10330" s="63" t="s">
        <v>29414</v>
      </c>
      <c r="C10330" s="63" t="s">
        <v>29415</v>
      </c>
      <c r="D10330" s="68" t="str">
        <f>+7 (707) 362-96-96 ,87073629696</f>
        <v>#ERROR!</v>
      </c>
      <c r="E10330" s="63" t="s">
        <v>225</v>
      </c>
      <c r="F10330" s="63" t="s">
        <v>1868</v>
      </c>
      <c r="G10330" s="63" t="s">
        <v>29416</v>
      </c>
      <c r="H10330" s="33"/>
      <c r="I10330" s="33"/>
      <c r="J10330" s="6"/>
    </row>
    <row r="10331">
      <c r="A10331" s="28">
        <v>9.60102351038E11</v>
      </c>
      <c r="B10331" s="29" t="s">
        <v>4891</v>
      </c>
      <c r="C10331" s="29" t="s">
        <v>29417</v>
      </c>
      <c r="D10331" s="39" t="s">
        <v>29418</v>
      </c>
      <c r="E10331" s="29" t="s">
        <v>16</v>
      </c>
      <c r="F10331" s="29" t="s">
        <v>141</v>
      </c>
      <c r="G10331" s="29" t="s">
        <v>24043</v>
      </c>
      <c r="H10331" s="51" t="s">
        <v>29419</v>
      </c>
      <c r="I10331" s="6"/>
      <c r="J10331" s="13"/>
    </row>
    <row r="10332">
      <c r="A10332" s="28">
        <v>9.60103400372E11</v>
      </c>
      <c r="B10332" s="29" t="s">
        <v>29420</v>
      </c>
      <c r="C10332" s="29" t="s">
        <v>29421</v>
      </c>
      <c r="D10332" s="28">
        <v>8.7082685826E10</v>
      </c>
      <c r="E10332" s="29" t="s">
        <v>253</v>
      </c>
      <c r="F10332" s="29" t="s">
        <v>2</v>
      </c>
      <c r="G10332" s="29" t="s">
        <v>6514</v>
      </c>
      <c r="H10332" s="51" t="s">
        <v>29422</v>
      </c>
      <c r="I10332" s="6"/>
      <c r="J10332" s="33"/>
    </row>
    <row r="10333">
      <c r="A10333" s="28">
        <v>9.51240000571E11</v>
      </c>
      <c r="B10333" s="29" t="s">
        <v>29423</v>
      </c>
      <c r="C10333" s="29" t="s">
        <v>29424</v>
      </c>
      <c r="D10333" s="39" t="s">
        <v>29425</v>
      </c>
      <c r="E10333" s="29" t="s">
        <v>21</v>
      </c>
      <c r="F10333" s="29" t="s">
        <v>22</v>
      </c>
      <c r="G10333" s="29" t="s">
        <v>29426</v>
      </c>
      <c r="H10333" s="51" t="s">
        <v>29427</v>
      </c>
      <c r="I10333" s="6"/>
      <c r="J10333" s="6"/>
    </row>
    <row r="10334">
      <c r="A10334" s="62">
        <v>9.51240011814E11</v>
      </c>
      <c r="B10334" s="63" t="s">
        <v>29428</v>
      </c>
      <c r="C10334" s="63" t="s">
        <v>29429</v>
      </c>
      <c r="D10334" s="79" t="s">
        <v>29430</v>
      </c>
      <c r="E10334" s="63" t="s">
        <v>21</v>
      </c>
      <c r="F10334" s="63" t="s">
        <v>31</v>
      </c>
      <c r="G10334" s="63" t="s">
        <v>29431</v>
      </c>
      <c r="H10334" s="89" t="s">
        <v>7313</v>
      </c>
      <c r="I10334" s="33"/>
      <c r="J10334" s="10"/>
    </row>
    <row r="10335">
      <c r="A10335" s="3">
        <v>9.60101402269E11</v>
      </c>
      <c r="B10335" s="2" t="s">
        <v>29432</v>
      </c>
      <c r="C10335" s="2" t="s">
        <v>29433</v>
      </c>
      <c r="D10335" s="3">
        <v>8.7756494275E10</v>
      </c>
      <c r="E10335" s="2" t="s">
        <v>213</v>
      </c>
      <c r="F10335" s="2" t="s">
        <v>96</v>
      </c>
      <c r="G10335" s="2" t="s">
        <v>29434</v>
      </c>
      <c r="H10335" s="4" t="s">
        <v>26100</v>
      </c>
      <c r="I10335" s="10"/>
      <c r="J10335" s="14"/>
    </row>
    <row r="10336">
      <c r="A10336" s="62">
        <v>9.60115400109E11</v>
      </c>
      <c r="B10336" s="63" t="s">
        <v>29435</v>
      </c>
      <c r="C10336" s="63" t="s">
        <v>29436</v>
      </c>
      <c r="D10336" s="68" t="str">
        <f>+77752511450 ,87752511450</f>
        <v>#ERROR!</v>
      </c>
      <c r="E10336" s="63" t="s">
        <v>70</v>
      </c>
      <c r="F10336" s="63" t="s">
        <v>205</v>
      </c>
      <c r="G10336" s="63" t="s">
        <v>1263</v>
      </c>
      <c r="H10336" s="33"/>
      <c r="I10336" s="33"/>
      <c r="J10336" s="6"/>
    </row>
    <row r="10337">
      <c r="A10337" s="62">
        <v>9.60115300143E11</v>
      </c>
      <c r="B10337" s="63" t="s">
        <v>29437</v>
      </c>
      <c r="C10337" s="63" t="s">
        <v>29438</v>
      </c>
      <c r="D10337" s="68" t="str">
        <f>+7(702)599-59-77 ,87018122828 ,87025995977</f>
        <v>#ERROR!</v>
      </c>
      <c r="E10337" s="63" t="s">
        <v>2863</v>
      </c>
      <c r="F10337" s="63" t="s">
        <v>16</v>
      </c>
      <c r="G10337" s="63" t="s">
        <v>5964</v>
      </c>
      <c r="H10337" s="33"/>
      <c r="I10337" s="33"/>
      <c r="J10337" s="10"/>
    </row>
    <row r="10338">
      <c r="A10338" s="28">
        <v>9.60117351486E11</v>
      </c>
      <c r="B10338" s="29" t="s">
        <v>29439</v>
      </c>
      <c r="C10338" s="29" t="s">
        <v>29440</v>
      </c>
      <c r="D10338" s="28">
        <v>8.7781735944E10</v>
      </c>
      <c r="E10338" s="29" t="s">
        <v>165</v>
      </c>
      <c r="F10338" s="29" t="s">
        <v>186</v>
      </c>
      <c r="G10338" s="29" t="s">
        <v>1278</v>
      </c>
      <c r="H10338" s="51" t="s">
        <v>7551</v>
      </c>
      <c r="I10338" s="6"/>
      <c r="J10338" s="6"/>
    </row>
    <row r="10339">
      <c r="A10339" s="28">
        <v>9.60122401225E11</v>
      </c>
      <c r="B10339" s="29" t="s">
        <v>16465</v>
      </c>
      <c r="C10339" s="29" t="s">
        <v>29441</v>
      </c>
      <c r="D10339" s="28">
        <v>8.7029554054E10</v>
      </c>
      <c r="E10339" s="29" t="s">
        <v>213</v>
      </c>
      <c r="F10339" s="29" t="s">
        <v>2</v>
      </c>
      <c r="G10339" s="29" t="s">
        <v>5928</v>
      </c>
      <c r="H10339" s="51" t="s">
        <v>27818</v>
      </c>
      <c r="I10339" s="6"/>
      <c r="J10339" s="6"/>
    </row>
    <row r="10340">
      <c r="A10340" s="3">
        <v>9.60118451244E11</v>
      </c>
      <c r="B10340" s="2" t="s">
        <v>29442</v>
      </c>
      <c r="C10340" s="2" t="s">
        <v>29443</v>
      </c>
      <c r="D10340" s="69" t="s">
        <v>29444</v>
      </c>
      <c r="E10340" s="2" t="s">
        <v>5995</v>
      </c>
      <c r="F10340" s="2" t="s">
        <v>71</v>
      </c>
      <c r="G10340" s="2" t="s">
        <v>29445</v>
      </c>
      <c r="H10340" s="4" t="s">
        <v>3046</v>
      </c>
      <c r="I10340" s="10"/>
      <c r="J10340" s="6"/>
    </row>
    <row r="10341">
      <c r="A10341" s="62">
        <v>9.60119300115E11</v>
      </c>
      <c r="B10341" s="63" t="s">
        <v>29446</v>
      </c>
      <c r="C10341" s="63" t="s">
        <v>29447</v>
      </c>
      <c r="D10341" s="68" t="str">
        <f>+7 778 791 0040 ,87787910040</f>
        <v>#ERROR!</v>
      </c>
      <c r="E10341" s="63" t="s">
        <v>165</v>
      </c>
      <c r="F10341" s="63" t="s">
        <v>205</v>
      </c>
      <c r="G10341" s="63" t="s">
        <v>1096</v>
      </c>
      <c r="H10341" s="33"/>
      <c r="I10341" s="33"/>
      <c r="J10341" s="6"/>
    </row>
    <row r="10342">
      <c r="A10342" s="28">
        <v>9.60124301428E11</v>
      </c>
      <c r="B10342" s="29" t="s">
        <v>29448</v>
      </c>
      <c r="C10342" s="29" t="s">
        <v>29449</v>
      </c>
      <c r="D10342" s="28">
        <v>8.7073325671E10</v>
      </c>
      <c r="E10342" s="29" t="s">
        <v>117</v>
      </c>
      <c r="F10342" s="29" t="s">
        <v>2</v>
      </c>
      <c r="G10342" s="29" t="s">
        <v>29450</v>
      </c>
      <c r="H10342" s="51" t="s">
        <v>27818</v>
      </c>
      <c r="I10342" s="6"/>
      <c r="J10342" s="6"/>
    </row>
    <row r="10343">
      <c r="A10343" s="62">
        <v>9.60140001327E11</v>
      </c>
      <c r="B10343" s="63" t="s">
        <v>29451</v>
      </c>
      <c r="C10343" s="63" t="s">
        <v>29452</v>
      </c>
      <c r="D10343" s="68" t="str">
        <f>+77253841125 ,87253841125</f>
        <v>#ERROR!</v>
      </c>
      <c r="E10343" s="63" t="s">
        <v>117</v>
      </c>
      <c r="F10343" s="63" t="s">
        <v>37</v>
      </c>
      <c r="G10343" s="63" t="s">
        <v>29453</v>
      </c>
      <c r="H10343" s="33"/>
      <c r="I10343" s="33"/>
      <c r="J10343" s="6"/>
    </row>
    <row r="10344">
      <c r="A10344" s="28">
        <v>9.60128301618E11</v>
      </c>
      <c r="B10344" s="29" t="s">
        <v>29454</v>
      </c>
      <c r="C10344" s="29" t="s">
        <v>29455</v>
      </c>
      <c r="D10344" s="28">
        <v>8.7752122324E10</v>
      </c>
      <c r="E10344" s="29" t="s">
        <v>1</v>
      </c>
      <c r="F10344" s="29" t="s">
        <v>37</v>
      </c>
      <c r="G10344" s="29" t="s">
        <v>13495</v>
      </c>
      <c r="H10344" s="51" t="s">
        <v>28395</v>
      </c>
      <c r="I10344" s="6"/>
      <c r="J10344" s="33"/>
    </row>
    <row r="10345">
      <c r="A10345" s="28">
        <v>9.6013040109E11</v>
      </c>
      <c r="B10345" s="29" t="s">
        <v>29456</v>
      </c>
      <c r="C10345" s="29" t="s">
        <v>29456</v>
      </c>
      <c r="D10345" s="28">
        <f>+77470505020</f>
        <v>77470505020</v>
      </c>
      <c r="E10345" s="29" t="s">
        <v>213</v>
      </c>
      <c r="F10345" s="29" t="s">
        <v>2</v>
      </c>
      <c r="G10345" s="29" t="s">
        <v>12024</v>
      </c>
      <c r="H10345" s="51" t="s">
        <v>27818</v>
      </c>
      <c r="I10345" s="6"/>
      <c r="J10345" s="6"/>
    </row>
    <row r="10346">
      <c r="A10346" s="3">
        <v>9.60131450331E11</v>
      </c>
      <c r="B10346" s="2" t="s">
        <v>29457</v>
      </c>
      <c r="C10346" s="2" t="s">
        <v>29458</v>
      </c>
      <c r="D10346" s="2" t="s">
        <v>29459</v>
      </c>
      <c r="E10346" s="2" t="s">
        <v>165</v>
      </c>
      <c r="F10346" s="2" t="s">
        <v>186</v>
      </c>
      <c r="G10346" s="2" t="s">
        <v>13606</v>
      </c>
      <c r="H10346" s="4" t="s">
        <v>3046</v>
      </c>
      <c r="I10346" s="10"/>
      <c r="J10346" s="13"/>
    </row>
    <row r="10347">
      <c r="A10347" s="28">
        <v>9.60209301797E11</v>
      </c>
      <c r="B10347" s="29" t="s">
        <v>29460</v>
      </c>
      <c r="C10347" s="29" t="s">
        <v>29461</v>
      </c>
      <c r="D10347" s="28">
        <v>8.778965053E10</v>
      </c>
      <c r="E10347" s="29" t="s">
        <v>165</v>
      </c>
      <c r="F10347" s="29" t="s">
        <v>16</v>
      </c>
      <c r="G10347" s="29" t="s">
        <v>29462</v>
      </c>
      <c r="H10347" s="6"/>
      <c r="I10347" s="6"/>
      <c r="J10347" s="6"/>
    </row>
    <row r="10348">
      <c r="A10348" s="62">
        <v>9.60204450338E11</v>
      </c>
      <c r="B10348" s="63" t="s">
        <v>29463</v>
      </c>
      <c r="C10348" s="63" t="s">
        <v>29464</v>
      </c>
      <c r="D10348" s="62">
        <v>8.7471086597E10</v>
      </c>
      <c r="E10348" s="63" t="s">
        <v>213</v>
      </c>
      <c r="F10348" s="63" t="s">
        <v>16</v>
      </c>
      <c r="G10348" s="63" t="s">
        <v>4214</v>
      </c>
      <c r="H10348" s="33"/>
      <c r="I10348" s="33"/>
      <c r="J10348" s="14"/>
    </row>
    <row r="10349">
      <c r="A10349" s="28">
        <v>9.60205450422E11</v>
      </c>
      <c r="B10349" s="29" t="s">
        <v>29465</v>
      </c>
      <c r="C10349" s="29" t="s">
        <v>29466</v>
      </c>
      <c r="D10349" s="39" t="s">
        <v>29467</v>
      </c>
      <c r="E10349" s="29" t="s">
        <v>165</v>
      </c>
      <c r="F10349" s="29" t="s">
        <v>43</v>
      </c>
      <c r="G10349" s="29" t="s">
        <v>2915</v>
      </c>
      <c r="H10349" s="51" t="s">
        <v>29468</v>
      </c>
      <c r="I10349" s="6"/>
      <c r="J10349" s="33"/>
    </row>
    <row r="10350">
      <c r="A10350" s="3">
        <v>9.60207401841E11</v>
      </c>
      <c r="B10350" s="2" t="s">
        <v>29469</v>
      </c>
      <c r="C10350" s="2" t="s">
        <v>29470</v>
      </c>
      <c r="D10350" s="2" t="s">
        <v>29471</v>
      </c>
      <c r="E10350" s="2" t="s">
        <v>151</v>
      </c>
      <c r="F10350" s="2" t="s">
        <v>37</v>
      </c>
      <c r="G10350" s="2" t="s">
        <v>2999</v>
      </c>
      <c r="H10350" s="4" t="s">
        <v>28747</v>
      </c>
      <c r="I10350" s="10"/>
      <c r="J10350" s="6"/>
    </row>
    <row r="10351">
      <c r="A10351" s="28">
        <v>9.60208351548E11</v>
      </c>
      <c r="B10351" s="29" t="s">
        <v>29472</v>
      </c>
      <c r="C10351" s="29" t="s">
        <v>29473</v>
      </c>
      <c r="D10351" s="39" t="s">
        <v>29474</v>
      </c>
      <c r="E10351" s="29" t="s">
        <v>225</v>
      </c>
      <c r="F10351" s="29" t="s">
        <v>55</v>
      </c>
      <c r="G10351" s="29" t="s">
        <v>2945</v>
      </c>
      <c r="H10351" s="51" t="s">
        <v>28</v>
      </c>
      <c r="I10351" s="6"/>
      <c r="J10351" s="6"/>
    </row>
    <row r="10352">
      <c r="A10352" s="3">
        <v>9.60210300962E11</v>
      </c>
      <c r="B10352" s="2" t="s">
        <v>29475</v>
      </c>
      <c r="C10352" s="2" t="s">
        <v>29476</v>
      </c>
      <c r="D10352" s="3">
        <v>8.7081133065E10</v>
      </c>
      <c r="E10352" s="2" t="s">
        <v>879</v>
      </c>
      <c r="F10352" s="2" t="s">
        <v>16</v>
      </c>
      <c r="G10352" s="2" t="s">
        <v>3575</v>
      </c>
      <c r="H10352" s="4" t="s">
        <v>28747</v>
      </c>
      <c r="I10352" s="10"/>
      <c r="J10352" s="10"/>
    </row>
    <row r="10353">
      <c r="A10353" s="62">
        <v>9.6020630099E11</v>
      </c>
      <c r="B10353" s="63" t="s">
        <v>29477</v>
      </c>
      <c r="C10353" s="63" t="s">
        <v>29478</v>
      </c>
      <c r="D10353" s="68" t="str">
        <f>+7(747)658-85-34</f>
        <v>#ERROR!</v>
      </c>
      <c r="E10353" s="63" t="s">
        <v>173</v>
      </c>
      <c r="F10353" s="63" t="s">
        <v>2984</v>
      </c>
      <c r="G10353" s="63" t="s">
        <v>5954</v>
      </c>
      <c r="H10353" s="33"/>
      <c r="I10353" s="33"/>
      <c r="J10353" s="33"/>
    </row>
    <row r="10354">
      <c r="A10354" s="28">
        <v>9.6021330151E11</v>
      </c>
      <c r="B10354" s="29" t="s">
        <v>29479</v>
      </c>
      <c r="C10354" s="29" t="s">
        <v>29480</v>
      </c>
      <c r="D10354" s="28">
        <v>8.7786985747E10</v>
      </c>
      <c r="E10354" s="29" t="s">
        <v>674</v>
      </c>
      <c r="F10354" s="29" t="s">
        <v>37</v>
      </c>
      <c r="G10354" s="29" t="s">
        <v>11231</v>
      </c>
      <c r="H10354" s="51" t="s">
        <v>28395</v>
      </c>
      <c r="I10354" s="6"/>
      <c r="J10354" s="10"/>
    </row>
    <row r="10355">
      <c r="A10355" s="62">
        <v>9.60214350851E11</v>
      </c>
      <c r="B10355" s="63" t="s">
        <v>29481</v>
      </c>
      <c r="C10355" s="63" t="s">
        <v>29482</v>
      </c>
      <c r="D10355" s="62">
        <v>8.7787296896E10</v>
      </c>
      <c r="E10355" s="63" t="s">
        <v>2136</v>
      </c>
      <c r="F10355" s="63" t="s">
        <v>1868</v>
      </c>
      <c r="G10355" s="63" t="s">
        <v>29483</v>
      </c>
      <c r="H10355" s="33"/>
      <c r="I10355" s="33"/>
      <c r="J10355" s="33"/>
    </row>
    <row r="10356">
      <c r="A10356" s="3">
        <v>9.60217300772E11</v>
      </c>
      <c r="B10356" s="2" t="s">
        <v>29484</v>
      </c>
      <c r="C10356" s="2" t="s">
        <v>29485</v>
      </c>
      <c r="D10356" s="3">
        <f>+77772090201</f>
        <v>77772090201</v>
      </c>
      <c r="E10356" s="2" t="s">
        <v>15</v>
      </c>
      <c r="F10356" s="2" t="s">
        <v>273</v>
      </c>
      <c r="G10356" s="2" t="s">
        <v>6050</v>
      </c>
      <c r="H10356" s="4" t="s">
        <v>22428</v>
      </c>
      <c r="I10356" s="10"/>
      <c r="J10356" s="10"/>
    </row>
    <row r="10357">
      <c r="A10357" s="62">
        <v>9.60220400428E11</v>
      </c>
      <c r="B10357" s="63" t="s">
        <v>29486</v>
      </c>
      <c r="C10357" s="63" t="s">
        <v>29487</v>
      </c>
      <c r="D10357" s="62">
        <v>8.7059502182E10</v>
      </c>
      <c r="E10357" s="63" t="s">
        <v>15</v>
      </c>
      <c r="F10357" s="63" t="s">
        <v>205</v>
      </c>
      <c r="G10357" s="63" t="s">
        <v>1634</v>
      </c>
      <c r="H10357" s="33"/>
      <c r="I10357" s="33"/>
      <c r="J10357" s="10"/>
    </row>
    <row r="10358">
      <c r="A10358" s="62">
        <v>9.60222300234E11</v>
      </c>
      <c r="B10358" s="63" t="s">
        <v>29488</v>
      </c>
      <c r="C10358" s="63" t="s">
        <v>29489</v>
      </c>
      <c r="D10358" s="62">
        <v>8.7783234848E10</v>
      </c>
      <c r="E10358" s="63" t="s">
        <v>225</v>
      </c>
      <c r="F10358" s="63" t="s">
        <v>205</v>
      </c>
      <c r="G10358" s="63" t="s">
        <v>802</v>
      </c>
      <c r="H10358" s="33"/>
      <c r="I10358" s="33"/>
      <c r="J10358" s="10"/>
    </row>
    <row r="10359">
      <c r="A10359" s="62">
        <v>9.60213300186E11</v>
      </c>
      <c r="B10359" s="63" t="s">
        <v>29490</v>
      </c>
      <c r="C10359" s="63" t="s">
        <v>29491</v>
      </c>
      <c r="D10359" s="62">
        <v>8.70718111E10</v>
      </c>
      <c r="E10359" s="63" t="s">
        <v>225</v>
      </c>
      <c r="F10359" s="63" t="s">
        <v>16</v>
      </c>
      <c r="G10359" s="63" t="s">
        <v>1634</v>
      </c>
      <c r="H10359" s="33"/>
      <c r="I10359" s="33"/>
      <c r="J10359" s="33"/>
    </row>
    <row r="10360">
      <c r="A10360" s="62">
        <v>9.60214301195E11</v>
      </c>
      <c r="B10360" s="63" t="s">
        <v>29492</v>
      </c>
      <c r="C10360" s="63" t="s">
        <v>29493</v>
      </c>
      <c r="D10360" s="63" t="s">
        <v>29494</v>
      </c>
      <c r="E10360" s="63" t="s">
        <v>674</v>
      </c>
      <c r="F10360" s="63" t="s">
        <v>2984</v>
      </c>
      <c r="G10360" s="63" t="s">
        <v>5964</v>
      </c>
      <c r="H10360" s="33"/>
      <c r="I10360" s="33"/>
      <c r="J10360" s="10"/>
    </row>
    <row r="10361">
      <c r="A10361" s="28">
        <v>9.60214350455E11</v>
      </c>
      <c r="B10361" s="29" t="s">
        <v>29495</v>
      </c>
      <c r="C10361" s="29" t="s">
        <v>29496</v>
      </c>
      <c r="D10361" s="39" t="s">
        <v>29497</v>
      </c>
      <c r="E10361" s="29" t="s">
        <v>16</v>
      </c>
      <c r="F10361" s="29" t="s">
        <v>55</v>
      </c>
      <c r="G10361" s="29" t="s">
        <v>15262</v>
      </c>
      <c r="H10361" s="51" t="s">
        <v>28</v>
      </c>
      <c r="I10361" s="6"/>
      <c r="J10361" s="6"/>
    </row>
    <row r="10362">
      <c r="A10362" s="3">
        <v>9.60221351164E11</v>
      </c>
      <c r="B10362" s="2" t="s">
        <v>29498</v>
      </c>
      <c r="C10362" s="2" t="s">
        <v>29499</v>
      </c>
      <c r="D10362" s="3">
        <v>8.7055895854E10</v>
      </c>
      <c r="E10362" s="2" t="s">
        <v>117</v>
      </c>
      <c r="F10362" s="2" t="s">
        <v>60</v>
      </c>
      <c r="G10362" s="2" t="s">
        <v>2993</v>
      </c>
      <c r="H10362" s="4" t="s">
        <v>3485</v>
      </c>
      <c r="I10362" s="10"/>
      <c r="J10362" s="6"/>
    </row>
    <row r="10363">
      <c r="A10363" s="28">
        <v>9.60223401482E11</v>
      </c>
      <c r="B10363" s="29" t="s">
        <v>29500</v>
      </c>
      <c r="C10363" s="29" t="s">
        <v>29500</v>
      </c>
      <c r="D10363" s="28">
        <v>7.705587343E10</v>
      </c>
      <c r="E10363" s="29" t="s">
        <v>9757</v>
      </c>
      <c r="F10363" s="29" t="s">
        <v>37</v>
      </c>
      <c r="G10363" s="29" t="s">
        <v>25070</v>
      </c>
      <c r="H10363" s="51" t="s">
        <v>28395</v>
      </c>
      <c r="I10363" s="6"/>
      <c r="J10363" s="6"/>
    </row>
    <row r="10364">
      <c r="A10364" s="28">
        <v>9.60302300744E11</v>
      </c>
      <c r="B10364" s="29" t="s">
        <v>29501</v>
      </c>
      <c r="C10364" s="29" t="s">
        <v>29502</v>
      </c>
      <c r="D10364" s="28">
        <v>8.7053600005E10</v>
      </c>
      <c r="E10364" s="29" t="s">
        <v>213</v>
      </c>
      <c r="F10364" s="29" t="s">
        <v>273</v>
      </c>
      <c r="G10364" s="29" t="s">
        <v>274</v>
      </c>
      <c r="H10364" s="51" t="s">
        <v>22970</v>
      </c>
      <c r="I10364" s="6"/>
      <c r="J10364" s="33"/>
    </row>
    <row r="10365">
      <c r="A10365" s="28">
        <v>9.60229301121E11</v>
      </c>
      <c r="B10365" s="29" t="s">
        <v>4512</v>
      </c>
      <c r="C10365" s="29" t="s">
        <v>29503</v>
      </c>
      <c r="D10365" s="28">
        <v>8.7075841995E10</v>
      </c>
      <c r="E10365" s="29" t="s">
        <v>213</v>
      </c>
      <c r="F10365" s="29" t="s">
        <v>2</v>
      </c>
      <c r="G10365" s="29" t="s">
        <v>5838</v>
      </c>
      <c r="H10365" s="51" t="s">
        <v>27818</v>
      </c>
      <c r="I10365" s="6"/>
      <c r="J10365" s="10"/>
    </row>
    <row r="10366">
      <c r="A10366" s="62">
        <v>9.60240000322E11</v>
      </c>
      <c r="B10366" s="63" t="s">
        <v>29504</v>
      </c>
      <c r="C10366" s="63" t="s">
        <v>29505</v>
      </c>
      <c r="D10366" s="62">
        <v>8.7164741246E10</v>
      </c>
      <c r="E10366" s="63" t="s">
        <v>6369</v>
      </c>
      <c r="F10366" s="63" t="s">
        <v>22</v>
      </c>
      <c r="G10366" s="63" t="s">
        <v>29506</v>
      </c>
      <c r="H10366" s="33"/>
      <c r="I10366" s="33"/>
      <c r="J10366" s="10"/>
    </row>
    <row r="10367">
      <c r="A10367" s="28">
        <v>9.60304450262E11</v>
      </c>
      <c r="B10367" s="29" t="s">
        <v>29507</v>
      </c>
      <c r="C10367" s="29" t="s">
        <v>29508</v>
      </c>
      <c r="D10367" s="28">
        <v>8.7785220142E10</v>
      </c>
      <c r="E10367" s="29" t="s">
        <v>674</v>
      </c>
      <c r="F10367" s="29" t="s">
        <v>43</v>
      </c>
      <c r="G10367" s="29" t="s">
        <v>29509</v>
      </c>
      <c r="H10367" s="51" t="s">
        <v>28174</v>
      </c>
      <c r="I10367" s="6"/>
      <c r="J10367" s="10"/>
    </row>
    <row r="10368">
      <c r="A10368" s="28">
        <v>9.60304300041E11</v>
      </c>
      <c r="B10368" s="29" t="s">
        <v>29510</v>
      </c>
      <c r="C10368" s="29" t="s">
        <v>29510</v>
      </c>
      <c r="D10368" s="28">
        <v>8.7073583196E10</v>
      </c>
      <c r="E10368" s="29" t="s">
        <v>674</v>
      </c>
      <c r="F10368" s="29" t="s">
        <v>273</v>
      </c>
      <c r="G10368" s="29" t="s">
        <v>274</v>
      </c>
      <c r="H10368" s="51" t="s">
        <v>6722</v>
      </c>
      <c r="I10368" s="6"/>
      <c r="J10368" s="33"/>
    </row>
    <row r="10369">
      <c r="A10369" s="62">
        <v>9.6030630028E11</v>
      </c>
      <c r="B10369" s="63" t="s">
        <v>29511</v>
      </c>
      <c r="C10369" s="63" t="s">
        <v>29512</v>
      </c>
      <c r="D10369" s="68" t="str">
        <f>+77756870203 ,87756870203</f>
        <v>#ERROR!</v>
      </c>
      <c r="E10369" s="63" t="s">
        <v>16</v>
      </c>
      <c r="F10369" s="63" t="s">
        <v>37</v>
      </c>
      <c r="G10369" s="63" t="s">
        <v>19580</v>
      </c>
      <c r="H10369" s="33"/>
      <c r="I10369" s="33"/>
      <c r="J10369" s="14"/>
    </row>
    <row r="10370">
      <c r="A10370" s="3">
        <v>9.60306301358E11</v>
      </c>
      <c r="B10370" s="2" t="s">
        <v>29513</v>
      </c>
      <c r="C10370" s="2" t="s">
        <v>29514</v>
      </c>
      <c r="D10370" s="3">
        <v>8.7784524579E10</v>
      </c>
      <c r="E10370" s="2" t="s">
        <v>225</v>
      </c>
      <c r="F10370" s="2" t="s">
        <v>37</v>
      </c>
      <c r="G10370" s="2" t="s">
        <v>23682</v>
      </c>
      <c r="H10370" s="4" t="s">
        <v>29515</v>
      </c>
      <c r="I10370" s="10"/>
      <c r="J10370" s="10"/>
    </row>
    <row r="10371">
      <c r="A10371" s="28">
        <v>9.60309350907E11</v>
      </c>
      <c r="B10371" s="29" t="s">
        <v>29516</v>
      </c>
      <c r="C10371" s="29" t="s">
        <v>29517</v>
      </c>
      <c r="D10371" s="28">
        <v>8.7784366123E10</v>
      </c>
      <c r="E10371" s="29" t="s">
        <v>117</v>
      </c>
      <c r="F10371" s="29" t="s">
        <v>71</v>
      </c>
      <c r="G10371" s="29" t="s">
        <v>2083</v>
      </c>
      <c r="H10371" s="6"/>
      <c r="I10371" s="6"/>
      <c r="J10371" s="13"/>
    </row>
    <row r="10372">
      <c r="A10372" s="3">
        <v>9.60309301027E11</v>
      </c>
      <c r="B10372" s="2" t="s">
        <v>29518</v>
      </c>
      <c r="C10372" s="2" t="s">
        <v>29519</v>
      </c>
      <c r="D10372" s="3">
        <v>7.077100077E9</v>
      </c>
      <c r="E10372" s="2" t="s">
        <v>1335</v>
      </c>
      <c r="F10372" s="2" t="s">
        <v>273</v>
      </c>
      <c r="G10372" s="2" t="s">
        <v>137</v>
      </c>
      <c r="H10372" s="4" t="s">
        <v>6853</v>
      </c>
      <c r="I10372" s="10"/>
      <c r="J10372" s="6"/>
    </row>
    <row r="10373">
      <c r="A10373" s="3">
        <v>9.60319350892E11</v>
      </c>
      <c r="B10373" s="2" t="s">
        <v>6643</v>
      </c>
      <c r="C10373" s="2" t="s">
        <v>29520</v>
      </c>
      <c r="D10373" s="3">
        <v>8.705426911E10</v>
      </c>
      <c r="E10373" s="2" t="s">
        <v>21</v>
      </c>
      <c r="F10373" s="2" t="s">
        <v>22</v>
      </c>
      <c r="G10373" s="2" t="s">
        <v>17105</v>
      </c>
      <c r="H10373" s="4" t="s">
        <v>3620</v>
      </c>
      <c r="I10373" s="10"/>
      <c r="J10373" s="10"/>
    </row>
    <row r="10374">
      <c r="A10374" s="62">
        <v>9.60313300615E11</v>
      </c>
      <c r="B10374" s="63" t="s">
        <v>29521</v>
      </c>
      <c r="C10374" s="63" t="s">
        <v>29522</v>
      </c>
      <c r="D10374" s="62">
        <v>8.7021770505E10</v>
      </c>
      <c r="E10374" s="63" t="s">
        <v>29523</v>
      </c>
      <c r="F10374" s="63" t="s">
        <v>16</v>
      </c>
      <c r="G10374" s="63" t="s">
        <v>5863</v>
      </c>
      <c r="H10374" s="33"/>
      <c r="I10374" s="33"/>
      <c r="J10374" s="6"/>
    </row>
    <row r="10375">
      <c r="A10375" s="3">
        <v>9.60312350408E11</v>
      </c>
      <c r="B10375" s="2" t="s">
        <v>26503</v>
      </c>
      <c r="C10375" s="2" t="s">
        <v>29524</v>
      </c>
      <c r="D10375" s="3">
        <v>8.7478691372E10</v>
      </c>
      <c r="E10375" s="2" t="s">
        <v>3333</v>
      </c>
      <c r="F10375" s="2" t="s">
        <v>141</v>
      </c>
      <c r="G10375" s="2" t="s">
        <v>2480</v>
      </c>
      <c r="H10375" s="4" t="s">
        <v>14093</v>
      </c>
      <c r="I10375" s="10"/>
      <c r="J10375" s="33"/>
    </row>
    <row r="10376">
      <c r="A10376" s="58"/>
      <c r="B10376" s="58"/>
      <c r="C10376" s="58"/>
      <c r="D10376" s="58"/>
      <c r="E10376" s="58"/>
      <c r="F10376" s="58"/>
      <c r="G10376" s="58"/>
      <c r="H10376" s="6"/>
      <c r="I10376" s="6"/>
      <c r="J10376" s="10"/>
    </row>
    <row r="10377">
      <c r="A10377" s="3">
        <v>9.60340000158E11</v>
      </c>
      <c r="B10377" s="2" t="s">
        <v>29525</v>
      </c>
      <c r="C10377" s="2" t="s">
        <v>29526</v>
      </c>
      <c r="D10377" s="69" t="s">
        <v>29527</v>
      </c>
      <c r="E10377" s="2" t="s">
        <v>36</v>
      </c>
      <c r="F10377" s="2" t="s">
        <v>186</v>
      </c>
      <c r="G10377" s="2" t="s">
        <v>29528</v>
      </c>
      <c r="H10377" s="4" t="s">
        <v>3353</v>
      </c>
      <c r="I10377" s="10"/>
      <c r="J10377" s="10"/>
    </row>
    <row r="10378">
      <c r="A10378" s="28">
        <v>9.60322351371E11</v>
      </c>
      <c r="B10378" s="29" t="s">
        <v>29529</v>
      </c>
      <c r="C10378" s="29" t="s">
        <v>29530</v>
      </c>
      <c r="D10378" s="39" t="s">
        <v>29531</v>
      </c>
      <c r="E10378" s="29" t="s">
        <v>165</v>
      </c>
      <c r="F10378" s="29" t="s">
        <v>9</v>
      </c>
      <c r="G10378" s="29" t="s">
        <v>833</v>
      </c>
      <c r="H10378" s="30" t="s">
        <v>25608</v>
      </c>
      <c r="I10378" s="6"/>
      <c r="J10378" s="10"/>
    </row>
    <row r="10379">
      <c r="A10379" s="62">
        <v>9.60328301487E11</v>
      </c>
      <c r="B10379" s="63" t="s">
        <v>29532</v>
      </c>
      <c r="C10379" s="63" t="s">
        <v>29533</v>
      </c>
      <c r="D10379" s="62">
        <v>8.7474976543E10</v>
      </c>
      <c r="E10379" s="63" t="s">
        <v>36</v>
      </c>
      <c r="F10379" s="63" t="s">
        <v>205</v>
      </c>
      <c r="G10379" s="63" t="s">
        <v>802</v>
      </c>
      <c r="H10379" s="33"/>
      <c r="I10379" s="33"/>
      <c r="J10379" s="13"/>
    </row>
    <row r="10380">
      <c r="A10380" s="3">
        <v>9.60340001255E11</v>
      </c>
      <c r="B10380" s="2" t="s">
        <v>29534</v>
      </c>
      <c r="C10380" s="2" t="s">
        <v>29535</v>
      </c>
      <c r="D10380" s="69" t="s">
        <v>29536</v>
      </c>
      <c r="E10380" s="2" t="s">
        <v>21</v>
      </c>
      <c r="F10380" s="2" t="s">
        <v>186</v>
      </c>
      <c r="G10380" s="2" t="s">
        <v>29537</v>
      </c>
      <c r="H10380" s="4" t="s">
        <v>3046</v>
      </c>
      <c r="I10380" s="10"/>
      <c r="J10380" s="6"/>
    </row>
    <row r="10381">
      <c r="A10381" s="3">
        <v>9.60340000831E11</v>
      </c>
      <c r="B10381" s="2" t="s">
        <v>29538</v>
      </c>
      <c r="C10381" s="2" t="s">
        <v>29539</v>
      </c>
      <c r="D10381" s="3">
        <v>8.7235321168E10</v>
      </c>
      <c r="E10381" s="2" t="s">
        <v>21</v>
      </c>
      <c r="F10381" s="2" t="s">
        <v>186</v>
      </c>
      <c r="G10381" s="2" t="s">
        <v>29540</v>
      </c>
      <c r="H10381" s="4" t="s">
        <v>3046</v>
      </c>
      <c r="I10381" s="10"/>
      <c r="J10381" s="13"/>
    </row>
    <row r="10382">
      <c r="A10382" s="3">
        <v>9.60340001572E11</v>
      </c>
      <c r="B10382" s="2" t="s">
        <v>29541</v>
      </c>
      <c r="C10382" s="2" t="s">
        <v>29542</v>
      </c>
      <c r="D10382" s="3">
        <f>+77779999249</f>
        <v>77779999249</v>
      </c>
      <c r="E10382" s="2" t="s">
        <v>36</v>
      </c>
      <c r="F10382" s="2" t="s">
        <v>37</v>
      </c>
      <c r="G10382" s="2" t="s">
        <v>29543</v>
      </c>
      <c r="H10382" s="4" t="s">
        <v>29515</v>
      </c>
      <c r="I10382" s="10"/>
      <c r="J10382" s="10"/>
    </row>
    <row r="10383">
      <c r="A10383" s="72">
        <v>9.60340001295E11</v>
      </c>
      <c r="B10383" s="73" t="s">
        <v>29544</v>
      </c>
      <c r="C10383" s="73" t="s">
        <v>29545</v>
      </c>
      <c r="D10383" s="72">
        <v>8.7112251014E10</v>
      </c>
      <c r="E10383" s="73" t="s">
        <v>17516</v>
      </c>
      <c r="F10383" s="73" t="s">
        <v>91</v>
      </c>
      <c r="G10383" s="73" t="s">
        <v>29546</v>
      </c>
      <c r="H10383" s="74" t="s">
        <v>29547</v>
      </c>
      <c r="I10383" s="14"/>
      <c r="J10383" s="33"/>
    </row>
    <row r="10384">
      <c r="A10384" s="28">
        <v>9.60340009944E11</v>
      </c>
      <c r="B10384" s="29" t="s">
        <v>29548</v>
      </c>
      <c r="C10384" s="29" t="s">
        <v>29549</v>
      </c>
      <c r="D10384" s="28">
        <v>8.7024606665E10</v>
      </c>
      <c r="E10384" s="29" t="s">
        <v>525</v>
      </c>
      <c r="F10384" s="29" t="s">
        <v>37</v>
      </c>
      <c r="G10384" s="29" t="s">
        <v>29550</v>
      </c>
      <c r="H10384" s="51" t="s">
        <v>28395</v>
      </c>
      <c r="I10384" s="6"/>
      <c r="J10384" s="10"/>
    </row>
    <row r="10385">
      <c r="A10385" s="3">
        <v>9.60402350596E11</v>
      </c>
      <c r="B10385" s="2" t="s">
        <v>29551</v>
      </c>
      <c r="C10385" s="2" t="s">
        <v>29552</v>
      </c>
      <c r="D10385" s="3">
        <v>8.70530911E10</v>
      </c>
      <c r="E10385" s="2" t="s">
        <v>36</v>
      </c>
      <c r="F10385" s="2" t="s">
        <v>9</v>
      </c>
      <c r="G10385" s="2" t="s">
        <v>19415</v>
      </c>
      <c r="H10385" s="65" t="s">
        <v>5834</v>
      </c>
      <c r="I10385" s="10"/>
      <c r="J10385" s="10"/>
    </row>
    <row r="10386">
      <c r="A10386" s="62">
        <v>9.60401300287E11</v>
      </c>
      <c r="B10386" s="63" t="s">
        <v>29553</v>
      </c>
      <c r="C10386" s="63" t="s">
        <v>29554</v>
      </c>
      <c r="D10386" s="68" t="str">
        <f>+77072388335 ,87072388335</f>
        <v>#ERROR!</v>
      </c>
      <c r="E10386" s="63" t="s">
        <v>225</v>
      </c>
      <c r="F10386" s="63" t="s">
        <v>205</v>
      </c>
      <c r="G10386" s="63" t="s">
        <v>7722</v>
      </c>
      <c r="H10386" s="33"/>
      <c r="I10386" s="33"/>
      <c r="J10386" s="6"/>
    </row>
    <row r="10387">
      <c r="A10387" s="62">
        <v>9.60405300299E11</v>
      </c>
      <c r="B10387" s="63" t="s">
        <v>24075</v>
      </c>
      <c r="C10387" s="63" t="s">
        <v>29555</v>
      </c>
      <c r="D10387" s="62">
        <v>8.7022719321E10</v>
      </c>
      <c r="E10387" s="63" t="s">
        <v>225</v>
      </c>
      <c r="F10387" s="63" t="s">
        <v>205</v>
      </c>
      <c r="G10387" s="63" t="s">
        <v>12844</v>
      </c>
      <c r="H10387" s="33"/>
      <c r="I10387" s="33"/>
      <c r="J10387" s="6"/>
    </row>
    <row r="10388">
      <c r="A10388" s="3">
        <v>9.60404301539E11</v>
      </c>
      <c r="B10388" s="2" t="s">
        <v>29556</v>
      </c>
      <c r="C10388" s="2" t="s">
        <v>29557</v>
      </c>
      <c r="D10388" s="69" t="s">
        <v>29558</v>
      </c>
      <c r="E10388" s="2" t="s">
        <v>19911</v>
      </c>
      <c r="F10388" s="2" t="s">
        <v>273</v>
      </c>
      <c r="G10388" s="2" t="s">
        <v>274</v>
      </c>
      <c r="H10388" s="4" t="s">
        <v>6853</v>
      </c>
      <c r="I10388" s="10"/>
      <c r="J10388" s="6"/>
    </row>
    <row r="10389">
      <c r="A10389" s="62">
        <v>9.60406450485E11</v>
      </c>
      <c r="B10389" s="63" t="s">
        <v>29559</v>
      </c>
      <c r="C10389" s="63" t="s">
        <v>29560</v>
      </c>
      <c r="D10389" s="68" t="str">
        <f>+7 (778) 625-68-54 ,87786256854</f>
        <v>#ERROR!</v>
      </c>
      <c r="E10389" s="63" t="s">
        <v>12829</v>
      </c>
      <c r="F10389" s="63" t="s">
        <v>2984</v>
      </c>
      <c r="G10389" s="63" t="s">
        <v>6054</v>
      </c>
      <c r="H10389" s="33"/>
      <c r="I10389" s="33"/>
      <c r="J10389" s="6"/>
    </row>
    <row r="10390">
      <c r="A10390" s="28">
        <v>9.60408301848E11</v>
      </c>
      <c r="B10390" s="29" t="s">
        <v>29561</v>
      </c>
      <c r="C10390" s="29" t="s">
        <v>29562</v>
      </c>
      <c r="D10390" s="28">
        <f>+77024505291</f>
        <v>77024505291</v>
      </c>
      <c r="E10390" s="29" t="s">
        <v>36</v>
      </c>
      <c r="F10390" s="29" t="s">
        <v>2</v>
      </c>
      <c r="G10390" s="29" t="s">
        <v>2458</v>
      </c>
      <c r="H10390" s="51" t="s">
        <v>27818</v>
      </c>
      <c r="I10390" s="6"/>
      <c r="J10390" s="13"/>
    </row>
    <row r="10391">
      <c r="A10391" s="3">
        <v>9.60408300136E11</v>
      </c>
      <c r="B10391" s="2" t="s">
        <v>29563</v>
      </c>
      <c r="C10391" s="2" t="s">
        <v>29564</v>
      </c>
      <c r="D10391" s="3">
        <v>8.7018008065E10</v>
      </c>
      <c r="E10391" s="2" t="s">
        <v>117</v>
      </c>
      <c r="F10391" s="2" t="s">
        <v>96</v>
      </c>
      <c r="G10391" s="2" t="s">
        <v>16590</v>
      </c>
      <c r="H10391" s="4" t="s">
        <v>26100</v>
      </c>
      <c r="I10391" s="10"/>
      <c r="J10391" s="6"/>
    </row>
    <row r="10392">
      <c r="A10392" s="28">
        <v>9.60407350612E11</v>
      </c>
      <c r="B10392" s="29" t="s">
        <v>29565</v>
      </c>
      <c r="C10392" s="29" t="s">
        <v>29566</v>
      </c>
      <c r="D10392" s="28">
        <v>8.7753973736E10</v>
      </c>
      <c r="E10392" s="29" t="s">
        <v>117</v>
      </c>
      <c r="F10392" s="29" t="s">
        <v>91</v>
      </c>
      <c r="G10392" s="29" t="s">
        <v>1921</v>
      </c>
      <c r="H10392" s="51" t="s">
        <v>3217</v>
      </c>
      <c r="I10392" s="6"/>
      <c r="J10392" s="6"/>
    </row>
    <row r="10393">
      <c r="A10393" s="62">
        <v>9.60408351319E11</v>
      </c>
      <c r="B10393" s="63" t="s">
        <v>29567</v>
      </c>
      <c r="C10393" s="63" t="s">
        <v>29568</v>
      </c>
      <c r="D10393" s="62">
        <v>8.7782417119E10</v>
      </c>
      <c r="E10393" s="63" t="s">
        <v>213</v>
      </c>
      <c r="F10393" s="63" t="s">
        <v>16</v>
      </c>
      <c r="G10393" s="63" t="s">
        <v>12294</v>
      </c>
      <c r="H10393" s="33"/>
      <c r="I10393" s="33"/>
      <c r="J10393" s="6"/>
    </row>
    <row r="10394">
      <c r="A10394" s="3">
        <v>9.60415300441E11</v>
      </c>
      <c r="B10394" s="2" t="s">
        <v>16562</v>
      </c>
      <c r="C10394" s="2" t="s">
        <v>29569</v>
      </c>
      <c r="D10394" s="3">
        <v>8.7471574501E10</v>
      </c>
      <c r="E10394" s="2" t="s">
        <v>70</v>
      </c>
      <c r="F10394" s="2" t="s">
        <v>37</v>
      </c>
      <c r="G10394" s="2" t="s">
        <v>2251</v>
      </c>
      <c r="H10394" s="4" t="s">
        <v>28747</v>
      </c>
      <c r="I10394" s="10"/>
      <c r="J10394" s="10"/>
    </row>
    <row r="10395">
      <c r="A10395" s="28">
        <v>9.6041330127E11</v>
      </c>
      <c r="B10395" s="29" t="s">
        <v>29570</v>
      </c>
      <c r="C10395" s="29" t="s">
        <v>29571</v>
      </c>
      <c r="D10395" s="28">
        <v>8.7472216761E10</v>
      </c>
      <c r="E10395" s="29" t="s">
        <v>213</v>
      </c>
      <c r="F10395" s="29" t="s">
        <v>37</v>
      </c>
      <c r="G10395" s="29" t="s">
        <v>20953</v>
      </c>
      <c r="H10395" s="51" t="s">
        <v>6445</v>
      </c>
      <c r="I10395" s="6"/>
      <c r="J10395" s="10"/>
    </row>
    <row r="10396">
      <c r="A10396" s="3">
        <v>9.60422351484E11</v>
      </c>
      <c r="B10396" s="2" t="s">
        <v>29572</v>
      </c>
      <c r="C10396" s="2" t="s">
        <v>29573</v>
      </c>
      <c r="D10396" s="3">
        <v>8.7058320343E10</v>
      </c>
      <c r="E10396" s="2" t="s">
        <v>36</v>
      </c>
      <c r="F10396" s="2" t="s">
        <v>91</v>
      </c>
      <c r="G10396" s="2" t="s">
        <v>16731</v>
      </c>
      <c r="H10396" s="4" t="s">
        <v>3384</v>
      </c>
      <c r="I10396" s="10"/>
      <c r="J10396" s="6"/>
    </row>
    <row r="10397">
      <c r="A10397" s="28">
        <v>9.60427351273E11</v>
      </c>
      <c r="B10397" s="29" t="s">
        <v>29574</v>
      </c>
      <c r="C10397" s="29" t="s">
        <v>29575</v>
      </c>
      <c r="D10397" s="28">
        <v>8.7473541541E10</v>
      </c>
      <c r="E10397" s="29" t="s">
        <v>225</v>
      </c>
      <c r="F10397" s="29" t="s">
        <v>55</v>
      </c>
      <c r="G10397" s="29" t="s">
        <v>29576</v>
      </c>
      <c r="H10397" s="51" t="s">
        <v>28</v>
      </c>
      <c r="I10397" s="6"/>
      <c r="J10397" s="5"/>
    </row>
    <row r="10398">
      <c r="A10398" s="28">
        <v>9.60440000449E11</v>
      </c>
      <c r="B10398" s="29" t="s">
        <v>29577</v>
      </c>
      <c r="C10398" s="29" t="s">
        <v>29578</v>
      </c>
      <c r="D10398" s="39" t="s">
        <v>29579</v>
      </c>
      <c r="E10398" s="29" t="s">
        <v>21</v>
      </c>
      <c r="F10398" s="29" t="s">
        <v>186</v>
      </c>
      <c r="G10398" s="29" t="s">
        <v>29580</v>
      </c>
      <c r="H10398" s="51" t="s">
        <v>7281</v>
      </c>
      <c r="I10398" s="6"/>
      <c r="J10398" s="10"/>
    </row>
    <row r="10399">
      <c r="A10399" s="3">
        <v>9.60440001378E11</v>
      </c>
      <c r="B10399" s="2" t="s">
        <v>29581</v>
      </c>
      <c r="C10399" s="2" t="s">
        <v>29582</v>
      </c>
      <c r="D10399" s="3">
        <v>8.7123851116E10</v>
      </c>
      <c r="E10399" s="2" t="s">
        <v>165</v>
      </c>
      <c r="F10399" s="2" t="s">
        <v>452</v>
      </c>
      <c r="G10399" s="2" t="s">
        <v>29583</v>
      </c>
      <c r="H10399" s="4" t="s">
        <v>28873</v>
      </c>
      <c r="I10399" s="10"/>
      <c r="J10399" s="6"/>
    </row>
    <row r="10400">
      <c r="A10400" s="3">
        <v>9.60501351493E11</v>
      </c>
      <c r="B10400" s="2" t="s">
        <v>29584</v>
      </c>
      <c r="C10400" s="2" t="s">
        <v>29585</v>
      </c>
      <c r="D10400" s="3">
        <v>8.7470726213E10</v>
      </c>
      <c r="E10400" s="2" t="s">
        <v>165</v>
      </c>
      <c r="F10400" s="2" t="s">
        <v>9</v>
      </c>
      <c r="G10400" s="2" t="s">
        <v>1536</v>
      </c>
      <c r="H10400" s="65" t="s">
        <v>5834</v>
      </c>
      <c r="I10400" s="10"/>
      <c r="J10400" s="6"/>
    </row>
    <row r="10401">
      <c r="A10401" s="28">
        <v>9.60440001615E11</v>
      </c>
      <c r="B10401" s="29" t="s">
        <v>29586</v>
      </c>
      <c r="C10401" s="29" t="s">
        <v>29587</v>
      </c>
      <c r="D10401" s="28">
        <v>8.777541571E10</v>
      </c>
      <c r="E10401" s="29" t="s">
        <v>21</v>
      </c>
      <c r="F10401" s="29" t="s">
        <v>186</v>
      </c>
      <c r="G10401" s="29" t="s">
        <v>29588</v>
      </c>
      <c r="H10401" s="51" t="s">
        <v>29149</v>
      </c>
      <c r="I10401" s="6"/>
      <c r="J10401" s="33"/>
    </row>
    <row r="10402">
      <c r="A10402" s="28">
        <v>9.60501400762E11</v>
      </c>
      <c r="B10402" s="29" t="s">
        <v>21583</v>
      </c>
      <c r="C10402" s="29" t="s">
        <v>29589</v>
      </c>
      <c r="D10402" s="28">
        <f>+77029371515</f>
        <v>77029371515</v>
      </c>
      <c r="E10402" s="29" t="s">
        <v>173</v>
      </c>
      <c r="F10402" s="29" t="s">
        <v>37</v>
      </c>
      <c r="G10402" s="29" t="s">
        <v>14490</v>
      </c>
      <c r="H10402" s="51" t="s">
        <v>28395</v>
      </c>
      <c r="I10402" s="6"/>
      <c r="J10402" s="6"/>
    </row>
    <row r="10403">
      <c r="A10403" s="28">
        <v>9.60506450548E11</v>
      </c>
      <c r="B10403" s="29" t="s">
        <v>29590</v>
      </c>
      <c r="C10403" s="29" t="s">
        <v>29591</v>
      </c>
      <c r="D10403" s="39" t="s">
        <v>29592</v>
      </c>
      <c r="E10403" s="29" t="s">
        <v>420</v>
      </c>
      <c r="F10403" s="29" t="s">
        <v>186</v>
      </c>
      <c r="G10403" s="29" t="s">
        <v>1196</v>
      </c>
      <c r="H10403" s="51" t="s">
        <v>7551</v>
      </c>
      <c r="I10403" s="6"/>
      <c r="J10403" s="6"/>
    </row>
    <row r="10404">
      <c r="A10404" s="62">
        <v>9.60512301398E11</v>
      </c>
      <c r="B10404" s="63" t="s">
        <v>29593</v>
      </c>
      <c r="C10404" s="63" t="s">
        <v>29594</v>
      </c>
      <c r="D10404" s="62">
        <v>8.7474931053E10</v>
      </c>
      <c r="E10404" s="63" t="s">
        <v>36</v>
      </c>
      <c r="F10404" s="63" t="s">
        <v>16</v>
      </c>
      <c r="G10404" s="63" t="s">
        <v>12199</v>
      </c>
      <c r="H10404" s="33"/>
      <c r="I10404" s="33"/>
      <c r="J10404" s="6"/>
    </row>
    <row r="10405">
      <c r="A10405" s="3">
        <v>9.60509451532E11</v>
      </c>
      <c r="B10405" s="2" t="s">
        <v>29595</v>
      </c>
      <c r="C10405" s="2" t="s">
        <v>29596</v>
      </c>
      <c r="D10405" s="3">
        <f>+77754941424</f>
        <v>77754941424</v>
      </c>
      <c r="E10405" s="2" t="s">
        <v>165</v>
      </c>
      <c r="F10405" s="2" t="s">
        <v>201</v>
      </c>
      <c r="G10405" s="2" t="s">
        <v>498</v>
      </c>
      <c r="H10405" s="4" t="s">
        <v>3226</v>
      </c>
      <c r="I10405" s="10"/>
      <c r="J10405" s="10"/>
    </row>
    <row r="10406">
      <c r="A10406" s="62">
        <v>9.60525400377E11</v>
      </c>
      <c r="B10406" s="63" t="s">
        <v>29597</v>
      </c>
      <c r="C10406" s="63" t="s">
        <v>29598</v>
      </c>
      <c r="D10406" s="68" t="str">
        <f>+77751527484 ,87751527484</f>
        <v>#ERROR!</v>
      </c>
      <c r="E10406" s="63" t="s">
        <v>165</v>
      </c>
      <c r="F10406" s="63" t="s">
        <v>205</v>
      </c>
      <c r="G10406" s="63" t="s">
        <v>802</v>
      </c>
      <c r="H10406" s="33"/>
      <c r="I10406" s="33"/>
      <c r="J10406" s="33"/>
    </row>
    <row r="10407">
      <c r="A10407" s="28">
        <v>9.60512400306E11</v>
      </c>
      <c r="B10407" s="29" t="s">
        <v>22277</v>
      </c>
      <c r="C10407" s="29" t="s">
        <v>29599</v>
      </c>
      <c r="D10407" s="28">
        <v>8.7782975181E10</v>
      </c>
      <c r="E10407" s="29" t="s">
        <v>225</v>
      </c>
      <c r="F10407" s="29" t="s">
        <v>37</v>
      </c>
      <c r="G10407" s="29" t="s">
        <v>29600</v>
      </c>
      <c r="H10407" s="51" t="s">
        <v>28395</v>
      </c>
      <c r="I10407" s="6"/>
      <c r="J10407" s="33"/>
    </row>
    <row r="10408">
      <c r="A10408" s="28">
        <v>9.60519300675E11</v>
      </c>
      <c r="B10408" s="29" t="s">
        <v>29601</v>
      </c>
      <c r="C10408" s="29" t="s">
        <v>29602</v>
      </c>
      <c r="D10408" s="28">
        <v>8.7074127266E10</v>
      </c>
      <c r="E10408" s="29" t="s">
        <v>225</v>
      </c>
      <c r="F10408" s="29" t="s">
        <v>2</v>
      </c>
      <c r="G10408" s="29" t="s">
        <v>14496</v>
      </c>
      <c r="H10408" s="51" t="s">
        <v>28179</v>
      </c>
      <c r="I10408" s="6"/>
      <c r="J10408" s="6"/>
    </row>
    <row r="10409">
      <c r="A10409" s="28">
        <v>9.6051330084E11</v>
      </c>
      <c r="B10409" s="29" t="s">
        <v>29603</v>
      </c>
      <c r="C10409" s="29" t="s">
        <v>29604</v>
      </c>
      <c r="D10409" s="39" t="s">
        <v>29605</v>
      </c>
      <c r="E10409" s="29" t="s">
        <v>12198</v>
      </c>
      <c r="F10409" s="29" t="s">
        <v>16</v>
      </c>
      <c r="G10409" s="29" t="s">
        <v>13104</v>
      </c>
      <c r="H10409" s="51" t="s">
        <v>28395</v>
      </c>
      <c r="I10409" s="6"/>
      <c r="J10409" s="33"/>
    </row>
    <row r="10410">
      <c r="A10410" s="28">
        <v>9.60514351573E11</v>
      </c>
      <c r="B10410" s="29" t="s">
        <v>29606</v>
      </c>
      <c r="C10410" s="29" t="s">
        <v>29607</v>
      </c>
      <c r="D10410" s="29" t="s">
        <v>29608</v>
      </c>
      <c r="E10410" s="29" t="s">
        <v>10528</v>
      </c>
      <c r="F10410" s="29" t="s">
        <v>43</v>
      </c>
      <c r="G10410" s="29" t="s">
        <v>29609</v>
      </c>
      <c r="H10410" s="51" t="s">
        <v>3433</v>
      </c>
      <c r="I10410" s="6"/>
      <c r="J10410" s="6"/>
    </row>
    <row r="10411">
      <c r="A10411" s="28">
        <v>9.60514401454E11</v>
      </c>
      <c r="B10411" s="29" t="s">
        <v>29610</v>
      </c>
      <c r="C10411" s="29" t="s">
        <v>29611</v>
      </c>
      <c r="D10411" s="28">
        <v>8.7763133838E10</v>
      </c>
      <c r="E10411" s="29" t="s">
        <v>165</v>
      </c>
      <c r="F10411" s="29" t="s">
        <v>37</v>
      </c>
      <c r="G10411" s="29" t="s">
        <v>1181</v>
      </c>
      <c r="H10411" s="51" t="s">
        <v>29612</v>
      </c>
      <c r="I10411" s="6"/>
      <c r="J10411" s="33"/>
    </row>
    <row r="10412">
      <c r="A10412" s="62">
        <v>9.60523400049E11</v>
      </c>
      <c r="B10412" s="63" t="s">
        <v>29613</v>
      </c>
      <c r="C10412" s="63" t="s">
        <v>29614</v>
      </c>
      <c r="D10412" s="62">
        <v>8.7014776777E10</v>
      </c>
      <c r="E10412" s="63" t="s">
        <v>386</v>
      </c>
      <c r="F10412" s="63" t="s">
        <v>1868</v>
      </c>
      <c r="G10412" s="63" t="s">
        <v>5543</v>
      </c>
      <c r="H10412" s="33"/>
      <c r="I10412" s="33"/>
      <c r="J10412" s="33"/>
    </row>
    <row r="10413">
      <c r="A10413" s="28">
        <v>9.60540001084E11</v>
      </c>
      <c r="B10413" s="29" t="s">
        <v>29615</v>
      </c>
      <c r="C10413" s="29" t="s">
        <v>29616</v>
      </c>
      <c r="D10413" s="28">
        <v>8.7017533557E10</v>
      </c>
      <c r="E10413" s="29" t="s">
        <v>6803</v>
      </c>
      <c r="F10413" s="29" t="s">
        <v>37</v>
      </c>
      <c r="G10413" s="29" t="s">
        <v>29617</v>
      </c>
      <c r="H10413" s="51" t="s">
        <v>28395</v>
      </c>
      <c r="I10413" s="6"/>
      <c r="J10413" s="33"/>
    </row>
    <row r="10414">
      <c r="A10414" s="62">
        <v>9.60527399043E11</v>
      </c>
      <c r="B10414" s="63" t="s">
        <v>29618</v>
      </c>
      <c r="C10414" s="63" t="s">
        <v>29619</v>
      </c>
      <c r="D10414" s="62">
        <f>+77027633426</f>
        <v>77027633426</v>
      </c>
      <c r="E10414" s="63" t="s">
        <v>17119</v>
      </c>
      <c r="F10414" s="63" t="s">
        <v>1868</v>
      </c>
      <c r="G10414" s="63" t="s">
        <v>16416</v>
      </c>
      <c r="H10414" s="33"/>
      <c r="I10414" s="33"/>
      <c r="J10414" s="6"/>
    </row>
    <row r="10415">
      <c r="A10415" s="62">
        <v>9.60540000452E11</v>
      </c>
      <c r="B10415" s="63" t="s">
        <v>29620</v>
      </c>
      <c r="C10415" s="63" t="s">
        <v>29621</v>
      </c>
      <c r="D10415" s="62">
        <v>8.7154321566E10</v>
      </c>
      <c r="E10415" s="63" t="s">
        <v>5584</v>
      </c>
      <c r="F10415" s="63" t="s">
        <v>55</v>
      </c>
      <c r="G10415" s="63" t="s">
        <v>29622</v>
      </c>
      <c r="H10415" s="33"/>
      <c r="I10415" s="33"/>
      <c r="J10415" s="6"/>
    </row>
    <row r="10416">
      <c r="A10416" s="62">
        <v>9.60530300645E11</v>
      </c>
      <c r="B10416" s="63" t="s">
        <v>29623</v>
      </c>
      <c r="C10416" s="63" t="s">
        <v>29624</v>
      </c>
      <c r="D10416" s="62">
        <v>8.77587751E10</v>
      </c>
      <c r="E10416" s="63" t="s">
        <v>165</v>
      </c>
      <c r="F10416" s="63" t="s">
        <v>205</v>
      </c>
      <c r="G10416" s="63" t="s">
        <v>6262</v>
      </c>
      <c r="H10416" s="33"/>
      <c r="I10416" s="33"/>
      <c r="J10416" s="10"/>
    </row>
    <row r="10417">
      <c r="A10417" s="62">
        <v>9.60540000718E11</v>
      </c>
      <c r="B10417" s="63" t="s">
        <v>29625</v>
      </c>
      <c r="C10417" s="63" t="s">
        <v>29626</v>
      </c>
      <c r="D10417" s="62">
        <v>8.7272970772E10</v>
      </c>
      <c r="E10417" s="63" t="s">
        <v>5649</v>
      </c>
      <c r="F10417" s="63" t="s">
        <v>96</v>
      </c>
      <c r="G10417" s="63" t="s">
        <v>29627</v>
      </c>
      <c r="H10417" s="33"/>
      <c r="I10417" s="33"/>
      <c r="J10417" s="6"/>
    </row>
    <row r="10418">
      <c r="A10418" s="28">
        <v>9.60612300175E11</v>
      </c>
      <c r="B10418" s="29" t="s">
        <v>29628</v>
      </c>
      <c r="C10418" s="29" t="s">
        <v>29629</v>
      </c>
      <c r="D10418" s="28">
        <v>8.7774224224E10</v>
      </c>
      <c r="E10418" s="29" t="s">
        <v>625</v>
      </c>
      <c r="F10418" s="29" t="s">
        <v>37</v>
      </c>
      <c r="G10418" s="29" t="s">
        <v>7877</v>
      </c>
      <c r="H10418" s="51" t="s">
        <v>28395</v>
      </c>
      <c r="I10418" s="6"/>
      <c r="J10418" s="6"/>
    </row>
    <row r="10419">
      <c r="A10419" s="62">
        <v>9.60640000674E11</v>
      </c>
      <c r="B10419" s="63" t="s">
        <v>29630</v>
      </c>
      <c r="C10419" s="63" t="s">
        <v>29631</v>
      </c>
      <c r="D10419" s="62">
        <v>8.7283637116E10</v>
      </c>
      <c r="E10419" s="63" t="s">
        <v>6107</v>
      </c>
      <c r="F10419" s="63" t="s">
        <v>31</v>
      </c>
      <c r="G10419" s="63" t="s">
        <v>29632</v>
      </c>
      <c r="H10419" s="33"/>
      <c r="I10419" s="33"/>
      <c r="J10419" s="6"/>
    </row>
    <row r="10420">
      <c r="A10420" s="28">
        <v>9.60616351657E11</v>
      </c>
      <c r="B10420" s="29" t="s">
        <v>29633</v>
      </c>
      <c r="C10420" s="29" t="s">
        <v>29634</v>
      </c>
      <c r="D10420" s="28">
        <v>8.7787105508E10</v>
      </c>
      <c r="E10420" s="29" t="s">
        <v>117</v>
      </c>
      <c r="F10420" s="29" t="s">
        <v>37</v>
      </c>
      <c r="G10420" s="29" t="s">
        <v>29635</v>
      </c>
      <c r="H10420" s="51" t="s">
        <v>28395</v>
      </c>
      <c r="I10420" s="6"/>
      <c r="J10420" s="33"/>
    </row>
    <row r="10421">
      <c r="A10421" s="3">
        <v>9.6061245092E11</v>
      </c>
      <c r="B10421" s="2" t="s">
        <v>29636</v>
      </c>
      <c r="C10421" s="2" t="s">
        <v>29637</v>
      </c>
      <c r="D10421" s="3">
        <v>8.7059949863E10</v>
      </c>
      <c r="E10421" s="2" t="s">
        <v>879</v>
      </c>
      <c r="F10421" s="2" t="s">
        <v>91</v>
      </c>
      <c r="G10421" s="2" t="s">
        <v>2739</v>
      </c>
      <c r="H10421" s="4" t="s">
        <v>3384</v>
      </c>
      <c r="I10421" s="10"/>
      <c r="J10421" s="33"/>
    </row>
    <row r="10422">
      <c r="A10422" s="62">
        <v>9.60618300396E11</v>
      </c>
      <c r="B10422" s="63" t="s">
        <v>29638</v>
      </c>
      <c r="C10422" s="63" t="s">
        <v>29639</v>
      </c>
      <c r="D10422" s="62">
        <v>8.7029811296E10</v>
      </c>
      <c r="E10422" s="63" t="s">
        <v>117</v>
      </c>
      <c r="F10422" s="63" t="s">
        <v>205</v>
      </c>
      <c r="G10422" s="63" t="s">
        <v>6849</v>
      </c>
      <c r="H10422" s="33"/>
      <c r="I10422" s="33"/>
      <c r="J10422" s="15"/>
    </row>
    <row r="10423">
      <c r="A10423" s="28">
        <v>9.60625301362E11</v>
      </c>
      <c r="B10423" s="29" t="s">
        <v>29640</v>
      </c>
      <c r="C10423" s="29" t="s">
        <v>29641</v>
      </c>
      <c r="D10423" s="28">
        <v>8.7788384988E10</v>
      </c>
      <c r="E10423" s="29" t="s">
        <v>213</v>
      </c>
      <c r="F10423" s="29" t="s">
        <v>37</v>
      </c>
      <c r="G10423" s="29" t="s">
        <v>12862</v>
      </c>
      <c r="H10423" s="51" t="s">
        <v>28395</v>
      </c>
      <c r="I10423" s="6"/>
      <c r="J10423" s="6"/>
    </row>
    <row r="10424">
      <c r="A10424" s="28">
        <v>9.60626401394E11</v>
      </c>
      <c r="B10424" s="29" t="s">
        <v>29642</v>
      </c>
      <c r="C10424" s="29" t="s">
        <v>29643</v>
      </c>
      <c r="D10424" s="28">
        <v>8.77670722E10</v>
      </c>
      <c r="E10424" s="29" t="s">
        <v>1</v>
      </c>
      <c r="F10424" s="29" t="s">
        <v>37</v>
      </c>
      <c r="G10424" s="29" t="s">
        <v>1181</v>
      </c>
      <c r="H10424" s="51" t="s">
        <v>28395</v>
      </c>
      <c r="I10424" s="6"/>
      <c r="J10424" s="10"/>
    </row>
    <row r="10425">
      <c r="A10425" s="62">
        <v>9.60640001662E11</v>
      </c>
      <c r="B10425" s="63" t="s">
        <v>29644</v>
      </c>
      <c r="C10425" s="63" t="s">
        <v>29645</v>
      </c>
      <c r="D10425" s="62">
        <v>8.7026930252E10</v>
      </c>
      <c r="E10425" s="63" t="s">
        <v>726</v>
      </c>
      <c r="F10425" s="63" t="s">
        <v>205</v>
      </c>
      <c r="G10425" s="63" t="s">
        <v>29646</v>
      </c>
      <c r="H10425" s="33"/>
      <c r="I10425" s="33"/>
      <c r="J10425" s="6"/>
    </row>
    <row r="10426">
      <c r="A10426" s="28">
        <v>9.6064000188E11</v>
      </c>
      <c r="B10426" s="29" t="s">
        <v>29647</v>
      </c>
      <c r="C10426" s="29" t="s">
        <v>29648</v>
      </c>
      <c r="D10426" s="29" t="s">
        <v>29649</v>
      </c>
      <c r="E10426" s="29" t="s">
        <v>21</v>
      </c>
      <c r="F10426" s="29" t="s">
        <v>186</v>
      </c>
      <c r="G10426" s="29" t="s">
        <v>29650</v>
      </c>
      <c r="H10426" s="51" t="s">
        <v>29651</v>
      </c>
      <c r="I10426" s="6"/>
      <c r="J10426" s="13"/>
    </row>
    <row r="10427">
      <c r="A10427" s="3">
        <v>9.60706400013E11</v>
      </c>
      <c r="B10427" s="2" t="s">
        <v>29652</v>
      </c>
      <c r="C10427" s="2" t="s">
        <v>29653</v>
      </c>
      <c r="D10427" s="3">
        <v>8.7029187818E10</v>
      </c>
      <c r="E10427" s="2" t="s">
        <v>225</v>
      </c>
      <c r="F10427" s="2" t="s">
        <v>452</v>
      </c>
      <c r="G10427" s="2" t="s">
        <v>21582</v>
      </c>
      <c r="H10427" s="4" t="s">
        <v>28873</v>
      </c>
      <c r="I10427" s="10"/>
      <c r="J10427" s="6"/>
    </row>
    <row r="10428">
      <c r="A10428" s="72">
        <v>9.60716300071E11</v>
      </c>
      <c r="B10428" s="73" t="s">
        <v>29654</v>
      </c>
      <c r="C10428" s="73" t="s">
        <v>29655</v>
      </c>
      <c r="D10428" s="72">
        <f>+77026288833</f>
        <v>77026288833</v>
      </c>
      <c r="E10428" s="73" t="s">
        <v>225</v>
      </c>
      <c r="F10428" s="73" t="s">
        <v>16</v>
      </c>
      <c r="G10428" s="73" t="s">
        <v>13833</v>
      </c>
      <c r="H10428" s="74" t="s">
        <v>29656</v>
      </c>
      <c r="I10428" s="14"/>
      <c r="J10428" s="6"/>
    </row>
    <row r="10429">
      <c r="A10429" s="28">
        <v>9.6071530141E11</v>
      </c>
      <c r="B10429" s="29" t="s">
        <v>29657</v>
      </c>
      <c r="C10429" s="29" t="s">
        <v>29658</v>
      </c>
      <c r="D10429" s="39" t="s">
        <v>29659</v>
      </c>
      <c r="E10429" s="29" t="s">
        <v>1</v>
      </c>
      <c r="F10429" s="29" t="s">
        <v>2</v>
      </c>
      <c r="G10429" s="29" t="s">
        <v>29660</v>
      </c>
      <c r="H10429" s="51" t="s">
        <v>27818</v>
      </c>
      <c r="I10429" s="6"/>
      <c r="J10429" s="33"/>
    </row>
    <row r="10430">
      <c r="A10430" s="3">
        <v>9.60715350538E11</v>
      </c>
      <c r="B10430" s="2" t="s">
        <v>29661</v>
      </c>
      <c r="C10430" s="2" t="s">
        <v>29662</v>
      </c>
      <c r="D10430" s="2" t="s">
        <v>29663</v>
      </c>
      <c r="E10430" s="2" t="s">
        <v>117</v>
      </c>
      <c r="F10430" s="2" t="s">
        <v>71</v>
      </c>
      <c r="G10430" s="2" t="s">
        <v>1142</v>
      </c>
      <c r="H10430" s="4" t="s">
        <v>29269</v>
      </c>
      <c r="I10430" s="10"/>
      <c r="J10430" s="33"/>
    </row>
    <row r="10431">
      <c r="A10431" s="28">
        <v>9.60715450306E11</v>
      </c>
      <c r="B10431" s="29" t="s">
        <v>29664</v>
      </c>
      <c r="C10431" s="29" t="s">
        <v>29664</v>
      </c>
      <c r="D10431" s="29" t="s">
        <v>29665</v>
      </c>
      <c r="E10431" s="29" t="s">
        <v>225</v>
      </c>
      <c r="F10431" s="29" t="s">
        <v>201</v>
      </c>
      <c r="G10431" s="29" t="s">
        <v>5082</v>
      </c>
      <c r="H10431" s="51" t="s">
        <v>28472</v>
      </c>
      <c r="I10431" s="6"/>
      <c r="J10431" s="20"/>
    </row>
    <row r="10432">
      <c r="A10432" s="28">
        <v>9.60724301454E11</v>
      </c>
      <c r="B10432" s="29" t="s">
        <v>29666</v>
      </c>
      <c r="C10432" s="29" t="s">
        <v>29667</v>
      </c>
      <c r="D10432" s="28">
        <v>8.7051225147E10</v>
      </c>
      <c r="E10432" s="29" t="s">
        <v>151</v>
      </c>
      <c r="F10432" s="29" t="s">
        <v>31</v>
      </c>
      <c r="G10432" s="29" t="s">
        <v>12109</v>
      </c>
      <c r="H10432" s="51" t="s">
        <v>6359</v>
      </c>
      <c r="I10432" s="6"/>
      <c r="J10432" s="6"/>
    </row>
    <row r="10433">
      <c r="A10433" s="28">
        <v>9.60722301042E11</v>
      </c>
      <c r="B10433" s="29" t="s">
        <v>29668</v>
      </c>
      <c r="C10433" s="29" t="s">
        <v>29669</v>
      </c>
      <c r="D10433" s="29" t="s">
        <v>29670</v>
      </c>
      <c r="E10433" s="29" t="s">
        <v>165</v>
      </c>
      <c r="F10433" s="29" t="s">
        <v>2</v>
      </c>
      <c r="G10433" s="29" t="s">
        <v>2458</v>
      </c>
      <c r="H10433" s="51" t="s">
        <v>27818</v>
      </c>
      <c r="I10433" s="6"/>
      <c r="J10433" s="33"/>
    </row>
    <row r="10434">
      <c r="A10434" s="28">
        <v>9.60728451286E11</v>
      </c>
      <c r="B10434" s="29" t="s">
        <v>29671</v>
      </c>
      <c r="C10434" s="29" t="s">
        <v>29672</v>
      </c>
      <c r="D10434" s="28">
        <v>8.778806983E10</v>
      </c>
      <c r="E10434" s="29" t="s">
        <v>674</v>
      </c>
      <c r="F10434" s="29" t="s">
        <v>2</v>
      </c>
      <c r="G10434" s="29" t="s">
        <v>29673</v>
      </c>
      <c r="H10434" s="51" t="s">
        <v>27818</v>
      </c>
      <c r="I10434" s="6"/>
      <c r="J10434" s="13"/>
    </row>
    <row r="10435">
      <c r="A10435" s="28">
        <v>9.60727451323E11</v>
      </c>
      <c r="B10435" s="29" t="s">
        <v>29674</v>
      </c>
      <c r="C10435" s="29" t="s">
        <v>29675</v>
      </c>
      <c r="D10435" s="39" t="s">
        <v>29676</v>
      </c>
      <c r="E10435" s="29" t="s">
        <v>173</v>
      </c>
      <c r="F10435" s="29" t="s">
        <v>16</v>
      </c>
      <c r="G10435" s="29" t="s">
        <v>1584</v>
      </c>
      <c r="H10435" s="30" t="s">
        <v>269</v>
      </c>
      <c r="I10435" s="6"/>
      <c r="J10435" s="6"/>
    </row>
    <row r="10436">
      <c r="A10436" s="28">
        <v>9.60802301067E11</v>
      </c>
      <c r="B10436" s="29" t="s">
        <v>29677</v>
      </c>
      <c r="C10436" s="29" t="s">
        <v>29678</v>
      </c>
      <c r="D10436" s="28">
        <v>8.7472661586E10</v>
      </c>
      <c r="E10436" s="29" t="s">
        <v>213</v>
      </c>
      <c r="F10436" s="29" t="s">
        <v>37</v>
      </c>
      <c r="G10436" s="29" t="s">
        <v>2999</v>
      </c>
      <c r="H10436" s="51" t="s">
        <v>28395</v>
      </c>
      <c r="I10436" s="6"/>
      <c r="J10436" s="6"/>
    </row>
    <row r="10437">
      <c r="A10437" s="62">
        <v>9.60740000102E11</v>
      </c>
      <c r="B10437" s="63" t="s">
        <v>29679</v>
      </c>
      <c r="C10437" s="63" t="s">
        <v>29680</v>
      </c>
      <c r="D10437" s="62">
        <v>8.7016201765E10</v>
      </c>
      <c r="E10437" s="63" t="s">
        <v>5951</v>
      </c>
      <c r="F10437" s="63" t="s">
        <v>205</v>
      </c>
      <c r="G10437" s="63" t="s">
        <v>29681</v>
      </c>
      <c r="H10437" s="33"/>
      <c r="I10437" s="33"/>
      <c r="J10437" s="6"/>
    </row>
    <row r="10438">
      <c r="A10438" s="28">
        <v>9.60740001299E11</v>
      </c>
      <c r="B10438" s="29" t="s">
        <v>29682</v>
      </c>
      <c r="C10438" s="29" t="s">
        <v>29683</v>
      </c>
      <c r="D10438" s="28">
        <v>8.707116632E9</v>
      </c>
      <c r="E10438" s="29" t="s">
        <v>525</v>
      </c>
      <c r="F10438" s="29" t="s">
        <v>37</v>
      </c>
      <c r="G10438" s="29" t="s">
        <v>29684</v>
      </c>
      <c r="H10438" s="51" t="s">
        <v>29685</v>
      </c>
      <c r="I10438" s="6"/>
      <c r="J10438" s="6"/>
    </row>
    <row r="10439">
      <c r="A10439" s="28">
        <v>9.60804401391E11</v>
      </c>
      <c r="B10439" s="29" t="s">
        <v>29686</v>
      </c>
      <c r="C10439" s="29" t="s">
        <v>29687</v>
      </c>
      <c r="D10439" s="28">
        <v>8.7776050101E10</v>
      </c>
      <c r="E10439" s="29" t="s">
        <v>165</v>
      </c>
      <c r="F10439" s="29" t="s">
        <v>37</v>
      </c>
      <c r="G10439" s="29" t="s">
        <v>1181</v>
      </c>
      <c r="H10439" s="51" t="s">
        <v>28395</v>
      </c>
      <c r="I10439" s="6"/>
      <c r="J10439" s="10"/>
    </row>
    <row r="10440">
      <c r="A10440" s="72">
        <v>9.60804351202E11</v>
      </c>
      <c r="B10440" s="73" t="s">
        <v>29688</v>
      </c>
      <c r="C10440" s="73" t="s">
        <v>29689</v>
      </c>
      <c r="D10440" s="72">
        <f>+77089583999</f>
        <v>77089583999</v>
      </c>
      <c r="E10440" s="73" t="s">
        <v>173</v>
      </c>
      <c r="F10440" s="73" t="s">
        <v>201</v>
      </c>
      <c r="G10440" s="73" t="s">
        <v>284</v>
      </c>
      <c r="H10440" s="74" t="s">
        <v>3226</v>
      </c>
      <c r="I10440" s="14"/>
      <c r="J10440" s="6"/>
    </row>
    <row r="10441">
      <c r="A10441" s="62">
        <v>9.60804300377E11</v>
      </c>
      <c r="B10441" s="63" t="s">
        <v>29690</v>
      </c>
      <c r="C10441" s="63" t="s">
        <v>29691</v>
      </c>
      <c r="D10441" s="62">
        <v>8.7471232239E10</v>
      </c>
      <c r="E10441" s="63" t="s">
        <v>106</v>
      </c>
      <c r="F10441" s="63" t="s">
        <v>205</v>
      </c>
      <c r="G10441" s="63" t="s">
        <v>1096</v>
      </c>
      <c r="H10441" s="33"/>
      <c r="I10441" s="33"/>
      <c r="J10441" s="33"/>
    </row>
    <row r="10442">
      <c r="A10442" s="28">
        <v>9.6080445028E11</v>
      </c>
      <c r="B10442" s="29" t="s">
        <v>29692</v>
      </c>
      <c r="C10442" s="29" t="s">
        <v>29693</v>
      </c>
      <c r="D10442" s="28">
        <v>8.7001185049E10</v>
      </c>
      <c r="E10442" s="29" t="s">
        <v>225</v>
      </c>
      <c r="F10442" s="29" t="s">
        <v>71</v>
      </c>
      <c r="G10442" s="29" t="s">
        <v>2732</v>
      </c>
      <c r="H10442" s="51" t="s">
        <v>29694</v>
      </c>
      <c r="I10442" s="6"/>
      <c r="J10442" s="33"/>
    </row>
    <row r="10443">
      <c r="A10443" s="28">
        <v>9.60806401104E11</v>
      </c>
      <c r="B10443" s="29" t="s">
        <v>29695</v>
      </c>
      <c r="C10443" s="29" t="s">
        <v>29696</v>
      </c>
      <c r="D10443" s="28">
        <v>8.7473606979E10</v>
      </c>
      <c r="E10443" s="29" t="s">
        <v>29697</v>
      </c>
      <c r="F10443" s="29" t="s">
        <v>96</v>
      </c>
      <c r="G10443" s="29" t="s">
        <v>13327</v>
      </c>
      <c r="H10443" s="51" t="s">
        <v>2882</v>
      </c>
      <c r="I10443" s="6"/>
      <c r="J10443" s="6"/>
    </row>
    <row r="10444">
      <c r="A10444" s="3">
        <v>9.60813351142E11</v>
      </c>
      <c r="B10444" s="2" t="s">
        <v>29698</v>
      </c>
      <c r="C10444" s="2" t="s">
        <v>29699</v>
      </c>
      <c r="D10444" s="2" t="s">
        <v>29700</v>
      </c>
      <c r="E10444" s="2" t="s">
        <v>1000</v>
      </c>
      <c r="F10444" s="2" t="s">
        <v>60</v>
      </c>
      <c r="G10444" s="2" t="s">
        <v>3100</v>
      </c>
      <c r="H10444" s="4" t="s">
        <v>5841</v>
      </c>
      <c r="I10444" s="10"/>
      <c r="J10444" s="33"/>
    </row>
    <row r="10445">
      <c r="A10445" s="62">
        <v>9.60809400172E11</v>
      </c>
      <c r="B10445" s="63" t="s">
        <v>29701</v>
      </c>
      <c r="C10445" s="63" t="s">
        <v>29702</v>
      </c>
      <c r="D10445" s="62">
        <v>8.7754739293E10</v>
      </c>
      <c r="E10445" s="63" t="s">
        <v>213</v>
      </c>
      <c r="F10445" s="63" t="s">
        <v>205</v>
      </c>
      <c r="G10445" s="63" t="s">
        <v>802</v>
      </c>
      <c r="H10445" s="33"/>
      <c r="I10445" s="33"/>
      <c r="J10445" s="13"/>
    </row>
    <row r="10446">
      <c r="A10446" s="3">
        <v>9.60807301371E11</v>
      </c>
      <c r="B10446" s="2" t="s">
        <v>29703</v>
      </c>
      <c r="C10446" s="2" t="s">
        <v>29704</v>
      </c>
      <c r="D10446" s="3">
        <v>8.7075080796E10</v>
      </c>
      <c r="E10446" s="2" t="s">
        <v>117</v>
      </c>
      <c r="F10446" s="2" t="s">
        <v>2</v>
      </c>
      <c r="G10446" s="2" t="s">
        <v>6514</v>
      </c>
      <c r="H10446" s="4" t="s">
        <v>27785</v>
      </c>
      <c r="I10446" s="10"/>
      <c r="J10446" s="33"/>
    </row>
    <row r="10447">
      <c r="A10447" s="62">
        <v>9.60813400907E11</v>
      </c>
      <c r="B10447" s="63" t="s">
        <v>29705</v>
      </c>
      <c r="C10447" s="63" t="s">
        <v>29706</v>
      </c>
      <c r="D10447" s="62">
        <v>8.7477311463E10</v>
      </c>
      <c r="E10447" s="63" t="s">
        <v>1335</v>
      </c>
      <c r="F10447" s="63" t="s">
        <v>16</v>
      </c>
      <c r="G10447" s="63" t="s">
        <v>1613</v>
      </c>
      <c r="H10447" s="33"/>
      <c r="I10447" s="33"/>
      <c r="J10447" s="6"/>
    </row>
    <row r="10448">
      <c r="A10448" s="3">
        <v>9.60819300983E11</v>
      </c>
      <c r="B10448" s="2" t="s">
        <v>5362</v>
      </c>
      <c r="C10448" s="2" t="s">
        <v>29707</v>
      </c>
      <c r="D10448" s="69" t="s">
        <v>29708</v>
      </c>
      <c r="E10448" s="2" t="s">
        <v>225</v>
      </c>
      <c r="F10448" s="2" t="s">
        <v>2</v>
      </c>
      <c r="G10448" s="2" t="s">
        <v>3007</v>
      </c>
      <c r="H10448" s="4" t="s">
        <v>28298</v>
      </c>
      <c r="I10448" s="10"/>
      <c r="J10448" s="6"/>
    </row>
    <row r="10449">
      <c r="A10449" s="3">
        <v>9.60830351165E11</v>
      </c>
      <c r="B10449" s="2" t="s">
        <v>29709</v>
      </c>
      <c r="C10449" s="2" t="s">
        <v>29710</v>
      </c>
      <c r="D10449" s="3">
        <v>8.7055747697E10</v>
      </c>
      <c r="E10449" s="2" t="s">
        <v>225</v>
      </c>
      <c r="F10449" s="2" t="s">
        <v>16</v>
      </c>
      <c r="G10449" s="2" t="s">
        <v>5050</v>
      </c>
      <c r="H10449" s="4" t="s">
        <v>2990</v>
      </c>
      <c r="I10449" s="10"/>
      <c r="J10449" s="10"/>
    </row>
    <row r="10450">
      <c r="A10450" s="3">
        <v>9.60826351301E11</v>
      </c>
      <c r="B10450" s="2" t="s">
        <v>29711</v>
      </c>
      <c r="C10450" s="2" t="s">
        <v>29712</v>
      </c>
      <c r="D10450" s="69" t="s">
        <v>29713</v>
      </c>
      <c r="E10450" s="2" t="s">
        <v>213</v>
      </c>
      <c r="F10450" s="2" t="s">
        <v>186</v>
      </c>
      <c r="G10450" s="2" t="s">
        <v>1196</v>
      </c>
      <c r="H10450" s="4" t="s">
        <v>3046</v>
      </c>
      <c r="I10450" s="10"/>
      <c r="J10450" s="6"/>
    </row>
    <row r="10451">
      <c r="A10451" s="62">
        <v>9.60830400454E11</v>
      </c>
      <c r="B10451" s="63" t="s">
        <v>29714</v>
      </c>
      <c r="C10451" s="63" t="s">
        <v>29715</v>
      </c>
      <c r="D10451" s="68" t="str">
        <f>+7 (707) 276 28 96</f>
        <v>#ERROR!</v>
      </c>
      <c r="E10451" s="63" t="s">
        <v>173</v>
      </c>
      <c r="F10451" s="63" t="s">
        <v>2984</v>
      </c>
      <c r="G10451" s="63" t="s">
        <v>6054</v>
      </c>
      <c r="H10451" s="33"/>
      <c r="I10451" s="33"/>
      <c r="J10451" s="33"/>
    </row>
    <row r="10452">
      <c r="A10452" s="3">
        <v>9.6083135031E11</v>
      </c>
      <c r="B10452" s="2" t="s">
        <v>29716</v>
      </c>
      <c r="C10452" s="2" t="s">
        <v>29717</v>
      </c>
      <c r="D10452" s="3">
        <v>8.778654707E10</v>
      </c>
      <c r="E10452" s="2" t="s">
        <v>36</v>
      </c>
      <c r="F10452" s="2" t="s">
        <v>186</v>
      </c>
      <c r="G10452" s="2" t="s">
        <v>22529</v>
      </c>
      <c r="H10452" s="4" t="s">
        <v>3046</v>
      </c>
      <c r="I10452" s="10"/>
      <c r="J10452" s="6"/>
    </row>
    <row r="10453">
      <c r="A10453" s="28">
        <v>9.60840000681E11</v>
      </c>
      <c r="B10453" s="29" t="s">
        <v>29718</v>
      </c>
      <c r="C10453" s="29" t="s">
        <v>29719</v>
      </c>
      <c r="D10453" s="29" t="s">
        <v>29720</v>
      </c>
      <c r="E10453" s="29" t="s">
        <v>6197</v>
      </c>
      <c r="F10453" s="29" t="s">
        <v>22</v>
      </c>
      <c r="G10453" s="29" t="s">
        <v>29721</v>
      </c>
      <c r="H10453" s="51" t="s">
        <v>153</v>
      </c>
      <c r="I10453" s="6"/>
      <c r="J10453" s="35"/>
    </row>
    <row r="10454">
      <c r="A10454" s="28">
        <v>9.60831351339E11</v>
      </c>
      <c r="B10454" s="29" t="s">
        <v>29722</v>
      </c>
      <c r="C10454" s="29" t="s">
        <v>29723</v>
      </c>
      <c r="D10454" s="28">
        <v>8.7072197895E10</v>
      </c>
      <c r="E10454" s="29" t="s">
        <v>1351</v>
      </c>
      <c r="F10454" s="29" t="s">
        <v>71</v>
      </c>
      <c r="G10454" s="29" t="s">
        <v>2186</v>
      </c>
      <c r="H10454" s="6"/>
      <c r="I10454" s="6"/>
      <c r="J10454" s="33"/>
    </row>
    <row r="10455">
      <c r="A10455" s="28">
        <v>9.60840000324E11</v>
      </c>
      <c r="B10455" s="29" t="s">
        <v>29724</v>
      </c>
      <c r="C10455" s="29" t="s">
        <v>29725</v>
      </c>
      <c r="D10455" s="39" t="s">
        <v>29726</v>
      </c>
      <c r="E10455" s="29" t="s">
        <v>386</v>
      </c>
      <c r="F10455" s="29" t="s">
        <v>141</v>
      </c>
      <c r="G10455" s="29" t="s">
        <v>29727</v>
      </c>
      <c r="H10455" s="51" t="s">
        <v>29728</v>
      </c>
      <c r="I10455" s="6"/>
      <c r="J10455" s="10"/>
    </row>
    <row r="10456">
      <c r="A10456" s="62">
        <v>9.60840000403E11</v>
      </c>
      <c r="B10456" s="63" t="s">
        <v>29729</v>
      </c>
      <c r="C10456" s="63" t="s">
        <v>29730</v>
      </c>
      <c r="D10456" s="63" t="s">
        <v>29731</v>
      </c>
      <c r="E10456" s="63" t="s">
        <v>5527</v>
      </c>
      <c r="F10456" s="63" t="s">
        <v>31</v>
      </c>
      <c r="G10456" s="63" t="s">
        <v>29732</v>
      </c>
      <c r="H10456" s="33"/>
      <c r="I10456" s="33"/>
      <c r="J10456" s="6"/>
    </row>
    <row r="10457">
      <c r="A10457" s="3">
        <v>9.60901401349E11</v>
      </c>
      <c r="B10457" s="2" t="s">
        <v>29733</v>
      </c>
      <c r="C10457" s="2" t="s">
        <v>29734</v>
      </c>
      <c r="D10457" s="3">
        <f>+77473469858</f>
        <v>77473469858</v>
      </c>
      <c r="E10457" s="2" t="s">
        <v>225</v>
      </c>
      <c r="F10457" s="2" t="s">
        <v>37</v>
      </c>
      <c r="G10457" s="2" t="s">
        <v>3259</v>
      </c>
      <c r="H10457" s="4" t="s">
        <v>28747</v>
      </c>
      <c r="I10457" s="10"/>
      <c r="J10457" s="6"/>
    </row>
    <row r="10458">
      <c r="A10458" s="3">
        <v>9.60909300299E11</v>
      </c>
      <c r="B10458" s="2" t="s">
        <v>29735</v>
      </c>
      <c r="C10458" s="2" t="s">
        <v>29736</v>
      </c>
      <c r="D10458" s="3">
        <v>8.7477370775E10</v>
      </c>
      <c r="E10458" s="2" t="s">
        <v>213</v>
      </c>
      <c r="F10458" s="2" t="s">
        <v>31</v>
      </c>
      <c r="G10458" s="2" t="s">
        <v>1877</v>
      </c>
      <c r="H10458" s="4" t="s">
        <v>26591</v>
      </c>
      <c r="I10458" s="10"/>
      <c r="J10458" s="10"/>
    </row>
    <row r="10459">
      <c r="A10459" s="3">
        <v>9.60907450924E11</v>
      </c>
      <c r="B10459" s="2" t="s">
        <v>29737</v>
      </c>
      <c r="C10459" s="2" t="s">
        <v>29738</v>
      </c>
      <c r="D10459" s="3">
        <f>+77751118618</f>
        <v>77751118618</v>
      </c>
      <c r="E10459" s="2" t="s">
        <v>213</v>
      </c>
      <c r="F10459" s="2" t="s">
        <v>16</v>
      </c>
      <c r="G10459" s="2" t="s">
        <v>1834</v>
      </c>
      <c r="H10459" s="4" t="s">
        <v>3384</v>
      </c>
      <c r="I10459" s="10"/>
      <c r="J10459" s="10"/>
    </row>
    <row r="10460">
      <c r="A10460" s="62">
        <v>9.60905350015E11</v>
      </c>
      <c r="B10460" s="63" t="s">
        <v>29739</v>
      </c>
      <c r="C10460" s="63" t="s">
        <v>29740</v>
      </c>
      <c r="D10460" s="68" t="str">
        <f>+7 (702) 683-21-92 ,87026832192</f>
        <v>#ERROR!</v>
      </c>
      <c r="E10460" s="63" t="s">
        <v>173</v>
      </c>
      <c r="F10460" s="63" t="s">
        <v>428</v>
      </c>
      <c r="G10460" s="63" t="s">
        <v>5906</v>
      </c>
      <c r="H10460" s="33"/>
      <c r="I10460" s="33"/>
      <c r="J10460" s="10"/>
    </row>
    <row r="10461">
      <c r="A10461" s="72">
        <v>9.60908450961E11</v>
      </c>
      <c r="B10461" s="73" t="s">
        <v>29741</v>
      </c>
      <c r="C10461" s="73" t="s">
        <v>29742</v>
      </c>
      <c r="D10461" s="72">
        <v>8.7058364481E10</v>
      </c>
      <c r="E10461" s="73" t="s">
        <v>117</v>
      </c>
      <c r="F10461" s="73" t="s">
        <v>201</v>
      </c>
      <c r="G10461" s="73" t="s">
        <v>284</v>
      </c>
      <c r="H10461" s="74" t="s">
        <v>29743</v>
      </c>
      <c r="I10461" s="14"/>
      <c r="J10461" s="13"/>
    </row>
    <row r="10462">
      <c r="A10462" s="3">
        <v>9.61024301655E11</v>
      </c>
      <c r="B10462" s="2" t="s">
        <v>29744</v>
      </c>
      <c r="C10462" s="2" t="s">
        <v>29745</v>
      </c>
      <c r="D10462" s="69" t="s">
        <v>29746</v>
      </c>
      <c r="E10462" s="2" t="s">
        <v>225</v>
      </c>
      <c r="F10462" s="2" t="s">
        <v>273</v>
      </c>
      <c r="G10462" s="2" t="s">
        <v>274</v>
      </c>
      <c r="H10462" s="4" t="s">
        <v>6853</v>
      </c>
      <c r="I10462" s="10"/>
      <c r="J10462" s="10"/>
    </row>
    <row r="10463">
      <c r="A10463" s="28">
        <v>9.60917400269E11</v>
      </c>
      <c r="B10463" s="29" t="s">
        <v>29747</v>
      </c>
      <c r="C10463" s="29" t="s">
        <v>29748</v>
      </c>
      <c r="D10463" s="28">
        <f>+77783286125</f>
        <v>77783286125</v>
      </c>
      <c r="E10463" s="29" t="s">
        <v>213</v>
      </c>
      <c r="F10463" s="29" t="s">
        <v>37</v>
      </c>
      <c r="G10463" s="29" t="s">
        <v>19112</v>
      </c>
      <c r="H10463" s="51" t="s">
        <v>28395</v>
      </c>
      <c r="I10463" s="6"/>
      <c r="J10463" s="10"/>
    </row>
    <row r="10464">
      <c r="A10464" s="3">
        <v>9.60922300963E11</v>
      </c>
      <c r="B10464" s="2" t="s">
        <v>29749</v>
      </c>
      <c r="C10464" s="2" t="s">
        <v>29750</v>
      </c>
      <c r="D10464" s="3">
        <v>8.7052295042E10</v>
      </c>
      <c r="E10464" s="2" t="s">
        <v>165</v>
      </c>
      <c r="F10464" s="2" t="s">
        <v>31</v>
      </c>
      <c r="G10464" s="2" t="s">
        <v>15957</v>
      </c>
      <c r="H10464" s="4" t="s">
        <v>6359</v>
      </c>
      <c r="I10464" s="10"/>
      <c r="J10464" s="6"/>
    </row>
    <row r="10465">
      <c r="A10465" s="28">
        <v>9.60925351082E11</v>
      </c>
      <c r="B10465" s="29" t="s">
        <v>29751</v>
      </c>
      <c r="C10465" s="29" t="s">
        <v>29752</v>
      </c>
      <c r="D10465" s="28">
        <v>8.7056480161E10</v>
      </c>
      <c r="E10465" s="29" t="s">
        <v>525</v>
      </c>
      <c r="F10465" s="29" t="s">
        <v>186</v>
      </c>
      <c r="G10465" s="29" t="s">
        <v>2746</v>
      </c>
      <c r="H10465" s="51" t="s">
        <v>7281</v>
      </c>
      <c r="I10465" s="6"/>
      <c r="J10465" s="6"/>
    </row>
    <row r="10466">
      <c r="A10466" s="62">
        <v>9.60940000318E11</v>
      </c>
      <c r="B10466" s="63" t="s">
        <v>29753</v>
      </c>
      <c r="C10466" s="63" t="s">
        <v>29754</v>
      </c>
      <c r="D10466" s="62">
        <v>8.7153321795E10</v>
      </c>
      <c r="E10466" s="63" t="s">
        <v>6369</v>
      </c>
      <c r="F10466" s="63" t="s">
        <v>55</v>
      </c>
      <c r="G10466" s="63" t="s">
        <v>29755</v>
      </c>
      <c r="H10466" s="33"/>
      <c r="I10466" s="33"/>
      <c r="J10466" s="6"/>
    </row>
    <row r="10467">
      <c r="A10467" s="3">
        <v>9.60914450566E11</v>
      </c>
      <c r="B10467" s="2" t="s">
        <v>29756</v>
      </c>
      <c r="C10467" s="2" t="s">
        <v>29757</v>
      </c>
      <c r="D10467" s="69" t="s">
        <v>29758</v>
      </c>
      <c r="E10467" s="2" t="s">
        <v>117</v>
      </c>
      <c r="F10467" s="2" t="s">
        <v>71</v>
      </c>
      <c r="G10467" s="2" t="s">
        <v>29759</v>
      </c>
      <c r="H10467" s="4" t="s">
        <v>29269</v>
      </c>
      <c r="I10467" s="10"/>
      <c r="J10467" s="6"/>
    </row>
    <row r="10468">
      <c r="A10468" s="3">
        <v>9.60917350675E11</v>
      </c>
      <c r="B10468" s="2" t="s">
        <v>29760</v>
      </c>
      <c r="C10468" s="2" t="s">
        <v>29761</v>
      </c>
      <c r="D10468" s="2" t="s">
        <v>29762</v>
      </c>
      <c r="E10468" s="2" t="s">
        <v>3188</v>
      </c>
      <c r="F10468" s="2" t="s">
        <v>201</v>
      </c>
      <c r="G10468" s="2" t="s">
        <v>3263</v>
      </c>
      <c r="H10468" s="4" t="s">
        <v>3226</v>
      </c>
      <c r="I10468" s="10"/>
      <c r="J10468" s="6"/>
    </row>
    <row r="10469">
      <c r="A10469" s="3">
        <v>9.60919350626E11</v>
      </c>
      <c r="B10469" s="2" t="s">
        <v>29763</v>
      </c>
      <c r="C10469" s="2" t="s">
        <v>29764</v>
      </c>
      <c r="D10469" s="3">
        <v>8.7470627921E10</v>
      </c>
      <c r="E10469" s="2" t="s">
        <v>993</v>
      </c>
      <c r="F10469" s="2" t="s">
        <v>186</v>
      </c>
      <c r="G10469" s="2" t="s">
        <v>1196</v>
      </c>
      <c r="H10469" s="4" t="s">
        <v>3046</v>
      </c>
      <c r="I10469" s="10"/>
      <c r="J10469" s="6"/>
    </row>
    <row r="10470">
      <c r="A10470" s="28">
        <v>9.61016450923E11</v>
      </c>
      <c r="B10470" s="29" t="s">
        <v>29765</v>
      </c>
      <c r="C10470" s="29" t="s">
        <v>29766</v>
      </c>
      <c r="D10470" s="28">
        <v>8.7715173345E10</v>
      </c>
      <c r="E10470" s="29" t="s">
        <v>213</v>
      </c>
      <c r="F10470" s="29" t="s">
        <v>201</v>
      </c>
      <c r="G10470" s="29" t="s">
        <v>7853</v>
      </c>
      <c r="H10470" s="51" t="s">
        <v>29767</v>
      </c>
      <c r="I10470" s="6"/>
      <c r="J10470" s="33"/>
    </row>
    <row r="10471">
      <c r="A10471" s="3">
        <v>9.61028350784E11</v>
      </c>
      <c r="B10471" s="2" t="s">
        <v>29768</v>
      </c>
      <c r="C10471" s="2" t="s">
        <v>29769</v>
      </c>
      <c r="D10471" s="69" t="s">
        <v>29770</v>
      </c>
      <c r="E10471" s="2" t="s">
        <v>36</v>
      </c>
      <c r="F10471" s="2" t="s">
        <v>71</v>
      </c>
      <c r="G10471" s="2" t="s">
        <v>2270</v>
      </c>
      <c r="H10471" s="4" t="s">
        <v>3318</v>
      </c>
      <c r="I10471" s="10"/>
      <c r="J10471" s="33"/>
    </row>
    <row r="10472">
      <c r="A10472" s="62">
        <v>9.6103140074E11</v>
      </c>
      <c r="B10472" s="63" t="s">
        <v>19254</v>
      </c>
      <c r="C10472" s="63" t="s">
        <v>29771</v>
      </c>
      <c r="D10472" s="62">
        <v>8.7779444563E10</v>
      </c>
      <c r="E10472" s="63" t="s">
        <v>117</v>
      </c>
      <c r="F10472" s="63" t="s">
        <v>16</v>
      </c>
      <c r="G10472" s="63" t="s">
        <v>3007</v>
      </c>
      <c r="H10472" s="33"/>
      <c r="I10472" s="33"/>
      <c r="J10472" s="6"/>
    </row>
    <row r="10473">
      <c r="A10473" s="3">
        <v>9.610293514E11</v>
      </c>
      <c r="B10473" s="2" t="s">
        <v>29772</v>
      </c>
      <c r="C10473" s="2" t="s">
        <v>29773</v>
      </c>
      <c r="D10473" s="3">
        <f>+77051997999</f>
        <v>77051997999</v>
      </c>
      <c r="E10473" s="2" t="s">
        <v>213</v>
      </c>
      <c r="F10473" s="2" t="s">
        <v>60</v>
      </c>
      <c r="G10473" s="2" t="s">
        <v>1041</v>
      </c>
      <c r="H10473" s="4" t="s">
        <v>7335</v>
      </c>
      <c r="I10473" s="10"/>
      <c r="J10473" s="6"/>
    </row>
    <row r="10474">
      <c r="A10474" s="3">
        <v>9.61114350662E11</v>
      </c>
      <c r="B10474" s="2" t="s">
        <v>29774</v>
      </c>
      <c r="C10474" s="2" t="s">
        <v>29775</v>
      </c>
      <c r="D10474" s="69" t="s">
        <v>29776</v>
      </c>
      <c r="E10474" s="2" t="s">
        <v>117</v>
      </c>
      <c r="F10474" s="2" t="s">
        <v>91</v>
      </c>
      <c r="G10474" s="2" t="s">
        <v>1138</v>
      </c>
      <c r="H10474" s="4" t="s">
        <v>3384</v>
      </c>
      <c r="I10474" s="10"/>
      <c r="J10474" s="6"/>
    </row>
    <row r="10475">
      <c r="A10475" s="28">
        <v>9.61040000546E11</v>
      </c>
      <c r="B10475" s="29" t="s">
        <v>29777</v>
      </c>
      <c r="C10475" s="29" t="s">
        <v>29778</v>
      </c>
      <c r="D10475" s="28">
        <v>8.7235321736E10</v>
      </c>
      <c r="E10475" s="29" t="s">
        <v>21</v>
      </c>
      <c r="F10475" s="29" t="s">
        <v>186</v>
      </c>
      <c r="G10475" s="29" t="s">
        <v>29779</v>
      </c>
      <c r="H10475" s="51" t="s">
        <v>7551</v>
      </c>
      <c r="I10475" s="6"/>
      <c r="J10475" s="6"/>
    </row>
    <row r="10476">
      <c r="A10476" s="28">
        <v>9.61040002651E11</v>
      </c>
      <c r="B10476" s="29" t="s">
        <v>29780</v>
      </c>
      <c r="C10476" s="29" t="s">
        <v>29781</v>
      </c>
      <c r="D10476" s="28">
        <v>8.7017585268E10</v>
      </c>
      <c r="E10476" s="29" t="s">
        <v>29782</v>
      </c>
      <c r="F10476" s="29" t="s">
        <v>31</v>
      </c>
      <c r="G10476" s="29" t="s">
        <v>29783</v>
      </c>
      <c r="H10476" s="51" t="s">
        <v>7110</v>
      </c>
      <c r="I10476" s="6"/>
      <c r="J10476" s="10"/>
    </row>
    <row r="10477">
      <c r="A10477" s="28">
        <v>9.61101350611E11</v>
      </c>
      <c r="B10477" s="29" t="s">
        <v>29784</v>
      </c>
      <c r="C10477" s="29" t="s">
        <v>29785</v>
      </c>
      <c r="D10477" s="28">
        <v>8.7024767766E10</v>
      </c>
      <c r="E10477" s="29" t="s">
        <v>117</v>
      </c>
      <c r="F10477" s="29" t="s">
        <v>71</v>
      </c>
      <c r="G10477" s="29" t="s">
        <v>2083</v>
      </c>
      <c r="H10477" s="51" t="s">
        <v>29786</v>
      </c>
      <c r="I10477" s="6"/>
      <c r="J10477" s="33"/>
    </row>
    <row r="10478">
      <c r="A10478" s="28">
        <v>9.61113401388E11</v>
      </c>
      <c r="B10478" s="29" t="s">
        <v>29787</v>
      </c>
      <c r="C10478" s="29" t="s">
        <v>29788</v>
      </c>
      <c r="D10478" s="39" t="s">
        <v>29789</v>
      </c>
      <c r="E10478" s="29" t="s">
        <v>36</v>
      </c>
      <c r="F10478" s="29" t="s">
        <v>37</v>
      </c>
      <c r="G10478" s="29" t="s">
        <v>29790</v>
      </c>
      <c r="H10478" s="51" t="s">
        <v>28395</v>
      </c>
      <c r="I10478" s="6"/>
      <c r="J10478" s="33"/>
    </row>
    <row r="10479">
      <c r="A10479" s="28">
        <v>9.61104300532E11</v>
      </c>
      <c r="B10479" s="29" t="s">
        <v>29791</v>
      </c>
      <c r="C10479" s="29" t="s">
        <v>29792</v>
      </c>
      <c r="D10479" s="39" t="s">
        <v>29793</v>
      </c>
      <c r="E10479" s="29" t="s">
        <v>16</v>
      </c>
      <c r="F10479" s="29" t="s">
        <v>273</v>
      </c>
      <c r="G10479" s="29" t="s">
        <v>16392</v>
      </c>
      <c r="H10479" s="51" t="s">
        <v>7645</v>
      </c>
      <c r="I10479" s="6"/>
      <c r="J10479" s="33"/>
    </row>
    <row r="10480">
      <c r="A10480" s="28">
        <v>9.61210301408E11</v>
      </c>
      <c r="B10480" s="29" t="s">
        <v>29794</v>
      </c>
      <c r="C10480" s="29" t="s">
        <v>29795</v>
      </c>
      <c r="D10480" s="39" t="s">
        <v>29796</v>
      </c>
      <c r="E10480" s="29" t="s">
        <v>225</v>
      </c>
      <c r="F10480" s="29" t="s">
        <v>37</v>
      </c>
      <c r="G10480" s="29" t="s">
        <v>29797</v>
      </c>
      <c r="H10480" s="51" t="s">
        <v>28395</v>
      </c>
      <c r="I10480" s="6"/>
      <c r="J10480" s="10"/>
    </row>
    <row r="10481">
      <c r="A10481" s="28">
        <v>9.61120300558E11</v>
      </c>
      <c r="B10481" s="29" t="s">
        <v>29798</v>
      </c>
      <c r="C10481" s="29" t="s">
        <v>29799</v>
      </c>
      <c r="D10481" s="28">
        <f>+77083907341</f>
        <v>77083907341</v>
      </c>
      <c r="E10481" s="29" t="s">
        <v>165</v>
      </c>
      <c r="F10481" s="29" t="s">
        <v>2</v>
      </c>
      <c r="G10481" s="29" t="s">
        <v>12257</v>
      </c>
      <c r="H10481" s="51" t="s">
        <v>27818</v>
      </c>
      <c r="I10481" s="6"/>
      <c r="J10481" s="6"/>
    </row>
    <row r="10482">
      <c r="A10482" s="3">
        <v>9.61201351574E11</v>
      </c>
      <c r="B10482" s="2" t="s">
        <v>29800</v>
      </c>
      <c r="C10482" s="2" t="s">
        <v>29801</v>
      </c>
      <c r="D10482" s="3">
        <v>8.7773483443E10</v>
      </c>
      <c r="E10482" s="2" t="s">
        <v>117</v>
      </c>
      <c r="F10482" s="2" t="s">
        <v>91</v>
      </c>
      <c r="G10482" s="2" t="s">
        <v>29802</v>
      </c>
      <c r="H10482" s="4" t="s">
        <v>3384</v>
      </c>
      <c r="I10482" s="10"/>
      <c r="J10482" s="33"/>
    </row>
    <row r="10483">
      <c r="A10483" s="3">
        <v>9.61210401335E11</v>
      </c>
      <c r="B10483" s="2" t="s">
        <v>29803</v>
      </c>
      <c r="C10483" s="2" t="s">
        <v>29804</v>
      </c>
      <c r="D10483" s="3">
        <v>8.7754317418E10</v>
      </c>
      <c r="E10483" s="2" t="s">
        <v>117</v>
      </c>
      <c r="F10483" s="2" t="s">
        <v>2</v>
      </c>
      <c r="G10483" s="2" t="s">
        <v>13145</v>
      </c>
      <c r="H10483" s="4" t="s">
        <v>27785</v>
      </c>
      <c r="I10483" s="10"/>
      <c r="J10483" s="6"/>
    </row>
    <row r="10484">
      <c r="A10484" s="58"/>
      <c r="B10484" s="58"/>
      <c r="C10484" s="58"/>
      <c r="D10484" s="58"/>
      <c r="E10484" s="58"/>
      <c r="F10484" s="58"/>
      <c r="G10484" s="58"/>
      <c r="H10484" s="6"/>
      <c r="I10484" s="6"/>
      <c r="J10484" s="33"/>
    </row>
    <row r="10485">
      <c r="A10485" s="115">
        <v>9.61122450721E11</v>
      </c>
      <c r="B10485" s="116" t="s">
        <v>29805</v>
      </c>
      <c r="C10485" s="116" t="s">
        <v>29806</v>
      </c>
      <c r="D10485" s="116" t="s">
        <v>29807</v>
      </c>
      <c r="E10485" s="116" t="s">
        <v>6070</v>
      </c>
      <c r="F10485" s="116" t="s">
        <v>16</v>
      </c>
      <c r="G10485" s="116" t="s">
        <v>12835</v>
      </c>
      <c r="H10485" s="5"/>
      <c r="I10485" s="5"/>
      <c r="J10485" s="10"/>
    </row>
    <row r="10486">
      <c r="A10486" s="3">
        <v>9.61129350119E11</v>
      </c>
      <c r="B10486" s="2" t="s">
        <v>29808</v>
      </c>
      <c r="C10486" s="2" t="s">
        <v>29808</v>
      </c>
      <c r="D10486" s="3">
        <f>+77774769715</f>
        <v>77774769715</v>
      </c>
      <c r="E10486" s="2" t="s">
        <v>165</v>
      </c>
      <c r="F10486" s="2" t="s">
        <v>91</v>
      </c>
      <c r="G10486" s="2" t="s">
        <v>13407</v>
      </c>
      <c r="H10486" s="4" t="s">
        <v>3384</v>
      </c>
      <c r="I10486" s="10"/>
      <c r="J10486" s="33"/>
    </row>
    <row r="10487">
      <c r="A10487" s="28">
        <v>9.61201350467E11</v>
      </c>
      <c r="B10487" s="29" t="s">
        <v>29809</v>
      </c>
      <c r="C10487" s="29" t="s">
        <v>29810</v>
      </c>
      <c r="D10487" s="28">
        <v>8.7016233177E10</v>
      </c>
      <c r="E10487" s="29" t="s">
        <v>386</v>
      </c>
      <c r="F10487" s="29" t="s">
        <v>22</v>
      </c>
      <c r="G10487" s="29" t="s">
        <v>29811</v>
      </c>
      <c r="H10487" s="51" t="s">
        <v>153</v>
      </c>
      <c r="I10487" s="6"/>
      <c r="J10487" s="33"/>
    </row>
    <row r="10488">
      <c r="A10488" s="28">
        <v>9.61202451447E11</v>
      </c>
      <c r="B10488" s="29" t="s">
        <v>29812</v>
      </c>
      <c r="C10488" s="29" t="s">
        <v>29813</v>
      </c>
      <c r="D10488" s="28">
        <v>8.7759355663E10</v>
      </c>
      <c r="E10488" s="29" t="s">
        <v>1351</v>
      </c>
      <c r="F10488" s="29" t="s">
        <v>452</v>
      </c>
      <c r="G10488" s="29" t="s">
        <v>1617</v>
      </c>
      <c r="H10488" s="51" t="s">
        <v>28540</v>
      </c>
      <c r="I10488" s="6"/>
      <c r="J10488" s="10"/>
    </row>
    <row r="10489">
      <c r="A10489" s="62">
        <v>9.61207401294E11</v>
      </c>
      <c r="B10489" s="63" t="s">
        <v>29814</v>
      </c>
      <c r="C10489" s="63" t="s">
        <v>29815</v>
      </c>
      <c r="D10489" s="62">
        <v>8.7781000655E10</v>
      </c>
      <c r="E10489" s="63" t="s">
        <v>525</v>
      </c>
      <c r="F10489" s="63" t="s">
        <v>16</v>
      </c>
      <c r="G10489" s="63" t="s">
        <v>6101</v>
      </c>
      <c r="H10489" s="33"/>
      <c r="I10489" s="33"/>
      <c r="J10489" s="10"/>
    </row>
    <row r="10490">
      <c r="A10490" s="28">
        <v>9.61212300936E11</v>
      </c>
      <c r="B10490" s="29" t="s">
        <v>29816</v>
      </c>
      <c r="C10490" s="29" t="s">
        <v>29817</v>
      </c>
      <c r="D10490" s="29" t="s">
        <v>29818</v>
      </c>
      <c r="E10490" s="29" t="s">
        <v>36</v>
      </c>
      <c r="F10490" s="29" t="s">
        <v>2</v>
      </c>
      <c r="G10490" s="29" t="s">
        <v>15987</v>
      </c>
      <c r="H10490" s="51" t="s">
        <v>27818</v>
      </c>
      <c r="I10490" s="6"/>
      <c r="J10490" s="33"/>
    </row>
    <row r="10491">
      <c r="A10491" s="28">
        <v>9.61212301324E11</v>
      </c>
      <c r="B10491" s="29" t="s">
        <v>29819</v>
      </c>
      <c r="C10491" s="29" t="s">
        <v>29820</v>
      </c>
      <c r="D10491" s="28">
        <v>8.7088126327E10</v>
      </c>
      <c r="E10491" s="29" t="s">
        <v>1335</v>
      </c>
      <c r="F10491" s="29" t="s">
        <v>37</v>
      </c>
      <c r="G10491" s="29" t="s">
        <v>3304</v>
      </c>
      <c r="H10491" s="51" t="s">
        <v>28395</v>
      </c>
      <c r="I10491" s="6"/>
      <c r="J10491" s="6"/>
    </row>
    <row r="10492">
      <c r="A10492" s="28">
        <v>9.61213450386E11</v>
      </c>
      <c r="B10492" s="29" t="s">
        <v>29821</v>
      </c>
      <c r="C10492" s="29" t="s">
        <v>29822</v>
      </c>
      <c r="D10492" s="28">
        <v>8.702542218E10</v>
      </c>
      <c r="E10492" s="29" t="s">
        <v>2034</v>
      </c>
      <c r="F10492" s="29" t="s">
        <v>16</v>
      </c>
      <c r="G10492" s="29" t="s">
        <v>1795</v>
      </c>
      <c r="H10492" s="51" t="s">
        <v>28174</v>
      </c>
      <c r="I10492" s="6"/>
      <c r="J10492" s="6"/>
    </row>
    <row r="10493">
      <c r="A10493" s="3">
        <v>9.61213351044E11</v>
      </c>
      <c r="B10493" s="2" t="s">
        <v>29823</v>
      </c>
      <c r="C10493" s="2" t="s">
        <v>29824</v>
      </c>
      <c r="D10493" s="3">
        <v>8.7078996696E10</v>
      </c>
      <c r="E10493" s="2" t="s">
        <v>15</v>
      </c>
      <c r="F10493" s="2" t="s">
        <v>201</v>
      </c>
      <c r="G10493" s="2" t="s">
        <v>202</v>
      </c>
      <c r="H10493" s="4" t="s">
        <v>28288</v>
      </c>
      <c r="I10493" s="10"/>
      <c r="J10493" s="6"/>
    </row>
    <row r="10494">
      <c r="A10494" s="62">
        <v>9.61217300686E11</v>
      </c>
      <c r="B10494" s="63" t="s">
        <v>29825</v>
      </c>
      <c r="C10494" s="63" t="s">
        <v>29826</v>
      </c>
      <c r="D10494" s="62">
        <v>8.7071923617E10</v>
      </c>
      <c r="E10494" s="63" t="s">
        <v>165</v>
      </c>
      <c r="F10494" s="63" t="s">
        <v>205</v>
      </c>
      <c r="G10494" s="63" t="s">
        <v>1096</v>
      </c>
      <c r="H10494" s="33"/>
      <c r="I10494" s="33"/>
      <c r="J10494" s="33"/>
    </row>
    <row r="10495">
      <c r="A10495" s="62">
        <v>9.61223400794E11</v>
      </c>
      <c r="B10495" s="63" t="s">
        <v>29827</v>
      </c>
      <c r="C10495" s="63" t="s">
        <v>29828</v>
      </c>
      <c r="D10495" s="62">
        <v>8.7756610321E10</v>
      </c>
      <c r="E10495" s="63" t="s">
        <v>1373</v>
      </c>
      <c r="F10495" s="63" t="s">
        <v>16</v>
      </c>
      <c r="G10495" s="63" t="s">
        <v>2723</v>
      </c>
      <c r="H10495" s="33"/>
      <c r="I10495" s="33"/>
      <c r="J10495" s="10"/>
    </row>
    <row r="10496">
      <c r="A10496" s="28">
        <v>9.61223350437E11</v>
      </c>
      <c r="B10496" s="29" t="s">
        <v>16980</v>
      </c>
      <c r="C10496" s="29" t="s">
        <v>29829</v>
      </c>
      <c r="D10496" s="28">
        <v>8.7754474202E10</v>
      </c>
      <c r="E10496" s="29" t="s">
        <v>674</v>
      </c>
      <c r="F10496" s="29" t="s">
        <v>201</v>
      </c>
      <c r="G10496" s="29" t="s">
        <v>26262</v>
      </c>
      <c r="H10496" s="51" t="s">
        <v>3226</v>
      </c>
      <c r="I10496" s="6"/>
      <c r="J10496" s="13"/>
    </row>
    <row r="10497">
      <c r="A10497" s="62">
        <v>9.61241002951E11</v>
      </c>
      <c r="B10497" s="63" t="s">
        <v>29830</v>
      </c>
      <c r="C10497" s="63" t="s">
        <v>29831</v>
      </c>
      <c r="D10497" s="62">
        <v>8.715334157E10</v>
      </c>
      <c r="E10497" s="63" t="s">
        <v>5649</v>
      </c>
      <c r="F10497" s="63" t="s">
        <v>55</v>
      </c>
      <c r="G10497" s="63" t="s">
        <v>29832</v>
      </c>
      <c r="H10497" s="33"/>
      <c r="I10497" s="33"/>
      <c r="J10497" s="6"/>
    </row>
    <row r="10498">
      <c r="A10498" s="28">
        <v>9.61231300206E11</v>
      </c>
      <c r="B10498" s="29" t="s">
        <v>29833</v>
      </c>
      <c r="C10498" s="29" t="s">
        <v>29834</v>
      </c>
      <c r="D10498" s="39" t="s">
        <v>29835</v>
      </c>
      <c r="E10498" s="29" t="s">
        <v>117</v>
      </c>
      <c r="F10498" s="29" t="s">
        <v>96</v>
      </c>
      <c r="G10498" s="29" t="s">
        <v>29836</v>
      </c>
      <c r="H10498" s="51" t="s">
        <v>2882</v>
      </c>
      <c r="I10498" s="6"/>
      <c r="J10498" s="33"/>
    </row>
    <row r="10499">
      <c r="A10499" s="62">
        <v>9.61229300304E11</v>
      </c>
      <c r="B10499" s="63" t="s">
        <v>29837</v>
      </c>
      <c r="C10499" s="63" t="s">
        <v>29838</v>
      </c>
      <c r="D10499" s="62">
        <v>8.7075549896E10</v>
      </c>
      <c r="E10499" s="63" t="s">
        <v>106</v>
      </c>
      <c r="F10499" s="63" t="s">
        <v>205</v>
      </c>
      <c r="G10499" s="63" t="s">
        <v>802</v>
      </c>
      <c r="H10499" s="33"/>
      <c r="I10499" s="33"/>
      <c r="J10499" s="6"/>
    </row>
    <row r="10500">
      <c r="A10500" s="62">
        <v>9.70106300562E11</v>
      </c>
      <c r="B10500" s="63" t="s">
        <v>29839</v>
      </c>
      <c r="C10500" s="63" t="s">
        <v>29840</v>
      </c>
      <c r="D10500" s="62">
        <v>8.7076911425E10</v>
      </c>
      <c r="E10500" s="63" t="s">
        <v>165</v>
      </c>
      <c r="F10500" s="63" t="s">
        <v>205</v>
      </c>
      <c r="G10500" s="63" t="s">
        <v>1096</v>
      </c>
      <c r="H10500" s="33"/>
      <c r="I10500" s="33"/>
      <c r="J10500" s="6"/>
    </row>
    <row r="10501">
      <c r="A10501" s="62">
        <v>9.70101350501E11</v>
      </c>
      <c r="B10501" s="63" t="s">
        <v>29841</v>
      </c>
      <c r="C10501" s="63" t="s">
        <v>29841</v>
      </c>
      <c r="D10501" s="62">
        <v>8.7022626379E10</v>
      </c>
      <c r="E10501" s="63" t="s">
        <v>525</v>
      </c>
      <c r="F10501" s="63" t="s">
        <v>1868</v>
      </c>
      <c r="G10501" s="63" t="s">
        <v>20760</v>
      </c>
      <c r="H10501" s="33"/>
      <c r="I10501" s="33"/>
      <c r="J10501" s="33"/>
    </row>
    <row r="10502">
      <c r="A10502" s="28">
        <v>9.70115300086E11</v>
      </c>
      <c r="B10502" s="29" t="s">
        <v>29842</v>
      </c>
      <c r="C10502" s="29" t="s">
        <v>29843</v>
      </c>
      <c r="D10502" s="39" t="s">
        <v>29844</v>
      </c>
      <c r="E10502" s="29" t="s">
        <v>225</v>
      </c>
      <c r="F10502" s="29" t="s">
        <v>96</v>
      </c>
      <c r="G10502" s="29" t="s">
        <v>2197</v>
      </c>
      <c r="H10502" s="51" t="s">
        <v>29845</v>
      </c>
      <c r="I10502" s="6"/>
      <c r="J10502" s="10"/>
    </row>
    <row r="10503">
      <c r="A10503" s="28">
        <v>9.70120300965E11</v>
      </c>
      <c r="B10503" s="29" t="s">
        <v>29846</v>
      </c>
      <c r="C10503" s="29" t="s">
        <v>29847</v>
      </c>
      <c r="D10503" s="39" t="s">
        <v>29848</v>
      </c>
      <c r="E10503" s="29" t="s">
        <v>36</v>
      </c>
      <c r="F10503" s="29" t="s">
        <v>37</v>
      </c>
      <c r="G10503" s="29" t="s">
        <v>717</v>
      </c>
      <c r="H10503" s="51" t="s">
        <v>28395</v>
      </c>
      <c r="I10503" s="6"/>
      <c r="J10503" s="33"/>
    </row>
    <row r="10504">
      <c r="A10504" s="3">
        <v>9.70126450534E11</v>
      </c>
      <c r="B10504" s="2" t="s">
        <v>29849</v>
      </c>
      <c r="C10504" s="2" t="s">
        <v>29850</v>
      </c>
      <c r="D10504" s="3">
        <v>8.7754576242E10</v>
      </c>
      <c r="E10504" s="2" t="s">
        <v>16</v>
      </c>
      <c r="F10504" s="2" t="s">
        <v>91</v>
      </c>
      <c r="G10504" s="2" t="s">
        <v>29851</v>
      </c>
      <c r="H10504" s="4" t="s">
        <v>3384</v>
      </c>
      <c r="I10504" s="10"/>
      <c r="J10504" s="10"/>
    </row>
    <row r="10505">
      <c r="A10505" s="28">
        <v>9.70123301216E11</v>
      </c>
      <c r="B10505" s="29" t="s">
        <v>29852</v>
      </c>
      <c r="C10505" s="29" t="s">
        <v>29853</v>
      </c>
      <c r="D10505" s="28">
        <v>8.778997E10</v>
      </c>
      <c r="E10505" s="29" t="s">
        <v>674</v>
      </c>
      <c r="F10505" s="29" t="s">
        <v>37</v>
      </c>
      <c r="G10505" s="29" t="s">
        <v>29854</v>
      </c>
      <c r="H10505" s="51" t="s">
        <v>28395</v>
      </c>
      <c r="I10505" s="6"/>
      <c r="J10505" s="6"/>
    </row>
    <row r="10506">
      <c r="A10506" s="28">
        <v>9.70126300521E11</v>
      </c>
      <c r="B10506" s="29" t="s">
        <v>29855</v>
      </c>
      <c r="C10506" s="29" t="s">
        <v>29856</v>
      </c>
      <c r="D10506" s="39" t="s">
        <v>29857</v>
      </c>
      <c r="E10506" s="29" t="s">
        <v>1</v>
      </c>
      <c r="F10506" s="29" t="s">
        <v>2</v>
      </c>
      <c r="G10506" s="29" t="s">
        <v>12199</v>
      </c>
      <c r="H10506" s="51" t="s">
        <v>27818</v>
      </c>
      <c r="I10506" s="6"/>
      <c r="J10506" s="33"/>
    </row>
    <row r="10507">
      <c r="A10507" s="28">
        <v>9.70124350814E11</v>
      </c>
      <c r="B10507" s="29" t="s">
        <v>27931</v>
      </c>
      <c r="C10507" s="29" t="s">
        <v>29858</v>
      </c>
      <c r="D10507" s="28">
        <v>8.7057686357E10</v>
      </c>
      <c r="E10507" s="29" t="s">
        <v>165</v>
      </c>
      <c r="F10507" s="29" t="s">
        <v>141</v>
      </c>
      <c r="G10507" s="29" t="s">
        <v>17007</v>
      </c>
      <c r="H10507" s="51" t="s">
        <v>28124</v>
      </c>
      <c r="I10507" s="6"/>
      <c r="J10507" s="10"/>
    </row>
    <row r="10508">
      <c r="A10508" s="62">
        <v>9.70140000519E11</v>
      </c>
      <c r="B10508" s="63" t="s">
        <v>29859</v>
      </c>
      <c r="C10508" s="63" t="s">
        <v>29860</v>
      </c>
      <c r="D10508" s="79" t="s">
        <v>29861</v>
      </c>
      <c r="E10508" s="63" t="s">
        <v>5527</v>
      </c>
      <c r="F10508" s="63" t="s">
        <v>43</v>
      </c>
      <c r="G10508" s="63" t="s">
        <v>29862</v>
      </c>
      <c r="H10508" s="33"/>
      <c r="I10508" s="33"/>
      <c r="J10508" s="6"/>
    </row>
    <row r="10509">
      <c r="A10509" s="62">
        <v>9.70201350951E11</v>
      </c>
      <c r="B10509" s="63" t="s">
        <v>18596</v>
      </c>
      <c r="C10509" s="63" t="s">
        <v>29863</v>
      </c>
      <c r="D10509" s="68" t="str">
        <f>+7 705 171 4357 ,87026272362</f>
        <v>#ERROR!</v>
      </c>
      <c r="E10509" s="63" t="s">
        <v>225</v>
      </c>
      <c r="F10509" s="63" t="s">
        <v>1868</v>
      </c>
      <c r="G10509" s="63" t="s">
        <v>15219</v>
      </c>
      <c r="H10509" s="33"/>
      <c r="I10509" s="33"/>
      <c r="J10509" s="10"/>
    </row>
    <row r="10510">
      <c r="A10510" s="98">
        <v>9.70140004859E11</v>
      </c>
      <c r="B10510" s="99" t="s">
        <v>29864</v>
      </c>
      <c r="C10510" s="99" t="s">
        <v>29865</v>
      </c>
      <c r="D10510" s="98">
        <v>8.7153429119E10</v>
      </c>
      <c r="E10510" s="99" t="s">
        <v>21</v>
      </c>
      <c r="F10510" s="99" t="s">
        <v>55</v>
      </c>
      <c r="G10510" s="99" t="s">
        <v>29866</v>
      </c>
      <c r="H10510" s="100" t="s">
        <v>2687</v>
      </c>
      <c r="I10510" s="15"/>
      <c r="J10510" s="6"/>
    </row>
    <row r="10511">
      <c r="A10511" s="28">
        <v>9.70201300291E11</v>
      </c>
      <c r="B10511" s="29" t="s">
        <v>29867</v>
      </c>
      <c r="C10511" s="29" t="s">
        <v>29867</v>
      </c>
      <c r="D10511" s="28">
        <v>8.7077985366E10</v>
      </c>
      <c r="E10511" s="29" t="s">
        <v>29868</v>
      </c>
      <c r="F10511" s="29" t="s">
        <v>273</v>
      </c>
      <c r="G10511" s="29" t="s">
        <v>274</v>
      </c>
      <c r="H10511" s="51" t="s">
        <v>6722</v>
      </c>
      <c r="I10511" s="6"/>
      <c r="J10511" s="6"/>
    </row>
    <row r="10512">
      <c r="A10512" s="3">
        <v>9.70201350961E11</v>
      </c>
      <c r="B10512" s="2" t="s">
        <v>23272</v>
      </c>
      <c r="C10512" s="2" t="s">
        <v>29869</v>
      </c>
      <c r="D10512" s="3">
        <v>8.7001970094E10</v>
      </c>
      <c r="E10512" s="2" t="s">
        <v>16</v>
      </c>
      <c r="F10512" s="2" t="s">
        <v>201</v>
      </c>
      <c r="G10512" s="2" t="s">
        <v>20114</v>
      </c>
      <c r="H10512" s="4" t="s">
        <v>28288</v>
      </c>
      <c r="I10512" s="10"/>
      <c r="J10512" s="6"/>
    </row>
    <row r="10513">
      <c r="A10513" s="28">
        <v>9.70210351126E11</v>
      </c>
      <c r="B10513" s="29" t="s">
        <v>29870</v>
      </c>
      <c r="C10513" s="29" t="s">
        <v>29871</v>
      </c>
      <c r="D10513" s="28">
        <v>8.7081277207E10</v>
      </c>
      <c r="E10513" s="29" t="s">
        <v>117</v>
      </c>
      <c r="F10513" s="29" t="s">
        <v>91</v>
      </c>
      <c r="G10513" s="29" t="s">
        <v>29872</v>
      </c>
      <c r="H10513" s="51" t="s">
        <v>28264</v>
      </c>
      <c r="I10513" s="6"/>
      <c r="J10513" s="33"/>
    </row>
    <row r="10514">
      <c r="A10514" s="28">
        <v>9.70208350761E11</v>
      </c>
      <c r="B10514" s="29" t="s">
        <v>29873</v>
      </c>
      <c r="C10514" s="29" t="s">
        <v>29874</v>
      </c>
      <c r="D10514" s="28">
        <f>+77763030297</f>
        <v>77763030297</v>
      </c>
      <c r="E10514" s="29" t="s">
        <v>173</v>
      </c>
      <c r="F10514" s="29" t="s">
        <v>141</v>
      </c>
      <c r="G10514" s="29" t="s">
        <v>2066</v>
      </c>
      <c r="H10514" s="51" t="s">
        <v>14093</v>
      </c>
      <c r="I10514" s="6"/>
      <c r="J10514" s="13"/>
    </row>
    <row r="10515">
      <c r="A10515" s="28">
        <v>9.7021235187E11</v>
      </c>
      <c r="B10515" s="29" t="s">
        <v>29768</v>
      </c>
      <c r="C10515" s="29" t="s">
        <v>29875</v>
      </c>
      <c r="D10515" s="28">
        <f>+77775789415</f>
        <v>77775789415</v>
      </c>
      <c r="E10515" s="29" t="s">
        <v>10780</v>
      </c>
      <c r="F10515" s="29" t="s">
        <v>141</v>
      </c>
      <c r="G10515" s="29" t="s">
        <v>11969</v>
      </c>
      <c r="H10515" s="51" t="s">
        <v>5566</v>
      </c>
      <c r="I10515" s="6"/>
      <c r="J10515" s="6"/>
      <c r="K10515" s="16"/>
      <c r="L10515" s="16"/>
      <c r="M10515" s="16"/>
      <c r="N10515" s="16"/>
      <c r="O10515" s="16"/>
      <c r="P10515" s="16"/>
      <c r="Q10515" s="16"/>
      <c r="R10515" s="16"/>
      <c r="S10515" s="16"/>
      <c r="T10515" s="16"/>
      <c r="U10515" s="16"/>
      <c r="V10515" s="16"/>
      <c r="W10515" s="16"/>
      <c r="X10515" s="16"/>
      <c r="Y10515" s="16"/>
      <c r="Z10515" s="16"/>
    </row>
    <row r="10516">
      <c r="A10516" s="62">
        <v>9.7021230031E11</v>
      </c>
      <c r="B10516" s="63" t="s">
        <v>29876</v>
      </c>
      <c r="C10516" s="63" t="s">
        <v>29877</v>
      </c>
      <c r="D10516" s="68" t="str">
        <f>+77471675997 ,87471675997</f>
        <v>#ERROR!</v>
      </c>
      <c r="E10516" s="63" t="s">
        <v>173</v>
      </c>
      <c r="F10516" s="63" t="s">
        <v>205</v>
      </c>
      <c r="G10516" s="63" t="s">
        <v>1263</v>
      </c>
      <c r="H10516" s="33"/>
      <c r="I10516" s="33"/>
      <c r="J10516" s="10"/>
    </row>
    <row r="10517">
      <c r="A10517" s="62">
        <v>9.70240004416E11</v>
      </c>
      <c r="B10517" s="63" t="s">
        <v>29878</v>
      </c>
      <c r="C10517" s="63" t="s">
        <v>29879</v>
      </c>
      <c r="D10517" s="63" t="s">
        <v>29880</v>
      </c>
      <c r="E10517" s="63" t="s">
        <v>416</v>
      </c>
      <c r="F10517" s="63" t="s">
        <v>428</v>
      </c>
      <c r="G10517" s="63" t="s">
        <v>29881</v>
      </c>
      <c r="H10517" s="33"/>
      <c r="I10517" s="33"/>
      <c r="J10517" s="6"/>
    </row>
    <row r="10518">
      <c r="A10518" s="28">
        <v>9.70215350333E11</v>
      </c>
      <c r="B10518" s="29" t="s">
        <v>29882</v>
      </c>
      <c r="C10518" s="29" t="s">
        <v>29883</v>
      </c>
      <c r="D10518" s="28">
        <v>8.7071976396E10</v>
      </c>
      <c r="E10518" s="29" t="s">
        <v>213</v>
      </c>
      <c r="F10518" s="29" t="s">
        <v>91</v>
      </c>
      <c r="G10518" s="29" t="s">
        <v>5120</v>
      </c>
      <c r="H10518" s="51" t="s">
        <v>29884</v>
      </c>
      <c r="I10518" s="6"/>
      <c r="J10518" s="10"/>
    </row>
    <row r="10519">
      <c r="A10519" s="62">
        <v>9.70222301115E11</v>
      </c>
      <c r="B10519" s="63" t="s">
        <v>29885</v>
      </c>
      <c r="C10519" s="63" t="s">
        <v>29886</v>
      </c>
      <c r="D10519" s="62">
        <v>8.7081810585E10</v>
      </c>
      <c r="E10519" s="63" t="s">
        <v>420</v>
      </c>
      <c r="F10519" s="63" t="s">
        <v>205</v>
      </c>
      <c r="G10519" s="63" t="s">
        <v>1634</v>
      </c>
      <c r="H10519" s="33"/>
      <c r="I10519" s="33"/>
      <c r="J10519" s="33"/>
    </row>
    <row r="10520">
      <c r="A10520" s="28">
        <v>9.70227450414E11</v>
      </c>
      <c r="B10520" s="29" t="s">
        <v>29887</v>
      </c>
      <c r="C10520" s="29" t="s">
        <v>29888</v>
      </c>
      <c r="D10520" s="29" t="s">
        <v>29889</v>
      </c>
      <c r="E10520" s="29" t="s">
        <v>165</v>
      </c>
      <c r="F10520" s="29" t="s">
        <v>91</v>
      </c>
      <c r="G10520" s="29" t="s">
        <v>3134</v>
      </c>
      <c r="H10520" s="51" t="s">
        <v>29890</v>
      </c>
      <c r="I10520" s="6"/>
      <c r="J10520" s="33"/>
    </row>
    <row r="10521">
      <c r="A10521" s="28">
        <v>9.70240004703E11</v>
      </c>
      <c r="B10521" s="29" t="s">
        <v>29891</v>
      </c>
      <c r="C10521" s="29" t="s">
        <v>29892</v>
      </c>
      <c r="D10521" s="28">
        <v>8.70544173E10</v>
      </c>
      <c r="E10521" s="29" t="s">
        <v>21</v>
      </c>
      <c r="F10521" s="29" t="s">
        <v>55</v>
      </c>
      <c r="G10521" s="29" t="s">
        <v>29893</v>
      </c>
      <c r="H10521" s="51" t="s">
        <v>25254</v>
      </c>
      <c r="I10521" s="6"/>
      <c r="J10521" s="6"/>
    </row>
    <row r="10522">
      <c r="A10522" s="28">
        <v>9.70314350581E11</v>
      </c>
      <c r="B10522" s="29" t="s">
        <v>29894</v>
      </c>
      <c r="C10522" s="29" t="s">
        <v>29895</v>
      </c>
      <c r="D10522" s="28">
        <f>+77021697169</f>
        <v>77021697169</v>
      </c>
      <c r="E10522" s="29" t="s">
        <v>165</v>
      </c>
      <c r="F10522" s="29" t="s">
        <v>186</v>
      </c>
      <c r="G10522" s="29" t="s">
        <v>1278</v>
      </c>
      <c r="H10522" s="51" t="s">
        <v>7551</v>
      </c>
      <c r="I10522" s="6"/>
      <c r="J10522" s="13"/>
    </row>
    <row r="10523">
      <c r="A10523" s="28">
        <v>9.70305300188E11</v>
      </c>
      <c r="B10523" s="29" t="s">
        <v>29896</v>
      </c>
      <c r="C10523" s="29" t="s">
        <v>29897</v>
      </c>
      <c r="D10523" s="28">
        <v>8.7079217652E10</v>
      </c>
      <c r="E10523" s="29" t="s">
        <v>117</v>
      </c>
      <c r="F10523" s="29" t="s">
        <v>2</v>
      </c>
      <c r="G10523" s="29" t="s">
        <v>5569</v>
      </c>
      <c r="H10523" s="51" t="s">
        <v>27818</v>
      </c>
      <c r="I10523" s="6"/>
      <c r="J10523" s="33"/>
    </row>
    <row r="10524">
      <c r="A10524" s="3">
        <v>9.70301350727E11</v>
      </c>
      <c r="B10524" s="2" t="s">
        <v>29898</v>
      </c>
      <c r="C10524" s="2" t="s">
        <v>29899</v>
      </c>
      <c r="D10524" s="3">
        <v>8.7183221234E10</v>
      </c>
      <c r="E10524" s="2" t="s">
        <v>21</v>
      </c>
      <c r="F10524" s="2" t="s">
        <v>9</v>
      </c>
      <c r="G10524" s="2" t="s">
        <v>3342</v>
      </c>
      <c r="H10524" s="65" t="s">
        <v>3123</v>
      </c>
      <c r="I10524" s="10"/>
      <c r="J10524" s="10"/>
    </row>
    <row r="10525">
      <c r="A10525" s="28">
        <v>9.70311351501E11</v>
      </c>
      <c r="B10525" s="29" t="s">
        <v>29900</v>
      </c>
      <c r="C10525" s="29" t="s">
        <v>29901</v>
      </c>
      <c r="D10525" s="28">
        <v>8.7479198681E10</v>
      </c>
      <c r="E10525" s="29" t="s">
        <v>213</v>
      </c>
      <c r="F10525" s="29" t="s">
        <v>60</v>
      </c>
      <c r="G10525" s="29" t="s">
        <v>12031</v>
      </c>
      <c r="H10525" s="51" t="s">
        <v>5852</v>
      </c>
      <c r="I10525" s="6"/>
      <c r="J10525" s="6"/>
    </row>
    <row r="10526">
      <c r="A10526" s="62">
        <v>9.70325451059E11</v>
      </c>
      <c r="B10526" s="63" t="s">
        <v>29902</v>
      </c>
      <c r="C10526" s="63" t="s">
        <v>29903</v>
      </c>
      <c r="D10526" s="62">
        <v>8.747947949E10</v>
      </c>
      <c r="E10526" s="63" t="s">
        <v>213</v>
      </c>
      <c r="F10526" s="63" t="s">
        <v>1868</v>
      </c>
      <c r="G10526" s="63" t="s">
        <v>12441</v>
      </c>
      <c r="H10526" s="33"/>
      <c r="I10526" s="33"/>
      <c r="J10526" s="6"/>
    </row>
    <row r="10527">
      <c r="A10527" s="62">
        <v>9.70322301347E11</v>
      </c>
      <c r="B10527" s="63" t="s">
        <v>29904</v>
      </c>
      <c r="C10527" s="63" t="s">
        <v>29905</v>
      </c>
      <c r="D10527" s="62">
        <v>8.7779716244E10</v>
      </c>
      <c r="E10527" s="63" t="s">
        <v>1</v>
      </c>
      <c r="F10527" s="63" t="s">
        <v>205</v>
      </c>
      <c r="G10527" s="63" t="s">
        <v>5169</v>
      </c>
      <c r="H10527" s="33"/>
      <c r="I10527" s="33"/>
      <c r="J10527" s="13"/>
    </row>
    <row r="10528">
      <c r="A10528" s="28">
        <v>9.70325350262E11</v>
      </c>
      <c r="B10528" s="29" t="s">
        <v>29906</v>
      </c>
      <c r="C10528" s="29" t="s">
        <v>29907</v>
      </c>
      <c r="D10528" s="28">
        <v>8.7471399785E10</v>
      </c>
      <c r="E10528" s="29" t="s">
        <v>2703</v>
      </c>
      <c r="F10528" s="29" t="s">
        <v>16</v>
      </c>
      <c r="G10528" s="29" t="s">
        <v>4785</v>
      </c>
      <c r="H10528" s="51" t="s">
        <v>29908</v>
      </c>
      <c r="I10528" s="6"/>
      <c r="J10528" s="13"/>
    </row>
    <row r="10529">
      <c r="A10529" s="62">
        <v>9.70340001207E11</v>
      </c>
      <c r="B10529" s="63" t="s">
        <v>29909</v>
      </c>
      <c r="C10529" s="63" t="s">
        <v>29910</v>
      </c>
      <c r="D10529" s="63" t="s">
        <v>29911</v>
      </c>
      <c r="E10529" s="63" t="s">
        <v>5584</v>
      </c>
      <c r="F10529" s="63" t="s">
        <v>55</v>
      </c>
      <c r="G10529" s="63" t="s">
        <v>29912</v>
      </c>
      <c r="H10529" s="33"/>
      <c r="I10529" s="33"/>
      <c r="J10529" s="10"/>
    </row>
    <row r="10530">
      <c r="A10530" s="62">
        <v>9.70327301671E11</v>
      </c>
      <c r="B10530" s="63" t="s">
        <v>29913</v>
      </c>
      <c r="C10530" s="63" t="s">
        <v>29914</v>
      </c>
      <c r="D10530" s="68" t="str">
        <f>+7 (702) 144-39-39 ,87021443939</f>
        <v>#ERROR!</v>
      </c>
      <c r="E10530" s="63" t="s">
        <v>674</v>
      </c>
      <c r="F10530" s="63" t="s">
        <v>205</v>
      </c>
      <c r="G10530" s="63" t="s">
        <v>802</v>
      </c>
      <c r="H10530" s="33"/>
      <c r="I10530" s="33"/>
      <c r="J10530" s="33"/>
    </row>
    <row r="10531">
      <c r="A10531" s="28">
        <v>9.70329401034E11</v>
      </c>
      <c r="B10531" s="29" t="s">
        <v>17441</v>
      </c>
      <c r="C10531" s="29" t="s">
        <v>29915</v>
      </c>
      <c r="D10531" s="28">
        <v>8.7774678377E10</v>
      </c>
      <c r="E10531" s="29" t="s">
        <v>674</v>
      </c>
      <c r="F10531" s="29" t="s">
        <v>2</v>
      </c>
      <c r="G10531" s="29" t="s">
        <v>29916</v>
      </c>
      <c r="H10531" s="51" t="s">
        <v>27818</v>
      </c>
      <c r="I10531" s="6"/>
      <c r="J10531" s="33"/>
    </row>
    <row r="10532">
      <c r="A10532" s="28">
        <v>9.70340001108E11</v>
      </c>
      <c r="B10532" s="29" t="s">
        <v>29917</v>
      </c>
      <c r="C10532" s="29" t="s">
        <v>29918</v>
      </c>
      <c r="D10532" s="28">
        <v>8.702712051E10</v>
      </c>
      <c r="E10532" s="29" t="s">
        <v>21</v>
      </c>
      <c r="F10532" s="29" t="s">
        <v>37</v>
      </c>
      <c r="G10532" s="29" t="s">
        <v>29919</v>
      </c>
      <c r="H10532" s="51" t="s">
        <v>29685</v>
      </c>
      <c r="I10532" s="6"/>
      <c r="J10532" s="6"/>
    </row>
    <row r="10533">
      <c r="A10533" s="3">
        <v>9.7040840055E11</v>
      </c>
      <c r="B10533" s="2" t="s">
        <v>29920</v>
      </c>
      <c r="C10533" s="2" t="s">
        <v>29921</v>
      </c>
      <c r="D10533" s="3">
        <v>8.7021589393E10</v>
      </c>
      <c r="E10533" s="2" t="s">
        <v>879</v>
      </c>
      <c r="F10533" s="2" t="s">
        <v>37</v>
      </c>
      <c r="G10533" s="2" t="s">
        <v>20987</v>
      </c>
      <c r="H10533" s="4" t="s">
        <v>28747</v>
      </c>
      <c r="I10533" s="10"/>
      <c r="J10533" s="10"/>
    </row>
    <row r="10534">
      <c r="A10534" s="28">
        <v>9.70340003461E11</v>
      </c>
      <c r="B10534" s="29" t="s">
        <v>29922</v>
      </c>
      <c r="C10534" s="29" t="s">
        <v>29923</v>
      </c>
      <c r="D10534" s="28">
        <v>8.7134321507E10</v>
      </c>
      <c r="E10534" s="29" t="s">
        <v>165</v>
      </c>
      <c r="F10534" s="29" t="s">
        <v>201</v>
      </c>
      <c r="G10534" s="29" t="s">
        <v>29924</v>
      </c>
      <c r="H10534" s="51" t="s">
        <v>28472</v>
      </c>
      <c r="I10534" s="6"/>
      <c r="J10534" s="6"/>
    </row>
    <row r="10535">
      <c r="A10535" s="62">
        <v>9.70408351519E11</v>
      </c>
      <c r="B10535" s="63" t="s">
        <v>29925</v>
      </c>
      <c r="C10535" s="63" t="s">
        <v>29926</v>
      </c>
      <c r="D10535" s="62">
        <v>8.777591601E10</v>
      </c>
      <c r="E10535" s="63" t="s">
        <v>2034</v>
      </c>
      <c r="F10535" s="63" t="s">
        <v>428</v>
      </c>
      <c r="G10535" s="63" t="s">
        <v>5906</v>
      </c>
      <c r="H10535" s="33"/>
      <c r="I10535" s="33"/>
      <c r="J10535" s="33"/>
    </row>
    <row r="10536">
      <c r="A10536" s="28">
        <v>9.7034000274E11</v>
      </c>
      <c r="B10536" s="29" t="s">
        <v>29927</v>
      </c>
      <c r="C10536" s="29" t="s">
        <v>29928</v>
      </c>
      <c r="D10536" s="39" t="s">
        <v>29929</v>
      </c>
      <c r="E10536" s="29" t="s">
        <v>117</v>
      </c>
      <c r="F10536" s="29" t="s">
        <v>37</v>
      </c>
      <c r="G10536" s="29" t="s">
        <v>29930</v>
      </c>
      <c r="H10536" s="51" t="s">
        <v>29685</v>
      </c>
      <c r="I10536" s="6"/>
      <c r="J10536" s="6"/>
    </row>
    <row r="10537">
      <c r="A10537" s="75">
        <v>9.7034000275E11</v>
      </c>
      <c r="B10537" s="76" t="s">
        <v>29931</v>
      </c>
      <c r="C10537" s="76" t="s">
        <v>6029</v>
      </c>
      <c r="D10537" s="75">
        <v>8.7775083219E10</v>
      </c>
      <c r="E10537" s="76" t="s">
        <v>21</v>
      </c>
      <c r="F10537" s="76" t="s">
        <v>43</v>
      </c>
      <c r="G10537" s="76" t="s">
        <v>6031</v>
      </c>
      <c r="H10537" s="78" t="s">
        <v>29932</v>
      </c>
      <c r="I10537" s="35"/>
      <c r="J10537" s="10"/>
    </row>
    <row r="10538">
      <c r="A10538" s="62">
        <v>9.70407400139E11</v>
      </c>
      <c r="B10538" s="63" t="s">
        <v>29933</v>
      </c>
      <c r="C10538" s="63" t="s">
        <v>29934</v>
      </c>
      <c r="D10538" s="68" t="str">
        <f>+77012899247 ,87012899247</f>
        <v>#ERROR!</v>
      </c>
      <c r="E10538" s="63" t="s">
        <v>674</v>
      </c>
      <c r="F10538" s="63" t="s">
        <v>205</v>
      </c>
      <c r="G10538" s="63" t="s">
        <v>802</v>
      </c>
      <c r="H10538" s="33"/>
      <c r="I10538" s="33"/>
      <c r="J10538" s="20"/>
    </row>
    <row r="10539">
      <c r="A10539" s="3">
        <v>9.70417300563E11</v>
      </c>
      <c r="B10539" s="2" t="s">
        <v>29935</v>
      </c>
      <c r="C10539" s="2" t="s">
        <v>29936</v>
      </c>
      <c r="D10539" s="3">
        <v>8.7473545998E10</v>
      </c>
      <c r="E10539" s="2" t="s">
        <v>302</v>
      </c>
      <c r="F10539" s="2" t="s">
        <v>273</v>
      </c>
      <c r="G10539" s="2" t="s">
        <v>274</v>
      </c>
      <c r="H10539" s="4" t="s">
        <v>7044</v>
      </c>
      <c r="I10539" s="10"/>
      <c r="J10539" s="10"/>
    </row>
    <row r="10540">
      <c r="A10540" s="28">
        <v>9.70411300134E11</v>
      </c>
      <c r="B10540" s="29" t="s">
        <v>29937</v>
      </c>
      <c r="C10540" s="29" t="s">
        <v>29938</v>
      </c>
      <c r="D10540" s="39" t="s">
        <v>29939</v>
      </c>
      <c r="E10540" s="29" t="s">
        <v>165</v>
      </c>
      <c r="F10540" s="29" t="s">
        <v>37</v>
      </c>
      <c r="G10540" s="29" t="s">
        <v>8979</v>
      </c>
      <c r="H10540" s="51" t="s">
        <v>28395</v>
      </c>
      <c r="I10540" s="6"/>
      <c r="J10540" s="10"/>
    </row>
    <row r="10541">
      <c r="A10541" s="28">
        <v>9.70414400048E11</v>
      </c>
      <c r="B10541" s="29" t="s">
        <v>29940</v>
      </c>
      <c r="C10541" s="29" t="s">
        <v>29941</v>
      </c>
      <c r="D10541" s="143" t="str">
        <f>+77028700006 ,87028700006</f>
        <v>#ERROR!</v>
      </c>
      <c r="E10541" s="29" t="s">
        <v>70</v>
      </c>
      <c r="F10541" s="29" t="s">
        <v>2</v>
      </c>
      <c r="G10541" s="29" t="s">
        <v>6514</v>
      </c>
      <c r="H10541" s="51" t="s">
        <v>27818</v>
      </c>
      <c r="I10541" s="6"/>
      <c r="J10541" s="6"/>
    </row>
    <row r="10542">
      <c r="A10542" s="3">
        <v>9.70417350361E11</v>
      </c>
      <c r="B10542" s="2" t="s">
        <v>29942</v>
      </c>
      <c r="C10542" s="2" t="s">
        <v>29943</v>
      </c>
      <c r="D10542" s="3">
        <v>8.7711922515E10</v>
      </c>
      <c r="E10542" s="2" t="s">
        <v>225</v>
      </c>
      <c r="F10542" s="2" t="s">
        <v>60</v>
      </c>
      <c r="G10542" s="2" t="s">
        <v>1041</v>
      </c>
      <c r="H10542" s="4" t="s">
        <v>3485</v>
      </c>
      <c r="I10542" s="10"/>
      <c r="J10542" s="33"/>
    </row>
    <row r="10543">
      <c r="A10543" s="3">
        <v>9.70417351627E11</v>
      </c>
      <c r="B10543" s="2" t="s">
        <v>19831</v>
      </c>
      <c r="C10543" s="2" t="s">
        <v>29944</v>
      </c>
      <c r="D10543" s="3">
        <v>8.7714490909E10</v>
      </c>
      <c r="E10543" s="2" t="s">
        <v>165</v>
      </c>
      <c r="F10543" s="2" t="s">
        <v>91</v>
      </c>
      <c r="G10543" s="2" t="s">
        <v>3280</v>
      </c>
      <c r="H10543" s="4" t="s">
        <v>3217</v>
      </c>
      <c r="I10543" s="10"/>
      <c r="J10543" s="6"/>
    </row>
    <row r="10544">
      <c r="A10544" s="3">
        <v>9.70417400133E11</v>
      </c>
      <c r="B10544" s="2" t="s">
        <v>29945</v>
      </c>
      <c r="C10544" s="2" t="s">
        <v>29946</v>
      </c>
      <c r="D10544" s="3">
        <f>+7770966998</f>
        <v>7770966998</v>
      </c>
      <c r="E10544" s="2" t="s">
        <v>173</v>
      </c>
      <c r="F10544" s="2" t="s">
        <v>273</v>
      </c>
      <c r="G10544" s="2" t="s">
        <v>15999</v>
      </c>
      <c r="H10544" s="4" t="s">
        <v>6853</v>
      </c>
      <c r="I10544" s="10"/>
      <c r="J10544" s="6"/>
    </row>
    <row r="10545">
      <c r="A10545" s="3">
        <v>9.70423300289E11</v>
      </c>
      <c r="B10545" s="2" t="s">
        <v>29947</v>
      </c>
      <c r="C10545" s="2" t="s">
        <v>29948</v>
      </c>
      <c r="D10545" s="3">
        <v>8.7079148302E10</v>
      </c>
      <c r="E10545" s="2" t="s">
        <v>117</v>
      </c>
      <c r="F10545" s="2" t="s">
        <v>2</v>
      </c>
      <c r="G10545" s="2" t="s">
        <v>11962</v>
      </c>
      <c r="H10545" s="4" t="s">
        <v>27785</v>
      </c>
      <c r="I10545" s="10"/>
      <c r="J10545" s="33"/>
    </row>
    <row r="10546">
      <c r="A10546" s="3">
        <v>9.70423300665E11</v>
      </c>
      <c r="B10546" s="2" t="s">
        <v>29949</v>
      </c>
      <c r="C10546" s="2" t="s">
        <v>29950</v>
      </c>
      <c r="D10546" s="69" t="s">
        <v>29951</v>
      </c>
      <c r="E10546" s="2" t="s">
        <v>173</v>
      </c>
      <c r="F10546" s="2" t="s">
        <v>96</v>
      </c>
      <c r="G10546" s="2" t="s">
        <v>27232</v>
      </c>
      <c r="H10546" s="4" t="s">
        <v>26100</v>
      </c>
      <c r="I10546" s="10"/>
      <c r="J10546" s="6"/>
    </row>
    <row r="10547">
      <c r="A10547" s="28">
        <v>9.70423301267E11</v>
      </c>
      <c r="B10547" s="29" t="s">
        <v>29952</v>
      </c>
      <c r="C10547" s="29" t="s">
        <v>29953</v>
      </c>
      <c r="D10547" s="28">
        <v>8.7075900378E10</v>
      </c>
      <c r="E10547" s="29" t="s">
        <v>2338</v>
      </c>
      <c r="F10547" s="29" t="s">
        <v>273</v>
      </c>
      <c r="G10547" s="29" t="s">
        <v>5830</v>
      </c>
      <c r="H10547" s="51" t="s">
        <v>6722</v>
      </c>
      <c r="I10547" s="6"/>
      <c r="J10547" s="6"/>
    </row>
    <row r="10548">
      <c r="A10548" s="28">
        <v>9.70424350895E11</v>
      </c>
      <c r="B10548" s="29" t="s">
        <v>29954</v>
      </c>
      <c r="C10548" s="29" t="s">
        <v>29955</v>
      </c>
      <c r="D10548" s="28">
        <v>8.7761110601E10</v>
      </c>
      <c r="E10548" s="29" t="s">
        <v>173</v>
      </c>
      <c r="F10548" s="29" t="s">
        <v>9</v>
      </c>
      <c r="G10548" s="29" t="s">
        <v>1536</v>
      </c>
      <c r="H10548" s="30" t="s">
        <v>269</v>
      </c>
      <c r="I10548" s="6"/>
      <c r="J10548" s="33"/>
    </row>
    <row r="10549">
      <c r="A10549" s="28">
        <v>9.70429400703E11</v>
      </c>
      <c r="B10549" s="29" t="s">
        <v>23190</v>
      </c>
      <c r="C10549" s="29" t="s">
        <v>29956</v>
      </c>
      <c r="D10549" s="28">
        <v>8.7718899464E10</v>
      </c>
      <c r="E10549" s="29" t="s">
        <v>117</v>
      </c>
      <c r="F10549" s="29" t="s">
        <v>2</v>
      </c>
      <c r="G10549" s="29" t="s">
        <v>6514</v>
      </c>
      <c r="H10549" s="51" t="s">
        <v>27818</v>
      </c>
      <c r="I10549" s="6"/>
      <c r="J10549" s="6"/>
    </row>
    <row r="10550">
      <c r="A10550" s="28">
        <v>9.70425301357E11</v>
      </c>
      <c r="B10550" s="29" t="s">
        <v>29957</v>
      </c>
      <c r="C10550" s="29" t="s">
        <v>29958</v>
      </c>
      <c r="D10550" s="39" t="s">
        <v>29959</v>
      </c>
      <c r="E10550" s="29" t="s">
        <v>302</v>
      </c>
      <c r="F10550" s="29" t="s">
        <v>16</v>
      </c>
      <c r="G10550" s="29" t="s">
        <v>15999</v>
      </c>
      <c r="H10550" s="51" t="s">
        <v>7059</v>
      </c>
      <c r="I10550" s="6"/>
      <c r="J10550" s="33"/>
    </row>
    <row r="10551">
      <c r="A10551" s="28">
        <v>9.70429301281E11</v>
      </c>
      <c r="B10551" s="29" t="s">
        <v>29960</v>
      </c>
      <c r="C10551" s="29" t="s">
        <v>29961</v>
      </c>
      <c r="D10551" s="28">
        <v>8.7753719797E10</v>
      </c>
      <c r="E10551" s="29" t="s">
        <v>1335</v>
      </c>
      <c r="F10551" s="29" t="s">
        <v>37</v>
      </c>
      <c r="G10551" s="29" t="s">
        <v>16431</v>
      </c>
      <c r="H10551" s="144">
        <v>45593.0</v>
      </c>
      <c r="I10551" s="6"/>
      <c r="J10551" s="33"/>
    </row>
    <row r="10552">
      <c r="A10552" s="28">
        <v>9.70501350269E11</v>
      </c>
      <c r="B10552" s="29" t="s">
        <v>29962</v>
      </c>
      <c r="C10552" s="29" t="s">
        <v>29963</v>
      </c>
      <c r="D10552" s="39" t="s">
        <v>29964</v>
      </c>
      <c r="E10552" s="29" t="s">
        <v>1187</v>
      </c>
      <c r="F10552" s="29" t="s">
        <v>186</v>
      </c>
      <c r="G10552" s="29" t="s">
        <v>4214</v>
      </c>
      <c r="H10552" s="51" t="s">
        <v>29965</v>
      </c>
      <c r="I10552" s="6"/>
      <c r="J10552" s="10"/>
    </row>
    <row r="10553">
      <c r="A10553" s="62">
        <v>9.70440001141E11</v>
      </c>
      <c r="B10553" s="63" t="s">
        <v>29966</v>
      </c>
      <c r="C10553" s="63" t="s">
        <v>29967</v>
      </c>
      <c r="D10553" s="63" t="s">
        <v>29968</v>
      </c>
      <c r="E10553" s="63" t="s">
        <v>6369</v>
      </c>
      <c r="F10553" s="63" t="s">
        <v>71</v>
      </c>
      <c r="G10553" s="63" t="s">
        <v>29969</v>
      </c>
      <c r="H10553" s="33"/>
      <c r="I10553" s="33"/>
      <c r="J10553" s="6"/>
    </row>
    <row r="10554">
      <c r="A10554" s="62">
        <v>9.70440002566E11</v>
      </c>
      <c r="B10554" s="63" t="s">
        <v>29970</v>
      </c>
      <c r="C10554" s="63" t="s">
        <v>29971</v>
      </c>
      <c r="D10554" s="63" t="s">
        <v>29972</v>
      </c>
      <c r="E10554" s="63" t="s">
        <v>5584</v>
      </c>
      <c r="F10554" s="63" t="s">
        <v>55</v>
      </c>
      <c r="G10554" s="63" t="s">
        <v>29973</v>
      </c>
      <c r="H10554" s="33"/>
      <c r="I10554" s="33"/>
      <c r="J10554" s="6"/>
    </row>
    <row r="10555">
      <c r="A10555" s="28">
        <v>9.70440018245E11</v>
      </c>
      <c r="B10555" s="29" t="s">
        <v>29974</v>
      </c>
      <c r="C10555" s="29" t="s">
        <v>29975</v>
      </c>
      <c r="D10555" s="28">
        <v>8.7285927246E10</v>
      </c>
      <c r="E10555" s="29" t="s">
        <v>21</v>
      </c>
      <c r="F10555" s="29" t="s">
        <v>96</v>
      </c>
      <c r="G10555" s="29" t="s">
        <v>29976</v>
      </c>
      <c r="H10555" s="51" t="s">
        <v>26781</v>
      </c>
      <c r="I10555" s="6"/>
      <c r="J10555" s="13"/>
    </row>
    <row r="10556">
      <c r="A10556" s="28">
        <v>9.70440004878E11</v>
      </c>
      <c r="B10556" s="29" t="s">
        <v>29977</v>
      </c>
      <c r="C10556" s="29" t="s">
        <v>29978</v>
      </c>
      <c r="D10556" s="29" t="s">
        <v>29979</v>
      </c>
      <c r="E10556" s="29" t="s">
        <v>21</v>
      </c>
      <c r="F10556" s="29" t="s">
        <v>96</v>
      </c>
      <c r="G10556" s="29" t="s">
        <v>29980</v>
      </c>
      <c r="H10556" s="51" t="s">
        <v>26781</v>
      </c>
      <c r="I10556" s="6"/>
      <c r="J10556" s="6"/>
    </row>
    <row r="10557">
      <c r="A10557" s="28">
        <v>9.70508350504E11</v>
      </c>
      <c r="B10557" s="29" t="s">
        <v>29981</v>
      </c>
      <c r="C10557" s="29" t="s">
        <v>29982</v>
      </c>
      <c r="D10557" s="28">
        <v>8.775814152E10</v>
      </c>
      <c r="E10557" s="29" t="s">
        <v>213</v>
      </c>
      <c r="F10557" s="29" t="s">
        <v>186</v>
      </c>
      <c r="G10557" s="29" t="s">
        <v>1196</v>
      </c>
      <c r="H10557" s="51" t="s">
        <v>29983</v>
      </c>
      <c r="I10557" s="6"/>
      <c r="J10557" s="6"/>
    </row>
    <row r="10558">
      <c r="A10558" s="28">
        <v>9.70502300367E11</v>
      </c>
      <c r="B10558" s="29" t="s">
        <v>29984</v>
      </c>
      <c r="C10558" s="29" t="s">
        <v>29985</v>
      </c>
      <c r="D10558" s="28">
        <v>8.7075509397E10</v>
      </c>
      <c r="E10558" s="29" t="s">
        <v>9757</v>
      </c>
      <c r="F10558" s="29" t="s">
        <v>273</v>
      </c>
      <c r="G10558" s="29" t="s">
        <v>15999</v>
      </c>
      <c r="H10558" s="51" t="s">
        <v>6722</v>
      </c>
      <c r="I10558" s="6"/>
      <c r="J10558" s="33"/>
    </row>
    <row r="10559">
      <c r="A10559" s="3">
        <v>9.7050735116E11</v>
      </c>
      <c r="B10559" s="2" t="s">
        <v>29986</v>
      </c>
      <c r="C10559" s="2" t="s">
        <v>29987</v>
      </c>
      <c r="D10559" s="3">
        <v>8.7058197897E10</v>
      </c>
      <c r="E10559" s="2" t="s">
        <v>117</v>
      </c>
      <c r="F10559" s="2" t="s">
        <v>201</v>
      </c>
      <c r="G10559" s="2" t="s">
        <v>8567</v>
      </c>
      <c r="H10559" s="4" t="s">
        <v>28288</v>
      </c>
      <c r="I10559" s="10"/>
      <c r="J10559" s="13"/>
    </row>
    <row r="10560">
      <c r="A10560" s="62">
        <v>9.70505300294E11</v>
      </c>
      <c r="B10560" s="63" t="s">
        <v>29988</v>
      </c>
      <c r="C10560" s="63" t="s">
        <v>29989</v>
      </c>
      <c r="D10560" s="68" t="str">
        <f>+77712569343 ,87712569343</f>
        <v>#ERROR!</v>
      </c>
      <c r="E10560" s="63" t="s">
        <v>213</v>
      </c>
      <c r="F10560" s="63" t="s">
        <v>205</v>
      </c>
      <c r="G10560" s="63" t="s">
        <v>13379</v>
      </c>
      <c r="H10560" s="33"/>
      <c r="I10560" s="33"/>
      <c r="J10560" s="20"/>
    </row>
    <row r="10561">
      <c r="A10561" s="62">
        <v>9.70513351143E11</v>
      </c>
      <c r="B10561" s="63" t="s">
        <v>29990</v>
      </c>
      <c r="C10561" s="63" t="s">
        <v>29991</v>
      </c>
      <c r="D10561" s="62">
        <f>+77051791770</f>
        <v>77051791770</v>
      </c>
      <c r="E10561" s="63" t="s">
        <v>173</v>
      </c>
      <c r="F10561" s="63" t="s">
        <v>1868</v>
      </c>
      <c r="G10561" s="63" t="s">
        <v>12875</v>
      </c>
      <c r="H10561" s="33"/>
      <c r="I10561" s="33"/>
      <c r="J10561" s="6"/>
    </row>
    <row r="10562">
      <c r="A10562" s="62">
        <v>9.70510300905E11</v>
      </c>
      <c r="B10562" s="63" t="s">
        <v>29992</v>
      </c>
      <c r="C10562" s="63" t="s">
        <v>29993</v>
      </c>
      <c r="D10562" s="62">
        <v>8.7076121505E10</v>
      </c>
      <c r="E10562" s="63" t="s">
        <v>12358</v>
      </c>
      <c r="F10562" s="63" t="s">
        <v>205</v>
      </c>
      <c r="G10562" s="63" t="s">
        <v>1634</v>
      </c>
      <c r="H10562" s="33"/>
      <c r="I10562" s="33"/>
      <c r="J10562" s="10"/>
    </row>
    <row r="10563">
      <c r="A10563" s="3">
        <v>9.70512351564E11</v>
      </c>
      <c r="B10563" s="2" t="s">
        <v>29994</v>
      </c>
      <c r="C10563" s="2" t="s">
        <v>29995</v>
      </c>
      <c r="D10563" s="3">
        <f>+77765207126</f>
        <v>77765207126</v>
      </c>
      <c r="E10563" s="2" t="s">
        <v>225</v>
      </c>
      <c r="F10563" s="2" t="s">
        <v>60</v>
      </c>
      <c r="G10563" s="2" t="s">
        <v>29996</v>
      </c>
      <c r="H10563" s="4" t="s">
        <v>3485</v>
      </c>
      <c r="I10563" s="10"/>
      <c r="J10563" s="10"/>
    </row>
    <row r="10564">
      <c r="A10564" s="28">
        <v>9.70518351399E11</v>
      </c>
      <c r="B10564" s="29" t="s">
        <v>29997</v>
      </c>
      <c r="C10564" s="29" t="s">
        <v>29998</v>
      </c>
      <c r="D10564" s="28">
        <v>8.708681305E10</v>
      </c>
      <c r="E10564" s="29" t="s">
        <v>225</v>
      </c>
      <c r="F10564" s="29" t="s">
        <v>22</v>
      </c>
      <c r="G10564" s="29" t="s">
        <v>2386</v>
      </c>
      <c r="H10564" s="51" t="s">
        <v>153</v>
      </c>
      <c r="I10564" s="6"/>
      <c r="J10564" s="33"/>
    </row>
    <row r="10565">
      <c r="A10565" s="62">
        <v>9.70516300165E11</v>
      </c>
      <c r="B10565" s="63" t="s">
        <v>29999</v>
      </c>
      <c r="C10565" s="63" t="s">
        <v>30000</v>
      </c>
      <c r="D10565" s="62">
        <v>8.7784479705E10</v>
      </c>
      <c r="E10565" s="63" t="s">
        <v>213</v>
      </c>
      <c r="F10565" s="63" t="s">
        <v>205</v>
      </c>
      <c r="G10565" s="63" t="s">
        <v>802</v>
      </c>
      <c r="H10565" s="33"/>
      <c r="I10565" s="33"/>
      <c r="J10565" s="6"/>
    </row>
    <row r="10566">
      <c r="A10566" s="28">
        <v>9.70523350586E11</v>
      </c>
      <c r="B10566" s="29" t="s">
        <v>13847</v>
      </c>
      <c r="C10566" s="29" t="s">
        <v>30001</v>
      </c>
      <c r="D10566" s="39" t="s">
        <v>30002</v>
      </c>
      <c r="E10566" s="29" t="s">
        <v>117</v>
      </c>
      <c r="F10566" s="29" t="s">
        <v>91</v>
      </c>
      <c r="G10566" s="29" t="s">
        <v>15319</v>
      </c>
      <c r="H10566" s="51" t="s">
        <v>3217</v>
      </c>
      <c r="I10566" s="6"/>
      <c r="J10566" s="13"/>
    </row>
    <row r="10567">
      <c r="A10567" s="62">
        <v>9.70540001819E11</v>
      </c>
      <c r="B10567" s="63" t="s">
        <v>30003</v>
      </c>
      <c r="C10567" s="63" t="s">
        <v>30004</v>
      </c>
      <c r="D10567" s="63" t="s">
        <v>30005</v>
      </c>
      <c r="E10567" s="63" t="s">
        <v>931</v>
      </c>
      <c r="F10567" s="63" t="s">
        <v>55</v>
      </c>
      <c r="G10567" s="63" t="s">
        <v>30006</v>
      </c>
      <c r="H10567" s="33"/>
      <c r="I10567" s="33"/>
      <c r="J10567" s="10"/>
    </row>
    <row r="10568">
      <c r="A10568" s="3">
        <v>9.70526450767E11</v>
      </c>
      <c r="B10568" s="2" t="s">
        <v>30007</v>
      </c>
      <c r="C10568" s="2" t="s">
        <v>30008</v>
      </c>
      <c r="D10568" s="3">
        <v>8.7765337569E10</v>
      </c>
      <c r="E10568" s="2" t="s">
        <v>225</v>
      </c>
      <c r="F10568" s="2" t="s">
        <v>71</v>
      </c>
      <c r="G10568" s="2" t="s">
        <v>3205</v>
      </c>
      <c r="H10568" s="4" t="s">
        <v>3318</v>
      </c>
      <c r="I10568" s="10"/>
      <c r="J10568" s="6"/>
    </row>
    <row r="10569">
      <c r="A10569" s="62">
        <v>9.70540000424E11</v>
      </c>
      <c r="B10569" s="63" t="s">
        <v>30009</v>
      </c>
      <c r="C10569" s="63" t="s">
        <v>30010</v>
      </c>
      <c r="D10569" s="63" t="s">
        <v>30011</v>
      </c>
      <c r="E10569" s="63" t="s">
        <v>6369</v>
      </c>
      <c r="F10569" s="63" t="s">
        <v>60</v>
      </c>
      <c r="G10569" s="63" t="s">
        <v>30012</v>
      </c>
      <c r="H10569" s="33"/>
      <c r="I10569" s="33"/>
      <c r="J10569" s="10"/>
    </row>
    <row r="10570">
      <c r="A10570" s="62">
        <v>9.70540001908E11</v>
      </c>
      <c r="B10570" s="63" t="s">
        <v>30013</v>
      </c>
      <c r="C10570" s="63" t="s">
        <v>30014</v>
      </c>
      <c r="D10570" s="62">
        <v>8.7283650403E10</v>
      </c>
      <c r="E10570" s="63" t="s">
        <v>6107</v>
      </c>
      <c r="F10570" s="63" t="s">
        <v>31</v>
      </c>
      <c r="G10570" s="63" t="s">
        <v>30015</v>
      </c>
      <c r="H10570" s="33"/>
      <c r="I10570" s="33"/>
      <c r="J10570" s="6"/>
    </row>
    <row r="10571">
      <c r="A10571" s="3">
        <v>9.70528351541E11</v>
      </c>
      <c r="B10571" s="2" t="s">
        <v>30016</v>
      </c>
      <c r="C10571" s="2" t="s">
        <v>30017</v>
      </c>
      <c r="D10571" s="3">
        <v>8.7021337562E10</v>
      </c>
      <c r="E10571" s="2" t="s">
        <v>674</v>
      </c>
      <c r="F10571" s="2" t="s">
        <v>71</v>
      </c>
      <c r="G10571" s="2" t="s">
        <v>1800</v>
      </c>
      <c r="H10571" s="4" t="s">
        <v>29269</v>
      </c>
      <c r="I10571" s="10"/>
      <c r="J10571" s="6"/>
    </row>
    <row r="10572">
      <c r="A10572" s="3">
        <v>9.70606450593E11</v>
      </c>
      <c r="B10572" s="2" t="s">
        <v>30018</v>
      </c>
      <c r="C10572" s="2" t="s">
        <v>30019</v>
      </c>
      <c r="D10572" s="3">
        <v>8.7754946802E10</v>
      </c>
      <c r="E10572" s="2" t="s">
        <v>173</v>
      </c>
      <c r="F10572" s="2" t="s">
        <v>16</v>
      </c>
      <c r="G10572" s="2" t="s">
        <v>1617</v>
      </c>
      <c r="H10572" s="4" t="s">
        <v>28873</v>
      </c>
      <c r="I10572" s="10"/>
      <c r="J10572" s="33"/>
    </row>
    <row r="10573">
      <c r="A10573" s="62">
        <v>9.70540002768E11</v>
      </c>
      <c r="B10573" s="63" t="s">
        <v>30020</v>
      </c>
      <c r="C10573" s="63" t="s">
        <v>30021</v>
      </c>
      <c r="D10573" s="63" t="s">
        <v>30022</v>
      </c>
      <c r="E10573" s="63" t="s">
        <v>30023</v>
      </c>
      <c r="F10573" s="63" t="s">
        <v>2984</v>
      </c>
      <c r="G10573" s="63" t="s">
        <v>30024</v>
      </c>
      <c r="H10573" s="33"/>
      <c r="I10573" s="33"/>
      <c r="J10573" s="6"/>
    </row>
    <row r="10574">
      <c r="A10574" s="28">
        <v>9.70608400805E11</v>
      </c>
      <c r="B10574" s="29" t="s">
        <v>30025</v>
      </c>
      <c r="C10574" s="29" t="s">
        <v>30026</v>
      </c>
      <c r="D10574" s="28">
        <v>8.7079702272E10</v>
      </c>
      <c r="E10574" s="29" t="s">
        <v>213</v>
      </c>
      <c r="F10574" s="29" t="s">
        <v>37</v>
      </c>
      <c r="G10574" s="29" t="s">
        <v>6852</v>
      </c>
      <c r="H10574" s="51" t="s">
        <v>28395</v>
      </c>
      <c r="I10574" s="6"/>
      <c r="J10574" s="6"/>
    </row>
    <row r="10575">
      <c r="A10575" s="28">
        <v>9.70607450231E11</v>
      </c>
      <c r="B10575" s="29" t="s">
        <v>30027</v>
      </c>
      <c r="C10575" s="29" t="s">
        <v>30028</v>
      </c>
      <c r="D10575" s="28">
        <v>8.7770537633E10</v>
      </c>
      <c r="E10575" s="29" t="s">
        <v>6578</v>
      </c>
      <c r="F10575" s="29" t="s">
        <v>43</v>
      </c>
      <c r="G10575" s="29" t="s">
        <v>1323</v>
      </c>
      <c r="H10575" s="51" t="s">
        <v>3653</v>
      </c>
      <c r="I10575" s="6"/>
      <c r="J10575" s="6"/>
    </row>
    <row r="10576">
      <c r="A10576" s="28">
        <v>9.70616400738E11</v>
      </c>
      <c r="B10576" s="29" t="s">
        <v>30029</v>
      </c>
      <c r="C10576" s="29" t="s">
        <v>30030</v>
      </c>
      <c r="D10576" s="39" t="s">
        <v>30031</v>
      </c>
      <c r="E10576" s="29" t="s">
        <v>117</v>
      </c>
      <c r="F10576" s="29" t="s">
        <v>2</v>
      </c>
      <c r="G10576" s="29" t="s">
        <v>12316</v>
      </c>
      <c r="H10576" s="51" t="s">
        <v>27818</v>
      </c>
      <c r="I10576" s="6"/>
      <c r="J10576" s="33"/>
    </row>
    <row r="10577">
      <c r="A10577" s="62">
        <v>9.70615300517E11</v>
      </c>
      <c r="B10577" s="63" t="s">
        <v>30032</v>
      </c>
      <c r="C10577" s="63" t="s">
        <v>30033</v>
      </c>
      <c r="D10577" s="62">
        <v>8.7083806052E10</v>
      </c>
      <c r="E10577" s="63" t="s">
        <v>225</v>
      </c>
      <c r="F10577" s="63" t="s">
        <v>205</v>
      </c>
      <c r="G10577" s="63" t="s">
        <v>6423</v>
      </c>
      <c r="H10577" s="33"/>
      <c r="I10577" s="33"/>
      <c r="J10577" s="14"/>
    </row>
    <row r="10578">
      <c r="A10578" s="3">
        <v>9.70627400313E11</v>
      </c>
      <c r="B10578" s="2" t="s">
        <v>30034</v>
      </c>
      <c r="C10578" s="2" t="s">
        <v>30035</v>
      </c>
      <c r="D10578" s="3">
        <v>8.7789444706E10</v>
      </c>
      <c r="E10578" s="2" t="s">
        <v>302</v>
      </c>
      <c r="F10578" s="2" t="s">
        <v>273</v>
      </c>
      <c r="G10578" s="2" t="s">
        <v>274</v>
      </c>
      <c r="H10578" s="4" t="s">
        <v>7044</v>
      </c>
      <c r="I10578" s="10"/>
      <c r="J10578" s="33"/>
    </row>
    <row r="10579">
      <c r="A10579" s="28">
        <v>9.70617351496E11</v>
      </c>
      <c r="B10579" s="29" t="s">
        <v>30036</v>
      </c>
      <c r="C10579" s="29" t="s">
        <v>30036</v>
      </c>
      <c r="D10579" s="39" t="s">
        <v>30037</v>
      </c>
      <c r="E10579" s="29" t="s">
        <v>349</v>
      </c>
      <c r="F10579" s="29" t="s">
        <v>91</v>
      </c>
      <c r="G10579" s="29" t="s">
        <v>18479</v>
      </c>
      <c r="H10579" s="51" t="s">
        <v>3217</v>
      </c>
      <c r="I10579" s="6"/>
      <c r="J10579" s="6"/>
    </row>
    <row r="10580">
      <c r="A10580" s="62">
        <v>9.70623300791E11</v>
      </c>
      <c r="B10580" s="63" t="s">
        <v>30038</v>
      </c>
      <c r="C10580" s="63" t="s">
        <v>30039</v>
      </c>
      <c r="D10580" s="62">
        <f>+77757728707</f>
        <v>77757728707</v>
      </c>
      <c r="E10580" s="63" t="s">
        <v>2239</v>
      </c>
      <c r="F10580" s="63" t="s">
        <v>205</v>
      </c>
      <c r="G10580" s="63" t="s">
        <v>802</v>
      </c>
      <c r="H10580" s="33"/>
      <c r="I10580" s="33"/>
      <c r="J10580" s="33"/>
    </row>
    <row r="10581">
      <c r="A10581" s="28">
        <v>9.70627300466E11</v>
      </c>
      <c r="B10581" s="29" t="s">
        <v>16727</v>
      </c>
      <c r="C10581" s="29" t="s">
        <v>30040</v>
      </c>
      <c r="D10581" s="28">
        <v>8.77572229E10</v>
      </c>
      <c r="E10581" s="29" t="s">
        <v>165</v>
      </c>
      <c r="F10581" s="29" t="s">
        <v>2</v>
      </c>
      <c r="G10581" s="29" t="s">
        <v>13231</v>
      </c>
      <c r="H10581" s="51" t="s">
        <v>27818</v>
      </c>
      <c r="I10581" s="6"/>
      <c r="J10581" s="13"/>
    </row>
    <row r="10582">
      <c r="A10582" s="28">
        <v>9.7064000012E11</v>
      </c>
      <c r="B10582" s="29" t="s">
        <v>30041</v>
      </c>
      <c r="C10582" s="29" t="s">
        <v>30042</v>
      </c>
      <c r="D10582" s="28">
        <v>8.7769812161E10</v>
      </c>
      <c r="E10582" s="29" t="s">
        <v>379</v>
      </c>
      <c r="F10582" s="29" t="s">
        <v>2</v>
      </c>
      <c r="G10582" s="29" t="s">
        <v>30043</v>
      </c>
      <c r="H10582" s="51" t="s">
        <v>27818</v>
      </c>
      <c r="I10582" s="6"/>
      <c r="J10582" s="33"/>
    </row>
    <row r="10583">
      <c r="A10583" s="62">
        <v>9.70629301257E11</v>
      </c>
      <c r="B10583" s="63" t="s">
        <v>30044</v>
      </c>
      <c r="C10583" s="63" t="s">
        <v>30045</v>
      </c>
      <c r="D10583" s="62">
        <v>8.7055286666E10</v>
      </c>
      <c r="E10583" s="63" t="s">
        <v>225</v>
      </c>
      <c r="F10583" s="63" t="s">
        <v>2984</v>
      </c>
      <c r="G10583" s="63" t="s">
        <v>5954</v>
      </c>
      <c r="H10583" s="33"/>
      <c r="I10583" s="33"/>
      <c r="J10583" s="33"/>
    </row>
    <row r="10584">
      <c r="A10584" s="3">
        <v>9.70629350176E11</v>
      </c>
      <c r="B10584" s="2" t="s">
        <v>30046</v>
      </c>
      <c r="C10584" s="2" t="s">
        <v>30047</v>
      </c>
      <c r="D10584" s="3">
        <v>8.7786623318E10</v>
      </c>
      <c r="E10584" s="2" t="s">
        <v>21</v>
      </c>
      <c r="F10584" s="2" t="s">
        <v>22</v>
      </c>
      <c r="G10584" s="2" t="s">
        <v>30048</v>
      </c>
      <c r="H10584" s="4" t="s">
        <v>3544</v>
      </c>
      <c r="I10584" s="10"/>
      <c r="J10584" s="6"/>
    </row>
    <row r="10585">
      <c r="A10585" s="62">
        <v>9.70629400989E11</v>
      </c>
      <c r="B10585" s="63" t="s">
        <v>30049</v>
      </c>
      <c r="C10585" s="63" t="s">
        <v>30049</v>
      </c>
      <c r="D10585" s="62">
        <v>8.7769151111E10</v>
      </c>
      <c r="E10585" s="63" t="s">
        <v>225</v>
      </c>
      <c r="F10585" s="63" t="s">
        <v>205</v>
      </c>
      <c r="G10585" s="63" t="s">
        <v>20565</v>
      </c>
      <c r="H10585" s="33"/>
      <c r="I10585" s="33"/>
      <c r="J10585" s="33"/>
    </row>
    <row r="10586">
      <c r="A10586" s="3">
        <v>9.70640002216E11</v>
      </c>
      <c r="B10586" s="2" t="s">
        <v>30050</v>
      </c>
      <c r="C10586" s="2" t="s">
        <v>30051</v>
      </c>
      <c r="D10586" s="69" t="s">
        <v>30052</v>
      </c>
      <c r="E10586" s="2" t="s">
        <v>8208</v>
      </c>
      <c r="F10586" s="2" t="s">
        <v>37</v>
      </c>
      <c r="G10586" s="2" t="s">
        <v>30053</v>
      </c>
      <c r="H10586" s="4" t="s">
        <v>30054</v>
      </c>
      <c r="I10586" s="10"/>
      <c r="J10586" s="10"/>
    </row>
    <row r="10587">
      <c r="A10587" s="28">
        <v>9.70640002058E11</v>
      </c>
      <c r="B10587" s="29" t="s">
        <v>30055</v>
      </c>
      <c r="C10587" s="29" t="s">
        <v>30056</v>
      </c>
      <c r="D10587" s="39" t="s">
        <v>30057</v>
      </c>
      <c r="E10587" s="29" t="s">
        <v>36</v>
      </c>
      <c r="F10587" s="29" t="s">
        <v>186</v>
      </c>
      <c r="G10587" s="29" t="s">
        <v>30058</v>
      </c>
      <c r="H10587" s="51" t="s">
        <v>7551</v>
      </c>
      <c r="I10587" s="6"/>
      <c r="J10587" s="10"/>
    </row>
    <row r="10588">
      <c r="A10588" s="62">
        <v>9.70640002246E11</v>
      </c>
      <c r="B10588" s="63" t="s">
        <v>30059</v>
      </c>
      <c r="C10588" s="63" t="s">
        <v>30060</v>
      </c>
      <c r="D10588" s="68" t="str">
        <f>+77015150900 ,87015150900</f>
        <v>#ERROR!</v>
      </c>
      <c r="E10588" s="63" t="s">
        <v>225</v>
      </c>
      <c r="F10588" s="63" t="s">
        <v>2</v>
      </c>
      <c r="G10588" s="63" t="s">
        <v>30061</v>
      </c>
      <c r="H10588" s="33"/>
      <c r="I10588" s="33"/>
      <c r="J10588" s="10"/>
    </row>
    <row r="10589">
      <c r="A10589" s="3">
        <v>9.70640002533E11</v>
      </c>
      <c r="B10589" s="2" t="s">
        <v>30062</v>
      </c>
      <c r="C10589" s="2" t="s">
        <v>30063</v>
      </c>
      <c r="D10589" s="3">
        <v>8.7054689271E10</v>
      </c>
      <c r="E10589" s="2" t="s">
        <v>213</v>
      </c>
      <c r="F10589" s="2" t="s">
        <v>9</v>
      </c>
      <c r="G10589" s="2" t="s">
        <v>30064</v>
      </c>
      <c r="H10589" s="65" t="s">
        <v>3123</v>
      </c>
      <c r="I10589" s="10"/>
      <c r="J10589" s="33"/>
    </row>
    <row r="10590">
      <c r="A10590" s="28">
        <v>9.70725300716E11</v>
      </c>
      <c r="B10590" s="29" t="s">
        <v>30065</v>
      </c>
      <c r="C10590" s="29" t="s">
        <v>30066</v>
      </c>
      <c r="D10590" s="28">
        <v>8.7021341925E10</v>
      </c>
      <c r="E10590" s="29" t="s">
        <v>117</v>
      </c>
      <c r="F10590" s="29" t="s">
        <v>2</v>
      </c>
      <c r="G10590" s="29" t="s">
        <v>13852</v>
      </c>
      <c r="H10590" s="51" t="s">
        <v>27818</v>
      </c>
      <c r="I10590" s="6"/>
      <c r="J10590" s="6"/>
    </row>
    <row r="10591">
      <c r="A10591" s="3">
        <v>9.70708302105E11</v>
      </c>
      <c r="B10591" s="2" t="s">
        <v>30067</v>
      </c>
      <c r="C10591" s="2" t="s">
        <v>30068</v>
      </c>
      <c r="D10591" s="3">
        <v>8.7074123303E10</v>
      </c>
      <c r="E10591" s="2" t="s">
        <v>165</v>
      </c>
      <c r="F10591" s="2" t="s">
        <v>37</v>
      </c>
      <c r="G10591" s="2" t="s">
        <v>2071</v>
      </c>
      <c r="H10591" s="4" t="s">
        <v>29515</v>
      </c>
      <c r="I10591" s="10"/>
      <c r="J10591" s="6"/>
    </row>
    <row r="10592">
      <c r="A10592" s="28">
        <v>9.70716350189E11</v>
      </c>
      <c r="B10592" s="29" t="s">
        <v>30069</v>
      </c>
      <c r="C10592" s="29" t="s">
        <v>30070</v>
      </c>
      <c r="D10592" s="28">
        <v>8.7074448888E10</v>
      </c>
      <c r="E10592" s="29" t="s">
        <v>1120</v>
      </c>
      <c r="F10592" s="29" t="s">
        <v>452</v>
      </c>
      <c r="G10592" s="29" t="s">
        <v>1617</v>
      </c>
      <c r="H10592" s="51" t="s">
        <v>28540</v>
      </c>
      <c r="I10592" s="6"/>
      <c r="J10592" s="6"/>
    </row>
    <row r="10593">
      <c r="A10593" s="28">
        <v>9.70707301716E11</v>
      </c>
      <c r="B10593" s="29" t="s">
        <v>30071</v>
      </c>
      <c r="C10593" s="29" t="s">
        <v>30072</v>
      </c>
      <c r="D10593" s="28">
        <f>+77710102501</f>
        <v>77710102501</v>
      </c>
      <c r="E10593" s="29" t="s">
        <v>2749</v>
      </c>
      <c r="F10593" s="29" t="s">
        <v>37</v>
      </c>
      <c r="G10593" s="29" t="s">
        <v>6136</v>
      </c>
      <c r="H10593" s="51" t="s">
        <v>28395</v>
      </c>
      <c r="I10593" s="6"/>
      <c r="J10593" s="10"/>
    </row>
    <row r="10594">
      <c r="A10594" s="28">
        <v>9.70716300419E11</v>
      </c>
      <c r="B10594" s="29" t="s">
        <v>19095</v>
      </c>
      <c r="C10594" s="29" t="s">
        <v>30073</v>
      </c>
      <c r="D10594" s="29" t="s">
        <v>30074</v>
      </c>
      <c r="E10594" s="29" t="s">
        <v>117</v>
      </c>
      <c r="F10594" s="29" t="s">
        <v>2</v>
      </c>
      <c r="G10594" s="29" t="s">
        <v>30075</v>
      </c>
      <c r="H10594" s="51" t="s">
        <v>27818</v>
      </c>
      <c r="I10594" s="6"/>
      <c r="J10594" s="33"/>
    </row>
    <row r="10595">
      <c r="A10595" s="62">
        <v>9.70727450244E11</v>
      </c>
      <c r="B10595" s="63" t="s">
        <v>30076</v>
      </c>
      <c r="C10595" s="63" t="s">
        <v>30077</v>
      </c>
      <c r="D10595" s="62">
        <v>8.7029185697E10</v>
      </c>
      <c r="E10595" s="63" t="s">
        <v>173</v>
      </c>
      <c r="F10595" s="63" t="s">
        <v>16</v>
      </c>
      <c r="G10595" s="63" t="s">
        <v>3751</v>
      </c>
      <c r="H10595" s="33"/>
      <c r="I10595" s="33"/>
      <c r="J10595" s="6"/>
    </row>
    <row r="10596">
      <c r="A10596" s="28">
        <v>9.70728350719E11</v>
      </c>
      <c r="B10596" s="29" t="s">
        <v>30078</v>
      </c>
      <c r="C10596" s="29" t="s">
        <v>30079</v>
      </c>
      <c r="D10596" s="39" t="s">
        <v>30080</v>
      </c>
      <c r="E10596" s="29" t="s">
        <v>674</v>
      </c>
      <c r="F10596" s="29" t="s">
        <v>9</v>
      </c>
      <c r="G10596" s="29" t="s">
        <v>12302</v>
      </c>
      <c r="H10596" s="30" t="s">
        <v>269</v>
      </c>
      <c r="I10596" s="6"/>
      <c r="J10596" s="33"/>
    </row>
    <row r="10597">
      <c r="A10597" s="3">
        <v>9.70730351563E11</v>
      </c>
      <c r="B10597" s="2" t="s">
        <v>30081</v>
      </c>
      <c r="C10597" s="2" t="s">
        <v>30082</v>
      </c>
      <c r="D10597" s="69" t="s">
        <v>30083</v>
      </c>
      <c r="E10597" s="2" t="s">
        <v>117</v>
      </c>
      <c r="F10597" s="2" t="s">
        <v>201</v>
      </c>
      <c r="G10597" s="2" t="s">
        <v>12326</v>
      </c>
      <c r="H10597" s="4" t="s">
        <v>28288</v>
      </c>
      <c r="I10597" s="10"/>
      <c r="J10597" s="6"/>
    </row>
    <row r="10598">
      <c r="A10598" s="28">
        <v>9.70729351277E11</v>
      </c>
      <c r="B10598" s="29" t="s">
        <v>30084</v>
      </c>
      <c r="C10598" s="29" t="s">
        <v>30085</v>
      </c>
      <c r="D10598" s="28">
        <v>8.7019706999E10</v>
      </c>
      <c r="E10598" s="29" t="s">
        <v>225</v>
      </c>
      <c r="F10598" s="29" t="s">
        <v>186</v>
      </c>
      <c r="G10598" s="29" t="s">
        <v>30086</v>
      </c>
      <c r="H10598" s="51" t="s">
        <v>30087</v>
      </c>
      <c r="I10598" s="6"/>
      <c r="J10598" s="10"/>
    </row>
    <row r="10599">
      <c r="A10599" s="3">
        <v>9.70729400516E11</v>
      </c>
      <c r="B10599" s="2" t="s">
        <v>30088</v>
      </c>
      <c r="C10599" s="2" t="s">
        <v>30089</v>
      </c>
      <c r="D10599" s="69" t="s">
        <v>30090</v>
      </c>
      <c r="E10599" s="2" t="s">
        <v>173</v>
      </c>
      <c r="F10599" s="2" t="s">
        <v>273</v>
      </c>
      <c r="G10599" s="2" t="s">
        <v>274</v>
      </c>
      <c r="H10599" s="4" t="s">
        <v>6853</v>
      </c>
      <c r="I10599" s="10"/>
      <c r="J10599" s="10"/>
    </row>
    <row r="10600">
      <c r="A10600" s="62">
        <v>9.70740000015E11</v>
      </c>
      <c r="B10600" s="63" t="s">
        <v>30091</v>
      </c>
      <c r="C10600" s="63" t="s">
        <v>30092</v>
      </c>
      <c r="D10600" s="68" t="str">
        <f>+7 (707) 105 90 08</f>
        <v>#ERROR!</v>
      </c>
      <c r="E10600" s="63" t="s">
        <v>6004</v>
      </c>
      <c r="F10600" s="63" t="s">
        <v>96</v>
      </c>
      <c r="G10600" s="63" t="s">
        <v>30093</v>
      </c>
      <c r="H10600" s="33"/>
      <c r="I10600" s="33"/>
      <c r="J10600" s="6"/>
    </row>
    <row r="10601">
      <c r="A10601" s="62">
        <v>9.70740000719E11</v>
      </c>
      <c r="B10601" s="63" t="s">
        <v>30094</v>
      </c>
      <c r="C10601" s="63" t="s">
        <v>30095</v>
      </c>
      <c r="D10601" s="62">
        <v>8.716513428E10</v>
      </c>
      <c r="E10601" s="63" t="s">
        <v>6369</v>
      </c>
      <c r="F10601" s="63" t="s">
        <v>22</v>
      </c>
      <c r="G10601" s="63" t="s">
        <v>30096</v>
      </c>
      <c r="H10601" s="33"/>
      <c r="I10601" s="33"/>
      <c r="J10601" s="10"/>
    </row>
    <row r="10602">
      <c r="A10602" s="28">
        <v>9.70802301277E11</v>
      </c>
      <c r="B10602" s="29" t="s">
        <v>30097</v>
      </c>
      <c r="C10602" s="29" t="s">
        <v>30098</v>
      </c>
      <c r="D10602" s="28">
        <v>8.7781110016E10</v>
      </c>
      <c r="E10602" s="29" t="s">
        <v>21</v>
      </c>
      <c r="F10602" s="29" t="s">
        <v>37</v>
      </c>
      <c r="G10602" s="29" t="s">
        <v>7900</v>
      </c>
      <c r="H10602" s="51" t="s">
        <v>28395</v>
      </c>
      <c r="I10602" s="6"/>
      <c r="J10602" s="33"/>
    </row>
    <row r="10603">
      <c r="A10603" s="62">
        <v>9.70740001093E11</v>
      </c>
      <c r="B10603" s="63" t="s">
        <v>30099</v>
      </c>
      <c r="C10603" s="63" t="s">
        <v>30100</v>
      </c>
      <c r="D10603" s="63" t="s">
        <v>30101</v>
      </c>
      <c r="E10603" s="63" t="s">
        <v>5527</v>
      </c>
      <c r="F10603" s="63" t="s">
        <v>9</v>
      </c>
      <c r="G10603" s="63" t="s">
        <v>30102</v>
      </c>
      <c r="H10603" s="33"/>
      <c r="I10603" s="33"/>
      <c r="J10603" s="6"/>
    </row>
    <row r="10604">
      <c r="A10604" s="3">
        <v>9.70820301186E11</v>
      </c>
      <c r="B10604" s="2" t="s">
        <v>30103</v>
      </c>
      <c r="C10604" s="2" t="s">
        <v>30104</v>
      </c>
      <c r="D10604" s="3">
        <v>8.707796804E10</v>
      </c>
      <c r="E10604" s="2" t="s">
        <v>117</v>
      </c>
      <c r="F10604" s="2" t="s">
        <v>96</v>
      </c>
      <c r="G10604" s="2" t="s">
        <v>21528</v>
      </c>
      <c r="H10604" s="4" t="s">
        <v>26100</v>
      </c>
      <c r="I10604" s="10"/>
      <c r="J10604" s="6"/>
    </row>
    <row r="10605">
      <c r="A10605" s="28">
        <v>9.70802000448E11</v>
      </c>
      <c r="B10605" s="29" t="s">
        <v>30105</v>
      </c>
      <c r="C10605" s="29" t="s">
        <v>30106</v>
      </c>
      <c r="D10605" s="39" t="s">
        <v>30107</v>
      </c>
      <c r="E10605" s="29" t="s">
        <v>165</v>
      </c>
      <c r="F10605" s="29" t="s">
        <v>37</v>
      </c>
      <c r="G10605" s="29" t="s">
        <v>6089</v>
      </c>
      <c r="H10605" s="51" t="s">
        <v>28395</v>
      </c>
      <c r="I10605" s="6"/>
      <c r="J10605" s="19"/>
    </row>
    <row r="10606">
      <c r="A10606" s="28">
        <v>9.70817400128E11</v>
      </c>
      <c r="B10606" s="29" t="s">
        <v>30108</v>
      </c>
      <c r="C10606" s="29" t="s">
        <v>30109</v>
      </c>
      <c r="D10606" s="39" t="s">
        <v>30110</v>
      </c>
      <c r="E10606" s="29" t="s">
        <v>225</v>
      </c>
      <c r="F10606" s="29" t="s">
        <v>37</v>
      </c>
      <c r="G10606" s="29" t="s">
        <v>1181</v>
      </c>
      <c r="H10606" s="51" t="s">
        <v>6445</v>
      </c>
      <c r="I10606" s="6"/>
      <c r="J10606" s="13"/>
    </row>
    <row r="10607">
      <c r="A10607" s="3">
        <v>9.70805451494E11</v>
      </c>
      <c r="B10607" s="2" t="s">
        <v>24789</v>
      </c>
      <c r="C10607" s="2" t="s">
        <v>30111</v>
      </c>
      <c r="D10607" s="3">
        <v>8.7153327744E10</v>
      </c>
      <c r="E10607" s="2" t="s">
        <v>225</v>
      </c>
      <c r="F10607" s="2" t="s">
        <v>55</v>
      </c>
      <c r="G10607" s="2" t="s">
        <v>30112</v>
      </c>
      <c r="H10607" s="4" t="s">
        <v>2687</v>
      </c>
      <c r="I10607" s="10"/>
      <c r="J10607" s="6"/>
    </row>
    <row r="10608">
      <c r="A10608" s="62">
        <v>9.70806300111E11</v>
      </c>
      <c r="B10608" s="63" t="s">
        <v>30113</v>
      </c>
      <c r="C10608" s="63" t="s">
        <v>30114</v>
      </c>
      <c r="D10608" s="68" t="str">
        <f>+77768881666 ,87771794200</f>
        <v>#ERROR!</v>
      </c>
      <c r="E10608" s="63" t="s">
        <v>117</v>
      </c>
      <c r="F10608" s="63" t="s">
        <v>16</v>
      </c>
      <c r="G10608" s="63" t="s">
        <v>1634</v>
      </c>
      <c r="H10608" s="33"/>
      <c r="I10608" s="33"/>
      <c r="J10608" s="33"/>
    </row>
    <row r="10609">
      <c r="A10609" s="62">
        <v>9.70816301005E11</v>
      </c>
      <c r="B10609" s="63" t="s">
        <v>30115</v>
      </c>
      <c r="C10609" s="63" t="s">
        <v>30116</v>
      </c>
      <c r="D10609" s="62">
        <v>8.7075415818E10</v>
      </c>
      <c r="E10609" s="63" t="s">
        <v>173</v>
      </c>
      <c r="F10609" s="63" t="s">
        <v>16</v>
      </c>
      <c r="G10609" s="63" t="s">
        <v>6104</v>
      </c>
      <c r="H10609" s="33"/>
      <c r="I10609" s="33"/>
      <c r="J10609" s="10"/>
    </row>
    <row r="10610">
      <c r="A10610" s="28">
        <v>9.70823351288E11</v>
      </c>
      <c r="B10610" s="29" t="s">
        <v>30117</v>
      </c>
      <c r="C10610" s="29" t="s">
        <v>30118</v>
      </c>
      <c r="D10610" s="28">
        <v>8.7054443178E10</v>
      </c>
      <c r="E10610" s="29" t="s">
        <v>117</v>
      </c>
      <c r="F10610" s="29" t="s">
        <v>201</v>
      </c>
      <c r="G10610" s="29" t="s">
        <v>8964</v>
      </c>
      <c r="H10610" s="51" t="s">
        <v>28472</v>
      </c>
      <c r="I10610" s="6"/>
      <c r="J10610" s="10"/>
    </row>
    <row r="10611">
      <c r="A10611" s="3">
        <v>9.70821351079E11</v>
      </c>
      <c r="B10611" s="2" t="s">
        <v>30119</v>
      </c>
      <c r="C10611" s="2" t="s">
        <v>30120</v>
      </c>
      <c r="D10611" s="3">
        <v>8.7784556597E10</v>
      </c>
      <c r="E10611" s="2" t="s">
        <v>213</v>
      </c>
      <c r="F10611" s="2" t="s">
        <v>16</v>
      </c>
      <c r="G10611" s="2" t="s">
        <v>2178</v>
      </c>
      <c r="H10611" s="4" t="s">
        <v>28288</v>
      </c>
      <c r="I10611" s="10"/>
      <c r="J10611" s="10"/>
    </row>
    <row r="10612">
      <c r="A10612" s="28">
        <v>9.70822301107E11</v>
      </c>
      <c r="B10612" s="29" t="s">
        <v>16201</v>
      </c>
      <c r="C10612" s="29" t="s">
        <v>30121</v>
      </c>
      <c r="D10612" s="28">
        <v>8.7026528999E10</v>
      </c>
      <c r="E10612" s="29" t="s">
        <v>213</v>
      </c>
      <c r="F10612" s="29" t="s">
        <v>2</v>
      </c>
      <c r="G10612" s="29" t="s">
        <v>15749</v>
      </c>
      <c r="H10612" s="51" t="s">
        <v>27818</v>
      </c>
      <c r="I10612" s="6"/>
      <c r="J10612" s="13"/>
    </row>
    <row r="10613">
      <c r="A10613" s="62">
        <v>9.70827300017E11</v>
      </c>
      <c r="B10613" s="63" t="s">
        <v>30122</v>
      </c>
      <c r="C10613" s="63" t="s">
        <v>30123</v>
      </c>
      <c r="D10613" s="68" t="str">
        <f>+7 747 678 84 27</f>
        <v>#ERROR!</v>
      </c>
      <c r="E10613" s="63" t="s">
        <v>173</v>
      </c>
      <c r="F10613" s="63" t="s">
        <v>1868</v>
      </c>
      <c r="G10613" s="63" t="s">
        <v>14142</v>
      </c>
      <c r="H10613" s="33"/>
      <c r="I10613" s="33"/>
      <c r="J10613" s="6"/>
    </row>
    <row r="10614">
      <c r="A10614" s="28">
        <v>9.70829450942E11</v>
      </c>
      <c r="B10614" s="29" t="s">
        <v>30124</v>
      </c>
      <c r="C10614" s="29" t="s">
        <v>30125</v>
      </c>
      <c r="D10614" s="28">
        <v>8.7769002997E10</v>
      </c>
      <c r="E10614" s="29" t="s">
        <v>15</v>
      </c>
      <c r="F10614" s="29" t="s">
        <v>16</v>
      </c>
      <c r="G10614" s="29" t="s">
        <v>25516</v>
      </c>
      <c r="H10614" s="51" t="s">
        <v>3226</v>
      </c>
      <c r="I10614" s="6"/>
      <c r="J10614" s="6"/>
    </row>
    <row r="10615">
      <c r="A10615" s="3">
        <v>9.70901401033E11</v>
      </c>
      <c r="B10615" s="2" t="s">
        <v>30126</v>
      </c>
      <c r="C10615" s="2" t="s">
        <v>30127</v>
      </c>
      <c r="D10615" s="3">
        <v>8.7757052112E10</v>
      </c>
      <c r="E10615" s="2" t="s">
        <v>213</v>
      </c>
      <c r="F10615" s="2" t="s">
        <v>37</v>
      </c>
      <c r="G10615" s="2" t="s">
        <v>5938</v>
      </c>
      <c r="H10615" s="108">
        <v>45589.0</v>
      </c>
      <c r="I10615" s="10"/>
      <c r="J10615" s="20"/>
    </row>
    <row r="10616">
      <c r="A10616" s="3">
        <v>9.70840006345E11</v>
      </c>
      <c r="B10616" s="2" t="s">
        <v>30128</v>
      </c>
      <c r="C10616" s="2" t="s">
        <v>30129</v>
      </c>
      <c r="D10616" s="3">
        <v>8.7021706343E10</v>
      </c>
      <c r="E10616" s="2" t="s">
        <v>21</v>
      </c>
      <c r="F10616" s="2" t="s">
        <v>37</v>
      </c>
      <c r="G10616" s="2" t="s">
        <v>30130</v>
      </c>
      <c r="H10616" s="4" t="s">
        <v>7441</v>
      </c>
      <c r="I10616" s="10"/>
      <c r="J10616" s="20"/>
    </row>
    <row r="10617">
      <c r="A10617" s="3">
        <v>9.70901302154E11</v>
      </c>
      <c r="B10617" s="2" t="s">
        <v>30131</v>
      </c>
      <c r="C10617" s="2" t="s">
        <v>30132</v>
      </c>
      <c r="D10617" s="3">
        <v>8.7071122759E10</v>
      </c>
      <c r="E10617" s="2" t="s">
        <v>165</v>
      </c>
      <c r="F10617" s="2" t="s">
        <v>96</v>
      </c>
      <c r="G10617" s="2" t="s">
        <v>30133</v>
      </c>
      <c r="H10617" s="4" t="s">
        <v>26100</v>
      </c>
      <c r="I10617" s="10"/>
      <c r="J10617" s="6"/>
    </row>
    <row r="10618">
      <c r="A10618" s="28">
        <v>9.70903350948E11</v>
      </c>
      <c r="B10618" s="29" t="s">
        <v>30134</v>
      </c>
      <c r="C10618" s="29" t="s">
        <v>30135</v>
      </c>
      <c r="D10618" s="39" t="s">
        <v>30136</v>
      </c>
      <c r="E10618" s="29" t="s">
        <v>117</v>
      </c>
      <c r="F10618" s="29" t="s">
        <v>201</v>
      </c>
      <c r="G10618" s="29" t="s">
        <v>1163</v>
      </c>
      <c r="H10618" s="51" t="s">
        <v>3226</v>
      </c>
      <c r="I10618" s="6"/>
      <c r="J10618" s="6"/>
    </row>
    <row r="10619">
      <c r="A10619" s="62">
        <v>9.70901400411E11</v>
      </c>
      <c r="B10619" s="63" t="s">
        <v>30137</v>
      </c>
      <c r="C10619" s="63" t="s">
        <v>30138</v>
      </c>
      <c r="D10619" s="62">
        <v>8.7785387888E10</v>
      </c>
      <c r="E10619" s="63" t="s">
        <v>117</v>
      </c>
      <c r="F10619" s="63" t="s">
        <v>16</v>
      </c>
      <c r="G10619" s="63" t="s">
        <v>30139</v>
      </c>
      <c r="H10619" s="33"/>
      <c r="I10619" s="33"/>
      <c r="J10619" s="13"/>
    </row>
    <row r="10620">
      <c r="A10620" s="28">
        <v>9.70908450031E11</v>
      </c>
      <c r="B10620" s="29" t="s">
        <v>30140</v>
      </c>
      <c r="C10620" s="29" t="s">
        <v>30141</v>
      </c>
      <c r="D10620" s="28">
        <f>+77018002740</f>
        <v>77018002740</v>
      </c>
      <c r="E10620" s="29" t="s">
        <v>16</v>
      </c>
      <c r="F10620" s="29" t="s">
        <v>71</v>
      </c>
      <c r="G10620" s="29" t="s">
        <v>30142</v>
      </c>
      <c r="H10620" s="6"/>
      <c r="I10620" s="6"/>
      <c r="J10620" s="13"/>
    </row>
    <row r="10621">
      <c r="A10621" s="28">
        <v>9.70904401169E11</v>
      </c>
      <c r="B10621" s="29" t="s">
        <v>17036</v>
      </c>
      <c r="C10621" s="29" t="s">
        <v>30143</v>
      </c>
      <c r="D10621" s="28">
        <v>8.7473362025E10</v>
      </c>
      <c r="E10621" s="29" t="s">
        <v>36</v>
      </c>
      <c r="F10621" s="29" t="s">
        <v>2</v>
      </c>
      <c r="G10621" s="29" t="s">
        <v>3360</v>
      </c>
      <c r="H10621" s="51" t="s">
        <v>27818</v>
      </c>
      <c r="I10621" s="6"/>
      <c r="J10621" s="20"/>
    </row>
    <row r="10622">
      <c r="A10622" s="62">
        <v>9.70914300941E11</v>
      </c>
      <c r="B10622" s="63" t="s">
        <v>17949</v>
      </c>
      <c r="C10622" s="63" t="s">
        <v>30144</v>
      </c>
      <c r="D10622" s="62">
        <v>8.7472672382E10</v>
      </c>
      <c r="E10622" s="63" t="s">
        <v>173</v>
      </c>
      <c r="F10622" s="63" t="s">
        <v>2984</v>
      </c>
      <c r="G10622" s="63" t="s">
        <v>5964</v>
      </c>
      <c r="H10622" s="33"/>
      <c r="I10622" s="33"/>
      <c r="J10622" s="13"/>
    </row>
    <row r="10623">
      <c r="A10623" s="58"/>
      <c r="B10623" s="58"/>
      <c r="C10623" s="58"/>
      <c r="D10623" s="58"/>
      <c r="E10623" s="58"/>
      <c r="F10623" s="58"/>
      <c r="G10623" s="58"/>
      <c r="H10623" s="6"/>
      <c r="I10623" s="6"/>
      <c r="J10623" s="33"/>
    </row>
    <row r="10624">
      <c r="A10624" s="28">
        <v>9.70909351136E11</v>
      </c>
      <c r="B10624" s="29" t="s">
        <v>30145</v>
      </c>
      <c r="C10624" s="29" t="s">
        <v>30146</v>
      </c>
      <c r="D10624" s="39" t="s">
        <v>30147</v>
      </c>
      <c r="E10624" s="29" t="s">
        <v>117</v>
      </c>
      <c r="F10624" s="29" t="s">
        <v>71</v>
      </c>
      <c r="G10624" s="29" t="s">
        <v>2083</v>
      </c>
      <c r="H10624" s="6"/>
      <c r="I10624" s="6"/>
      <c r="J10624" s="6"/>
    </row>
    <row r="10625">
      <c r="A10625" s="62">
        <v>9.70926301033E11</v>
      </c>
      <c r="B10625" s="63" t="s">
        <v>30148</v>
      </c>
      <c r="C10625" s="63" t="s">
        <v>30149</v>
      </c>
      <c r="D10625" s="62">
        <v>8.7472715598E10</v>
      </c>
      <c r="E10625" s="63" t="s">
        <v>15</v>
      </c>
      <c r="F10625" s="63" t="s">
        <v>205</v>
      </c>
      <c r="G10625" s="63" t="s">
        <v>6423</v>
      </c>
      <c r="H10625" s="33"/>
      <c r="I10625" s="33"/>
      <c r="J10625" s="10"/>
    </row>
    <row r="10626">
      <c r="A10626" s="28">
        <v>9.70921350272E11</v>
      </c>
      <c r="B10626" s="29" t="s">
        <v>30150</v>
      </c>
      <c r="C10626" s="29" t="s">
        <v>30151</v>
      </c>
      <c r="D10626" s="28">
        <v>8.7769020099E10</v>
      </c>
      <c r="E10626" s="29" t="s">
        <v>165</v>
      </c>
      <c r="F10626" s="29" t="s">
        <v>91</v>
      </c>
      <c r="G10626" s="29" t="s">
        <v>2739</v>
      </c>
      <c r="H10626" s="51" t="s">
        <v>28264</v>
      </c>
      <c r="I10626" s="6"/>
      <c r="J10626" s="6"/>
    </row>
    <row r="10627">
      <c r="A10627" s="62">
        <v>9.70921350528E11</v>
      </c>
      <c r="B10627" s="63" t="s">
        <v>30152</v>
      </c>
      <c r="C10627" s="63" t="s">
        <v>30153</v>
      </c>
      <c r="D10627" s="62">
        <v>8.7751142703E10</v>
      </c>
      <c r="E10627" s="63" t="s">
        <v>674</v>
      </c>
      <c r="F10627" s="63" t="s">
        <v>16</v>
      </c>
      <c r="G10627" s="63" t="s">
        <v>30154</v>
      </c>
      <c r="H10627" s="33"/>
      <c r="I10627" s="33"/>
      <c r="J10627" s="6"/>
    </row>
    <row r="10628">
      <c r="A10628" s="62">
        <v>9.709153014E11</v>
      </c>
      <c r="B10628" s="63" t="s">
        <v>30155</v>
      </c>
      <c r="C10628" s="63" t="s">
        <v>30156</v>
      </c>
      <c r="D10628" s="68" t="str">
        <f>+7 7004030704</f>
        <v>#ERROR!</v>
      </c>
      <c r="E10628" s="63" t="s">
        <v>302</v>
      </c>
      <c r="F10628" s="63" t="s">
        <v>16</v>
      </c>
      <c r="G10628" s="63" t="s">
        <v>6328</v>
      </c>
      <c r="H10628" s="33"/>
      <c r="I10628" s="33"/>
      <c r="J10628" s="33"/>
    </row>
    <row r="10629">
      <c r="A10629" s="3">
        <v>9.70918301159E11</v>
      </c>
      <c r="B10629" s="2" t="s">
        <v>30157</v>
      </c>
      <c r="C10629" s="2" t="s">
        <v>30158</v>
      </c>
      <c r="D10629" s="3">
        <v>8.7474900508E10</v>
      </c>
      <c r="E10629" s="2" t="s">
        <v>213</v>
      </c>
      <c r="F10629" s="2" t="s">
        <v>31</v>
      </c>
      <c r="G10629" s="2" t="s">
        <v>2542</v>
      </c>
      <c r="H10629" s="4" t="s">
        <v>7313</v>
      </c>
      <c r="I10629" s="10"/>
      <c r="J10629" s="13"/>
    </row>
    <row r="10630">
      <c r="A10630" s="28">
        <v>9.70922351177E11</v>
      </c>
      <c r="B10630" s="29" t="s">
        <v>30159</v>
      </c>
      <c r="C10630" s="29" t="s">
        <v>30160</v>
      </c>
      <c r="D10630" s="28">
        <v>8.7025986482E10</v>
      </c>
      <c r="E10630" s="29" t="s">
        <v>213</v>
      </c>
      <c r="F10630" s="29" t="s">
        <v>22</v>
      </c>
      <c r="G10630" s="29" t="s">
        <v>1367</v>
      </c>
      <c r="H10630" s="51" t="s">
        <v>2713</v>
      </c>
      <c r="I10630" s="6"/>
      <c r="J10630" s="13"/>
    </row>
    <row r="10631">
      <c r="A10631" s="28">
        <v>9.70926351426E11</v>
      </c>
      <c r="B10631" s="29" t="s">
        <v>30161</v>
      </c>
      <c r="C10631" s="29" t="s">
        <v>30162</v>
      </c>
      <c r="D10631" s="28">
        <v>8.777321789E10</v>
      </c>
      <c r="E10631" s="29" t="s">
        <v>225</v>
      </c>
      <c r="F10631" s="29" t="s">
        <v>60</v>
      </c>
      <c r="G10631" s="29" t="s">
        <v>1768</v>
      </c>
      <c r="H10631" s="51" t="s">
        <v>5852</v>
      </c>
      <c r="I10631" s="6"/>
      <c r="J10631" s="10"/>
    </row>
    <row r="10632">
      <c r="A10632" s="28">
        <v>9.70928350607E11</v>
      </c>
      <c r="B10632" s="29" t="s">
        <v>30163</v>
      </c>
      <c r="C10632" s="29" t="s">
        <v>30164</v>
      </c>
      <c r="D10632" s="28">
        <v>8.7026727028E10</v>
      </c>
      <c r="E10632" s="29" t="s">
        <v>117</v>
      </c>
      <c r="F10632" s="29" t="s">
        <v>201</v>
      </c>
      <c r="G10632" s="29" t="s">
        <v>2178</v>
      </c>
      <c r="H10632" s="51" t="s">
        <v>3552</v>
      </c>
      <c r="I10632" s="6"/>
      <c r="J10632" s="33"/>
    </row>
    <row r="10633">
      <c r="A10633" s="28">
        <v>9.70929450331E11</v>
      </c>
      <c r="B10633" s="29" t="s">
        <v>30165</v>
      </c>
      <c r="C10633" s="29" t="s">
        <v>30166</v>
      </c>
      <c r="D10633" s="28">
        <f>+77773485346</f>
        <v>77773485346</v>
      </c>
      <c r="E10633" s="29" t="s">
        <v>213</v>
      </c>
      <c r="F10633" s="29" t="s">
        <v>201</v>
      </c>
      <c r="G10633" s="29" t="s">
        <v>2815</v>
      </c>
      <c r="H10633" s="51" t="s">
        <v>3226</v>
      </c>
      <c r="I10633" s="6"/>
      <c r="J10633" s="6"/>
    </row>
    <row r="10634">
      <c r="A10634" s="62">
        <v>9.70940001566E11</v>
      </c>
      <c r="B10634" s="63" t="s">
        <v>30167</v>
      </c>
      <c r="C10634" s="63" t="s">
        <v>30168</v>
      </c>
      <c r="D10634" s="63" t="s">
        <v>30169</v>
      </c>
      <c r="E10634" s="63" t="s">
        <v>5527</v>
      </c>
      <c r="F10634" s="63" t="s">
        <v>141</v>
      </c>
      <c r="G10634" s="63" t="s">
        <v>30170</v>
      </c>
      <c r="H10634" s="33"/>
      <c r="I10634" s="33"/>
      <c r="J10634" s="33"/>
    </row>
    <row r="10635">
      <c r="A10635" s="28">
        <v>9.71020301E11</v>
      </c>
      <c r="B10635" s="29" t="s">
        <v>30171</v>
      </c>
      <c r="C10635" s="29" t="s">
        <v>30172</v>
      </c>
      <c r="D10635" s="39" t="s">
        <v>30173</v>
      </c>
      <c r="E10635" s="29" t="s">
        <v>117</v>
      </c>
      <c r="F10635" s="29" t="s">
        <v>2</v>
      </c>
      <c r="G10635" s="29" t="s">
        <v>11832</v>
      </c>
      <c r="H10635" s="51" t="s">
        <v>27818</v>
      </c>
      <c r="I10635" s="6"/>
      <c r="J10635" s="10"/>
    </row>
    <row r="10636">
      <c r="A10636" s="3">
        <v>9.71001300445E11</v>
      </c>
      <c r="B10636" s="2" t="s">
        <v>30174</v>
      </c>
      <c r="C10636" s="2" t="s">
        <v>30175</v>
      </c>
      <c r="D10636" s="3">
        <f>+77006851695</f>
        <v>77006851695</v>
      </c>
      <c r="E10636" s="2" t="s">
        <v>36</v>
      </c>
      <c r="F10636" s="2" t="s">
        <v>96</v>
      </c>
      <c r="G10636" s="2" t="s">
        <v>11825</v>
      </c>
      <c r="H10636" s="4" t="s">
        <v>26781</v>
      </c>
      <c r="I10636" s="10"/>
      <c r="J10636" s="33"/>
    </row>
    <row r="10637">
      <c r="A10637" s="3">
        <v>9.71026300273E11</v>
      </c>
      <c r="B10637" s="2" t="s">
        <v>30176</v>
      </c>
      <c r="C10637" s="2" t="s">
        <v>30177</v>
      </c>
      <c r="D10637" s="3">
        <v>8.7756039505E10</v>
      </c>
      <c r="E10637" s="2" t="s">
        <v>117</v>
      </c>
      <c r="F10637" s="2" t="s">
        <v>37</v>
      </c>
      <c r="G10637" s="2" t="s">
        <v>14092</v>
      </c>
      <c r="H10637" s="4" t="s">
        <v>7914</v>
      </c>
      <c r="I10637" s="10"/>
      <c r="J10637" s="6"/>
    </row>
    <row r="10638">
      <c r="A10638" s="62">
        <v>9.71117300684E11</v>
      </c>
      <c r="B10638" s="63" t="s">
        <v>30178</v>
      </c>
      <c r="C10638" s="63" t="s">
        <v>30179</v>
      </c>
      <c r="D10638" s="68" t="str">
        <f>+77029467555 ,87029467555</f>
        <v>#ERROR!</v>
      </c>
      <c r="E10638" s="63" t="s">
        <v>106</v>
      </c>
      <c r="F10638" s="63" t="s">
        <v>16</v>
      </c>
      <c r="G10638" s="63" t="s">
        <v>17026</v>
      </c>
      <c r="H10638" s="33"/>
      <c r="I10638" s="33"/>
      <c r="J10638" s="6"/>
    </row>
    <row r="10639">
      <c r="A10639" s="28">
        <v>9.7110645027E11</v>
      </c>
      <c r="B10639" s="29" t="s">
        <v>30180</v>
      </c>
      <c r="C10639" s="29" t="s">
        <v>30181</v>
      </c>
      <c r="D10639" s="39" t="s">
        <v>30182</v>
      </c>
      <c r="E10639" s="29" t="s">
        <v>225</v>
      </c>
      <c r="F10639" s="29" t="s">
        <v>22</v>
      </c>
      <c r="G10639" s="29" t="s">
        <v>1099</v>
      </c>
      <c r="H10639" s="51" t="s">
        <v>2713</v>
      </c>
      <c r="I10639" s="6"/>
      <c r="J10639" s="20"/>
    </row>
    <row r="10640">
      <c r="A10640" s="3">
        <v>9.71108401085E11</v>
      </c>
      <c r="B10640" s="2" t="s">
        <v>30183</v>
      </c>
      <c r="C10640" s="2" t="s">
        <v>30184</v>
      </c>
      <c r="D10640" s="3">
        <v>8.7076048993E10</v>
      </c>
      <c r="E10640" s="2" t="s">
        <v>225</v>
      </c>
      <c r="F10640" s="2" t="s">
        <v>31</v>
      </c>
      <c r="G10640" s="2" t="s">
        <v>30185</v>
      </c>
      <c r="H10640" s="4" t="s">
        <v>30186</v>
      </c>
      <c r="I10640" s="10"/>
      <c r="J10640" s="10"/>
    </row>
    <row r="10641">
      <c r="A10641" s="28">
        <v>9.71117350244E11</v>
      </c>
      <c r="B10641" s="29" t="s">
        <v>30187</v>
      </c>
      <c r="C10641" s="29" t="s">
        <v>30188</v>
      </c>
      <c r="D10641" s="28">
        <v>8.7776707253E10</v>
      </c>
      <c r="E10641" s="29" t="s">
        <v>213</v>
      </c>
      <c r="F10641" s="29" t="s">
        <v>91</v>
      </c>
      <c r="G10641" s="29" t="s">
        <v>15319</v>
      </c>
      <c r="H10641" s="51" t="s">
        <v>3217</v>
      </c>
      <c r="I10641" s="6"/>
      <c r="J10641" s="6"/>
    </row>
    <row r="10642">
      <c r="A10642" s="3">
        <v>9.71121301159E11</v>
      </c>
      <c r="B10642" s="2" t="s">
        <v>30189</v>
      </c>
      <c r="C10642" s="2" t="s">
        <v>30190</v>
      </c>
      <c r="D10642" s="3">
        <v>8.7071202897E10</v>
      </c>
      <c r="E10642" s="2" t="s">
        <v>165</v>
      </c>
      <c r="F10642" s="2" t="s">
        <v>37</v>
      </c>
      <c r="G10642" s="2" t="s">
        <v>6350</v>
      </c>
      <c r="H10642" s="4" t="s">
        <v>7441</v>
      </c>
      <c r="I10642" s="10"/>
      <c r="J10642" s="10"/>
    </row>
    <row r="10643">
      <c r="A10643" s="28">
        <v>9.7111930017E11</v>
      </c>
      <c r="B10643" s="29" t="s">
        <v>30191</v>
      </c>
      <c r="C10643" s="29" t="s">
        <v>30192</v>
      </c>
      <c r="D10643" s="28">
        <f>+77766301010</f>
        <v>77766301010</v>
      </c>
      <c r="E10643" s="29" t="s">
        <v>165</v>
      </c>
      <c r="F10643" s="29" t="s">
        <v>2</v>
      </c>
      <c r="G10643" s="29" t="s">
        <v>13231</v>
      </c>
      <c r="H10643" s="51" t="s">
        <v>27818</v>
      </c>
      <c r="I10643" s="6"/>
      <c r="J10643" s="13"/>
    </row>
    <row r="10644">
      <c r="A10644" s="28">
        <v>9.71223301024E11</v>
      </c>
      <c r="B10644" s="29" t="s">
        <v>3227</v>
      </c>
      <c r="C10644" s="29" t="s">
        <v>30193</v>
      </c>
      <c r="D10644" s="29" t="s">
        <v>30194</v>
      </c>
      <c r="E10644" s="29" t="s">
        <v>525</v>
      </c>
      <c r="F10644" s="29" t="s">
        <v>16</v>
      </c>
      <c r="G10644" s="29" t="s">
        <v>14082</v>
      </c>
      <c r="H10644" s="51" t="s">
        <v>6816</v>
      </c>
      <c r="I10644" s="6"/>
      <c r="J10644" s="13"/>
    </row>
    <row r="10645">
      <c r="A10645" s="62">
        <v>9.7114000307E11</v>
      </c>
      <c r="B10645" s="63" t="s">
        <v>30195</v>
      </c>
      <c r="C10645" s="63" t="s">
        <v>30196</v>
      </c>
      <c r="D10645" s="63" t="s">
        <v>30197</v>
      </c>
      <c r="E10645" s="63" t="s">
        <v>117</v>
      </c>
      <c r="F10645" s="63" t="s">
        <v>37</v>
      </c>
      <c r="G10645" s="63" t="s">
        <v>30198</v>
      </c>
      <c r="H10645" s="33"/>
      <c r="I10645" s="33"/>
      <c r="J10645" s="13"/>
    </row>
    <row r="10646">
      <c r="A10646" s="28">
        <v>9.71205300484E11</v>
      </c>
      <c r="B10646" s="29" t="s">
        <v>15230</v>
      </c>
      <c r="C10646" s="29" t="s">
        <v>30199</v>
      </c>
      <c r="D10646" s="28">
        <v>8.7017037346E10</v>
      </c>
      <c r="E10646" s="29" t="s">
        <v>36</v>
      </c>
      <c r="F10646" s="29" t="s">
        <v>31</v>
      </c>
      <c r="G10646" s="29" t="s">
        <v>12159</v>
      </c>
      <c r="H10646" s="51" t="s">
        <v>30200</v>
      </c>
      <c r="I10646" s="6"/>
      <c r="J10646" s="13"/>
    </row>
    <row r="10647">
      <c r="A10647" s="28">
        <v>9.7120530081E11</v>
      </c>
      <c r="B10647" s="29" t="s">
        <v>30201</v>
      </c>
      <c r="C10647" s="29" t="s">
        <v>30202</v>
      </c>
      <c r="D10647" s="28">
        <v>8.7711786263E10</v>
      </c>
      <c r="E10647" s="29" t="s">
        <v>117</v>
      </c>
      <c r="F10647" s="29" t="s">
        <v>31</v>
      </c>
      <c r="G10647" s="29" t="s">
        <v>3561</v>
      </c>
      <c r="H10647" s="51" t="s">
        <v>6359</v>
      </c>
      <c r="I10647" s="6"/>
      <c r="J10647" s="10"/>
    </row>
    <row r="10648">
      <c r="A10648" s="28">
        <v>9.71130451061E11</v>
      </c>
      <c r="B10648" s="161" t="s">
        <v>30203</v>
      </c>
      <c r="C10648" s="29" t="s">
        <v>30204</v>
      </c>
      <c r="D10648" s="28">
        <v>8.7476185924E10</v>
      </c>
      <c r="E10648" s="29" t="s">
        <v>165</v>
      </c>
      <c r="F10648" s="29" t="s">
        <v>91</v>
      </c>
      <c r="G10648" s="29" t="s">
        <v>3280</v>
      </c>
      <c r="H10648" s="51" t="s">
        <v>3217</v>
      </c>
      <c r="I10648" s="6"/>
      <c r="J10648" s="6"/>
    </row>
    <row r="10649">
      <c r="A10649" s="62">
        <v>9.71201300728E11</v>
      </c>
      <c r="B10649" s="63" t="s">
        <v>30205</v>
      </c>
      <c r="C10649" s="63" t="s">
        <v>30206</v>
      </c>
      <c r="D10649" s="62">
        <f>+77784424946</f>
        <v>77784424946</v>
      </c>
      <c r="E10649" s="63" t="s">
        <v>36</v>
      </c>
      <c r="F10649" s="63" t="s">
        <v>205</v>
      </c>
      <c r="G10649" s="63" t="s">
        <v>30207</v>
      </c>
      <c r="H10649" s="33"/>
      <c r="I10649" s="33"/>
      <c r="J10649" s="33"/>
    </row>
    <row r="10650">
      <c r="A10650" s="72">
        <v>9.71205350133E11</v>
      </c>
      <c r="B10650" s="73" t="s">
        <v>30208</v>
      </c>
      <c r="C10650" s="73" t="s">
        <v>30209</v>
      </c>
      <c r="D10650" s="72">
        <v>8.7076771998E10</v>
      </c>
      <c r="E10650" s="73" t="s">
        <v>14367</v>
      </c>
      <c r="F10650" s="73" t="s">
        <v>91</v>
      </c>
      <c r="G10650" s="73" t="s">
        <v>3280</v>
      </c>
      <c r="H10650" s="74" t="s">
        <v>28127</v>
      </c>
      <c r="I10650" s="14"/>
      <c r="J10650" s="6"/>
    </row>
    <row r="10651">
      <c r="A10651" s="62">
        <v>9.71207300702E11</v>
      </c>
      <c r="B10651" s="63" t="s">
        <v>30210</v>
      </c>
      <c r="C10651" s="63" t="s">
        <v>30210</v>
      </c>
      <c r="D10651" s="62">
        <f>+77785965991</f>
        <v>77785965991</v>
      </c>
      <c r="E10651" s="63" t="s">
        <v>117</v>
      </c>
      <c r="F10651" s="63" t="s">
        <v>1868</v>
      </c>
      <c r="G10651" s="63" t="s">
        <v>14142</v>
      </c>
      <c r="H10651" s="33"/>
      <c r="I10651" s="33"/>
      <c r="J10651" s="33"/>
    </row>
    <row r="10652">
      <c r="A10652" s="28">
        <v>9.71210300223E11</v>
      </c>
      <c r="B10652" s="29" t="s">
        <v>30211</v>
      </c>
      <c r="C10652" s="29" t="s">
        <v>30212</v>
      </c>
      <c r="D10652" s="28">
        <v>8.7015297228E10</v>
      </c>
      <c r="E10652" s="29" t="s">
        <v>302</v>
      </c>
      <c r="F10652" s="29" t="s">
        <v>2</v>
      </c>
      <c r="G10652" s="29" t="s">
        <v>13244</v>
      </c>
      <c r="H10652" s="51" t="s">
        <v>27818</v>
      </c>
      <c r="I10652" s="6"/>
      <c r="J10652" s="6"/>
    </row>
    <row r="10653">
      <c r="A10653" s="62">
        <v>9.71240001553E11</v>
      </c>
      <c r="B10653" s="63" t="s">
        <v>30213</v>
      </c>
      <c r="C10653" s="63" t="s">
        <v>30214</v>
      </c>
      <c r="D10653" s="63" t="s">
        <v>30215</v>
      </c>
      <c r="E10653" s="63" t="s">
        <v>5527</v>
      </c>
      <c r="F10653" s="63" t="s">
        <v>141</v>
      </c>
      <c r="G10653" s="63" t="s">
        <v>30216</v>
      </c>
      <c r="H10653" s="33"/>
      <c r="I10653" s="33"/>
      <c r="J10653" s="13"/>
    </row>
    <row r="10654">
      <c r="A10654" s="62">
        <v>9.80101450371E11</v>
      </c>
      <c r="B10654" s="63" t="s">
        <v>30217</v>
      </c>
      <c r="C10654" s="63" t="s">
        <v>30218</v>
      </c>
      <c r="D10654" s="62">
        <f>+77473793232</f>
        <v>77473793232</v>
      </c>
      <c r="E10654" s="63" t="s">
        <v>1335</v>
      </c>
      <c r="F10654" s="63" t="s">
        <v>16</v>
      </c>
      <c r="G10654" s="63" t="s">
        <v>3100</v>
      </c>
      <c r="H10654" s="33"/>
      <c r="I10654" s="33"/>
      <c r="J10654" s="10"/>
    </row>
    <row r="10655">
      <c r="A10655" s="62">
        <v>9.7124000186E11</v>
      </c>
      <c r="B10655" s="63" t="s">
        <v>30219</v>
      </c>
      <c r="C10655" s="63" t="s">
        <v>30220</v>
      </c>
      <c r="D10655" s="62">
        <v>8.7114060141E10</v>
      </c>
      <c r="E10655" s="63" t="s">
        <v>6107</v>
      </c>
      <c r="F10655" s="63" t="s">
        <v>91</v>
      </c>
      <c r="G10655" s="63" t="s">
        <v>30221</v>
      </c>
      <c r="H10655" s="33"/>
      <c r="I10655" s="33"/>
      <c r="J10655" s="33"/>
    </row>
    <row r="10656">
      <c r="A10656" s="28">
        <v>9.71240002462E11</v>
      </c>
      <c r="B10656" s="29" t="s">
        <v>30222</v>
      </c>
      <c r="C10656" s="29" t="s">
        <v>30223</v>
      </c>
      <c r="D10656" s="39" t="s">
        <v>30224</v>
      </c>
      <c r="E10656" s="29" t="s">
        <v>21</v>
      </c>
      <c r="F10656" s="29" t="s">
        <v>22</v>
      </c>
      <c r="G10656" s="29" t="s">
        <v>30225</v>
      </c>
      <c r="H10656" s="51" t="s">
        <v>2713</v>
      </c>
      <c r="I10656" s="6"/>
      <c r="J10656" s="6"/>
    </row>
    <row r="10657">
      <c r="A10657" s="62">
        <v>9.71240002541E11</v>
      </c>
      <c r="B10657" s="63" t="s">
        <v>30226</v>
      </c>
      <c r="C10657" s="63" t="s">
        <v>30227</v>
      </c>
      <c r="D10657" s="63" t="s">
        <v>30228</v>
      </c>
      <c r="E10657" s="63" t="s">
        <v>6107</v>
      </c>
      <c r="F10657" s="63" t="s">
        <v>91</v>
      </c>
      <c r="G10657" s="63" t="s">
        <v>30229</v>
      </c>
      <c r="H10657" s="33"/>
      <c r="I10657" s="33"/>
      <c r="J10657" s="6"/>
    </row>
    <row r="10658">
      <c r="A10658" s="3">
        <v>9.80104450182E11</v>
      </c>
      <c r="B10658" s="2" t="s">
        <v>30230</v>
      </c>
      <c r="C10658" s="2" t="s">
        <v>30231</v>
      </c>
      <c r="D10658" s="3">
        <v>8.7082626498E10</v>
      </c>
      <c r="E10658" s="2" t="s">
        <v>165</v>
      </c>
      <c r="F10658" s="2" t="s">
        <v>71</v>
      </c>
      <c r="G10658" s="2" t="s">
        <v>26626</v>
      </c>
      <c r="H10658" s="4" t="s">
        <v>3318</v>
      </c>
      <c r="I10658" s="10"/>
      <c r="J10658" s="6"/>
    </row>
    <row r="10659">
      <c r="A10659" s="3">
        <v>9.8010335095E11</v>
      </c>
      <c r="B10659" s="2" t="s">
        <v>21844</v>
      </c>
      <c r="C10659" s="2" t="s">
        <v>30232</v>
      </c>
      <c r="D10659" s="3">
        <f>+77478400126</f>
        <v>77478400126</v>
      </c>
      <c r="E10659" s="2" t="s">
        <v>165</v>
      </c>
      <c r="F10659" s="2" t="s">
        <v>141</v>
      </c>
      <c r="G10659" s="2" t="s">
        <v>30233</v>
      </c>
      <c r="H10659" s="4" t="s">
        <v>14093</v>
      </c>
      <c r="I10659" s="10"/>
      <c r="J10659" s="6"/>
    </row>
    <row r="10660">
      <c r="A10660" s="3">
        <v>9.80110351203E11</v>
      </c>
      <c r="B10660" s="2" t="s">
        <v>29852</v>
      </c>
      <c r="C10660" s="2" t="s">
        <v>30234</v>
      </c>
      <c r="D10660" s="3">
        <v>8.7767177245E10</v>
      </c>
      <c r="E10660" s="2" t="s">
        <v>165</v>
      </c>
      <c r="F10660" s="2" t="s">
        <v>201</v>
      </c>
      <c r="G10660" s="2" t="s">
        <v>498</v>
      </c>
      <c r="H10660" s="4" t="s">
        <v>30235</v>
      </c>
      <c r="I10660" s="10"/>
      <c r="J10660" s="10"/>
    </row>
    <row r="10661">
      <c r="A10661" s="62">
        <v>9.80115300137E11</v>
      </c>
      <c r="B10661" s="63" t="s">
        <v>30236</v>
      </c>
      <c r="C10661" s="63" t="s">
        <v>30236</v>
      </c>
      <c r="D10661" s="68" t="str">
        <f>+7 (778) 160 93 63</f>
        <v>#ERROR!</v>
      </c>
      <c r="E10661" s="63" t="s">
        <v>173</v>
      </c>
      <c r="F10661" s="63" t="s">
        <v>205</v>
      </c>
      <c r="G10661" s="63" t="s">
        <v>1634</v>
      </c>
      <c r="H10661" s="33"/>
      <c r="I10661" s="33"/>
      <c r="J10661" s="13"/>
    </row>
    <row r="10662">
      <c r="A10662" s="28">
        <v>9.80116350248E11</v>
      </c>
      <c r="B10662" s="29" t="s">
        <v>30237</v>
      </c>
      <c r="C10662" s="29" t="s">
        <v>30238</v>
      </c>
      <c r="D10662" s="29" t="s">
        <v>30239</v>
      </c>
      <c r="E10662" s="29" t="s">
        <v>165</v>
      </c>
      <c r="F10662" s="29" t="s">
        <v>141</v>
      </c>
      <c r="G10662" s="29" t="s">
        <v>30240</v>
      </c>
      <c r="H10662" s="51" t="s">
        <v>5566</v>
      </c>
      <c r="I10662" s="6"/>
      <c r="J10662" s="13"/>
    </row>
    <row r="10663">
      <c r="A10663" s="28">
        <v>9.80115450457E11</v>
      </c>
      <c r="B10663" s="29" t="s">
        <v>30241</v>
      </c>
      <c r="C10663" s="29" t="s">
        <v>30242</v>
      </c>
      <c r="D10663" s="28">
        <v>8.7751882269E10</v>
      </c>
      <c r="E10663" s="29" t="s">
        <v>117</v>
      </c>
      <c r="F10663" s="29" t="s">
        <v>141</v>
      </c>
      <c r="G10663" s="29" t="s">
        <v>1752</v>
      </c>
      <c r="H10663" s="51" t="s">
        <v>5566</v>
      </c>
      <c r="I10663" s="6"/>
      <c r="J10663" s="13"/>
    </row>
    <row r="10664">
      <c r="A10664" s="28">
        <v>9.80116401256E11</v>
      </c>
      <c r="B10664" s="29" t="s">
        <v>1247</v>
      </c>
      <c r="C10664" s="29" t="s">
        <v>30243</v>
      </c>
      <c r="D10664" s="28">
        <v>8.7479484921E10</v>
      </c>
      <c r="E10664" s="29" t="s">
        <v>36</v>
      </c>
      <c r="F10664" s="29" t="s">
        <v>2</v>
      </c>
      <c r="G10664" s="29" t="s">
        <v>5569</v>
      </c>
      <c r="H10664" s="51" t="s">
        <v>30244</v>
      </c>
      <c r="I10664" s="6"/>
      <c r="J10664" s="13"/>
    </row>
    <row r="10665">
      <c r="A10665" s="3">
        <v>9.80123351284E11</v>
      </c>
      <c r="B10665" s="2" t="s">
        <v>30245</v>
      </c>
      <c r="C10665" s="2" t="s">
        <v>30246</v>
      </c>
      <c r="D10665" s="3">
        <v>8.7009531129E10</v>
      </c>
      <c r="E10665" s="2" t="s">
        <v>272</v>
      </c>
      <c r="F10665" s="2" t="s">
        <v>201</v>
      </c>
      <c r="G10665" s="2" t="s">
        <v>30247</v>
      </c>
      <c r="H10665" s="4" t="s">
        <v>28288</v>
      </c>
      <c r="I10665" s="10"/>
      <c r="J10665" s="6"/>
    </row>
    <row r="10666">
      <c r="A10666" s="62">
        <v>9.80120300749E11</v>
      </c>
      <c r="B10666" s="63" t="s">
        <v>26301</v>
      </c>
      <c r="C10666" s="63" t="s">
        <v>30248</v>
      </c>
      <c r="D10666" s="68" t="str">
        <f>+7 778 260 8226</f>
        <v>#ERROR!</v>
      </c>
      <c r="E10666" s="63" t="s">
        <v>165</v>
      </c>
      <c r="F10666" s="63" t="s">
        <v>205</v>
      </c>
      <c r="G10666" s="63" t="s">
        <v>28773</v>
      </c>
      <c r="H10666" s="33"/>
      <c r="I10666" s="33"/>
      <c r="J10666" s="6"/>
    </row>
    <row r="10667">
      <c r="A10667" s="58"/>
      <c r="B10667" s="58"/>
      <c r="C10667" s="58"/>
      <c r="D10667" s="58"/>
      <c r="E10667" s="58"/>
      <c r="F10667" s="58"/>
      <c r="G10667" s="58"/>
      <c r="H10667" s="6"/>
      <c r="I10667" s="6"/>
      <c r="J10667" s="6"/>
    </row>
    <row r="10668">
      <c r="A10668" s="62">
        <v>9.80140000673E11</v>
      </c>
      <c r="B10668" s="63" t="s">
        <v>30249</v>
      </c>
      <c r="C10668" s="63" t="s">
        <v>30250</v>
      </c>
      <c r="D10668" s="68" t="str">
        <f>+7(715) 412 34 96 ,87154123496</f>
        <v>#ERROR!</v>
      </c>
      <c r="E10668" s="63" t="s">
        <v>21</v>
      </c>
      <c r="F10668" s="63" t="s">
        <v>55</v>
      </c>
      <c r="G10668" s="63" t="s">
        <v>30251</v>
      </c>
      <c r="H10668" s="33"/>
      <c r="I10668" s="33"/>
      <c r="J10668" s="10"/>
    </row>
    <row r="10669">
      <c r="A10669" s="28">
        <v>9.80140003476E11</v>
      </c>
      <c r="B10669" s="29" t="s">
        <v>30252</v>
      </c>
      <c r="C10669" s="29" t="s">
        <v>30253</v>
      </c>
      <c r="D10669" s="29" t="s">
        <v>30254</v>
      </c>
      <c r="E10669" s="29" t="s">
        <v>165</v>
      </c>
      <c r="F10669" s="29" t="s">
        <v>201</v>
      </c>
      <c r="G10669" s="29" t="s">
        <v>30255</v>
      </c>
      <c r="H10669" s="51" t="s">
        <v>28377</v>
      </c>
      <c r="I10669" s="6"/>
      <c r="J10669" s="6"/>
    </row>
    <row r="10670">
      <c r="A10670" s="3">
        <v>9.80140003337E11</v>
      </c>
      <c r="B10670" s="2" t="s">
        <v>30256</v>
      </c>
      <c r="C10670" s="2" t="s">
        <v>30257</v>
      </c>
      <c r="D10670" s="3">
        <v>8.7143494836E10</v>
      </c>
      <c r="E10670" s="2" t="s">
        <v>21</v>
      </c>
      <c r="F10670" s="2" t="s">
        <v>43</v>
      </c>
      <c r="G10670" s="2" t="s">
        <v>30258</v>
      </c>
      <c r="H10670" s="4" t="s">
        <v>3310</v>
      </c>
      <c r="I10670" s="10"/>
      <c r="J10670" s="6"/>
    </row>
    <row r="10671">
      <c r="A10671" s="3">
        <v>9.80140002399E11</v>
      </c>
      <c r="B10671" s="2" t="s">
        <v>30259</v>
      </c>
      <c r="C10671" s="2" t="s">
        <v>30260</v>
      </c>
      <c r="D10671" s="3">
        <v>8.7163522611E10</v>
      </c>
      <c r="E10671" s="2" t="s">
        <v>21</v>
      </c>
      <c r="F10671" s="2" t="s">
        <v>22</v>
      </c>
      <c r="G10671" s="2" t="s">
        <v>30261</v>
      </c>
      <c r="H10671" s="4" t="s">
        <v>3620</v>
      </c>
      <c r="I10671" s="10"/>
      <c r="J10671" s="33"/>
    </row>
    <row r="10672">
      <c r="A10672" s="28">
        <v>9.80140003654E11</v>
      </c>
      <c r="B10672" s="29" t="s">
        <v>30262</v>
      </c>
      <c r="C10672" s="29" t="s">
        <v>30263</v>
      </c>
      <c r="D10672" s="28">
        <v>8.7775158234E10</v>
      </c>
      <c r="E10672" s="29" t="s">
        <v>21</v>
      </c>
      <c r="F10672" s="29" t="s">
        <v>22</v>
      </c>
      <c r="G10672" s="29" t="s">
        <v>30264</v>
      </c>
      <c r="H10672" s="51" t="s">
        <v>8050</v>
      </c>
      <c r="I10672" s="6"/>
      <c r="J10672" s="6"/>
    </row>
    <row r="10673">
      <c r="A10673" s="3">
        <v>9.80240002124E11</v>
      </c>
      <c r="B10673" s="2" t="s">
        <v>30265</v>
      </c>
      <c r="C10673" s="2" t="s">
        <v>30266</v>
      </c>
      <c r="D10673" s="3">
        <v>8.7019006307E10</v>
      </c>
      <c r="E10673" s="2" t="s">
        <v>5989</v>
      </c>
      <c r="F10673" s="2" t="s">
        <v>37</v>
      </c>
      <c r="G10673" s="2" t="s">
        <v>30267</v>
      </c>
      <c r="H10673" s="4" t="s">
        <v>7441</v>
      </c>
      <c r="I10673" s="10"/>
      <c r="J10673" s="6"/>
    </row>
    <row r="10674">
      <c r="A10674" s="62">
        <v>9.80216301263E11</v>
      </c>
      <c r="B10674" s="63" t="s">
        <v>30268</v>
      </c>
      <c r="C10674" s="63" t="s">
        <v>30269</v>
      </c>
      <c r="D10674" s="62">
        <v>8.7787660084E10</v>
      </c>
      <c r="E10674" s="63" t="s">
        <v>16</v>
      </c>
      <c r="F10674" s="63" t="s">
        <v>96</v>
      </c>
      <c r="G10674" s="63" t="s">
        <v>24051</v>
      </c>
      <c r="H10674" s="33"/>
      <c r="I10674" s="33"/>
      <c r="J10674" s="6"/>
    </row>
    <row r="10675">
      <c r="A10675" s="28">
        <v>9.80217400514E11</v>
      </c>
      <c r="B10675" s="29" t="s">
        <v>30270</v>
      </c>
      <c r="C10675" s="29" t="s">
        <v>30271</v>
      </c>
      <c r="D10675" s="39" t="s">
        <v>30272</v>
      </c>
      <c r="E10675" s="29" t="s">
        <v>253</v>
      </c>
      <c r="F10675" s="29" t="s">
        <v>273</v>
      </c>
      <c r="G10675" s="29" t="s">
        <v>274</v>
      </c>
      <c r="H10675" s="51" t="s">
        <v>6722</v>
      </c>
      <c r="I10675" s="6"/>
      <c r="J10675" s="10"/>
    </row>
    <row r="10676">
      <c r="A10676" s="28">
        <v>9.80240000792E11</v>
      </c>
      <c r="B10676" s="29" t="s">
        <v>30273</v>
      </c>
      <c r="C10676" s="29" t="s">
        <v>30274</v>
      </c>
      <c r="D10676" s="28">
        <v>8.7022929688E10</v>
      </c>
      <c r="E10676" s="29" t="s">
        <v>21</v>
      </c>
      <c r="F10676" s="29" t="s">
        <v>37</v>
      </c>
      <c r="G10676" s="29" t="s">
        <v>30275</v>
      </c>
      <c r="H10676" s="51" t="s">
        <v>6634</v>
      </c>
      <c r="I10676" s="6"/>
      <c r="J10676" s="6"/>
    </row>
    <row r="10677">
      <c r="A10677" s="90">
        <v>9.80240001027E11</v>
      </c>
      <c r="B10677" s="91" t="s">
        <v>30276</v>
      </c>
      <c r="C10677" s="91" t="s">
        <v>30277</v>
      </c>
      <c r="D10677" s="91" t="s">
        <v>30278</v>
      </c>
      <c r="E10677" s="91" t="s">
        <v>21</v>
      </c>
      <c r="F10677" s="91" t="s">
        <v>22</v>
      </c>
      <c r="G10677" s="91" t="s">
        <v>30279</v>
      </c>
      <c r="H10677" s="93" t="s">
        <v>30280</v>
      </c>
      <c r="I10677" s="19"/>
      <c r="J10677" s="6"/>
    </row>
    <row r="10678">
      <c r="A10678" s="28">
        <v>9.80216400201E11</v>
      </c>
      <c r="B10678" s="29" t="s">
        <v>28675</v>
      </c>
      <c r="C10678" s="29" t="s">
        <v>30281</v>
      </c>
      <c r="D10678" s="28">
        <v>8.7022446622E10</v>
      </c>
      <c r="E10678" s="29" t="s">
        <v>36</v>
      </c>
      <c r="F10678" s="29" t="s">
        <v>2</v>
      </c>
      <c r="G10678" s="29" t="s">
        <v>6133</v>
      </c>
      <c r="H10678" s="51" t="s">
        <v>27818</v>
      </c>
      <c r="I10678" s="6"/>
      <c r="J10678" s="6"/>
    </row>
    <row r="10679">
      <c r="A10679" s="62">
        <v>9.8021930034E11</v>
      </c>
      <c r="B10679" s="63" t="s">
        <v>30282</v>
      </c>
      <c r="C10679" s="63" t="s">
        <v>30283</v>
      </c>
      <c r="D10679" s="63" t="s">
        <v>30284</v>
      </c>
      <c r="E10679" s="63" t="s">
        <v>213</v>
      </c>
      <c r="F10679" s="63" t="s">
        <v>428</v>
      </c>
      <c r="G10679" s="63" t="s">
        <v>5863</v>
      </c>
      <c r="H10679" s="33"/>
      <c r="I10679" s="33"/>
      <c r="J10679" s="10"/>
    </row>
    <row r="10680">
      <c r="A10680" s="3">
        <v>9.80240000128E11</v>
      </c>
      <c r="B10680" s="2" t="s">
        <v>30285</v>
      </c>
      <c r="C10680" s="2" t="s">
        <v>30286</v>
      </c>
      <c r="D10680" s="69" t="s">
        <v>30287</v>
      </c>
      <c r="E10680" s="2" t="s">
        <v>30288</v>
      </c>
      <c r="F10680" s="2" t="s">
        <v>201</v>
      </c>
      <c r="G10680" s="2" t="s">
        <v>30289</v>
      </c>
      <c r="H10680" s="4" t="s">
        <v>3226</v>
      </c>
      <c r="I10680" s="10"/>
      <c r="J10680" s="6"/>
    </row>
    <row r="10681">
      <c r="A10681" s="3">
        <v>9.80240001821E11</v>
      </c>
      <c r="B10681" s="2" t="s">
        <v>30290</v>
      </c>
      <c r="C10681" s="2" t="s">
        <v>3589</v>
      </c>
      <c r="D10681" s="2" t="s">
        <v>30291</v>
      </c>
      <c r="E10681" s="2" t="s">
        <v>21</v>
      </c>
      <c r="F10681" s="2" t="s">
        <v>43</v>
      </c>
      <c r="G10681" s="2" t="s">
        <v>3591</v>
      </c>
      <c r="H10681" s="4" t="s">
        <v>3325</v>
      </c>
      <c r="I10681" s="10"/>
      <c r="J10681" s="6"/>
    </row>
    <row r="10682">
      <c r="A10682" s="3">
        <v>9.80240001894E11</v>
      </c>
      <c r="B10682" s="2" t="s">
        <v>30292</v>
      </c>
      <c r="C10682" s="2" t="s">
        <v>30293</v>
      </c>
      <c r="D10682" s="2" t="s">
        <v>30294</v>
      </c>
      <c r="E10682" s="2" t="s">
        <v>117</v>
      </c>
      <c r="F10682" s="2" t="s">
        <v>141</v>
      </c>
      <c r="G10682" s="2" t="s">
        <v>30295</v>
      </c>
      <c r="H10682" s="4" t="s">
        <v>14093</v>
      </c>
      <c r="I10682" s="10"/>
      <c r="J10682" s="13"/>
    </row>
    <row r="10683">
      <c r="A10683" s="28">
        <v>9.80240004418E11</v>
      </c>
      <c r="B10683" s="29" t="s">
        <v>30296</v>
      </c>
      <c r="C10683" s="29" t="s">
        <v>30297</v>
      </c>
      <c r="D10683" s="29" t="s">
        <v>30298</v>
      </c>
      <c r="E10683" s="29" t="s">
        <v>117</v>
      </c>
      <c r="F10683" s="29" t="s">
        <v>31</v>
      </c>
      <c r="G10683" s="29" t="s">
        <v>30299</v>
      </c>
      <c r="H10683" s="51" t="s">
        <v>6359</v>
      </c>
      <c r="I10683" s="6"/>
      <c r="J10683" s="10"/>
    </row>
    <row r="10684">
      <c r="A10684" s="28">
        <v>9.8030540071E11</v>
      </c>
      <c r="B10684" s="29" t="s">
        <v>30300</v>
      </c>
      <c r="C10684" s="29" t="s">
        <v>30301</v>
      </c>
      <c r="D10684" s="28">
        <v>8.7475751022E10</v>
      </c>
      <c r="E10684" s="29" t="s">
        <v>213</v>
      </c>
      <c r="F10684" s="29" t="s">
        <v>2</v>
      </c>
      <c r="G10684" s="29" t="s">
        <v>12980</v>
      </c>
      <c r="H10684" s="51" t="s">
        <v>27818</v>
      </c>
      <c r="I10684" s="6"/>
      <c r="J10684" s="6"/>
    </row>
    <row r="10685">
      <c r="A10685" s="28">
        <v>9.80340000449E11</v>
      </c>
      <c r="B10685" s="29" t="s">
        <v>30302</v>
      </c>
      <c r="C10685" s="29" t="s">
        <v>30303</v>
      </c>
      <c r="D10685" s="28">
        <v>8.77744671E10</v>
      </c>
      <c r="E10685" s="29" t="s">
        <v>21</v>
      </c>
      <c r="F10685" s="29" t="s">
        <v>22</v>
      </c>
      <c r="G10685" s="29" t="s">
        <v>30304</v>
      </c>
      <c r="H10685" s="51" t="s">
        <v>23934</v>
      </c>
      <c r="I10685" s="6"/>
      <c r="J10685" s="6"/>
    </row>
    <row r="10686">
      <c r="A10686" s="28">
        <v>9.80331300954E11</v>
      </c>
      <c r="B10686" s="29" t="s">
        <v>30305</v>
      </c>
      <c r="C10686" s="29" t="s">
        <v>30306</v>
      </c>
      <c r="D10686" s="28">
        <v>8.7753710066E10</v>
      </c>
      <c r="E10686" s="29" t="s">
        <v>674</v>
      </c>
      <c r="F10686" s="29" t="s">
        <v>16</v>
      </c>
      <c r="G10686" s="29" t="s">
        <v>6857</v>
      </c>
      <c r="H10686" s="51" t="s">
        <v>6445</v>
      </c>
      <c r="I10686" s="6"/>
      <c r="J10686" s="6"/>
    </row>
    <row r="10687">
      <c r="A10687" s="62">
        <v>9.80340001714E11</v>
      </c>
      <c r="B10687" s="63" t="s">
        <v>30307</v>
      </c>
      <c r="C10687" s="63" t="s">
        <v>30308</v>
      </c>
      <c r="D10687" s="62">
        <v>8.7057539285E10</v>
      </c>
      <c r="E10687" s="63" t="s">
        <v>21</v>
      </c>
      <c r="F10687" s="63" t="s">
        <v>37</v>
      </c>
      <c r="G10687" s="63" t="s">
        <v>30309</v>
      </c>
      <c r="H10687" s="33"/>
      <c r="I10687" s="33"/>
      <c r="J10687" s="6"/>
    </row>
    <row r="10688">
      <c r="A10688" s="28">
        <v>9.80340002198E11</v>
      </c>
      <c r="B10688" s="29" t="s">
        <v>30310</v>
      </c>
      <c r="C10688" s="29" t="s">
        <v>30311</v>
      </c>
      <c r="D10688" s="28">
        <v>8.7163531707E10</v>
      </c>
      <c r="E10688" s="29" t="s">
        <v>21</v>
      </c>
      <c r="F10688" s="29" t="s">
        <v>22</v>
      </c>
      <c r="G10688" s="29" t="s">
        <v>30312</v>
      </c>
      <c r="H10688" s="51" t="s">
        <v>23934</v>
      </c>
      <c r="I10688" s="6"/>
      <c r="J10688" s="33"/>
    </row>
    <row r="10689">
      <c r="A10689" s="3">
        <v>9.80340002564E11</v>
      </c>
      <c r="B10689" s="2" t="s">
        <v>30313</v>
      </c>
      <c r="C10689" s="2" t="s">
        <v>30314</v>
      </c>
      <c r="D10689" s="2" t="s">
        <v>30315</v>
      </c>
      <c r="E10689" s="2" t="s">
        <v>30316</v>
      </c>
      <c r="F10689" s="2" t="s">
        <v>37</v>
      </c>
      <c r="G10689" s="2" t="s">
        <v>30317</v>
      </c>
      <c r="H10689" s="4" t="s">
        <v>7441</v>
      </c>
      <c r="I10689" s="10"/>
      <c r="J10689" s="6"/>
    </row>
    <row r="10690">
      <c r="A10690" s="28">
        <v>9.80340002277E11</v>
      </c>
      <c r="B10690" s="29" t="s">
        <v>30318</v>
      </c>
      <c r="C10690" s="29" t="s">
        <v>30319</v>
      </c>
      <c r="D10690" s="28">
        <f>+7123339422</f>
        <v>7123339422</v>
      </c>
      <c r="E10690" s="29" t="s">
        <v>36</v>
      </c>
      <c r="F10690" s="29" t="s">
        <v>452</v>
      </c>
      <c r="G10690" s="29" t="s">
        <v>30320</v>
      </c>
      <c r="H10690" s="51" t="s">
        <v>28873</v>
      </c>
      <c r="I10690" s="6"/>
      <c r="J10690" s="33"/>
    </row>
    <row r="10691">
      <c r="A10691" s="28">
        <v>9.80401350168E11</v>
      </c>
      <c r="B10691" s="29" t="s">
        <v>30321</v>
      </c>
      <c r="C10691" s="29" t="s">
        <v>30322</v>
      </c>
      <c r="D10691" s="28">
        <v>8.7751391239E10</v>
      </c>
      <c r="E10691" s="29" t="s">
        <v>117</v>
      </c>
      <c r="F10691" s="29" t="s">
        <v>186</v>
      </c>
      <c r="G10691" s="29" t="s">
        <v>2746</v>
      </c>
      <c r="H10691" s="51" t="s">
        <v>7551</v>
      </c>
      <c r="I10691" s="6"/>
      <c r="J10691" s="6"/>
    </row>
    <row r="10692">
      <c r="A10692" s="62">
        <v>9.80401300419E11</v>
      </c>
      <c r="B10692" s="63" t="s">
        <v>30323</v>
      </c>
      <c r="C10692" s="63" t="s">
        <v>30323</v>
      </c>
      <c r="D10692" s="62">
        <v>8.7784567565E10</v>
      </c>
      <c r="E10692" s="63" t="s">
        <v>533</v>
      </c>
      <c r="F10692" s="63" t="s">
        <v>205</v>
      </c>
      <c r="G10692" s="63" t="s">
        <v>5169</v>
      </c>
      <c r="H10692" s="33"/>
      <c r="I10692" s="33"/>
      <c r="J10692" s="10"/>
    </row>
    <row r="10693">
      <c r="A10693" s="3">
        <v>9.80402300563E11</v>
      </c>
      <c r="B10693" s="2" t="s">
        <v>30324</v>
      </c>
      <c r="C10693" s="2" t="s">
        <v>30325</v>
      </c>
      <c r="D10693" s="3">
        <v>8.7477188056E10</v>
      </c>
      <c r="E10693" s="2" t="s">
        <v>165</v>
      </c>
      <c r="F10693" s="2" t="s">
        <v>186</v>
      </c>
      <c r="G10693" s="2" t="s">
        <v>2183</v>
      </c>
      <c r="H10693" s="4" t="s">
        <v>3046</v>
      </c>
      <c r="I10693" s="10"/>
      <c r="J10693" s="33"/>
    </row>
    <row r="10694">
      <c r="A10694" s="62">
        <v>9.80402300583E11</v>
      </c>
      <c r="B10694" s="63" t="s">
        <v>30326</v>
      </c>
      <c r="C10694" s="63" t="s">
        <v>30327</v>
      </c>
      <c r="D10694" s="68" t="str">
        <f>+7 (705) 774 97 21</f>
        <v>#ERROR!</v>
      </c>
      <c r="E10694" s="63" t="s">
        <v>674</v>
      </c>
      <c r="F10694" s="63" t="s">
        <v>2984</v>
      </c>
      <c r="G10694" s="63" t="s">
        <v>5954</v>
      </c>
      <c r="H10694" s="33"/>
      <c r="I10694" s="33"/>
      <c r="J10694" s="10"/>
    </row>
    <row r="10695">
      <c r="A10695" s="28">
        <v>9.80404350352E11</v>
      </c>
      <c r="B10695" s="29" t="s">
        <v>30328</v>
      </c>
      <c r="C10695" s="29" t="s">
        <v>30329</v>
      </c>
      <c r="D10695" s="39" t="s">
        <v>30330</v>
      </c>
      <c r="E10695" s="29" t="s">
        <v>70</v>
      </c>
      <c r="F10695" s="29" t="s">
        <v>201</v>
      </c>
      <c r="G10695" s="29" t="s">
        <v>17545</v>
      </c>
      <c r="H10695" s="51" t="s">
        <v>28377</v>
      </c>
      <c r="I10695" s="6"/>
      <c r="J10695" s="13"/>
    </row>
    <row r="10696">
      <c r="A10696" s="62">
        <v>9.80410300567E11</v>
      </c>
      <c r="B10696" s="63" t="s">
        <v>30331</v>
      </c>
      <c r="C10696" s="63" t="s">
        <v>30332</v>
      </c>
      <c r="D10696" s="62">
        <v>8.74720713E10</v>
      </c>
      <c r="E10696" s="63" t="s">
        <v>2768</v>
      </c>
      <c r="F10696" s="63" t="s">
        <v>205</v>
      </c>
      <c r="G10696" s="63" t="s">
        <v>9092</v>
      </c>
      <c r="H10696" s="33"/>
      <c r="I10696" s="33"/>
      <c r="J10696" s="20"/>
    </row>
    <row r="10697">
      <c r="A10697" s="3">
        <v>9.80423350336E11</v>
      </c>
      <c r="B10697" s="2" t="s">
        <v>30333</v>
      </c>
      <c r="C10697" s="2" t="s">
        <v>30334</v>
      </c>
      <c r="D10697" s="3">
        <v>8.7712682396E10</v>
      </c>
      <c r="E10697" s="2" t="s">
        <v>165</v>
      </c>
      <c r="F10697" s="2" t="s">
        <v>9</v>
      </c>
      <c r="G10697" s="2" t="s">
        <v>24018</v>
      </c>
      <c r="H10697" s="65" t="s">
        <v>3123</v>
      </c>
      <c r="I10697" s="10"/>
      <c r="J10697" s="6"/>
    </row>
    <row r="10698">
      <c r="A10698" s="62">
        <v>9.80429351119E11</v>
      </c>
      <c r="B10698" s="63" t="s">
        <v>30335</v>
      </c>
      <c r="C10698" s="63" t="s">
        <v>30336</v>
      </c>
      <c r="D10698" s="62">
        <v>8.7781119392E10</v>
      </c>
      <c r="E10698" s="63" t="s">
        <v>30337</v>
      </c>
      <c r="F10698" s="63" t="s">
        <v>16</v>
      </c>
      <c r="G10698" s="63" t="s">
        <v>6206</v>
      </c>
      <c r="H10698" s="33"/>
      <c r="I10698" s="33"/>
      <c r="J10698" s="6"/>
    </row>
    <row r="10699">
      <c r="A10699" s="28">
        <v>9.80427300798E11</v>
      </c>
      <c r="B10699" s="29" t="s">
        <v>30338</v>
      </c>
      <c r="C10699" s="29" t="s">
        <v>30339</v>
      </c>
      <c r="D10699" s="39" t="s">
        <v>30340</v>
      </c>
      <c r="E10699" s="29" t="s">
        <v>674</v>
      </c>
      <c r="F10699" s="29" t="s">
        <v>31</v>
      </c>
      <c r="G10699" s="29" t="s">
        <v>30341</v>
      </c>
      <c r="H10699" s="51" t="s">
        <v>7110</v>
      </c>
      <c r="I10699" s="6"/>
      <c r="J10699" s="33"/>
    </row>
    <row r="10700">
      <c r="A10700" s="28">
        <v>9.80426350194E11</v>
      </c>
      <c r="B10700" s="29" t="s">
        <v>30342</v>
      </c>
      <c r="C10700" s="29" t="s">
        <v>30343</v>
      </c>
      <c r="D10700" s="39" t="s">
        <v>30344</v>
      </c>
      <c r="E10700" s="29" t="s">
        <v>533</v>
      </c>
      <c r="F10700" s="29" t="s">
        <v>201</v>
      </c>
      <c r="G10700" s="29" t="s">
        <v>3263</v>
      </c>
      <c r="H10700" s="51" t="s">
        <v>3552</v>
      </c>
      <c r="I10700" s="6"/>
      <c r="J10700" s="6"/>
    </row>
    <row r="10701">
      <c r="A10701" s="3">
        <v>9.80430350374E11</v>
      </c>
      <c r="B10701" s="2" t="s">
        <v>2509</v>
      </c>
      <c r="C10701" s="2" t="s">
        <v>30345</v>
      </c>
      <c r="D10701" s="3">
        <v>8.7089197013E10</v>
      </c>
      <c r="E10701" s="2" t="s">
        <v>225</v>
      </c>
      <c r="F10701" s="2" t="s">
        <v>91</v>
      </c>
      <c r="G10701" s="2" t="s">
        <v>1550</v>
      </c>
      <c r="H10701" s="4" t="s">
        <v>3217</v>
      </c>
      <c r="I10701" s="10"/>
      <c r="J10701" s="10"/>
    </row>
    <row r="10702">
      <c r="A10702" s="28">
        <v>9.80440002111E11</v>
      </c>
      <c r="B10702" s="29" t="s">
        <v>30346</v>
      </c>
      <c r="C10702" s="29" t="s">
        <v>30347</v>
      </c>
      <c r="D10702" s="28">
        <v>8.708746397E10</v>
      </c>
      <c r="E10702" s="29" t="s">
        <v>21</v>
      </c>
      <c r="F10702" s="29" t="s">
        <v>43</v>
      </c>
      <c r="G10702" s="29" t="s">
        <v>30348</v>
      </c>
      <c r="H10702" s="51" t="s">
        <v>3310</v>
      </c>
      <c r="I10702" s="6"/>
      <c r="J10702" s="6"/>
    </row>
    <row r="10703">
      <c r="A10703" s="3">
        <v>9.80440001966E11</v>
      </c>
      <c r="B10703" s="2" t="s">
        <v>30349</v>
      </c>
      <c r="C10703" s="2" t="s">
        <v>30350</v>
      </c>
      <c r="D10703" s="69" t="s">
        <v>30351</v>
      </c>
      <c r="E10703" s="2" t="s">
        <v>21</v>
      </c>
      <c r="F10703" s="2" t="s">
        <v>71</v>
      </c>
      <c r="G10703" s="2" t="s">
        <v>30352</v>
      </c>
      <c r="H10703" s="4" t="s">
        <v>3318</v>
      </c>
      <c r="I10703" s="10"/>
      <c r="J10703" s="6"/>
    </row>
    <row r="10704">
      <c r="A10704" s="3">
        <v>9.80503350519E11</v>
      </c>
      <c r="B10704" s="2" t="s">
        <v>30353</v>
      </c>
      <c r="C10704" s="2" t="s">
        <v>30354</v>
      </c>
      <c r="D10704" s="69" t="s">
        <v>30355</v>
      </c>
      <c r="E10704" s="2" t="s">
        <v>213</v>
      </c>
      <c r="F10704" s="2" t="s">
        <v>2</v>
      </c>
      <c r="G10704" s="2" t="s">
        <v>30356</v>
      </c>
      <c r="H10704" s="4" t="s">
        <v>27785</v>
      </c>
      <c r="I10704" s="10"/>
      <c r="J10704" s="33"/>
    </row>
    <row r="10705">
      <c r="A10705" s="28">
        <v>9.80440004099E11</v>
      </c>
      <c r="B10705" s="29" t="s">
        <v>30357</v>
      </c>
      <c r="C10705" s="29" t="s">
        <v>30358</v>
      </c>
      <c r="D10705" s="28">
        <v>8.7711082126E10</v>
      </c>
      <c r="E10705" s="29" t="s">
        <v>21</v>
      </c>
      <c r="F10705" s="29" t="s">
        <v>201</v>
      </c>
      <c r="G10705" s="29" t="s">
        <v>30359</v>
      </c>
      <c r="H10705" s="51" t="s">
        <v>30360</v>
      </c>
      <c r="I10705" s="6"/>
      <c r="J10705" s="33"/>
    </row>
    <row r="10706">
      <c r="A10706" s="62">
        <v>9.80440004188E11</v>
      </c>
      <c r="B10706" s="63" t="s">
        <v>30361</v>
      </c>
      <c r="C10706" s="63" t="s">
        <v>30362</v>
      </c>
      <c r="D10706" s="68" t="str">
        <f>+77054906660 ,87054906660</f>
        <v>#ERROR!</v>
      </c>
      <c r="E10706" s="63" t="s">
        <v>21</v>
      </c>
      <c r="F10706" s="63" t="s">
        <v>37</v>
      </c>
      <c r="G10706" s="63" t="s">
        <v>30363</v>
      </c>
      <c r="H10706" s="33"/>
      <c r="I10706" s="33"/>
      <c r="J10706" s="10"/>
    </row>
    <row r="10707">
      <c r="A10707" s="28">
        <v>9.80440004237E11</v>
      </c>
      <c r="B10707" s="29" t="s">
        <v>30364</v>
      </c>
      <c r="C10707" s="29" t="s">
        <v>30365</v>
      </c>
      <c r="D10707" s="39" t="s">
        <v>30366</v>
      </c>
      <c r="E10707" s="29" t="s">
        <v>27043</v>
      </c>
      <c r="F10707" s="29" t="s">
        <v>37</v>
      </c>
      <c r="G10707" s="29" t="s">
        <v>30367</v>
      </c>
      <c r="H10707" s="51" t="s">
        <v>6445</v>
      </c>
      <c r="I10707" s="6"/>
      <c r="J10707" s="33"/>
    </row>
    <row r="10708">
      <c r="A10708" s="62">
        <v>9.8050130066E11</v>
      </c>
      <c r="B10708" s="63" t="s">
        <v>30368</v>
      </c>
      <c r="C10708" s="63" t="s">
        <v>30369</v>
      </c>
      <c r="D10708" s="62">
        <f>+77479790100</f>
        <v>77479790100</v>
      </c>
      <c r="E10708" s="63" t="s">
        <v>15</v>
      </c>
      <c r="F10708" s="63" t="s">
        <v>16</v>
      </c>
      <c r="G10708" s="63" t="s">
        <v>1634</v>
      </c>
      <c r="H10708" s="33"/>
      <c r="I10708" s="33"/>
      <c r="J10708" s="6"/>
    </row>
    <row r="10709">
      <c r="A10709" s="28">
        <v>9.80440003114E11</v>
      </c>
      <c r="B10709" s="29" t="s">
        <v>30370</v>
      </c>
      <c r="C10709" s="29" t="s">
        <v>30371</v>
      </c>
      <c r="D10709" s="28">
        <v>8.7254175263E10</v>
      </c>
      <c r="E10709" s="29" t="s">
        <v>6803</v>
      </c>
      <c r="F10709" s="29" t="s">
        <v>37</v>
      </c>
      <c r="G10709" s="29" t="s">
        <v>30372</v>
      </c>
      <c r="H10709" s="51" t="s">
        <v>6445</v>
      </c>
      <c r="I10709" s="6"/>
      <c r="J10709" s="6"/>
    </row>
    <row r="10710">
      <c r="A10710" s="3">
        <v>9.80501301094E11</v>
      </c>
      <c r="B10710" s="2" t="s">
        <v>30373</v>
      </c>
      <c r="C10710" s="2" t="s">
        <v>30374</v>
      </c>
      <c r="D10710" s="3">
        <v>8.7473972398E10</v>
      </c>
      <c r="E10710" s="2" t="s">
        <v>165</v>
      </c>
      <c r="F10710" s="2" t="s">
        <v>16</v>
      </c>
      <c r="G10710" s="2" t="s">
        <v>274</v>
      </c>
      <c r="H10710" s="4" t="s">
        <v>30375</v>
      </c>
      <c r="I10710" s="10"/>
      <c r="J10710" s="33"/>
    </row>
    <row r="10711">
      <c r="A10711" s="62">
        <v>9.80504400752E11</v>
      </c>
      <c r="B10711" s="63" t="s">
        <v>30376</v>
      </c>
      <c r="C10711" s="63" t="s">
        <v>30377</v>
      </c>
      <c r="D10711" s="62">
        <v>8.7072850809E10</v>
      </c>
      <c r="E10711" s="63" t="s">
        <v>272</v>
      </c>
      <c r="F10711" s="63" t="s">
        <v>205</v>
      </c>
      <c r="G10711" s="63" t="s">
        <v>1634</v>
      </c>
      <c r="H10711" s="33"/>
      <c r="I10711" s="33"/>
      <c r="J10711" s="6"/>
    </row>
    <row r="10712">
      <c r="A10712" s="28">
        <v>9.80540000565E11</v>
      </c>
      <c r="B10712" s="29" t="s">
        <v>30378</v>
      </c>
      <c r="C10712" s="29" t="s">
        <v>30379</v>
      </c>
      <c r="D10712" s="39" t="s">
        <v>30380</v>
      </c>
      <c r="E10712" s="29" t="s">
        <v>2768</v>
      </c>
      <c r="F10712" s="29" t="s">
        <v>9</v>
      </c>
      <c r="G10712" s="29" t="s">
        <v>30381</v>
      </c>
      <c r="H10712" s="30" t="s">
        <v>6638</v>
      </c>
      <c r="I10712" s="6"/>
      <c r="J10712" s="6"/>
    </row>
    <row r="10713">
      <c r="A10713" s="28">
        <v>9.80507300504E11</v>
      </c>
      <c r="B10713" s="29" t="s">
        <v>30382</v>
      </c>
      <c r="C10713" s="29" t="s">
        <v>30383</v>
      </c>
      <c r="D10713" s="28">
        <v>8.7775496698E10</v>
      </c>
      <c r="E10713" s="29" t="s">
        <v>302</v>
      </c>
      <c r="F10713" s="29" t="s">
        <v>37</v>
      </c>
      <c r="G10713" s="29" t="s">
        <v>8870</v>
      </c>
      <c r="H10713" s="51" t="s">
        <v>6445</v>
      </c>
      <c r="I10713" s="6"/>
      <c r="J10713" s="6"/>
    </row>
    <row r="10714">
      <c r="A10714" s="28">
        <v>9.80509300317E11</v>
      </c>
      <c r="B10714" s="29" t="s">
        <v>30384</v>
      </c>
      <c r="C10714" s="29" t="s">
        <v>30385</v>
      </c>
      <c r="D10714" s="28">
        <v>8.7767302005E10</v>
      </c>
      <c r="E10714" s="29" t="s">
        <v>272</v>
      </c>
      <c r="F10714" s="29" t="s">
        <v>37</v>
      </c>
      <c r="G10714" s="29" t="s">
        <v>25576</v>
      </c>
      <c r="H10714" s="51" t="s">
        <v>6445</v>
      </c>
      <c r="I10714" s="6"/>
      <c r="J10714" s="33"/>
    </row>
    <row r="10715">
      <c r="A10715" s="28">
        <v>9.80513301199E11</v>
      </c>
      <c r="B10715" s="29" t="s">
        <v>30386</v>
      </c>
      <c r="C10715" s="29" t="s">
        <v>30387</v>
      </c>
      <c r="D10715" s="28">
        <f>+77753623134</f>
        <v>77753623134</v>
      </c>
      <c r="E10715" s="29" t="s">
        <v>525</v>
      </c>
      <c r="F10715" s="29" t="s">
        <v>37</v>
      </c>
      <c r="G10715" s="29" t="s">
        <v>27053</v>
      </c>
      <c r="H10715" s="51" t="s">
        <v>6445</v>
      </c>
      <c r="I10715" s="6"/>
      <c r="J10715" s="33"/>
    </row>
    <row r="10716">
      <c r="A10716" s="3">
        <v>9.80540000515E11</v>
      </c>
      <c r="B10716" s="2" t="s">
        <v>30388</v>
      </c>
      <c r="C10716" s="2" t="s">
        <v>30389</v>
      </c>
      <c r="D10716" s="3">
        <v>8.7144828941E10</v>
      </c>
      <c r="E10716" s="2" t="s">
        <v>21</v>
      </c>
      <c r="F10716" s="2" t="s">
        <v>43</v>
      </c>
      <c r="G10716" s="2" t="s">
        <v>30390</v>
      </c>
      <c r="H10716" s="4" t="s">
        <v>3653</v>
      </c>
      <c r="I10716" s="10"/>
      <c r="J10716" s="10"/>
    </row>
    <row r="10717">
      <c r="A10717" s="28">
        <v>9.8054000182E11</v>
      </c>
      <c r="B10717" s="29" t="s">
        <v>30391</v>
      </c>
      <c r="C10717" s="29" t="s">
        <v>30392</v>
      </c>
      <c r="D10717" s="28">
        <v>8.778724146E10</v>
      </c>
      <c r="E10717" s="29" t="s">
        <v>200</v>
      </c>
      <c r="F10717" s="29" t="s">
        <v>55</v>
      </c>
      <c r="G10717" s="29" t="s">
        <v>30393</v>
      </c>
      <c r="H10717" s="51" t="s">
        <v>5977</v>
      </c>
      <c r="I10717" s="6"/>
      <c r="J10717" s="6"/>
    </row>
    <row r="10718">
      <c r="A10718" s="28">
        <v>9.80540002076E11</v>
      </c>
      <c r="B10718" s="29" t="s">
        <v>30394</v>
      </c>
      <c r="C10718" s="29" t="s">
        <v>30395</v>
      </c>
      <c r="D10718" s="39" t="s">
        <v>30396</v>
      </c>
      <c r="E10718" s="29" t="s">
        <v>213</v>
      </c>
      <c r="F10718" s="29" t="s">
        <v>9</v>
      </c>
      <c r="G10718" s="29" t="s">
        <v>30397</v>
      </c>
      <c r="H10718" s="30" t="s">
        <v>30398</v>
      </c>
      <c r="I10718" s="6"/>
      <c r="J10718" s="6"/>
    </row>
    <row r="10719">
      <c r="A10719" s="28">
        <v>9.80540002383E11</v>
      </c>
      <c r="B10719" s="29" t="s">
        <v>30399</v>
      </c>
      <c r="C10719" s="29" t="s">
        <v>30400</v>
      </c>
      <c r="D10719" s="39" t="s">
        <v>30401</v>
      </c>
      <c r="E10719" s="29" t="s">
        <v>961</v>
      </c>
      <c r="F10719" s="29" t="s">
        <v>452</v>
      </c>
      <c r="G10719" s="29" t="s">
        <v>30402</v>
      </c>
      <c r="H10719" s="51" t="s">
        <v>28540</v>
      </c>
      <c r="I10719" s="6"/>
      <c r="J10719" s="20"/>
    </row>
    <row r="10720">
      <c r="A10720" s="3">
        <v>9.80540001573E11</v>
      </c>
      <c r="B10720" s="2" t="s">
        <v>30403</v>
      </c>
      <c r="C10720" s="2" t="s">
        <v>30404</v>
      </c>
      <c r="D10720" s="3">
        <v>8.7164740114E10</v>
      </c>
      <c r="E10720" s="2" t="s">
        <v>21</v>
      </c>
      <c r="F10720" s="2" t="s">
        <v>22</v>
      </c>
      <c r="G10720" s="2" t="s">
        <v>30405</v>
      </c>
      <c r="H10720" s="4" t="s">
        <v>3620</v>
      </c>
      <c r="I10720" s="10"/>
      <c r="J10720" s="6"/>
    </row>
    <row r="10721">
      <c r="A10721" s="28">
        <v>9.80540004372E11</v>
      </c>
      <c r="B10721" s="29" t="s">
        <v>30406</v>
      </c>
      <c r="C10721" s="29" t="s">
        <v>30407</v>
      </c>
      <c r="D10721" s="28">
        <v>8.7024606027E10</v>
      </c>
      <c r="E10721" s="29" t="s">
        <v>6803</v>
      </c>
      <c r="F10721" s="29" t="s">
        <v>37</v>
      </c>
      <c r="G10721" s="29" t="s">
        <v>30408</v>
      </c>
      <c r="H10721" s="51" t="s">
        <v>6445</v>
      </c>
      <c r="I10721" s="6"/>
      <c r="J10721" s="33"/>
    </row>
    <row r="10722">
      <c r="A10722" s="28">
        <v>9.80540002998E11</v>
      </c>
      <c r="B10722" s="29" t="s">
        <v>30409</v>
      </c>
      <c r="C10722" s="29" t="s">
        <v>30410</v>
      </c>
      <c r="D10722" s="29" t="s">
        <v>30411</v>
      </c>
      <c r="E10722" s="29" t="s">
        <v>6803</v>
      </c>
      <c r="F10722" s="29" t="s">
        <v>37</v>
      </c>
      <c r="G10722" s="29" t="s">
        <v>30412</v>
      </c>
      <c r="H10722" s="51" t="s">
        <v>6445</v>
      </c>
      <c r="I10722" s="6"/>
      <c r="J10722" s="33"/>
    </row>
    <row r="10723">
      <c r="A10723" s="62">
        <v>9.80540003064E11</v>
      </c>
      <c r="B10723" s="63" t="s">
        <v>30413</v>
      </c>
      <c r="C10723" s="63" t="s">
        <v>30414</v>
      </c>
      <c r="D10723" s="62">
        <v>8.7243322169E10</v>
      </c>
      <c r="E10723" s="63" t="s">
        <v>6979</v>
      </c>
      <c r="F10723" s="63" t="s">
        <v>205</v>
      </c>
      <c r="G10723" s="63" t="s">
        <v>30415</v>
      </c>
      <c r="H10723" s="33"/>
      <c r="I10723" s="33"/>
      <c r="J10723" s="10"/>
    </row>
    <row r="10724">
      <c r="A10724" s="28">
        <v>9.80624302011E11</v>
      </c>
      <c r="B10724" s="29" t="s">
        <v>30416</v>
      </c>
      <c r="C10724" s="29" t="s">
        <v>30417</v>
      </c>
      <c r="D10724" s="28">
        <v>8.7058085469E10</v>
      </c>
      <c r="E10724" s="29" t="s">
        <v>674</v>
      </c>
      <c r="F10724" s="29" t="s">
        <v>96</v>
      </c>
      <c r="G10724" s="29" t="s">
        <v>30418</v>
      </c>
      <c r="H10724" s="51" t="s">
        <v>30419</v>
      </c>
      <c r="I10724" s="6"/>
      <c r="J10724" s="13"/>
    </row>
    <row r="10725">
      <c r="A10725" s="28">
        <v>9.80604301044E11</v>
      </c>
      <c r="B10725" s="29" t="s">
        <v>30420</v>
      </c>
      <c r="C10725" s="29" t="s">
        <v>30421</v>
      </c>
      <c r="D10725" s="28">
        <v>8.7759863314E10</v>
      </c>
      <c r="E10725" s="29" t="s">
        <v>525</v>
      </c>
      <c r="F10725" s="29" t="s">
        <v>16</v>
      </c>
      <c r="G10725" s="29" t="s">
        <v>3440</v>
      </c>
      <c r="H10725" s="51" t="s">
        <v>6816</v>
      </c>
      <c r="I10725" s="6"/>
      <c r="J10725" s="6"/>
    </row>
    <row r="10726">
      <c r="A10726" s="28">
        <v>9.80610300742E11</v>
      </c>
      <c r="B10726" s="29" t="s">
        <v>17138</v>
      </c>
      <c r="C10726" s="29" t="s">
        <v>30422</v>
      </c>
      <c r="D10726" s="39" t="s">
        <v>30423</v>
      </c>
      <c r="E10726" s="29" t="s">
        <v>165</v>
      </c>
      <c r="F10726" s="29" t="s">
        <v>37</v>
      </c>
      <c r="G10726" s="29" t="s">
        <v>1181</v>
      </c>
      <c r="H10726" s="51" t="s">
        <v>30424</v>
      </c>
      <c r="I10726" s="6"/>
      <c r="J10726" s="6"/>
    </row>
    <row r="10727">
      <c r="A10727" s="3">
        <v>9.80612401897E11</v>
      </c>
      <c r="B10727" s="2" t="s">
        <v>30425</v>
      </c>
      <c r="C10727" s="2" t="s">
        <v>30426</v>
      </c>
      <c r="D10727" s="3">
        <v>8.7750988899E10</v>
      </c>
      <c r="E10727" s="2" t="s">
        <v>362</v>
      </c>
      <c r="F10727" s="2" t="s">
        <v>31</v>
      </c>
      <c r="G10727" s="2" t="s">
        <v>2723</v>
      </c>
      <c r="H10727" s="4" t="s">
        <v>6359</v>
      </c>
      <c r="I10727" s="10"/>
      <c r="J10727" s="13"/>
    </row>
    <row r="10728">
      <c r="A10728" s="28">
        <v>9.80623400472E11</v>
      </c>
      <c r="B10728" s="29" t="s">
        <v>30427</v>
      </c>
      <c r="C10728" s="29" t="s">
        <v>30428</v>
      </c>
      <c r="D10728" s="28">
        <v>8.7713832233E10</v>
      </c>
      <c r="E10728" s="29" t="s">
        <v>1373</v>
      </c>
      <c r="F10728" s="29" t="s">
        <v>37</v>
      </c>
      <c r="G10728" s="29" t="s">
        <v>30429</v>
      </c>
      <c r="H10728" s="51" t="s">
        <v>6445</v>
      </c>
      <c r="I10728" s="6"/>
      <c r="J10728" s="10"/>
    </row>
    <row r="10729">
      <c r="A10729" s="28">
        <v>9.80619450873E11</v>
      </c>
      <c r="B10729" s="29" t="s">
        <v>1966</v>
      </c>
      <c r="C10729" s="29" t="s">
        <v>30430</v>
      </c>
      <c r="D10729" s="112">
        <v>8.7073686261E10</v>
      </c>
      <c r="E10729" s="29" t="s">
        <v>225</v>
      </c>
      <c r="F10729" s="29" t="s">
        <v>71</v>
      </c>
      <c r="G10729" s="29" t="s">
        <v>30431</v>
      </c>
      <c r="H10729" s="51" t="s">
        <v>2990</v>
      </c>
      <c r="I10729" s="6"/>
      <c r="J10729" s="33"/>
    </row>
    <row r="10730">
      <c r="A10730" s="28">
        <v>9.80630300701E11</v>
      </c>
      <c r="B10730" s="29" t="s">
        <v>30432</v>
      </c>
      <c r="C10730" s="29" t="s">
        <v>30433</v>
      </c>
      <c r="D10730" s="28">
        <v>8.7079497197E10</v>
      </c>
      <c r="E10730" s="29" t="s">
        <v>15</v>
      </c>
      <c r="F10730" s="29" t="s">
        <v>2</v>
      </c>
      <c r="G10730" s="29" t="s">
        <v>3114</v>
      </c>
      <c r="H10730" s="51" t="s">
        <v>27818</v>
      </c>
      <c r="I10730" s="6"/>
      <c r="J10730" s="10"/>
    </row>
    <row r="10731">
      <c r="A10731" s="3">
        <v>9.80627300507E11</v>
      </c>
      <c r="B10731" s="2" t="s">
        <v>30434</v>
      </c>
      <c r="C10731" s="2" t="s">
        <v>30435</v>
      </c>
      <c r="D10731" s="3">
        <v>8.7073477847E10</v>
      </c>
      <c r="E10731" s="2" t="s">
        <v>117</v>
      </c>
      <c r="F10731" s="2" t="s">
        <v>31</v>
      </c>
      <c r="G10731" s="2" t="s">
        <v>30436</v>
      </c>
      <c r="H10731" s="4" t="s">
        <v>7313</v>
      </c>
      <c r="I10731" s="10"/>
      <c r="J10731" s="6"/>
    </row>
    <row r="10732">
      <c r="A10732" s="28">
        <v>9.80627301743E11</v>
      </c>
      <c r="B10732" s="29" t="s">
        <v>30437</v>
      </c>
      <c r="C10732" s="29" t="s">
        <v>30438</v>
      </c>
      <c r="D10732" s="39" t="s">
        <v>30439</v>
      </c>
      <c r="E10732" s="29" t="s">
        <v>36</v>
      </c>
      <c r="F10732" s="29" t="s">
        <v>37</v>
      </c>
      <c r="G10732" s="29" t="s">
        <v>30440</v>
      </c>
      <c r="H10732" s="51" t="s">
        <v>6445</v>
      </c>
      <c r="I10732" s="6"/>
      <c r="J10732" s="33"/>
    </row>
    <row r="10733">
      <c r="A10733" s="28">
        <v>9.80707351338E11</v>
      </c>
      <c r="B10733" s="29" t="s">
        <v>30441</v>
      </c>
      <c r="C10733" s="29" t="s">
        <v>30442</v>
      </c>
      <c r="D10733" s="28">
        <v>8.7027807626E10</v>
      </c>
      <c r="E10733" s="29" t="s">
        <v>362</v>
      </c>
      <c r="F10733" s="29" t="s">
        <v>186</v>
      </c>
      <c r="G10733" s="29" t="s">
        <v>13290</v>
      </c>
      <c r="H10733" s="51" t="s">
        <v>7281</v>
      </c>
      <c r="I10733" s="6"/>
      <c r="J10733" s="10"/>
    </row>
    <row r="10734">
      <c r="A10734" s="3">
        <v>9.80705350577E11</v>
      </c>
      <c r="B10734" s="2" t="s">
        <v>30443</v>
      </c>
      <c r="C10734" s="2" t="s">
        <v>30444</v>
      </c>
      <c r="D10734" s="3">
        <v>8.7479679486E10</v>
      </c>
      <c r="E10734" s="2" t="s">
        <v>165</v>
      </c>
      <c r="F10734" s="2" t="s">
        <v>71</v>
      </c>
      <c r="G10734" s="2" t="s">
        <v>9351</v>
      </c>
      <c r="H10734" s="10"/>
      <c r="I10734" s="10"/>
      <c r="J10734" s="10"/>
    </row>
    <row r="10735">
      <c r="A10735" s="28">
        <v>9.8064000037E11</v>
      </c>
      <c r="B10735" s="29" t="s">
        <v>30445</v>
      </c>
      <c r="C10735" s="29" t="s">
        <v>30446</v>
      </c>
      <c r="D10735" s="29" t="s">
        <v>30447</v>
      </c>
      <c r="E10735" s="29" t="s">
        <v>21</v>
      </c>
      <c r="F10735" s="29" t="s">
        <v>43</v>
      </c>
      <c r="G10735" s="29" t="s">
        <v>30448</v>
      </c>
      <c r="H10735" s="51" t="s">
        <v>3325</v>
      </c>
      <c r="I10735" s="6"/>
      <c r="J10735" s="10"/>
    </row>
    <row r="10736">
      <c r="A10736" s="28">
        <v>9.80706300596E11</v>
      </c>
      <c r="B10736" s="29" t="s">
        <v>30449</v>
      </c>
      <c r="C10736" s="29" t="s">
        <v>30450</v>
      </c>
      <c r="D10736" s="28">
        <v>8.776750077E10</v>
      </c>
      <c r="E10736" s="29" t="s">
        <v>200</v>
      </c>
      <c r="F10736" s="29" t="s">
        <v>37</v>
      </c>
      <c r="G10736" s="29" t="s">
        <v>6104</v>
      </c>
      <c r="H10736" s="51" t="s">
        <v>6445</v>
      </c>
      <c r="I10736" s="6"/>
      <c r="J10736" s="6"/>
    </row>
    <row r="10737">
      <c r="A10737" s="28">
        <v>9.80708351214E11</v>
      </c>
      <c r="B10737" s="29" t="s">
        <v>30451</v>
      </c>
      <c r="C10737" s="29" t="s">
        <v>30452</v>
      </c>
      <c r="D10737" s="39" t="s">
        <v>30453</v>
      </c>
      <c r="E10737" s="29" t="s">
        <v>165</v>
      </c>
      <c r="F10737" s="29" t="s">
        <v>43</v>
      </c>
      <c r="G10737" s="29" t="s">
        <v>30454</v>
      </c>
      <c r="H10737" s="51" t="s">
        <v>3400</v>
      </c>
      <c r="I10737" s="6"/>
      <c r="J10737" s="6"/>
    </row>
    <row r="10738">
      <c r="A10738" s="28">
        <v>9.80710350475E11</v>
      </c>
      <c r="B10738" s="29" t="s">
        <v>30455</v>
      </c>
      <c r="C10738" s="29" t="s">
        <v>30456</v>
      </c>
      <c r="D10738" s="28">
        <v>8.7009891785E10</v>
      </c>
      <c r="E10738" s="29" t="s">
        <v>117</v>
      </c>
      <c r="F10738" s="29" t="s">
        <v>71</v>
      </c>
      <c r="G10738" s="29" t="s">
        <v>3317</v>
      </c>
      <c r="H10738" s="51" t="s">
        <v>28879</v>
      </c>
      <c r="I10738" s="6"/>
      <c r="J10738" s="6"/>
    </row>
    <row r="10739">
      <c r="A10739" s="62">
        <v>9.80708400296E11</v>
      </c>
      <c r="B10739" s="63" t="s">
        <v>30457</v>
      </c>
      <c r="C10739" s="63" t="s">
        <v>30458</v>
      </c>
      <c r="D10739" s="62">
        <v>8.701113209E10</v>
      </c>
      <c r="E10739" s="63" t="s">
        <v>14367</v>
      </c>
      <c r="F10739" s="63" t="s">
        <v>205</v>
      </c>
      <c r="G10739" s="63" t="s">
        <v>19152</v>
      </c>
      <c r="H10739" s="33"/>
      <c r="I10739" s="33"/>
      <c r="J10739" s="33"/>
    </row>
    <row r="10740">
      <c r="A10740" s="28">
        <v>9.80710450382E11</v>
      </c>
      <c r="B10740" s="29" t="s">
        <v>30459</v>
      </c>
      <c r="C10740" s="29" t="s">
        <v>30460</v>
      </c>
      <c r="D10740" s="39" t="s">
        <v>30461</v>
      </c>
      <c r="E10740" s="29" t="s">
        <v>2998</v>
      </c>
      <c r="F10740" s="29" t="s">
        <v>60</v>
      </c>
      <c r="G10740" s="29" t="s">
        <v>1041</v>
      </c>
      <c r="H10740" s="51" t="s">
        <v>5852</v>
      </c>
      <c r="I10740" s="6"/>
      <c r="J10740" s="6"/>
    </row>
    <row r="10741">
      <c r="A10741" s="62">
        <v>9.8080140039E11</v>
      </c>
      <c r="B10741" s="63" t="s">
        <v>30462</v>
      </c>
      <c r="C10741" s="63" t="s">
        <v>30463</v>
      </c>
      <c r="D10741" s="68" t="str">
        <f>+77017526386 ,87017526386</f>
        <v>#ERROR!</v>
      </c>
      <c r="E10741" s="63" t="s">
        <v>1</v>
      </c>
      <c r="F10741" s="63" t="s">
        <v>2984</v>
      </c>
      <c r="G10741" s="63" t="s">
        <v>5964</v>
      </c>
      <c r="H10741" s="33"/>
      <c r="I10741" s="33"/>
      <c r="J10741" s="10"/>
    </row>
    <row r="10742">
      <c r="A10742" s="28">
        <v>9.80712300142E11</v>
      </c>
      <c r="B10742" s="29" t="s">
        <v>30464</v>
      </c>
      <c r="C10742" s="29" t="s">
        <v>30465</v>
      </c>
      <c r="D10742" s="28">
        <v>8.7784008777E10</v>
      </c>
      <c r="E10742" s="29" t="s">
        <v>225</v>
      </c>
      <c r="F10742" s="29" t="s">
        <v>37</v>
      </c>
      <c r="G10742" s="29" t="s">
        <v>6089</v>
      </c>
      <c r="H10742" s="51" t="s">
        <v>6445</v>
      </c>
      <c r="I10742" s="6"/>
      <c r="J10742" s="10"/>
    </row>
    <row r="10743">
      <c r="A10743" s="3">
        <v>9.80719450699E11</v>
      </c>
      <c r="B10743" s="2" t="s">
        <v>30466</v>
      </c>
      <c r="C10743" s="2" t="s">
        <v>30467</v>
      </c>
      <c r="D10743" s="3">
        <f>+77753293198</f>
        <v>77753293198</v>
      </c>
      <c r="E10743" s="2" t="s">
        <v>2239</v>
      </c>
      <c r="F10743" s="2" t="s">
        <v>91</v>
      </c>
      <c r="G10743" s="2" t="s">
        <v>3280</v>
      </c>
      <c r="H10743" s="4" t="s">
        <v>3384</v>
      </c>
      <c r="I10743" s="10"/>
      <c r="J10743" s="33"/>
    </row>
    <row r="10744">
      <c r="A10744" s="62">
        <v>9.807213002E11</v>
      </c>
      <c r="B10744" s="63" t="s">
        <v>30468</v>
      </c>
      <c r="C10744" s="63" t="s">
        <v>30469</v>
      </c>
      <c r="D10744" s="68" t="str">
        <f>+77052573040 ,87052573040</f>
        <v>#ERROR!</v>
      </c>
      <c r="E10744" s="63" t="s">
        <v>36</v>
      </c>
      <c r="F10744" s="63" t="s">
        <v>205</v>
      </c>
      <c r="G10744" s="63" t="s">
        <v>1211</v>
      </c>
      <c r="H10744" s="33"/>
      <c r="I10744" s="33"/>
      <c r="J10744" s="6"/>
    </row>
    <row r="10745">
      <c r="A10745" s="3">
        <v>9.80727350319E11</v>
      </c>
      <c r="B10745" s="2" t="s">
        <v>30470</v>
      </c>
      <c r="C10745" s="2" t="s">
        <v>30470</v>
      </c>
      <c r="D10745" s="3">
        <v>8.707609932E10</v>
      </c>
      <c r="E10745" s="2" t="s">
        <v>173</v>
      </c>
      <c r="F10745" s="2" t="s">
        <v>186</v>
      </c>
      <c r="G10745" s="2" t="s">
        <v>1196</v>
      </c>
      <c r="H10745" s="4" t="s">
        <v>3046</v>
      </c>
      <c r="I10745" s="10"/>
      <c r="J10745" s="6"/>
    </row>
    <row r="10746">
      <c r="A10746" s="28">
        <v>9.80720350422E11</v>
      </c>
      <c r="B10746" s="29" t="s">
        <v>30471</v>
      </c>
      <c r="C10746" s="29" t="s">
        <v>30472</v>
      </c>
      <c r="D10746" s="28">
        <v>8.7779366003E10</v>
      </c>
      <c r="E10746" s="29" t="s">
        <v>70</v>
      </c>
      <c r="F10746" s="29" t="s">
        <v>9</v>
      </c>
      <c r="G10746" s="29" t="s">
        <v>30473</v>
      </c>
      <c r="H10746" s="30" t="s">
        <v>30474</v>
      </c>
      <c r="I10746" s="6"/>
      <c r="J10746" s="6"/>
    </row>
    <row r="10747">
      <c r="A10747" s="28">
        <v>9.8072235129E11</v>
      </c>
      <c r="B10747" s="29" t="s">
        <v>30475</v>
      </c>
      <c r="C10747" s="29" t="s">
        <v>30476</v>
      </c>
      <c r="D10747" s="28">
        <v>8.7007256458E10</v>
      </c>
      <c r="E10747" s="29" t="s">
        <v>165</v>
      </c>
      <c r="F10747" s="29" t="s">
        <v>43</v>
      </c>
      <c r="G10747" s="29" t="s">
        <v>1589</v>
      </c>
      <c r="H10747" s="51" t="s">
        <v>28174</v>
      </c>
      <c r="I10747" s="6"/>
      <c r="J10747" s="10"/>
    </row>
    <row r="10748">
      <c r="A10748" s="62">
        <v>9.80728301554E11</v>
      </c>
      <c r="B10748" s="63" t="s">
        <v>30477</v>
      </c>
      <c r="C10748" s="63" t="s">
        <v>30478</v>
      </c>
      <c r="D10748" s="68" t="str">
        <f>+7 (778) 125-25-15</f>
        <v>#ERROR!</v>
      </c>
      <c r="E10748" s="63" t="s">
        <v>70</v>
      </c>
      <c r="F10748" s="63" t="s">
        <v>205</v>
      </c>
      <c r="G10748" s="63" t="s">
        <v>1096</v>
      </c>
      <c r="H10748" s="33"/>
      <c r="I10748" s="33"/>
      <c r="J10748" s="33"/>
    </row>
    <row r="10749">
      <c r="A10749" s="28">
        <v>9.80730351353E11</v>
      </c>
      <c r="B10749" s="29" t="s">
        <v>30479</v>
      </c>
      <c r="C10749" s="29" t="s">
        <v>30480</v>
      </c>
      <c r="D10749" s="39" t="s">
        <v>30481</v>
      </c>
      <c r="E10749" s="29" t="s">
        <v>165</v>
      </c>
      <c r="F10749" s="29" t="s">
        <v>71</v>
      </c>
      <c r="G10749" s="29" t="s">
        <v>1074</v>
      </c>
      <c r="H10749" s="107">
        <v>45404.0</v>
      </c>
      <c r="I10749" s="6"/>
      <c r="J10749" s="13"/>
    </row>
    <row r="10750">
      <c r="A10750" s="3">
        <v>9.80740003616E11</v>
      </c>
      <c r="B10750" s="2" t="s">
        <v>30482</v>
      </c>
      <c r="C10750" s="2" t="s">
        <v>30483</v>
      </c>
      <c r="D10750" s="69" t="s">
        <v>30484</v>
      </c>
      <c r="E10750" s="2" t="s">
        <v>420</v>
      </c>
      <c r="F10750" s="2" t="s">
        <v>9</v>
      </c>
      <c r="G10750" s="2" t="s">
        <v>30485</v>
      </c>
      <c r="H10750" s="65" t="s">
        <v>3123</v>
      </c>
      <c r="I10750" s="10"/>
      <c r="J10750" s="6"/>
    </row>
    <row r="10751">
      <c r="A10751" s="28">
        <v>9.80805350203E11</v>
      </c>
      <c r="B10751" s="29" t="s">
        <v>30486</v>
      </c>
      <c r="C10751" s="29" t="s">
        <v>30487</v>
      </c>
      <c r="D10751" s="28">
        <v>8.7074639157E10</v>
      </c>
      <c r="E10751" s="29" t="s">
        <v>225</v>
      </c>
      <c r="F10751" s="29" t="s">
        <v>60</v>
      </c>
      <c r="G10751" s="29" t="s">
        <v>3100</v>
      </c>
      <c r="H10751" s="51" t="s">
        <v>3485</v>
      </c>
      <c r="I10751" s="6"/>
      <c r="J10751" s="33"/>
    </row>
    <row r="10752">
      <c r="A10752" s="28">
        <v>9.80805350957E11</v>
      </c>
      <c r="B10752" s="29" t="s">
        <v>4462</v>
      </c>
      <c r="C10752" s="29" t="s">
        <v>30488</v>
      </c>
      <c r="D10752" s="39" t="s">
        <v>30489</v>
      </c>
      <c r="E10752" s="29" t="s">
        <v>117</v>
      </c>
      <c r="F10752" s="29" t="s">
        <v>71</v>
      </c>
      <c r="G10752" s="29" t="s">
        <v>2083</v>
      </c>
      <c r="H10752" s="6"/>
      <c r="I10752" s="6"/>
      <c r="J10752" s="6"/>
    </row>
    <row r="10753">
      <c r="A10753" s="62">
        <v>9.80806401118E11</v>
      </c>
      <c r="B10753" s="63" t="s">
        <v>30490</v>
      </c>
      <c r="C10753" s="63" t="s">
        <v>30490</v>
      </c>
      <c r="D10753" s="63" t="s">
        <v>30491</v>
      </c>
      <c r="E10753" s="63" t="s">
        <v>117</v>
      </c>
      <c r="F10753" s="63" t="s">
        <v>2984</v>
      </c>
      <c r="G10753" s="63" t="s">
        <v>5954</v>
      </c>
      <c r="H10753" s="33"/>
      <c r="I10753" s="33"/>
      <c r="J10753" s="10"/>
    </row>
    <row r="10754">
      <c r="A10754" s="62">
        <v>9.80816350664E11</v>
      </c>
      <c r="B10754" s="63" t="s">
        <v>30492</v>
      </c>
      <c r="C10754" s="63" t="s">
        <v>30492</v>
      </c>
      <c r="D10754" s="62">
        <v>8.7786125248E10</v>
      </c>
      <c r="E10754" s="63" t="s">
        <v>225</v>
      </c>
      <c r="F10754" s="63" t="s">
        <v>1868</v>
      </c>
      <c r="G10754" s="63" t="s">
        <v>14039</v>
      </c>
      <c r="H10754" s="33"/>
      <c r="I10754" s="33"/>
      <c r="J10754" s="33"/>
    </row>
    <row r="10755">
      <c r="A10755" s="3">
        <v>9.80815350545E11</v>
      </c>
      <c r="B10755" s="2" t="s">
        <v>30493</v>
      </c>
      <c r="C10755" s="2" t="s">
        <v>30494</v>
      </c>
      <c r="D10755" s="3">
        <v>8.7715386793E10</v>
      </c>
      <c r="E10755" s="2" t="s">
        <v>117</v>
      </c>
      <c r="F10755" s="2" t="s">
        <v>91</v>
      </c>
      <c r="G10755" s="2" t="s">
        <v>1138</v>
      </c>
      <c r="H10755" s="4" t="s">
        <v>28576</v>
      </c>
      <c r="I10755" s="83" t="s">
        <v>30495</v>
      </c>
      <c r="J10755" s="10"/>
    </row>
    <row r="10756">
      <c r="A10756" s="62">
        <v>9.80807301701E11</v>
      </c>
      <c r="B10756" s="63" t="s">
        <v>30496</v>
      </c>
      <c r="C10756" s="63" t="s">
        <v>30497</v>
      </c>
      <c r="D10756" s="62">
        <v>8.7077893334E10</v>
      </c>
      <c r="E10756" s="63" t="s">
        <v>173</v>
      </c>
      <c r="F10756" s="63" t="s">
        <v>16</v>
      </c>
      <c r="G10756" s="63" t="s">
        <v>6101</v>
      </c>
      <c r="H10756" s="33"/>
      <c r="I10756" s="33"/>
      <c r="J10756" s="33"/>
    </row>
    <row r="10757">
      <c r="A10757" s="28">
        <v>9.80808451373E11</v>
      </c>
      <c r="B10757" s="29" t="s">
        <v>30498</v>
      </c>
      <c r="C10757" s="29" t="s">
        <v>30499</v>
      </c>
      <c r="D10757" s="29" t="s">
        <v>30500</v>
      </c>
      <c r="E10757" s="29" t="s">
        <v>173</v>
      </c>
      <c r="F10757" s="29" t="s">
        <v>201</v>
      </c>
      <c r="G10757" s="29" t="s">
        <v>14300</v>
      </c>
      <c r="H10757" s="51" t="s">
        <v>3552</v>
      </c>
      <c r="I10757" s="6"/>
      <c r="J10757" s="10"/>
    </row>
    <row r="10758">
      <c r="A10758" s="28">
        <v>9.80809300665E11</v>
      </c>
      <c r="B10758" s="29" t="s">
        <v>30501</v>
      </c>
      <c r="C10758" s="29" t="s">
        <v>30502</v>
      </c>
      <c r="D10758" s="39" t="s">
        <v>30503</v>
      </c>
      <c r="E10758" s="29" t="s">
        <v>225</v>
      </c>
      <c r="F10758" s="29" t="s">
        <v>37</v>
      </c>
      <c r="G10758" s="29" t="s">
        <v>6089</v>
      </c>
      <c r="H10758" s="51" t="s">
        <v>6445</v>
      </c>
      <c r="I10758" s="6"/>
      <c r="J10758" s="13"/>
    </row>
    <row r="10759">
      <c r="A10759" s="62">
        <v>9.80811350385E11</v>
      </c>
      <c r="B10759" s="63" t="s">
        <v>30504</v>
      </c>
      <c r="C10759" s="63" t="s">
        <v>30505</v>
      </c>
      <c r="D10759" s="62">
        <f>+77079852970</f>
        <v>77079852970</v>
      </c>
      <c r="E10759" s="63" t="s">
        <v>17185</v>
      </c>
      <c r="F10759" s="63" t="s">
        <v>16</v>
      </c>
      <c r="G10759" s="63" t="s">
        <v>1196</v>
      </c>
      <c r="H10759" s="33"/>
      <c r="I10759" s="33"/>
      <c r="J10759" s="6"/>
    </row>
    <row r="10760">
      <c r="A10760" s="28">
        <v>9.80817300044E11</v>
      </c>
      <c r="B10760" s="29" t="s">
        <v>30506</v>
      </c>
      <c r="C10760" s="29" t="s">
        <v>30507</v>
      </c>
      <c r="D10760" s="28">
        <v>8.7718657774E10</v>
      </c>
      <c r="E10760" s="29" t="s">
        <v>165</v>
      </c>
      <c r="F10760" s="29" t="s">
        <v>91</v>
      </c>
      <c r="G10760" s="29" t="s">
        <v>3134</v>
      </c>
      <c r="H10760" s="51" t="s">
        <v>30508</v>
      </c>
      <c r="I10760" s="57" t="s">
        <v>30509</v>
      </c>
      <c r="J10760" s="33"/>
    </row>
    <row r="10761">
      <c r="A10761" s="28">
        <v>9.80820351451E11</v>
      </c>
      <c r="B10761" s="29" t="s">
        <v>30510</v>
      </c>
      <c r="C10761" s="29" t="s">
        <v>30511</v>
      </c>
      <c r="D10761" s="28">
        <v>8.7075401001E10</v>
      </c>
      <c r="E10761" s="29" t="s">
        <v>3216</v>
      </c>
      <c r="F10761" s="29" t="s">
        <v>141</v>
      </c>
      <c r="G10761" s="29" t="s">
        <v>2066</v>
      </c>
      <c r="H10761" s="51" t="s">
        <v>5566</v>
      </c>
      <c r="I10761" s="6"/>
      <c r="J10761" s="13"/>
    </row>
    <row r="10762">
      <c r="A10762" s="28">
        <v>9.80819351072E11</v>
      </c>
      <c r="B10762" s="29" t="s">
        <v>30512</v>
      </c>
      <c r="C10762" s="29" t="s">
        <v>30513</v>
      </c>
      <c r="D10762" s="28">
        <v>8.7016360022E10</v>
      </c>
      <c r="E10762" s="29" t="s">
        <v>165</v>
      </c>
      <c r="F10762" s="29" t="s">
        <v>91</v>
      </c>
      <c r="G10762" s="29" t="s">
        <v>1602</v>
      </c>
      <c r="H10762" s="51" t="s">
        <v>28264</v>
      </c>
      <c r="I10762" s="6"/>
      <c r="J10762" s="6"/>
    </row>
    <row r="10763">
      <c r="A10763" s="62">
        <v>9.80840004618E11</v>
      </c>
      <c r="B10763" s="63" t="s">
        <v>30514</v>
      </c>
      <c r="C10763" s="63" t="s">
        <v>30515</v>
      </c>
      <c r="D10763" s="68" t="str">
        <f>+7(7242)271297 ,87242271297 ,8 7242 271297</f>
        <v>#ERROR!</v>
      </c>
      <c r="E10763" s="63" t="s">
        <v>5235</v>
      </c>
      <c r="F10763" s="63" t="s">
        <v>205</v>
      </c>
      <c r="G10763" s="63" t="s">
        <v>30516</v>
      </c>
      <c r="H10763" s="33"/>
      <c r="I10763" s="33"/>
      <c r="J10763" s="35"/>
    </row>
    <row r="10764">
      <c r="A10764" s="62">
        <v>9.80825400232E11</v>
      </c>
      <c r="B10764" s="63" t="s">
        <v>30517</v>
      </c>
      <c r="C10764" s="63" t="s">
        <v>30518</v>
      </c>
      <c r="D10764" s="68" t="str">
        <f>+77018607181 ,+7(7018607181</f>
        <v>#ERROR!</v>
      </c>
      <c r="E10764" s="63" t="s">
        <v>6097</v>
      </c>
      <c r="F10764" s="63" t="s">
        <v>205</v>
      </c>
      <c r="G10764" s="63" t="s">
        <v>1096</v>
      </c>
      <c r="H10764" s="33"/>
      <c r="I10764" s="33"/>
      <c r="J10764" s="10"/>
    </row>
    <row r="10765">
      <c r="A10765" s="3">
        <v>9.80840004407E11</v>
      </c>
      <c r="B10765" s="2" t="s">
        <v>30519</v>
      </c>
      <c r="C10765" s="2" t="s">
        <v>30520</v>
      </c>
      <c r="D10765" s="2" t="s">
        <v>30521</v>
      </c>
      <c r="E10765" s="2" t="s">
        <v>21</v>
      </c>
      <c r="F10765" s="2" t="s">
        <v>43</v>
      </c>
      <c r="G10765" s="2" t="s">
        <v>30522</v>
      </c>
      <c r="H10765" s="4" t="s">
        <v>3310</v>
      </c>
      <c r="I10765" s="10"/>
      <c r="J10765" s="6"/>
    </row>
    <row r="10766">
      <c r="A10766" s="28">
        <v>9.80828301032E11</v>
      </c>
      <c r="B10766" s="29" t="s">
        <v>30523</v>
      </c>
      <c r="C10766" s="29" t="s">
        <v>30524</v>
      </c>
      <c r="D10766" s="28">
        <v>8.7762430308E10</v>
      </c>
      <c r="E10766" s="29" t="s">
        <v>225</v>
      </c>
      <c r="F10766" s="29" t="s">
        <v>37</v>
      </c>
      <c r="G10766" s="29" t="s">
        <v>6189</v>
      </c>
      <c r="H10766" s="51" t="s">
        <v>6445</v>
      </c>
      <c r="I10766" s="6"/>
      <c r="J10766" s="6"/>
    </row>
    <row r="10767">
      <c r="A10767" s="28">
        <v>9.80828350516E11</v>
      </c>
      <c r="B10767" s="29" t="s">
        <v>30525</v>
      </c>
      <c r="C10767" s="29" t="s">
        <v>30526</v>
      </c>
      <c r="D10767" s="39" t="s">
        <v>30527</v>
      </c>
      <c r="E10767" s="29" t="s">
        <v>225</v>
      </c>
      <c r="F10767" s="29" t="s">
        <v>201</v>
      </c>
      <c r="G10767" s="29" t="s">
        <v>2976</v>
      </c>
      <c r="H10767" s="51" t="s">
        <v>3552</v>
      </c>
      <c r="I10767" s="6"/>
      <c r="J10767" s="13"/>
    </row>
    <row r="10768">
      <c r="A10768" s="28">
        <v>9.81015000167E11</v>
      </c>
      <c r="B10768" s="29" t="s">
        <v>30528</v>
      </c>
      <c r="C10768" s="29" t="s">
        <v>30529</v>
      </c>
      <c r="D10768" s="28">
        <v>8.70098356E10</v>
      </c>
      <c r="E10768" s="29" t="s">
        <v>173</v>
      </c>
      <c r="F10768" s="29" t="s">
        <v>96</v>
      </c>
      <c r="G10768" s="29" t="s">
        <v>11951</v>
      </c>
      <c r="H10768" s="51" t="s">
        <v>7059</v>
      </c>
      <c r="I10768" s="6"/>
      <c r="J10768" s="10"/>
    </row>
    <row r="10769">
      <c r="A10769" s="62">
        <v>9.80903301129E11</v>
      </c>
      <c r="B10769" s="63" t="s">
        <v>15168</v>
      </c>
      <c r="C10769" s="63" t="s">
        <v>30530</v>
      </c>
      <c r="D10769" s="62">
        <f>+77782666621</f>
        <v>77782666621</v>
      </c>
      <c r="E10769" s="63" t="s">
        <v>4020</v>
      </c>
      <c r="F10769" s="63" t="s">
        <v>16</v>
      </c>
      <c r="G10769" s="63" t="s">
        <v>26854</v>
      </c>
      <c r="H10769" s="33"/>
      <c r="I10769" s="33"/>
      <c r="J10769" s="20"/>
    </row>
    <row r="10770">
      <c r="A10770" s="62">
        <v>9.80916301378E11</v>
      </c>
      <c r="B10770" s="63" t="s">
        <v>30531</v>
      </c>
      <c r="C10770" s="63" t="s">
        <v>30532</v>
      </c>
      <c r="D10770" s="62">
        <f>+77752532062</f>
        <v>77752532062</v>
      </c>
      <c r="E10770" s="63" t="s">
        <v>15</v>
      </c>
      <c r="F10770" s="63" t="s">
        <v>16</v>
      </c>
      <c r="G10770" s="63" t="s">
        <v>2447</v>
      </c>
      <c r="H10770" s="33"/>
      <c r="I10770" s="33"/>
      <c r="J10770" s="10"/>
    </row>
    <row r="10771">
      <c r="A10771" s="3">
        <v>9.8092135076E11</v>
      </c>
      <c r="B10771" s="2" t="s">
        <v>30533</v>
      </c>
      <c r="C10771" s="2" t="s">
        <v>30534</v>
      </c>
      <c r="D10771" s="69" t="s">
        <v>30535</v>
      </c>
      <c r="E10771" s="2" t="s">
        <v>106</v>
      </c>
      <c r="F10771" s="2" t="s">
        <v>16</v>
      </c>
      <c r="G10771" s="2" t="s">
        <v>498</v>
      </c>
      <c r="H10771" s="4" t="s">
        <v>3226</v>
      </c>
      <c r="I10771" s="10"/>
      <c r="J10771" s="13"/>
    </row>
    <row r="10772">
      <c r="A10772" s="28">
        <v>9.80940000084E11</v>
      </c>
      <c r="B10772" s="29" t="s">
        <v>30536</v>
      </c>
      <c r="C10772" s="29" t="s">
        <v>30537</v>
      </c>
      <c r="D10772" s="39" t="s">
        <v>30538</v>
      </c>
      <c r="E10772" s="29" t="s">
        <v>21</v>
      </c>
      <c r="F10772" s="29" t="s">
        <v>22</v>
      </c>
      <c r="G10772" s="29" t="s">
        <v>30539</v>
      </c>
      <c r="H10772" s="51" t="s">
        <v>153</v>
      </c>
      <c r="I10772" s="6"/>
      <c r="J10772" s="10"/>
    </row>
    <row r="10773">
      <c r="A10773" s="28">
        <v>9.80940003178E11</v>
      </c>
      <c r="B10773" s="29" t="s">
        <v>30540</v>
      </c>
      <c r="C10773" s="29" t="s">
        <v>30541</v>
      </c>
      <c r="D10773" s="28">
        <v>8.173495372E9</v>
      </c>
      <c r="E10773" s="29" t="s">
        <v>213</v>
      </c>
      <c r="F10773" s="29" t="s">
        <v>9</v>
      </c>
      <c r="G10773" s="29" t="s">
        <v>30542</v>
      </c>
      <c r="H10773" s="30" t="s">
        <v>269</v>
      </c>
      <c r="I10773" s="6"/>
      <c r="J10773" s="10"/>
    </row>
    <row r="10774">
      <c r="A10774" s="3">
        <v>9.81005450293E11</v>
      </c>
      <c r="B10774" s="2" t="s">
        <v>30543</v>
      </c>
      <c r="C10774" s="2" t="s">
        <v>30544</v>
      </c>
      <c r="D10774" s="2" t="s">
        <v>30545</v>
      </c>
      <c r="E10774" s="2" t="s">
        <v>15</v>
      </c>
      <c r="F10774" s="2" t="s">
        <v>201</v>
      </c>
      <c r="G10774" s="2" t="s">
        <v>2976</v>
      </c>
      <c r="H10774" s="4" t="s">
        <v>30546</v>
      </c>
      <c r="I10774" s="10"/>
      <c r="J10774" s="33"/>
    </row>
    <row r="10775">
      <c r="A10775" s="62">
        <v>9.81014300297E11</v>
      </c>
      <c r="B10775" s="63" t="s">
        <v>30547</v>
      </c>
      <c r="C10775" s="63" t="s">
        <v>30548</v>
      </c>
      <c r="D10775" s="68" t="str">
        <f>+77781913535 ,87781913535</f>
        <v>#ERROR!</v>
      </c>
      <c r="E10775" s="63" t="s">
        <v>20459</v>
      </c>
      <c r="F10775" s="63" t="s">
        <v>205</v>
      </c>
      <c r="G10775" s="63" t="s">
        <v>6849</v>
      </c>
      <c r="H10775" s="33"/>
      <c r="I10775" s="33"/>
      <c r="J10775" s="20"/>
    </row>
    <row r="10776">
      <c r="A10776" s="3">
        <v>9.81016450663E11</v>
      </c>
      <c r="B10776" s="2" t="s">
        <v>30549</v>
      </c>
      <c r="C10776" s="2" t="s">
        <v>30550</v>
      </c>
      <c r="D10776" s="3">
        <f>+77759270163</f>
        <v>77759270163</v>
      </c>
      <c r="E10776" s="2" t="s">
        <v>117</v>
      </c>
      <c r="F10776" s="2" t="s">
        <v>22</v>
      </c>
      <c r="G10776" s="2" t="s">
        <v>1791</v>
      </c>
      <c r="H10776" s="4" t="s">
        <v>3620</v>
      </c>
      <c r="I10776" s="10"/>
      <c r="J10776" s="33"/>
    </row>
    <row r="10777">
      <c r="A10777" s="28">
        <v>9.80903450867E11</v>
      </c>
      <c r="B10777" s="29" t="s">
        <v>30551</v>
      </c>
      <c r="C10777" s="29" t="s">
        <v>30552</v>
      </c>
      <c r="D10777" s="28">
        <v>8.7757321308E10</v>
      </c>
      <c r="E10777" s="29" t="s">
        <v>674</v>
      </c>
      <c r="F10777" s="29" t="s">
        <v>43</v>
      </c>
      <c r="G10777" s="29" t="s">
        <v>30553</v>
      </c>
      <c r="H10777" s="51" t="s">
        <v>28174</v>
      </c>
      <c r="I10777" s="6"/>
      <c r="J10777" s="33"/>
    </row>
    <row r="10778">
      <c r="A10778" s="62">
        <v>9.80914300254E11</v>
      </c>
      <c r="B10778" s="63" t="s">
        <v>15168</v>
      </c>
      <c r="C10778" s="63" t="s">
        <v>30554</v>
      </c>
      <c r="D10778" s="63" t="s">
        <v>30555</v>
      </c>
      <c r="E10778" s="63" t="s">
        <v>674</v>
      </c>
      <c r="F10778" s="63" t="s">
        <v>205</v>
      </c>
      <c r="G10778" s="63" t="s">
        <v>802</v>
      </c>
      <c r="H10778" s="33"/>
      <c r="I10778" s="33"/>
      <c r="J10778" s="6"/>
    </row>
    <row r="10779">
      <c r="A10779" s="3">
        <v>9.80922401733E11</v>
      </c>
      <c r="B10779" s="2" t="s">
        <v>27480</v>
      </c>
      <c r="C10779" s="2" t="s">
        <v>30556</v>
      </c>
      <c r="D10779" s="3">
        <v>8.7714989811E10</v>
      </c>
      <c r="E10779" s="2" t="s">
        <v>165</v>
      </c>
      <c r="F10779" s="2" t="s">
        <v>96</v>
      </c>
      <c r="G10779" s="2" t="s">
        <v>30557</v>
      </c>
      <c r="H10779" s="4" t="s">
        <v>5547</v>
      </c>
      <c r="I10779" s="10"/>
      <c r="J10779" s="33"/>
    </row>
    <row r="10780">
      <c r="A10780" s="3">
        <v>9.80930300792E11</v>
      </c>
      <c r="B10780" s="2" t="s">
        <v>30558</v>
      </c>
      <c r="C10780" s="2" t="s">
        <v>30559</v>
      </c>
      <c r="D10780" s="3">
        <v>8.7070141644E10</v>
      </c>
      <c r="E10780" s="2" t="s">
        <v>36</v>
      </c>
      <c r="F10780" s="2" t="s">
        <v>37</v>
      </c>
      <c r="G10780" s="2" t="s">
        <v>5968</v>
      </c>
      <c r="H10780" s="4" t="s">
        <v>7441</v>
      </c>
      <c r="I10780" s="10"/>
      <c r="J10780" s="13"/>
    </row>
    <row r="10781">
      <c r="A10781" s="3">
        <v>9.80940001386E11</v>
      </c>
      <c r="B10781" s="2" t="s">
        <v>30560</v>
      </c>
      <c r="C10781" s="2" t="s">
        <v>12360</v>
      </c>
      <c r="D10781" s="2" t="s">
        <v>30561</v>
      </c>
      <c r="E10781" s="2" t="s">
        <v>117</v>
      </c>
      <c r="F10781" s="2" t="s">
        <v>31</v>
      </c>
      <c r="G10781" s="2" t="s">
        <v>30562</v>
      </c>
      <c r="H10781" s="4" t="s">
        <v>7313</v>
      </c>
      <c r="I10781" s="10"/>
      <c r="J10781" s="33"/>
    </row>
    <row r="10782">
      <c r="A10782" s="28">
        <v>9.81002350419E11</v>
      </c>
      <c r="B10782" s="29" t="s">
        <v>30563</v>
      </c>
      <c r="C10782" s="29" t="s">
        <v>30564</v>
      </c>
      <c r="D10782" s="28">
        <v>8.7771143445E10</v>
      </c>
      <c r="E10782" s="29" t="s">
        <v>117</v>
      </c>
      <c r="F10782" s="29" t="s">
        <v>71</v>
      </c>
      <c r="G10782" s="29" t="s">
        <v>2173</v>
      </c>
      <c r="H10782" s="6"/>
      <c r="I10782" s="6"/>
      <c r="J10782" s="6"/>
    </row>
    <row r="10783">
      <c r="A10783" s="28">
        <v>9.81012300724E11</v>
      </c>
      <c r="B10783" s="29" t="s">
        <v>30565</v>
      </c>
      <c r="C10783" s="29" t="s">
        <v>30566</v>
      </c>
      <c r="D10783" s="28">
        <f>+77077864511</f>
        <v>77077864511</v>
      </c>
      <c r="E10783" s="29" t="s">
        <v>117</v>
      </c>
      <c r="F10783" s="29" t="s">
        <v>2</v>
      </c>
      <c r="G10783" s="29" t="s">
        <v>12199</v>
      </c>
      <c r="H10783" s="51" t="s">
        <v>27818</v>
      </c>
      <c r="I10783" s="6"/>
      <c r="J10783" s="14"/>
    </row>
    <row r="10784">
      <c r="A10784" s="28">
        <v>9.81040001697E11</v>
      </c>
      <c r="B10784" s="29" t="s">
        <v>30567</v>
      </c>
      <c r="C10784" s="29" t="s">
        <v>30568</v>
      </c>
      <c r="D10784" s="28">
        <v>8.7782120963E10</v>
      </c>
      <c r="E10784" s="29" t="s">
        <v>200</v>
      </c>
      <c r="F10784" s="29" t="s">
        <v>37</v>
      </c>
      <c r="G10784" s="29" t="s">
        <v>30569</v>
      </c>
      <c r="H10784" s="51" t="s">
        <v>6445</v>
      </c>
      <c r="I10784" s="6"/>
      <c r="J10784" s="10"/>
    </row>
    <row r="10785">
      <c r="A10785" s="62">
        <v>9.81022300283E11</v>
      </c>
      <c r="B10785" s="63" t="s">
        <v>28128</v>
      </c>
      <c r="C10785" s="63" t="s">
        <v>30570</v>
      </c>
      <c r="D10785" s="68" t="str">
        <f>+7 747 586 2903 ,87475862903</f>
        <v>#ERROR!</v>
      </c>
      <c r="E10785" s="63" t="s">
        <v>165</v>
      </c>
      <c r="F10785" s="63" t="s">
        <v>205</v>
      </c>
      <c r="G10785" s="63" t="s">
        <v>1096</v>
      </c>
      <c r="H10785" s="33"/>
      <c r="I10785" s="33"/>
      <c r="J10785" s="13"/>
    </row>
    <row r="10786">
      <c r="A10786" s="28">
        <v>9.81022350309E11</v>
      </c>
      <c r="B10786" s="29" t="s">
        <v>30571</v>
      </c>
      <c r="C10786" s="29" t="s">
        <v>30572</v>
      </c>
      <c r="D10786" s="28">
        <v>8.702968239E9</v>
      </c>
      <c r="E10786" s="29" t="s">
        <v>15</v>
      </c>
      <c r="F10786" s="29" t="s">
        <v>452</v>
      </c>
      <c r="G10786" s="29" t="s">
        <v>2525</v>
      </c>
      <c r="H10786" s="51" t="s">
        <v>28540</v>
      </c>
      <c r="I10786" s="6"/>
      <c r="J10786" s="10"/>
    </row>
    <row r="10787">
      <c r="A10787" s="3">
        <v>9.81031300272E11</v>
      </c>
      <c r="B10787" s="2" t="s">
        <v>30573</v>
      </c>
      <c r="C10787" s="2" t="s">
        <v>30574</v>
      </c>
      <c r="D10787" s="2" t="s">
        <v>30575</v>
      </c>
      <c r="E10787" s="2" t="s">
        <v>225</v>
      </c>
      <c r="F10787" s="2" t="s">
        <v>96</v>
      </c>
      <c r="G10787" s="2" t="s">
        <v>12524</v>
      </c>
      <c r="H10787" s="4" t="s">
        <v>9991</v>
      </c>
      <c r="I10787" s="10"/>
      <c r="J10787" s="10"/>
    </row>
    <row r="10788">
      <c r="A10788" s="3">
        <v>9.8104000044E11</v>
      </c>
      <c r="B10788" s="2" t="s">
        <v>30576</v>
      </c>
      <c r="C10788" s="2" t="s">
        <v>30577</v>
      </c>
      <c r="D10788" s="3">
        <v>8.7165134447E10</v>
      </c>
      <c r="E10788" s="2" t="s">
        <v>21</v>
      </c>
      <c r="F10788" s="2" t="s">
        <v>22</v>
      </c>
      <c r="G10788" s="2" t="s">
        <v>30578</v>
      </c>
      <c r="H10788" s="4" t="s">
        <v>3620</v>
      </c>
      <c r="I10788" s="10"/>
      <c r="J10788" s="6"/>
    </row>
    <row r="10789">
      <c r="A10789" s="62">
        <v>9.8102835046E11</v>
      </c>
      <c r="B10789" s="63" t="s">
        <v>30579</v>
      </c>
      <c r="C10789" s="63" t="s">
        <v>30580</v>
      </c>
      <c r="D10789" s="62">
        <f>+77782546698</f>
        <v>77782546698</v>
      </c>
      <c r="E10789" s="63" t="s">
        <v>16</v>
      </c>
      <c r="F10789" s="63" t="s">
        <v>1868</v>
      </c>
      <c r="G10789" s="63" t="s">
        <v>30581</v>
      </c>
      <c r="H10789" s="33"/>
      <c r="I10789" s="33"/>
      <c r="J10789" s="13"/>
    </row>
    <row r="10790">
      <c r="A10790" s="28">
        <v>9.8103040131E11</v>
      </c>
      <c r="B10790" s="29" t="s">
        <v>30582</v>
      </c>
      <c r="C10790" s="29" t="s">
        <v>30583</v>
      </c>
      <c r="D10790" s="28">
        <f>+77472241218</f>
        <v>77472241218</v>
      </c>
      <c r="E10790" s="29" t="s">
        <v>879</v>
      </c>
      <c r="F10790" s="29" t="s">
        <v>31</v>
      </c>
      <c r="G10790" s="29" t="s">
        <v>12361</v>
      </c>
      <c r="H10790" s="51" t="s">
        <v>7110</v>
      </c>
      <c r="I10790" s="6"/>
      <c r="J10790" s="6"/>
    </row>
    <row r="10791">
      <c r="A10791" s="28">
        <v>9.81040000292E11</v>
      </c>
      <c r="B10791" s="29" t="s">
        <v>30584</v>
      </c>
      <c r="C10791" s="29" t="s">
        <v>30585</v>
      </c>
      <c r="D10791" s="29" t="s">
        <v>30586</v>
      </c>
      <c r="E10791" s="29" t="s">
        <v>6369</v>
      </c>
      <c r="F10791" s="29" t="s">
        <v>9</v>
      </c>
      <c r="G10791" s="29" t="s">
        <v>30587</v>
      </c>
      <c r="H10791" s="84" t="s">
        <v>3123</v>
      </c>
      <c r="I10791" s="6"/>
      <c r="J10791" s="10"/>
    </row>
    <row r="10792">
      <c r="A10792" s="28">
        <v>9.81040002902E11</v>
      </c>
      <c r="B10792" s="29" t="s">
        <v>30588</v>
      </c>
      <c r="C10792" s="29" t="s">
        <v>30589</v>
      </c>
      <c r="D10792" s="39" t="s">
        <v>30590</v>
      </c>
      <c r="E10792" s="29" t="s">
        <v>27043</v>
      </c>
      <c r="F10792" s="29" t="s">
        <v>201</v>
      </c>
      <c r="G10792" s="29" t="s">
        <v>30591</v>
      </c>
      <c r="H10792" s="51" t="s">
        <v>30592</v>
      </c>
      <c r="I10792" s="6"/>
      <c r="J10792" s="10"/>
    </row>
    <row r="10793">
      <c r="A10793" s="3">
        <v>9.81040002982E11</v>
      </c>
      <c r="B10793" s="2" t="s">
        <v>30593</v>
      </c>
      <c r="C10793" s="2" t="s">
        <v>30594</v>
      </c>
      <c r="D10793" s="69" t="s">
        <v>30595</v>
      </c>
      <c r="E10793" s="2" t="s">
        <v>27043</v>
      </c>
      <c r="F10793" s="2" t="s">
        <v>71</v>
      </c>
      <c r="G10793" s="2" t="s">
        <v>30596</v>
      </c>
      <c r="H10793" s="10"/>
      <c r="I10793" s="10"/>
      <c r="J10793" s="33"/>
    </row>
    <row r="10794">
      <c r="A10794" s="62">
        <v>9.81040005035E11</v>
      </c>
      <c r="B10794" s="63" t="s">
        <v>30597</v>
      </c>
      <c r="C10794" s="63" t="s">
        <v>30598</v>
      </c>
      <c r="D10794" s="62">
        <v>8.7083553941E10</v>
      </c>
      <c r="E10794" s="63" t="s">
        <v>21</v>
      </c>
      <c r="F10794" s="63" t="s">
        <v>37</v>
      </c>
      <c r="G10794" s="63" t="s">
        <v>30599</v>
      </c>
      <c r="H10794" s="33"/>
      <c r="I10794" s="33"/>
      <c r="J10794" s="10"/>
    </row>
    <row r="10795">
      <c r="A10795" s="28">
        <v>9.81113400244E11</v>
      </c>
      <c r="B10795" s="29" t="s">
        <v>30600</v>
      </c>
      <c r="C10795" s="29" t="s">
        <v>30601</v>
      </c>
      <c r="D10795" s="28">
        <v>8.7017855142E10</v>
      </c>
      <c r="E10795" s="29" t="s">
        <v>213</v>
      </c>
      <c r="F10795" s="29" t="s">
        <v>31</v>
      </c>
      <c r="G10795" s="29" t="s">
        <v>2552</v>
      </c>
      <c r="H10795" s="51" t="s">
        <v>6359</v>
      </c>
      <c r="I10795" s="6"/>
      <c r="J10795" s="6"/>
    </row>
    <row r="10796">
      <c r="A10796" s="62">
        <v>9.81113300466E11</v>
      </c>
      <c r="B10796" s="63" t="s">
        <v>30602</v>
      </c>
      <c r="C10796" s="63" t="s">
        <v>30603</v>
      </c>
      <c r="D10796" s="62">
        <v>8.7023805771E10</v>
      </c>
      <c r="E10796" s="63" t="s">
        <v>165</v>
      </c>
      <c r="F10796" s="63" t="s">
        <v>205</v>
      </c>
      <c r="G10796" s="63" t="s">
        <v>30604</v>
      </c>
      <c r="H10796" s="33"/>
      <c r="I10796" s="33"/>
      <c r="J10796" s="10"/>
    </row>
    <row r="10797">
      <c r="A10797" s="28">
        <v>9.81114400636E11</v>
      </c>
      <c r="B10797" s="29" t="s">
        <v>30605</v>
      </c>
      <c r="C10797" s="29" t="s">
        <v>30606</v>
      </c>
      <c r="D10797" s="39" t="s">
        <v>30607</v>
      </c>
      <c r="E10797" s="29" t="s">
        <v>36</v>
      </c>
      <c r="F10797" s="29" t="s">
        <v>37</v>
      </c>
      <c r="G10797" s="29" t="s">
        <v>23044</v>
      </c>
      <c r="H10797" s="51" t="s">
        <v>6445</v>
      </c>
      <c r="I10797" s="6"/>
      <c r="J10797" s="10"/>
    </row>
    <row r="10798">
      <c r="A10798" s="3">
        <v>9.81112300528E11</v>
      </c>
      <c r="B10798" s="2" t="s">
        <v>30608</v>
      </c>
      <c r="C10798" s="2" t="s">
        <v>30609</v>
      </c>
      <c r="D10798" s="3">
        <v>8.7710105001E10</v>
      </c>
      <c r="E10798" s="2" t="s">
        <v>674</v>
      </c>
      <c r="F10798" s="2" t="s">
        <v>273</v>
      </c>
      <c r="G10798" s="2" t="s">
        <v>5830</v>
      </c>
      <c r="H10798" s="4" t="s">
        <v>6853</v>
      </c>
      <c r="I10798" s="10"/>
      <c r="J10798" s="6"/>
    </row>
    <row r="10799">
      <c r="A10799" s="62">
        <v>9.81114350369E11</v>
      </c>
      <c r="B10799" s="63" t="s">
        <v>30610</v>
      </c>
      <c r="C10799" s="63" t="s">
        <v>30611</v>
      </c>
      <c r="D10799" s="68" t="str">
        <f>+77011515723 ,87011515723</f>
        <v>#ERROR!</v>
      </c>
      <c r="E10799" s="63" t="s">
        <v>674</v>
      </c>
      <c r="F10799" s="63" t="s">
        <v>428</v>
      </c>
      <c r="G10799" s="63" t="s">
        <v>3751</v>
      </c>
      <c r="H10799" s="33"/>
      <c r="I10799" s="33"/>
      <c r="J10799" s="6"/>
    </row>
    <row r="10800">
      <c r="A10800" s="3">
        <v>9.8114000084E11</v>
      </c>
      <c r="B10800" s="2" t="s">
        <v>30612</v>
      </c>
      <c r="C10800" s="2" t="s">
        <v>286</v>
      </c>
      <c r="D10800" s="3">
        <v>8.7164636721E10</v>
      </c>
      <c r="E10800" s="2" t="s">
        <v>21</v>
      </c>
      <c r="F10800" s="2" t="s">
        <v>22</v>
      </c>
      <c r="G10800" s="2" t="s">
        <v>30613</v>
      </c>
      <c r="H10800" s="4" t="s">
        <v>30614</v>
      </c>
      <c r="I10800" s="10"/>
      <c r="J10800" s="33"/>
    </row>
    <row r="10801">
      <c r="A10801" s="62">
        <v>9.81117300973E11</v>
      </c>
      <c r="B10801" s="63" t="s">
        <v>30615</v>
      </c>
      <c r="C10801" s="63" t="s">
        <v>30616</v>
      </c>
      <c r="D10801" s="79" t="s">
        <v>30617</v>
      </c>
      <c r="E10801" s="63" t="s">
        <v>225</v>
      </c>
      <c r="F10801" s="63" t="s">
        <v>37</v>
      </c>
      <c r="G10801" s="63" t="s">
        <v>6761</v>
      </c>
      <c r="H10801" s="89" t="s">
        <v>30618</v>
      </c>
      <c r="I10801" s="33"/>
      <c r="J10801" s="33"/>
    </row>
    <row r="10802">
      <c r="A10802" s="3">
        <v>9.81122400868E11</v>
      </c>
      <c r="B10802" s="2" t="s">
        <v>30619</v>
      </c>
      <c r="C10802" s="2" t="s">
        <v>30620</v>
      </c>
      <c r="D10802" s="3">
        <v>8.7712545051E10</v>
      </c>
      <c r="E10802" s="2" t="s">
        <v>173</v>
      </c>
      <c r="F10802" s="2" t="s">
        <v>273</v>
      </c>
      <c r="G10802" s="2" t="s">
        <v>274</v>
      </c>
      <c r="H10802" s="4" t="s">
        <v>30375</v>
      </c>
      <c r="I10802" s="10"/>
      <c r="J10802" s="6"/>
    </row>
    <row r="10803">
      <c r="A10803" s="28">
        <v>9.81126350582E11</v>
      </c>
      <c r="B10803" s="29" t="s">
        <v>30621</v>
      </c>
      <c r="C10803" s="29" t="s">
        <v>30622</v>
      </c>
      <c r="D10803" s="28">
        <v>8.7082918525E10</v>
      </c>
      <c r="E10803" s="29" t="s">
        <v>525</v>
      </c>
      <c r="F10803" s="29" t="s">
        <v>201</v>
      </c>
      <c r="G10803" s="29" t="s">
        <v>2178</v>
      </c>
      <c r="H10803" s="51" t="s">
        <v>30623</v>
      </c>
      <c r="I10803" s="6"/>
      <c r="J10803" s="20"/>
    </row>
    <row r="10804">
      <c r="A10804" s="62">
        <v>9.81140000543E11</v>
      </c>
      <c r="B10804" s="63" t="s">
        <v>30624</v>
      </c>
      <c r="C10804" s="63" t="s">
        <v>30625</v>
      </c>
      <c r="D10804" s="62">
        <v>8.7154221643E10</v>
      </c>
      <c r="E10804" s="63" t="s">
        <v>6369</v>
      </c>
      <c r="F10804" s="63" t="s">
        <v>55</v>
      </c>
      <c r="G10804" s="63" t="s">
        <v>30626</v>
      </c>
      <c r="H10804" s="33"/>
      <c r="I10804" s="33"/>
      <c r="J10804" s="6"/>
    </row>
    <row r="10805">
      <c r="A10805" s="28">
        <v>9.81206300293E11</v>
      </c>
      <c r="B10805" s="29" t="s">
        <v>17595</v>
      </c>
      <c r="C10805" s="29" t="s">
        <v>30627</v>
      </c>
      <c r="D10805" s="39" t="s">
        <v>30628</v>
      </c>
      <c r="E10805" s="29" t="s">
        <v>165</v>
      </c>
      <c r="F10805" s="29" t="s">
        <v>37</v>
      </c>
      <c r="G10805" s="29" t="s">
        <v>28739</v>
      </c>
      <c r="H10805" s="51" t="s">
        <v>30618</v>
      </c>
      <c r="I10805" s="6"/>
      <c r="J10805" s="6"/>
    </row>
    <row r="10806">
      <c r="A10806" s="75">
        <v>9.81140001472E11</v>
      </c>
      <c r="B10806" s="76" t="s">
        <v>30629</v>
      </c>
      <c r="C10806" s="76" t="s">
        <v>6029</v>
      </c>
      <c r="D10806" s="75">
        <f>+77145493723</f>
        <v>77145493723</v>
      </c>
      <c r="E10806" s="76" t="s">
        <v>21</v>
      </c>
      <c r="F10806" s="76" t="s">
        <v>43</v>
      </c>
      <c r="G10806" s="76" t="s">
        <v>6031</v>
      </c>
      <c r="H10806" s="78" t="s">
        <v>30630</v>
      </c>
      <c r="I10806" s="35"/>
      <c r="J10806" s="6"/>
    </row>
    <row r="10807">
      <c r="A10807" s="3">
        <v>9.81140003338E11</v>
      </c>
      <c r="B10807" s="2" t="s">
        <v>30631</v>
      </c>
      <c r="C10807" s="2" t="s">
        <v>30632</v>
      </c>
      <c r="D10807" s="69" t="s">
        <v>30633</v>
      </c>
      <c r="E10807" s="2" t="s">
        <v>165</v>
      </c>
      <c r="F10807" s="2" t="s">
        <v>37</v>
      </c>
      <c r="G10807" s="2" t="s">
        <v>30634</v>
      </c>
      <c r="H10807" s="4" t="s">
        <v>7914</v>
      </c>
      <c r="I10807" s="10"/>
      <c r="J10807" s="10"/>
    </row>
    <row r="10808">
      <c r="A10808" s="28">
        <v>9.81140012261E11</v>
      </c>
      <c r="B10808" s="29" t="s">
        <v>30635</v>
      </c>
      <c r="C10808" s="29" t="s">
        <v>30636</v>
      </c>
      <c r="D10808" s="28">
        <v>8.7024822403E10</v>
      </c>
      <c r="E10808" s="29" t="s">
        <v>36</v>
      </c>
      <c r="F10808" s="29" t="s">
        <v>37</v>
      </c>
      <c r="G10808" s="29" t="s">
        <v>30637</v>
      </c>
      <c r="H10808" s="51" t="s">
        <v>6445</v>
      </c>
      <c r="I10808" s="6"/>
      <c r="J10808" s="13"/>
    </row>
    <row r="10809">
      <c r="A10809" s="28">
        <v>9.81201300434E11</v>
      </c>
      <c r="B10809" s="29" t="s">
        <v>30501</v>
      </c>
      <c r="C10809" s="29" t="s">
        <v>30638</v>
      </c>
      <c r="D10809" s="28">
        <v>8.7052223336E10</v>
      </c>
      <c r="E10809" s="29" t="s">
        <v>165</v>
      </c>
      <c r="F10809" s="29" t="s">
        <v>37</v>
      </c>
      <c r="G10809" s="29" t="s">
        <v>9039</v>
      </c>
      <c r="H10809" s="51" t="s">
        <v>6445</v>
      </c>
      <c r="I10809" s="6"/>
      <c r="J10809" s="13"/>
    </row>
    <row r="10810">
      <c r="A10810" s="3">
        <v>9.8114000165E11</v>
      </c>
      <c r="B10810" s="2" t="s">
        <v>30639</v>
      </c>
      <c r="C10810" s="2" t="s">
        <v>10580</v>
      </c>
      <c r="D10810" s="69" t="s">
        <v>30640</v>
      </c>
      <c r="E10810" s="2" t="s">
        <v>21</v>
      </c>
      <c r="F10810" s="2" t="s">
        <v>22</v>
      </c>
      <c r="G10810" s="2" t="s">
        <v>30641</v>
      </c>
      <c r="H10810" s="4" t="s">
        <v>30642</v>
      </c>
      <c r="I10810" s="10"/>
      <c r="J10810" s="13"/>
    </row>
    <row r="10811">
      <c r="A10811" s="3">
        <v>9.81164013249E11</v>
      </c>
      <c r="B10811" s="2" t="s">
        <v>12274</v>
      </c>
      <c r="C10811" s="2" t="s">
        <v>30643</v>
      </c>
      <c r="D10811" s="2" t="s">
        <v>30644</v>
      </c>
      <c r="E10811" s="2" t="s">
        <v>21</v>
      </c>
      <c r="F10811" s="2" t="s">
        <v>201</v>
      </c>
      <c r="G10811" s="2" t="s">
        <v>23513</v>
      </c>
      <c r="H10811" s="4" t="s">
        <v>30592</v>
      </c>
      <c r="I10811" s="10"/>
      <c r="J10811" s="6"/>
    </row>
    <row r="10812">
      <c r="A10812" s="3">
        <v>9.81208350558E11</v>
      </c>
      <c r="B10812" s="2" t="s">
        <v>30645</v>
      </c>
      <c r="C10812" s="2" t="s">
        <v>30646</v>
      </c>
      <c r="D10812" s="3">
        <v>7.776293252E10</v>
      </c>
      <c r="E10812" s="2" t="s">
        <v>225</v>
      </c>
      <c r="F10812" s="2" t="s">
        <v>201</v>
      </c>
      <c r="G10812" s="2" t="s">
        <v>30647</v>
      </c>
      <c r="H10812" s="4" t="s">
        <v>30592</v>
      </c>
      <c r="I10812" s="10"/>
      <c r="J10812" s="10"/>
    </row>
    <row r="10813">
      <c r="A10813" s="3">
        <v>9.81206301013E11</v>
      </c>
      <c r="B10813" s="2" t="s">
        <v>30648</v>
      </c>
      <c r="C10813" s="2" t="s">
        <v>30649</v>
      </c>
      <c r="D10813" s="3">
        <v>8.7053264089E10</v>
      </c>
      <c r="E10813" s="2" t="s">
        <v>36</v>
      </c>
      <c r="F10813" s="2" t="s">
        <v>37</v>
      </c>
      <c r="G10813" s="2" t="s">
        <v>2999</v>
      </c>
      <c r="H10813" s="4" t="s">
        <v>7441</v>
      </c>
      <c r="I10813" s="10"/>
      <c r="J10813" s="6"/>
    </row>
    <row r="10814">
      <c r="A10814" s="62">
        <v>9.81209301159E11</v>
      </c>
      <c r="B10814" s="63" t="s">
        <v>30650</v>
      </c>
      <c r="C10814" s="63" t="s">
        <v>30651</v>
      </c>
      <c r="D10814" s="62">
        <v>8.7002515809E10</v>
      </c>
      <c r="E10814" s="63" t="s">
        <v>247</v>
      </c>
      <c r="F10814" s="63" t="s">
        <v>205</v>
      </c>
      <c r="G10814" s="63" t="s">
        <v>1634</v>
      </c>
      <c r="H10814" s="33"/>
      <c r="I10814" s="33"/>
      <c r="J10814" s="33"/>
    </row>
    <row r="10815">
      <c r="A10815" s="62">
        <v>9.8120935088E11</v>
      </c>
      <c r="B10815" s="63" t="s">
        <v>30652</v>
      </c>
      <c r="C10815" s="63" t="s">
        <v>30653</v>
      </c>
      <c r="D10815" s="62">
        <v>7.7010566662E10</v>
      </c>
      <c r="E10815" s="63" t="s">
        <v>6578</v>
      </c>
      <c r="F10815" s="63" t="s">
        <v>1868</v>
      </c>
      <c r="G10815" s="63" t="s">
        <v>16744</v>
      </c>
      <c r="H10815" s="33"/>
      <c r="I10815" s="33"/>
      <c r="J10815" s="10"/>
    </row>
    <row r="10816">
      <c r="A10816" s="62">
        <v>9.81212301214E11</v>
      </c>
      <c r="B10816" s="63" t="s">
        <v>30654</v>
      </c>
      <c r="C10816" s="63" t="s">
        <v>30655</v>
      </c>
      <c r="D10816" s="62">
        <v>8.7021466193E10</v>
      </c>
      <c r="E10816" s="63" t="s">
        <v>165</v>
      </c>
      <c r="F10816" s="63" t="s">
        <v>205</v>
      </c>
      <c r="G10816" s="63" t="s">
        <v>1096</v>
      </c>
      <c r="H10816" s="33"/>
      <c r="I10816" s="33"/>
      <c r="J10816" s="10"/>
    </row>
    <row r="10817">
      <c r="A10817" s="28">
        <v>9.81223400916E11</v>
      </c>
      <c r="B10817" s="29" t="s">
        <v>30656</v>
      </c>
      <c r="C10817" s="29" t="s">
        <v>30657</v>
      </c>
      <c r="D10817" s="39" t="s">
        <v>30658</v>
      </c>
      <c r="E10817" s="29" t="s">
        <v>625</v>
      </c>
      <c r="F10817" s="29" t="s">
        <v>37</v>
      </c>
      <c r="G10817" s="29" t="s">
        <v>27053</v>
      </c>
      <c r="H10817" s="51" t="s">
        <v>6634</v>
      </c>
      <c r="I10817" s="6"/>
      <c r="J10817" s="10"/>
    </row>
    <row r="10818">
      <c r="A10818" s="62">
        <v>9.81240000011E11</v>
      </c>
      <c r="B10818" s="63" t="s">
        <v>30659</v>
      </c>
      <c r="C10818" s="63" t="s">
        <v>30660</v>
      </c>
      <c r="D10818" s="62">
        <v>8.7786306643E10</v>
      </c>
      <c r="E10818" s="63" t="s">
        <v>416</v>
      </c>
      <c r="F10818" s="63" t="s">
        <v>37</v>
      </c>
      <c r="G10818" s="63" t="s">
        <v>30661</v>
      </c>
      <c r="H10818" s="33"/>
      <c r="I10818" s="33"/>
      <c r="J10818" s="10"/>
    </row>
    <row r="10819">
      <c r="A10819" s="62">
        <v>9.81240001555E11</v>
      </c>
      <c r="B10819" s="63" t="s">
        <v>30662</v>
      </c>
      <c r="C10819" s="63" t="s">
        <v>30663</v>
      </c>
      <c r="D10819" s="63" t="s">
        <v>30664</v>
      </c>
      <c r="E10819" s="63" t="s">
        <v>21</v>
      </c>
      <c r="F10819" s="63" t="s">
        <v>201</v>
      </c>
      <c r="G10819" s="63" t="s">
        <v>30665</v>
      </c>
      <c r="H10819" s="33"/>
      <c r="I10819" s="33"/>
      <c r="J10819" s="33"/>
    </row>
    <row r="10820">
      <c r="A10820" s="28">
        <v>9.81240001317E11</v>
      </c>
      <c r="B10820" s="29" t="s">
        <v>30666</v>
      </c>
      <c r="C10820" s="29" t="s">
        <v>30667</v>
      </c>
      <c r="D10820" s="28">
        <v>8.718412424E10</v>
      </c>
      <c r="E10820" s="29" t="s">
        <v>5527</v>
      </c>
      <c r="F10820" s="29" t="s">
        <v>9</v>
      </c>
      <c r="G10820" s="29" t="s">
        <v>30668</v>
      </c>
      <c r="H10820" s="84" t="s">
        <v>30669</v>
      </c>
      <c r="I10820" s="6"/>
      <c r="J10820" s="33"/>
    </row>
    <row r="10821">
      <c r="A10821" s="72">
        <v>9.81240003185E11</v>
      </c>
      <c r="B10821" s="73" t="s">
        <v>30670</v>
      </c>
      <c r="C10821" s="73" t="s">
        <v>30671</v>
      </c>
      <c r="D10821" s="72">
        <v>8.7144333444E10</v>
      </c>
      <c r="E10821" s="73" t="s">
        <v>21</v>
      </c>
      <c r="F10821" s="73" t="s">
        <v>43</v>
      </c>
      <c r="G10821" s="73" t="s">
        <v>30672</v>
      </c>
      <c r="H10821" s="74" t="s">
        <v>3310</v>
      </c>
      <c r="I10821" s="14"/>
      <c r="J10821" s="33"/>
    </row>
    <row r="10822">
      <c r="A10822" s="3">
        <v>9.81240001941E11</v>
      </c>
      <c r="B10822" s="2" t="s">
        <v>30673</v>
      </c>
      <c r="C10822" s="2" t="s">
        <v>4009</v>
      </c>
      <c r="D10822" s="3">
        <v>8.7052230484E10</v>
      </c>
      <c r="E10822" s="2" t="s">
        <v>165</v>
      </c>
      <c r="F10822" s="2" t="s">
        <v>201</v>
      </c>
      <c r="G10822" s="2" t="s">
        <v>30674</v>
      </c>
      <c r="H10822" s="4" t="s">
        <v>30592</v>
      </c>
      <c r="I10822" s="10"/>
      <c r="J10822" s="6"/>
    </row>
    <row r="10823">
      <c r="A10823" s="3">
        <v>9.81240002147E11</v>
      </c>
      <c r="B10823" s="2" t="s">
        <v>30675</v>
      </c>
      <c r="C10823" s="2" t="s">
        <v>30676</v>
      </c>
      <c r="D10823" s="3">
        <v>8.7057743937E10</v>
      </c>
      <c r="E10823" s="2" t="s">
        <v>21</v>
      </c>
      <c r="F10823" s="2" t="s">
        <v>201</v>
      </c>
      <c r="G10823" s="2" t="s">
        <v>30677</v>
      </c>
      <c r="H10823" s="4" t="s">
        <v>30592</v>
      </c>
      <c r="I10823" s="10"/>
      <c r="J10823" s="20"/>
    </row>
    <row r="10824">
      <c r="A10824" s="3">
        <v>9.812400036E11</v>
      </c>
      <c r="B10824" s="2" t="s">
        <v>30678</v>
      </c>
      <c r="C10824" s="2" t="s">
        <v>30679</v>
      </c>
      <c r="D10824" s="3">
        <v>8.714529148E10</v>
      </c>
      <c r="E10824" s="2" t="s">
        <v>21</v>
      </c>
      <c r="F10824" s="2" t="s">
        <v>43</v>
      </c>
      <c r="G10824" s="2" t="s">
        <v>30680</v>
      </c>
      <c r="H10824" s="4" t="s">
        <v>3653</v>
      </c>
      <c r="I10824" s="71" t="s">
        <v>30681</v>
      </c>
      <c r="J10824" s="10"/>
    </row>
    <row r="10825">
      <c r="A10825" s="28">
        <v>9.81240006167E11</v>
      </c>
      <c r="B10825" s="29" t="s">
        <v>30682</v>
      </c>
      <c r="C10825" s="29" t="s">
        <v>30683</v>
      </c>
      <c r="D10825" s="29" t="s">
        <v>30684</v>
      </c>
      <c r="E10825" s="29" t="s">
        <v>21</v>
      </c>
      <c r="F10825" s="29" t="s">
        <v>22</v>
      </c>
      <c r="G10825" s="29" t="s">
        <v>30685</v>
      </c>
      <c r="H10825" s="51" t="s">
        <v>153</v>
      </c>
      <c r="I10825" s="6"/>
      <c r="J10825" s="33"/>
    </row>
    <row r="10826">
      <c r="A10826" s="28">
        <v>9.81240004044E11</v>
      </c>
      <c r="B10826" s="29" t="s">
        <v>30686</v>
      </c>
      <c r="C10826" s="29" t="s">
        <v>8796</v>
      </c>
      <c r="D10826" s="39" t="s">
        <v>30687</v>
      </c>
      <c r="E10826" s="29" t="s">
        <v>36</v>
      </c>
      <c r="F10826" s="29" t="s">
        <v>201</v>
      </c>
      <c r="G10826" s="29" t="s">
        <v>30688</v>
      </c>
      <c r="H10826" s="51" t="s">
        <v>30689</v>
      </c>
      <c r="I10826" s="6"/>
      <c r="J10826" s="33"/>
    </row>
    <row r="10827">
      <c r="A10827" s="3">
        <v>9.81240003829E11</v>
      </c>
      <c r="B10827" s="2" t="s">
        <v>30690</v>
      </c>
      <c r="C10827" s="2" t="s">
        <v>30691</v>
      </c>
      <c r="D10827" s="2" t="s">
        <v>30692</v>
      </c>
      <c r="E10827" s="2" t="s">
        <v>21</v>
      </c>
      <c r="F10827" s="2" t="s">
        <v>71</v>
      </c>
      <c r="G10827" s="2" t="s">
        <v>30693</v>
      </c>
      <c r="H10827" s="10"/>
      <c r="I10827" s="10"/>
      <c r="J10827" s="13"/>
    </row>
    <row r="10828">
      <c r="A10828" s="3">
        <v>9.81240007297E11</v>
      </c>
      <c r="B10828" s="2" t="s">
        <v>30694</v>
      </c>
      <c r="C10828" s="2" t="s">
        <v>30695</v>
      </c>
      <c r="D10828" s="3">
        <v>8.777183282E10</v>
      </c>
      <c r="E10828" s="2" t="s">
        <v>117</v>
      </c>
      <c r="F10828" s="2" t="s">
        <v>91</v>
      </c>
      <c r="G10828" s="2" t="s">
        <v>30696</v>
      </c>
      <c r="H10828" s="4" t="s">
        <v>3384</v>
      </c>
      <c r="I10828" s="10"/>
      <c r="J10828" s="13"/>
    </row>
    <row r="10829">
      <c r="A10829" s="62">
        <v>9.90112300182E11</v>
      </c>
      <c r="B10829" s="63" t="s">
        <v>17595</v>
      </c>
      <c r="C10829" s="63" t="s">
        <v>30697</v>
      </c>
      <c r="D10829" s="68" t="str">
        <f>+7 (707) 359 84 82</f>
        <v>#ERROR!</v>
      </c>
      <c r="E10829" s="63" t="s">
        <v>213</v>
      </c>
      <c r="F10829" s="63" t="s">
        <v>205</v>
      </c>
      <c r="G10829" s="63" t="s">
        <v>636</v>
      </c>
      <c r="H10829" s="33"/>
      <c r="I10829" s="33"/>
      <c r="J10829" s="6"/>
    </row>
    <row r="10830">
      <c r="A10830" s="3">
        <v>9.90103450295E11</v>
      </c>
      <c r="B10830" s="2" t="s">
        <v>30698</v>
      </c>
      <c r="C10830" s="2" t="s">
        <v>30699</v>
      </c>
      <c r="D10830" s="3">
        <v>8.7718800971E10</v>
      </c>
      <c r="E10830" s="2" t="s">
        <v>1206</v>
      </c>
      <c r="F10830" s="2" t="s">
        <v>91</v>
      </c>
      <c r="G10830" s="2" t="s">
        <v>1550</v>
      </c>
      <c r="H10830" s="4" t="s">
        <v>3384</v>
      </c>
      <c r="I10830" s="10"/>
      <c r="J10830" s="10"/>
    </row>
    <row r="10831">
      <c r="A10831" s="28">
        <v>9.90108301268E11</v>
      </c>
      <c r="B10831" s="29" t="s">
        <v>30700</v>
      </c>
      <c r="C10831" s="29" t="s">
        <v>30701</v>
      </c>
      <c r="D10831" s="28">
        <v>8.7076450005E10</v>
      </c>
      <c r="E10831" s="29" t="s">
        <v>173</v>
      </c>
      <c r="F10831" s="29" t="s">
        <v>2</v>
      </c>
      <c r="G10831" s="29" t="s">
        <v>3360</v>
      </c>
      <c r="H10831" s="51" t="s">
        <v>27818</v>
      </c>
      <c r="I10831" s="6"/>
      <c r="J10831" s="33"/>
    </row>
    <row r="10832">
      <c r="A10832" s="3">
        <v>9.90127301599E11</v>
      </c>
      <c r="B10832" s="2" t="s">
        <v>30702</v>
      </c>
      <c r="C10832" s="2" t="s">
        <v>30703</v>
      </c>
      <c r="D10832" s="3">
        <f>+77780104050</f>
        <v>77780104050</v>
      </c>
      <c r="E10832" s="2" t="s">
        <v>70</v>
      </c>
      <c r="F10832" s="2" t="s">
        <v>37</v>
      </c>
      <c r="G10832" s="2" t="s">
        <v>3259</v>
      </c>
      <c r="H10832" s="4" t="s">
        <v>7441</v>
      </c>
      <c r="I10832" s="10"/>
      <c r="J10832" s="13"/>
    </row>
    <row r="10833">
      <c r="A10833" s="3">
        <v>9.90126300248E11</v>
      </c>
      <c r="B10833" s="2" t="s">
        <v>30704</v>
      </c>
      <c r="C10833" s="2" t="s">
        <v>30705</v>
      </c>
      <c r="D10833" s="3">
        <v>8.7714682394E10</v>
      </c>
      <c r="E10833" s="2" t="s">
        <v>13626</v>
      </c>
      <c r="F10833" s="2" t="s">
        <v>31</v>
      </c>
      <c r="G10833" s="2" t="s">
        <v>4632</v>
      </c>
      <c r="H10833" s="4" t="s">
        <v>7313</v>
      </c>
      <c r="I10833" s="10"/>
      <c r="J10833" s="10"/>
    </row>
    <row r="10834">
      <c r="A10834" s="28">
        <v>9.90140006046E11</v>
      </c>
      <c r="B10834" s="29" t="s">
        <v>30706</v>
      </c>
      <c r="C10834" s="29" t="s">
        <v>30707</v>
      </c>
      <c r="D10834" s="39" t="s">
        <v>30708</v>
      </c>
      <c r="E10834" s="29" t="s">
        <v>416</v>
      </c>
      <c r="F10834" s="29" t="s">
        <v>452</v>
      </c>
      <c r="G10834" s="29" t="s">
        <v>30709</v>
      </c>
      <c r="H10834" s="51" t="s">
        <v>28873</v>
      </c>
      <c r="I10834" s="6"/>
      <c r="J10834" s="6"/>
    </row>
    <row r="10835">
      <c r="A10835" s="28">
        <v>9.9014000158E11</v>
      </c>
      <c r="B10835" s="29" t="s">
        <v>30710</v>
      </c>
      <c r="C10835" s="29" t="s">
        <v>30711</v>
      </c>
      <c r="D10835" s="29" t="s">
        <v>30712</v>
      </c>
      <c r="E10835" s="29" t="s">
        <v>21</v>
      </c>
      <c r="F10835" s="29" t="s">
        <v>55</v>
      </c>
      <c r="G10835" s="29" t="s">
        <v>30713</v>
      </c>
      <c r="H10835" s="51" t="s">
        <v>30714</v>
      </c>
      <c r="I10835" s="6"/>
      <c r="J10835" s="13"/>
    </row>
    <row r="10836">
      <c r="A10836" s="62">
        <v>9.90140001665E11</v>
      </c>
      <c r="B10836" s="63" t="s">
        <v>30715</v>
      </c>
      <c r="C10836" s="63" t="s">
        <v>30716</v>
      </c>
      <c r="D10836" s="62">
        <v>8.7213190187E10</v>
      </c>
      <c r="E10836" s="63" t="s">
        <v>5527</v>
      </c>
      <c r="F10836" s="63" t="s">
        <v>71</v>
      </c>
      <c r="G10836" s="63" t="s">
        <v>30717</v>
      </c>
      <c r="H10836" s="33"/>
      <c r="I10836" s="33"/>
      <c r="J10836" s="13"/>
    </row>
    <row r="10837">
      <c r="A10837" s="62">
        <v>9.90140003953E11</v>
      </c>
      <c r="B10837" s="63" t="s">
        <v>30718</v>
      </c>
      <c r="C10837" s="63" t="s">
        <v>30719</v>
      </c>
      <c r="D10837" s="63" t="s">
        <v>30720</v>
      </c>
      <c r="E10837" s="63" t="s">
        <v>5527</v>
      </c>
      <c r="F10837" s="63" t="s">
        <v>71</v>
      </c>
      <c r="G10837" s="63" t="s">
        <v>30721</v>
      </c>
      <c r="H10837" s="33"/>
      <c r="I10837" s="33"/>
      <c r="J10837" s="13"/>
    </row>
    <row r="10838">
      <c r="A10838" s="28">
        <v>9.90140004971E11</v>
      </c>
      <c r="B10838" s="29" t="s">
        <v>30722</v>
      </c>
      <c r="C10838" s="29" t="s">
        <v>7124</v>
      </c>
      <c r="D10838" s="29" t="s">
        <v>30723</v>
      </c>
      <c r="E10838" s="29" t="s">
        <v>442</v>
      </c>
      <c r="F10838" s="29" t="s">
        <v>43</v>
      </c>
      <c r="G10838" s="29" t="s">
        <v>30724</v>
      </c>
      <c r="H10838" s="51" t="s">
        <v>3310</v>
      </c>
      <c r="I10838" s="6"/>
      <c r="J10838" s="33"/>
    </row>
    <row r="10839">
      <c r="A10839" s="28">
        <v>9.90140000671E11</v>
      </c>
      <c r="B10839" s="29" t="s">
        <v>30725</v>
      </c>
      <c r="C10839" s="29" t="s">
        <v>30726</v>
      </c>
      <c r="D10839" s="29" t="s">
        <v>30727</v>
      </c>
      <c r="E10839" s="29" t="s">
        <v>7015</v>
      </c>
      <c r="F10839" s="29" t="s">
        <v>43</v>
      </c>
      <c r="G10839" s="29" t="s">
        <v>30728</v>
      </c>
      <c r="H10839" s="51" t="s">
        <v>30729</v>
      </c>
      <c r="I10839" s="6"/>
      <c r="J10839" s="33"/>
    </row>
    <row r="10840">
      <c r="A10840" s="28">
        <v>9.90140004654E11</v>
      </c>
      <c r="B10840" s="29" t="s">
        <v>30730</v>
      </c>
      <c r="C10840" s="29" t="s">
        <v>30731</v>
      </c>
      <c r="D10840" s="29" t="s">
        <v>30732</v>
      </c>
      <c r="E10840" s="29" t="s">
        <v>6197</v>
      </c>
      <c r="F10840" s="29" t="s">
        <v>9</v>
      </c>
      <c r="G10840" s="29" t="s">
        <v>30733</v>
      </c>
      <c r="H10840" s="6"/>
      <c r="I10840" s="6"/>
      <c r="J10840" s="20"/>
    </row>
    <row r="10841">
      <c r="A10841" s="28">
        <v>9.90140005682E11</v>
      </c>
      <c r="B10841" s="29" t="s">
        <v>30734</v>
      </c>
      <c r="C10841" s="29" t="s">
        <v>30735</v>
      </c>
      <c r="D10841" s="39" t="s">
        <v>30736</v>
      </c>
      <c r="E10841" s="29" t="s">
        <v>117</v>
      </c>
      <c r="F10841" s="29" t="s">
        <v>43</v>
      </c>
      <c r="G10841" s="29" t="s">
        <v>30737</v>
      </c>
      <c r="H10841" s="51" t="s">
        <v>30738</v>
      </c>
      <c r="I10841" s="6"/>
      <c r="J10841" s="33"/>
    </row>
    <row r="10842">
      <c r="A10842" s="3">
        <v>9.9014000667E11</v>
      </c>
      <c r="B10842" s="2" t="s">
        <v>30739</v>
      </c>
      <c r="C10842" s="2" t="s">
        <v>30740</v>
      </c>
      <c r="D10842" s="3">
        <v>8.7014069827E10</v>
      </c>
      <c r="E10842" s="2" t="s">
        <v>302</v>
      </c>
      <c r="F10842" s="2" t="s">
        <v>37</v>
      </c>
      <c r="G10842" s="2" t="s">
        <v>30741</v>
      </c>
      <c r="H10842" s="4" t="s">
        <v>30742</v>
      </c>
      <c r="I10842" s="10"/>
      <c r="J10842" s="33"/>
    </row>
    <row r="10843">
      <c r="A10843" s="58"/>
      <c r="B10843" s="58"/>
      <c r="C10843" s="58"/>
      <c r="D10843" s="58"/>
      <c r="E10843" s="58"/>
      <c r="F10843" s="58"/>
      <c r="G10843" s="58"/>
      <c r="H10843" s="6"/>
      <c r="I10843" s="6"/>
      <c r="J10843" s="6"/>
    </row>
    <row r="10844">
      <c r="A10844" s="3">
        <v>9.90202301318E11</v>
      </c>
      <c r="B10844" s="2" t="s">
        <v>30743</v>
      </c>
      <c r="C10844" s="2" t="s">
        <v>30744</v>
      </c>
      <c r="D10844" s="3">
        <v>8.7002986478E10</v>
      </c>
      <c r="E10844" s="2" t="s">
        <v>173</v>
      </c>
      <c r="F10844" s="2" t="s">
        <v>96</v>
      </c>
      <c r="G10844" s="2" t="s">
        <v>11825</v>
      </c>
      <c r="H10844" s="4" t="s">
        <v>5547</v>
      </c>
      <c r="I10844" s="10"/>
      <c r="J10844" s="20"/>
    </row>
    <row r="10845">
      <c r="A10845" s="28">
        <v>9.90201350435E11</v>
      </c>
      <c r="B10845" s="29" t="s">
        <v>30745</v>
      </c>
      <c r="C10845" s="29" t="s">
        <v>30746</v>
      </c>
      <c r="D10845" s="39" t="s">
        <v>30747</v>
      </c>
      <c r="E10845" s="29" t="s">
        <v>165</v>
      </c>
      <c r="F10845" s="29" t="s">
        <v>43</v>
      </c>
      <c r="G10845" s="29" t="s">
        <v>2915</v>
      </c>
      <c r="H10845" s="51" t="s">
        <v>28174</v>
      </c>
      <c r="I10845" s="6"/>
      <c r="J10845" s="6"/>
    </row>
    <row r="10846">
      <c r="A10846" s="62">
        <v>9.90208450622E11</v>
      </c>
      <c r="B10846" s="63" t="s">
        <v>30748</v>
      </c>
      <c r="C10846" s="63" t="s">
        <v>30749</v>
      </c>
      <c r="D10846" s="68" t="str">
        <f>+7 (776) 527 58 02</f>
        <v>#ERROR!</v>
      </c>
      <c r="E10846" s="63" t="s">
        <v>2239</v>
      </c>
      <c r="F10846" s="63" t="s">
        <v>1868</v>
      </c>
      <c r="G10846" s="63" t="s">
        <v>5543</v>
      </c>
      <c r="H10846" s="33"/>
      <c r="I10846" s="33"/>
      <c r="J10846" s="10"/>
    </row>
    <row r="10847">
      <c r="A10847" s="3">
        <v>9.90204350901E11</v>
      </c>
      <c r="B10847" s="2" t="s">
        <v>30750</v>
      </c>
      <c r="C10847" s="2" t="s">
        <v>30751</v>
      </c>
      <c r="D10847" s="3">
        <v>8.7007517251E10</v>
      </c>
      <c r="E10847" s="2" t="s">
        <v>36</v>
      </c>
      <c r="F10847" s="2" t="s">
        <v>9</v>
      </c>
      <c r="G10847" s="2" t="s">
        <v>4389</v>
      </c>
      <c r="H10847" s="65" t="s">
        <v>3123</v>
      </c>
      <c r="I10847" s="10"/>
      <c r="J10847" s="13"/>
    </row>
    <row r="10848">
      <c r="A10848" s="3">
        <v>9.9022235089E11</v>
      </c>
      <c r="B10848" s="2" t="s">
        <v>30752</v>
      </c>
      <c r="C10848" s="2" t="s">
        <v>30753</v>
      </c>
      <c r="D10848" s="69" t="s">
        <v>30754</v>
      </c>
      <c r="E10848" s="2" t="s">
        <v>213</v>
      </c>
      <c r="F10848" s="2" t="s">
        <v>16</v>
      </c>
      <c r="G10848" s="2" t="s">
        <v>30755</v>
      </c>
      <c r="H10848" s="4" t="s">
        <v>3620</v>
      </c>
      <c r="I10848" s="10"/>
      <c r="J10848" s="13"/>
    </row>
    <row r="10849">
      <c r="A10849" s="3">
        <v>9.90212350549E11</v>
      </c>
      <c r="B10849" s="2" t="s">
        <v>30756</v>
      </c>
      <c r="C10849" s="2" t="s">
        <v>30757</v>
      </c>
      <c r="D10849" s="3">
        <f>+77769209204</f>
        <v>77769209204</v>
      </c>
      <c r="E10849" s="2" t="s">
        <v>2239</v>
      </c>
      <c r="F10849" s="2" t="s">
        <v>16</v>
      </c>
      <c r="G10849" s="2" t="s">
        <v>2547</v>
      </c>
      <c r="H10849" s="4" t="s">
        <v>3384</v>
      </c>
      <c r="I10849" s="10"/>
      <c r="J10849" s="6"/>
    </row>
    <row r="10850">
      <c r="A10850" s="3">
        <v>9.90215300053E11</v>
      </c>
      <c r="B10850" s="2" t="s">
        <v>30758</v>
      </c>
      <c r="C10850" s="2" t="s">
        <v>30759</v>
      </c>
      <c r="D10850" s="69" t="s">
        <v>30760</v>
      </c>
      <c r="E10850" s="2" t="s">
        <v>2034</v>
      </c>
      <c r="F10850" s="2" t="s">
        <v>452</v>
      </c>
      <c r="G10850" s="2" t="s">
        <v>14416</v>
      </c>
      <c r="H10850" s="4" t="s">
        <v>28873</v>
      </c>
      <c r="I10850" s="10"/>
      <c r="J10850" s="20"/>
    </row>
    <row r="10851">
      <c r="A10851" s="62">
        <v>9.90215301071E11</v>
      </c>
      <c r="B10851" s="63" t="s">
        <v>30761</v>
      </c>
      <c r="C10851" s="63" t="s">
        <v>30762</v>
      </c>
      <c r="D10851" s="62">
        <v>8.7754721519E10</v>
      </c>
      <c r="E10851" s="63" t="s">
        <v>165</v>
      </c>
      <c r="F10851" s="63" t="s">
        <v>205</v>
      </c>
      <c r="G10851" s="63" t="s">
        <v>19152</v>
      </c>
      <c r="H10851" s="33"/>
      <c r="I10851" s="33"/>
      <c r="J10851" s="6"/>
    </row>
    <row r="10852">
      <c r="A10852" s="62">
        <v>9.90219350251E11</v>
      </c>
      <c r="B10852" s="63" t="s">
        <v>30763</v>
      </c>
      <c r="C10852" s="63" t="s">
        <v>30764</v>
      </c>
      <c r="D10852" s="62">
        <v>8.7087168515E10</v>
      </c>
      <c r="E10852" s="63" t="s">
        <v>15</v>
      </c>
      <c r="F10852" s="63" t="s">
        <v>16</v>
      </c>
      <c r="G10852" s="63" t="s">
        <v>3263</v>
      </c>
      <c r="H10852" s="33"/>
      <c r="I10852" s="33"/>
      <c r="J10852" s="13"/>
    </row>
    <row r="10853">
      <c r="A10853" s="62">
        <v>9.9024000003E11</v>
      </c>
      <c r="B10853" s="63" t="s">
        <v>30765</v>
      </c>
      <c r="C10853" s="63" t="s">
        <v>30766</v>
      </c>
      <c r="D10853" s="62">
        <v>8.7145524236E10</v>
      </c>
      <c r="E10853" s="63" t="s">
        <v>5527</v>
      </c>
      <c r="F10853" s="63" t="s">
        <v>43</v>
      </c>
      <c r="G10853" s="63" t="s">
        <v>30767</v>
      </c>
      <c r="H10853" s="33"/>
      <c r="I10853" s="33"/>
      <c r="J10853" s="33"/>
    </row>
    <row r="10854">
      <c r="A10854" s="28">
        <v>9.90226350307E11</v>
      </c>
      <c r="B10854" s="29" t="s">
        <v>30768</v>
      </c>
      <c r="C10854" s="29" t="s">
        <v>30769</v>
      </c>
      <c r="D10854" s="28">
        <v>8.7781012998E10</v>
      </c>
      <c r="E10854" s="29" t="s">
        <v>225</v>
      </c>
      <c r="F10854" s="29" t="s">
        <v>71</v>
      </c>
      <c r="G10854" s="29" t="s">
        <v>3205</v>
      </c>
      <c r="H10854" s="51" t="s">
        <v>30770</v>
      </c>
      <c r="I10854" s="6"/>
      <c r="J10854" s="6"/>
    </row>
    <row r="10855">
      <c r="A10855" s="3">
        <v>9.90240001554E11</v>
      </c>
      <c r="B10855" s="2" t="s">
        <v>30771</v>
      </c>
      <c r="C10855" s="2" t="s">
        <v>30772</v>
      </c>
      <c r="D10855" s="3">
        <v>8.7113072115E10</v>
      </c>
      <c r="E10855" s="2" t="s">
        <v>21</v>
      </c>
      <c r="F10855" s="2" t="s">
        <v>91</v>
      </c>
      <c r="G10855" s="2" t="s">
        <v>30773</v>
      </c>
      <c r="H10855" s="4" t="s">
        <v>3217</v>
      </c>
      <c r="I10855" s="10"/>
      <c r="J10855" s="13"/>
    </row>
    <row r="10856">
      <c r="A10856" s="62">
        <v>9.90240002186E11</v>
      </c>
      <c r="B10856" s="63" t="s">
        <v>30774</v>
      </c>
      <c r="C10856" s="63" t="s">
        <v>30775</v>
      </c>
      <c r="D10856" s="62">
        <v>8.721463238E10</v>
      </c>
      <c r="E10856" s="63" t="s">
        <v>5649</v>
      </c>
      <c r="F10856" s="63" t="s">
        <v>71</v>
      </c>
      <c r="G10856" s="63" t="s">
        <v>30776</v>
      </c>
      <c r="H10856" s="33"/>
      <c r="I10856" s="33"/>
      <c r="J10856" s="6"/>
    </row>
    <row r="10857">
      <c r="A10857" s="62">
        <v>9.90240002255E11</v>
      </c>
      <c r="B10857" s="63" t="s">
        <v>30777</v>
      </c>
      <c r="C10857" s="63" t="s">
        <v>30778</v>
      </c>
      <c r="D10857" s="63" t="s">
        <v>30779</v>
      </c>
      <c r="E10857" s="63" t="s">
        <v>6369</v>
      </c>
      <c r="F10857" s="63" t="s">
        <v>43</v>
      </c>
      <c r="G10857" s="63" t="s">
        <v>30780</v>
      </c>
      <c r="H10857" s="33"/>
      <c r="I10857" s="33"/>
      <c r="J10857" s="33"/>
    </row>
    <row r="10858">
      <c r="A10858" s="28">
        <v>9.9024000433E11</v>
      </c>
      <c r="B10858" s="29" t="s">
        <v>30781</v>
      </c>
      <c r="C10858" s="29" t="s">
        <v>30782</v>
      </c>
      <c r="D10858" s="29" t="s">
        <v>30783</v>
      </c>
      <c r="E10858" s="29" t="s">
        <v>5527</v>
      </c>
      <c r="F10858" s="29" t="s">
        <v>9</v>
      </c>
      <c r="G10858" s="29" t="s">
        <v>30784</v>
      </c>
      <c r="H10858" s="6"/>
      <c r="I10858" s="6"/>
      <c r="J10858" s="33"/>
    </row>
    <row r="10859">
      <c r="A10859" s="3">
        <v>9.9024000434E11</v>
      </c>
      <c r="B10859" s="2" t="s">
        <v>30785</v>
      </c>
      <c r="C10859" s="2" t="s">
        <v>30786</v>
      </c>
      <c r="D10859" s="3">
        <v>8.7163837243E10</v>
      </c>
      <c r="E10859" s="2" t="s">
        <v>21</v>
      </c>
      <c r="F10859" s="2" t="s">
        <v>22</v>
      </c>
      <c r="G10859" s="2" t="s">
        <v>30787</v>
      </c>
      <c r="H10859" s="4" t="s">
        <v>3620</v>
      </c>
      <c r="I10859" s="10"/>
      <c r="J10859" s="33"/>
    </row>
    <row r="10860">
      <c r="A10860" s="62">
        <v>9.90240005606E11</v>
      </c>
      <c r="B10860" s="63" t="s">
        <v>30788</v>
      </c>
      <c r="C10860" s="63" t="s">
        <v>30789</v>
      </c>
      <c r="D10860" s="63" t="s">
        <v>30790</v>
      </c>
      <c r="E10860" s="63" t="s">
        <v>6197</v>
      </c>
      <c r="F10860" s="63" t="s">
        <v>2984</v>
      </c>
      <c r="G10860" s="63" t="s">
        <v>30791</v>
      </c>
      <c r="H10860" s="33"/>
      <c r="I10860" s="33"/>
      <c r="J10860" s="6"/>
    </row>
    <row r="10861">
      <c r="A10861" s="3">
        <v>9.90240007256E11</v>
      </c>
      <c r="B10861" s="2" t="s">
        <v>30792</v>
      </c>
      <c r="C10861" s="2" t="s">
        <v>30793</v>
      </c>
      <c r="D10861" s="3">
        <v>8.7055912484E10</v>
      </c>
      <c r="E10861" s="2" t="s">
        <v>21</v>
      </c>
      <c r="F10861" s="2" t="s">
        <v>91</v>
      </c>
      <c r="G10861" s="2" t="s">
        <v>30794</v>
      </c>
      <c r="H10861" s="4" t="s">
        <v>28127</v>
      </c>
      <c r="I10861" s="10"/>
      <c r="J10861" s="19"/>
    </row>
    <row r="10862">
      <c r="A10862" s="28">
        <v>9.90240004053E11</v>
      </c>
      <c r="B10862" s="29" t="s">
        <v>30795</v>
      </c>
      <c r="C10862" s="29" t="s">
        <v>30796</v>
      </c>
      <c r="D10862" s="29" t="s">
        <v>30797</v>
      </c>
      <c r="E10862" s="29" t="s">
        <v>5527</v>
      </c>
      <c r="F10862" s="29" t="s">
        <v>9</v>
      </c>
      <c r="G10862" s="29" t="s">
        <v>30798</v>
      </c>
      <c r="H10862" s="6"/>
      <c r="I10862" s="6"/>
      <c r="J10862" s="10"/>
    </row>
    <row r="10863">
      <c r="A10863" s="62">
        <v>9.9024000864E11</v>
      </c>
      <c r="B10863" s="63" t="s">
        <v>30799</v>
      </c>
      <c r="C10863" s="63" t="s">
        <v>30800</v>
      </c>
      <c r="D10863" s="68" t="str">
        <f>+77028719671 ,87028719671</f>
        <v>#ERROR!</v>
      </c>
      <c r="E10863" s="63" t="s">
        <v>726</v>
      </c>
      <c r="F10863" s="63" t="s">
        <v>205</v>
      </c>
      <c r="G10863" s="63" t="s">
        <v>30801</v>
      </c>
      <c r="H10863" s="33"/>
      <c r="I10863" s="33"/>
      <c r="J10863" s="13"/>
    </row>
    <row r="10864">
      <c r="A10864" s="62">
        <v>9.90240009143E11</v>
      </c>
      <c r="B10864" s="63" t="s">
        <v>30802</v>
      </c>
      <c r="C10864" s="63" t="s">
        <v>30803</v>
      </c>
      <c r="D10864" s="62">
        <v>8.7774529777E10</v>
      </c>
      <c r="E10864" s="63" t="s">
        <v>3026</v>
      </c>
      <c r="F10864" s="63" t="s">
        <v>205</v>
      </c>
      <c r="G10864" s="63" t="s">
        <v>30804</v>
      </c>
      <c r="H10864" s="33"/>
      <c r="I10864" s="33"/>
      <c r="J10864" s="13"/>
    </row>
    <row r="10865">
      <c r="A10865" s="62">
        <v>9.90302350528E11</v>
      </c>
      <c r="B10865" s="63" t="s">
        <v>30805</v>
      </c>
      <c r="C10865" s="63" t="s">
        <v>30806</v>
      </c>
      <c r="D10865" s="63" t="s">
        <v>30807</v>
      </c>
      <c r="E10865" s="63" t="s">
        <v>2749</v>
      </c>
      <c r="F10865" s="63" t="s">
        <v>16</v>
      </c>
      <c r="G10865" s="63" t="s">
        <v>1196</v>
      </c>
      <c r="H10865" s="33"/>
      <c r="I10865" s="33"/>
      <c r="J10865" s="13"/>
    </row>
    <row r="10866">
      <c r="A10866" s="62">
        <v>9.90240009996E11</v>
      </c>
      <c r="B10866" s="63" t="s">
        <v>30808</v>
      </c>
      <c r="C10866" s="63" t="s">
        <v>29210</v>
      </c>
      <c r="D10866" s="62">
        <f>+77785299999</f>
        <v>77785299999</v>
      </c>
      <c r="E10866" s="63" t="s">
        <v>525</v>
      </c>
      <c r="F10866" s="63" t="s">
        <v>37</v>
      </c>
      <c r="G10866" s="63" t="s">
        <v>30809</v>
      </c>
      <c r="H10866" s="33"/>
      <c r="I10866" s="33"/>
      <c r="J10866" s="33"/>
    </row>
    <row r="10867">
      <c r="A10867" s="28">
        <v>9.90240020124E11</v>
      </c>
      <c r="B10867" s="29" t="s">
        <v>30810</v>
      </c>
      <c r="C10867" s="29" t="s">
        <v>30811</v>
      </c>
      <c r="D10867" s="39" t="s">
        <v>30812</v>
      </c>
      <c r="E10867" s="29" t="s">
        <v>117</v>
      </c>
      <c r="F10867" s="29" t="s">
        <v>91</v>
      </c>
      <c r="G10867" s="29" t="s">
        <v>30813</v>
      </c>
      <c r="H10867" s="51" t="s">
        <v>28264</v>
      </c>
      <c r="I10867" s="6"/>
      <c r="J10867" s="10"/>
    </row>
    <row r="10868">
      <c r="A10868" s="28">
        <v>9.9024002059E11</v>
      </c>
      <c r="B10868" s="29" t="s">
        <v>30814</v>
      </c>
      <c r="C10868" s="29" t="s">
        <v>30815</v>
      </c>
      <c r="D10868" s="29" t="s">
        <v>30816</v>
      </c>
      <c r="E10868" s="29" t="s">
        <v>762</v>
      </c>
      <c r="F10868" s="29" t="s">
        <v>141</v>
      </c>
      <c r="G10868" s="29" t="s">
        <v>30817</v>
      </c>
      <c r="H10868" s="51" t="s">
        <v>5566</v>
      </c>
      <c r="I10868" s="6"/>
      <c r="J10868" s="6"/>
    </row>
    <row r="10869">
      <c r="A10869" s="3">
        <v>9.9030935008E11</v>
      </c>
      <c r="B10869" s="2" t="s">
        <v>30818</v>
      </c>
      <c r="C10869" s="2" t="s">
        <v>30819</v>
      </c>
      <c r="D10869" s="69" t="s">
        <v>30820</v>
      </c>
      <c r="E10869" s="2" t="s">
        <v>2034</v>
      </c>
      <c r="F10869" s="2" t="s">
        <v>9</v>
      </c>
      <c r="G10869" s="2" t="s">
        <v>1584</v>
      </c>
      <c r="H10869" s="65" t="s">
        <v>3123</v>
      </c>
      <c r="I10869" s="10"/>
      <c r="J10869" s="6"/>
    </row>
    <row r="10870">
      <c r="A10870" s="28">
        <v>9.90327451033E11</v>
      </c>
      <c r="B10870" s="29" t="s">
        <v>17844</v>
      </c>
      <c r="C10870" s="29" t="s">
        <v>30821</v>
      </c>
      <c r="D10870" s="28">
        <v>8.7719136904E10</v>
      </c>
      <c r="E10870" s="29" t="s">
        <v>165</v>
      </c>
      <c r="F10870" s="29" t="s">
        <v>16</v>
      </c>
      <c r="G10870" s="29" t="s">
        <v>2066</v>
      </c>
      <c r="H10870" s="51" t="s">
        <v>5566</v>
      </c>
      <c r="I10870" s="6"/>
      <c r="J10870" s="6"/>
    </row>
    <row r="10871">
      <c r="A10871" s="28">
        <v>9.90340001548E11</v>
      </c>
      <c r="B10871" s="29" t="s">
        <v>30822</v>
      </c>
      <c r="C10871" s="29" t="s">
        <v>30823</v>
      </c>
      <c r="D10871" s="29" t="s">
        <v>30824</v>
      </c>
      <c r="E10871" s="29" t="s">
        <v>21</v>
      </c>
      <c r="F10871" s="29" t="s">
        <v>91</v>
      </c>
      <c r="G10871" s="29" t="s">
        <v>30825</v>
      </c>
      <c r="H10871" s="51" t="s">
        <v>28264</v>
      </c>
      <c r="I10871" s="6"/>
      <c r="J10871" s="33"/>
    </row>
    <row r="10872">
      <c r="A10872" s="62">
        <v>9.90340000689E11</v>
      </c>
      <c r="B10872" s="63" t="s">
        <v>30826</v>
      </c>
      <c r="C10872" s="63" t="s">
        <v>30827</v>
      </c>
      <c r="D10872" s="62">
        <v>8.70223603E10</v>
      </c>
      <c r="E10872" s="63" t="s">
        <v>762</v>
      </c>
      <c r="F10872" s="63" t="s">
        <v>2984</v>
      </c>
      <c r="G10872" s="63" t="s">
        <v>30828</v>
      </c>
      <c r="H10872" s="33"/>
      <c r="I10872" s="33"/>
      <c r="J10872" s="10"/>
    </row>
    <row r="10873">
      <c r="A10873" s="28">
        <v>9.90340001756E11</v>
      </c>
      <c r="B10873" s="29" t="s">
        <v>30829</v>
      </c>
      <c r="C10873" s="29" t="s">
        <v>30830</v>
      </c>
      <c r="D10873" s="28">
        <v>8.7710445959E10</v>
      </c>
      <c r="E10873" s="29" t="s">
        <v>21</v>
      </c>
      <c r="F10873" s="29" t="s">
        <v>71</v>
      </c>
      <c r="G10873" s="29" t="s">
        <v>30831</v>
      </c>
      <c r="H10873" s="51" t="s">
        <v>30832</v>
      </c>
      <c r="I10873" s="6"/>
      <c r="J10873" s="6"/>
    </row>
    <row r="10874">
      <c r="A10874" s="28">
        <v>9.90340001598E11</v>
      </c>
      <c r="B10874" s="29" t="s">
        <v>30833</v>
      </c>
      <c r="C10874" s="29" t="s">
        <v>199</v>
      </c>
      <c r="D10874" s="39" t="s">
        <v>30834</v>
      </c>
      <c r="E10874" s="29" t="s">
        <v>21</v>
      </c>
      <c r="F10874" s="29" t="s">
        <v>201</v>
      </c>
      <c r="G10874" s="29" t="s">
        <v>30835</v>
      </c>
      <c r="H10874" s="51" t="s">
        <v>30836</v>
      </c>
      <c r="I10874" s="6"/>
      <c r="J10874" s="10"/>
    </row>
    <row r="10875">
      <c r="A10875" s="62">
        <v>9.90340002437E11</v>
      </c>
      <c r="B10875" s="63" t="s">
        <v>30837</v>
      </c>
      <c r="C10875" s="63" t="s">
        <v>30838</v>
      </c>
      <c r="D10875" s="63" t="s">
        <v>30839</v>
      </c>
      <c r="E10875" s="63" t="s">
        <v>21</v>
      </c>
      <c r="F10875" s="63" t="s">
        <v>96</v>
      </c>
      <c r="G10875" s="63" t="s">
        <v>30840</v>
      </c>
      <c r="H10875" s="33"/>
      <c r="I10875" s="33"/>
      <c r="J10875" s="33"/>
    </row>
    <row r="10876">
      <c r="A10876" s="62">
        <v>9.90340002447E11</v>
      </c>
      <c r="B10876" s="63" t="s">
        <v>30841</v>
      </c>
      <c r="C10876" s="63" t="s">
        <v>30842</v>
      </c>
      <c r="D10876" s="62">
        <v>8.7163691237E10</v>
      </c>
      <c r="E10876" s="63" t="s">
        <v>5527</v>
      </c>
      <c r="F10876" s="63" t="s">
        <v>22</v>
      </c>
      <c r="G10876" s="63" t="s">
        <v>30843</v>
      </c>
      <c r="H10876" s="33"/>
      <c r="I10876" s="33"/>
      <c r="J10876" s="10"/>
    </row>
    <row r="10877">
      <c r="A10877" s="62">
        <v>9.90340002655E11</v>
      </c>
      <c r="B10877" s="63" t="s">
        <v>30844</v>
      </c>
      <c r="C10877" s="63" t="s">
        <v>30845</v>
      </c>
      <c r="D10877" s="63" t="s">
        <v>30846</v>
      </c>
      <c r="E10877" s="63" t="s">
        <v>5527</v>
      </c>
      <c r="F10877" s="63" t="s">
        <v>43</v>
      </c>
      <c r="G10877" s="63" t="s">
        <v>30847</v>
      </c>
      <c r="H10877" s="33"/>
      <c r="I10877" s="33"/>
      <c r="J10877" s="6"/>
    </row>
    <row r="10878">
      <c r="A10878" s="28">
        <v>9.90340008486E11</v>
      </c>
      <c r="B10878" s="29" t="s">
        <v>30848</v>
      </c>
      <c r="C10878" s="29" t="s">
        <v>30849</v>
      </c>
      <c r="D10878" s="28">
        <v>8.7145566319E10</v>
      </c>
      <c r="E10878" s="29" t="s">
        <v>21</v>
      </c>
      <c r="F10878" s="29" t="s">
        <v>43</v>
      </c>
      <c r="G10878" s="29" t="s">
        <v>30850</v>
      </c>
      <c r="H10878" s="51" t="s">
        <v>3400</v>
      </c>
      <c r="I10878" s="6"/>
      <c r="J10878" s="6"/>
    </row>
    <row r="10879">
      <c r="A10879" s="90">
        <v>9.90340006152E11</v>
      </c>
      <c r="B10879" s="91" t="s">
        <v>30851</v>
      </c>
      <c r="C10879" s="91" t="s">
        <v>12499</v>
      </c>
      <c r="D10879" s="92" t="s">
        <v>30852</v>
      </c>
      <c r="E10879" s="91" t="s">
        <v>21</v>
      </c>
      <c r="F10879" s="91" t="s">
        <v>43</v>
      </c>
      <c r="G10879" s="91" t="s">
        <v>30853</v>
      </c>
      <c r="H10879" s="93" t="s">
        <v>3738</v>
      </c>
      <c r="I10879" s="19"/>
      <c r="J10879" s="10"/>
    </row>
    <row r="10880">
      <c r="A10880" s="3">
        <v>9.90340005005E11</v>
      </c>
      <c r="B10880" s="2" t="s">
        <v>30854</v>
      </c>
      <c r="C10880" s="2" t="s">
        <v>30855</v>
      </c>
      <c r="D10880" s="2" t="s">
        <v>30856</v>
      </c>
      <c r="E10880" s="2" t="s">
        <v>21</v>
      </c>
      <c r="F10880" s="2" t="s">
        <v>71</v>
      </c>
      <c r="G10880" s="2" t="s">
        <v>30857</v>
      </c>
      <c r="H10880" s="4" t="s">
        <v>30858</v>
      </c>
      <c r="I10880" s="10"/>
      <c r="J10880" s="6"/>
    </row>
    <row r="10881">
      <c r="A10881" s="62">
        <v>9.90340007745E11</v>
      </c>
      <c r="B10881" s="63" t="s">
        <v>30859</v>
      </c>
      <c r="C10881" s="63" t="s">
        <v>30860</v>
      </c>
      <c r="D10881" s="63" t="s">
        <v>30861</v>
      </c>
      <c r="E10881" s="63" t="s">
        <v>5527</v>
      </c>
      <c r="F10881" s="63" t="s">
        <v>55</v>
      </c>
      <c r="G10881" s="63" t="s">
        <v>30862</v>
      </c>
      <c r="H10881" s="33"/>
      <c r="I10881" s="33"/>
      <c r="J10881" s="13"/>
    </row>
    <row r="10882">
      <c r="A10882" s="3">
        <v>9.90340010983E11</v>
      </c>
      <c r="B10882" s="2" t="s">
        <v>30863</v>
      </c>
      <c r="C10882" s="2" t="s">
        <v>30864</v>
      </c>
      <c r="D10882" s="2" t="s">
        <v>30865</v>
      </c>
      <c r="E10882" s="2" t="s">
        <v>200</v>
      </c>
      <c r="F10882" s="2" t="s">
        <v>71</v>
      </c>
      <c r="G10882" s="2" t="s">
        <v>30866</v>
      </c>
      <c r="H10882" s="4" t="s">
        <v>30770</v>
      </c>
      <c r="I10882" s="10"/>
      <c r="J10882" s="33"/>
    </row>
    <row r="10883">
      <c r="A10883" s="28">
        <v>9.9034001013E11</v>
      </c>
      <c r="B10883" s="29" t="s">
        <v>30867</v>
      </c>
      <c r="C10883" s="29" t="s">
        <v>30868</v>
      </c>
      <c r="D10883" s="28">
        <v>8.7755505265E10</v>
      </c>
      <c r="E10883" s="29" t="s">
        <v>36</v>
      </c>
      <c r="F10883" s="29" t="s">
        <v>201</v>
      </c>
      <c r="G10883" s="29" t="s">
        <v>30869</v>
      </c>
      <c r="H10883" s="51" t="s">
        <v>30689</v>
      </c>
      <c r="I10883" s="6"/>
      <c r="J10883" s="13"/>
    </row>
    <row r="10884">
      <c r="A10884" s="28">
        <v>9.90340015845E11</v>
      </c>
      <c r="B10884" s="29" t="s">
        <v>30870</v>
      </c>
      <c r="C10884" s="29" t="s">
        <v>30871</v>
      </c>
      <c r="D10884" s="28">
        <v>8.7774379678E10</v>
      </c>
      <c r="E10884" s="29" t="s">
        <v>4561</v>
      </c>
      <c r="F10884" s="29" t="s">
        <v>91</v>
      </c>
      <c r="G10884" s="29" t="s">
        <v>30872</v>
      </c>
      <c r="H10884" s="51" t="s">
        <v>3217</v>
      </c>
      <c r="I10884" s="6"/>
      <c r="J10884" s="13"/>
    </row>
    <row r="10885">
      <c r="A10885" s="28">
        <v>9.90340012662E11</v>
      </c>
      <c r="B10885" s="29" t="s">
        <v>30873</v>
      </c>
      <c r="C10885" s="29" t="s">
        <v>30874</v>
      </c>
      <c r="D10885" s="28">
        <v>8.7710310566E10</v>
      </c>
      <c r="E10885" s="29" t="s">
        <v>36</v>
      </c>
      <c r="F10885" s="29" t="s">
        <v>201</v>
      </c>
      <c r="G10885" s="29" t="s">
        <v>30875</v>
      </c>
      <c r="H10885" s="51" t="s">
        <v>30623</v>
      </c>
      <c r="I10885" s="6"/>
      <c r="J10885" s="33"/>
    </row>
    <row r="10886">
      <c r="A10886" s="62">
        <v>9.90340014527E11</v>
      </c>
      <c r="B10886" s="63" t="s">
        <v>30876</v>
      </c>
      <c r="C10886" s="63" t="s">
        <v>30877</v>
      </c>
      <c r="D10886" s="62">
        <v>8.7058495853E10</v>
      </c>
      <c r="E10886" s="63" t="s">
        <v>36</v>
      </c>
      <c r="F10886" s="63" t="s">
        <v>37</v>
      </c>
      <c r="G10886" s="63" t="s">
        <v>30878</v>
      </c>
      <c r="H10886" s="33"/>
      <c r="I10886" s="33"/>
      <c r="J10886" s="6"/>
    </row>
    <row r="10887">
      <c r="A10887" s="3">
        <v>9.90421350515E11</v>
      </c>
      <c r="B10887" s="2" t="s">
        <v>30879</v>
      </c>
      <c r="C10887" s="2" t="s">
        <v>30880</v>
      </c>
      <c r="D10887" s="3">
        <v>8.7773912504E10</v>
      </c>
      <c r="E10887" s="2" t="s">
        <v>225</v>
      </c>
      <c r="F10887" s="2" t="s">
        <v>43</v>
      </c>
      <c r="G10887" s="2" t="s">
        <v>4897</v>
      </c>
      <c r="H10887" s="4" t="s">
        <v>3433</v>
      </c>
      <c r="I10887" s="10"/>
      <c r="J10887" s="6"/>
    </row>
    <row r="10888">
      <c r="A10888" s="28">
        <v>9.90403300134E11</v>
      </c>
      <c r="B10888" s="29" t="s">
        <v>25012</v>
      </c>
      <c r="C10888" s="29" t="s">
        <v>30881</v>
      </c>
      <c r="D10888" s="28">
        <v>8.7782995352E10</v>
      </c>
      <c r="E10888" s="29" t="s">
        <v>674</v>
      </c>
      <c r="F10888" s="29" t="s">
        <v>37</v>
      </c>
      <c r="G10888" s="29" t="s">
        <v>30882</v>
      </c>
      <c r="H10888" s="51" t="s">
        <v>6445</v>
      </c>
      <c r="I10888" s="6"/>
      <c r="J10888" s="13"/>
    </row>
    <row r="10889">
      <c r="A10889" s="3">
        <v>9.90417301258E11</v>
      </c>
      <c r="B10889" s="2" t="s">
        <v>30883</v>
      </c>
      <c r="C10889" s="2" t="s">
        <v>30884</v>
      </c>
      <c r="D10889" s="2" t="s">
        <v>30885</v>
      </c>
      <c r="E10889" s="2" t="s">
        <v>674</v>
      </c>
      <c r="F10889" s="2" t="s">
        <v>96</v>
      </c>
      <c r="G10889" s="2" t="s">
        <v>1613</v>
      </c>
      <c r="H10889" s="4" t="s">
        <v>5547</v>
      </c>
      <c r="I10889" s="10"/>
      <c r="J10889" s="33"/>
    </row>
    <row r="10890">
      <c r="A10890" s="62">
        <v>9.90420300395E11</v>
      </c>
      <c r="B10890" s="63" t="s">
        <v>22852</v>
      </c>
      <c r="C10890" s="63" t="s">
        <v>30886</v>
      </c>
      <c r="D10890" s="62">
        <f>+77477057352</f>
        <v>77477057352</v>
      </c>
      <c r="E10890" s="63" t="s">
        <v>525</v>
      </c>
      <c r="F10890" s="63" t="s">
        <v>2984</v>
      </c>
      <c r="G10890" s="63" t="s">
        <v>6328</v>
      </c>
      <c r="H10890" s="33"/>
      <c r="I10890" s="33"/>
      <c r="J10890" s="13"/>
    </row>
    <row r="10891">
      <c r="A10891" s="3">
        <v>9.90340022471E11</v>
      </c>
      <c r="B10891" s="2" t="s">
        <v>30887</v>
      </c>
      <c r="C10891" s="2" t="s">
        <v>30888</v>
      </c>
      <c r="D10891" s="2" t="s">
        <v>30889</v>
      </c>
      <c r="E10891" s="2" t="s">
        <v>525</v>
      </c>
      <c r="F10891" s="2" t="s">
        <v>201</v>
      </c>
      <c r="G10891" s="2" t="s">
        <v>30890</v>
      </c>
      <c r="H10891" s="4" t="s">
        <v>30592</v>
      </c>
      <c r="I10891" s="10"/>
      <c r="J10891" s="6"/>
    </row>
    <row r="10892">
      <c r="A10892" s="28">
        <v>9.90415401411E11</v>
      </c>
      <c r="B10892" s="29" t="s">
        <v>30891</v>
      </c>
      <c r="C10892" s="29" t="s">
        <v>30892</v>
      </c>
      <c r="D10892" s="28">
        <v>8.7475727172E10</v>
      </c>
      <c r="E10892" s="29" t="s">
        <v>36</v>
      </c>
      <c r="F10892" s="29" t="s">
        <v>2</v>
      </c>
      <c r="G10892" s="29" t="s">
        <v>14852</v>
      </c>
      <c r="H10892" s="51" t="s">
        <v>27818</v>
      </c>
      <c r="I10892" s="6"/>
      <c r="J10892" s="6"/>
    </row>
    <row r="10893">
      <c r="A10893" s="28">
        <v>9.90427450326E11</v>
      </c>
      <c r="B10893" s="29" t="s">
        <v>30893</v>
      </c>
      <c r="C10893" s="29" t="s">
        <v>30894</v>
      </c>
      <c r="D10893" s="28">
        <f>+77053358120</f>
        <v>77053358120</v>
      </c>
      <c r="E10893" s="29" t="s">
        <v>165</v>
      </c>
      <c r="F10893" s="29" t="s">
        <v>9</v>
      </c>
      <c r="G10893" s="29" t="s">
        <v>2852</v>
      </c>
      <c r="H10893" s="30" t="s">
        <v>269</v>
      </c>
      <c r="I10893" s="6"/>
      <c r="J10893" s="33"/>
    </row>
    <row r="10894">
      <c r="A10894" s="3">
        <v>9.90428301307E11</v>
      </c>
      <c r="B10894" s="2" t="s">
        <v>30895</v>
      </c>
      <c r="C10894" s="2" t="s">
        <v>30896</v>
      </c>
      <c r="D10894" s="3">
        <v>8.7074119304E10</v>
      </c>
      <c r="E10894" s="2" t="s">
        <v>21</v>
      </c>
      <c r="F10894" s="2" t="s">
        <v>96</v>
      </c>
      <c r="G10894" s="2" t="s">
        <v>20225</v>
      </c>
      <c r="H10894" s="4" t="s">
        <v>5547</v>
      </c>
      <c r="I10894" s="10"/>
      <c r="J10894" s="6"/>
    </row>
    <row r="10895">
      <c r="A10895" s="28">
        <v>9.90440006969E11</v>
      </c>
      <c r="B10895" s="29" t="s">
        <v>30897</v>
      </c>
      <c r="C10895" s="29" t="s">
        <v>8086</v>
      </c>
      <c r="D10895" s="28">
        <v>8.701190432E10</v>
      </c>
      <c r="E10895" s="29" t="s">
        <v>21</v>
      </c>
      <c r="F10895" s="29" t="s">
        <v>43</v>
      </c>
      <c r="G10895" s="29" t="s">
        <v>30898</v>
      </c>
      <c r="H10895" s="51" t="s">
        <v>28174</v>
      </c>
      <c r="I10895" s="6"/>
      <c r="J10895" s="33"/>
    </row>
    <row r="10896">
      <c r="A10896" s="62">
        <v>9.90440007223E11</v>
      </c>
      <c r="B10896" s="63" t="s">
        <v>30899</v>
      </c>
      <c r="C10896" s="63" t="s">
        <v>30900</v>
      </c>
      <c r="D10896" s="62">
        <v>8.7284045209E10</v>
      </c>
      <c r="E10896" s="63" t="s">
        <v>5649</v>
      </c>
      <c r="F10896" s="63" t="s">
        <v>31</v>
      </c>
      <c r="G10896" s="63" t="s">
        <v>30901</v>
      </c>
      <c r="H10896" s="33"/>
      <c r="I10896" s="33"/>
      <c r="J10896" s="33"/>
    </row>
    <row r="10897">
      <c r="A10897" s="62">
        <v>9.90440006851E11</v>
      </c>
      <c r="B10897" s="63" t="s">
        <v>30902</v>
      </c>
      <c r="C10897" s="63" t="s">
        <v>30903</v>
      </c>
      <c r="D10897" s="63" t="s">
        <v>30904</v>
      </c>
      <c r="E10897" s="63" t="s">
        <v>5649</v>
      </c>
      <c r="F10897" s="63" t="s">
        <v>9</v>
      </c>
      <c r="G10897" s="63" t="s">
        <v>30905</v>
      </c>
      <c r="H10897" s="33"/>
      <c r="I10897" s="33"/>
      <c r="J10897" s="33"/>
    </row>
    <row r="10898">
      <c r="A10898" s="28">
        <v>9.90517301436E11</v>
      </c>
      <c r="B10898" s="29" t="s">
        <v>30906</v>
      </c>
      <c r="C10898" s="29" t="s">
        <v>30907</v>
      </c>
      <c r="D10898" s="39" t="s">
        <v>30908</v>
      </c>
      <c r="E10898" s="29" t="s">
        <v>533</v>
      </c>
      <c r="F10898" s="29" t="s">
        <v>2</v>
      </c>
      <c r="G10898" s="29" t="s">
        <v>30909</v>
      </c>
      <c r="H10898" s="51" t="s">
        <v>27818</v>
      </c>
      <c r="I10898" s="6"/>
      <c r="J10898" s="6"/>
    </row>
    <row r="10899">
      <c r="A10899" s="28">
        <v>9.90440008083E11</v>
      </c>
      <c r="B10899" s="29" t="s">
        <v>30910</v>
      </c>
      <c r="C10899" s="29" t="s">
        <v>30911</v>
      </c>
      <c r="D10899" s="39" t="s">
        <v>30912</v>
      </c>
      <c r="E10899" s="29" t="s">
        <v>302</v>
      </c>
      <c r="F10899" s="29" t="s">
        <v>37</v>
      </c>
      <c r="G10899" s="29" t="s">
        <v>30913</v>
      </c>
      <c r="H10899" s="51" t="s">
        <v>6634</v>
      </c>
      <c r="I10899" s="6"/>
      <c r="J10899" s="10"/>
    </row>
    <row r="10900">
      <c r="A10900" s="62">
        <v>9.90440017381E11</v>
      </c>
      <c r="B10900" s="63" t="s">
        <v>30914</v>
      </c>
      <c r="C10900" s="63" t="s">
        <v>30915</v>
      </c>
      <c r="D10900" s="62">
        <v>8.7017579845E10</v>
      </c>
      <c r="E10900" s="63" t="s">
        <v>21</v>
      </c>
      <c r="F10900" s="63" t="s">
        <v>37</v>
      </c>
      <c r="G10900" s="63" t="s">
        <v>30916</v>
      </c>
      <c r="H10900" s="33"/>
      <c r="I10900" s="33"/>
      <c r="J10900" s="13"/>
    </row>
    <row r="10901">
      <c r="A10901" s="28">
        <v>9.90513301235E11</v>
      </c>
      <c r="B10901" s="29" t="s">
        <v>30917</v>
      </c>
      <c r="C10901" s="29" t="s">
        <v>30918</v>
      </c>
      <c r="D10901" s="28">
        <v>8.7004045004E10</v>
      </c>
      <c r="E10901" s="29" t="s">
        <v>36</v>
      </c>
      <c r="F10901" s="29" t="s">
        <v>2</v>
      </c>
      <c r="G10901" s="29" t="s">
        <v>3007</v>
      </c>
      <c r="H10901" s="51" t="s">
        <v>27818</v>
      </c>
      <c r="I10901" s="6"/>
      <c r="J10901" s="10"/>
    </row>
    <row r="10902">
      <c r="A10902" s="28">
        <v>9.90508450247E11</v>
      </c>
      <c r="B10902" s="29" t="s">
        <v>30919</v>
      </c>
      <c r="C10902" s="29" t="s">
        <v>30920</v>
      </c>
      <c r="D10902" s="28">
        <v>8.7082382298E10</v>
      </c>
      <c r="E10902" s="29" t="s">
        <v>225</v>
      </c>
      <c r="F10902" s="29" t="s">
        <v>71</v>
      </c>
      <c r="G10902" s="29" t="s">
        <v>30921</v>
      </c>
      <c r="H10902" s="144">
        <v>45273.0</v>
      </c>
      <c r="I10902" s="6"/>
      <c r="J10902" s="10"/>
    </row>
    <row r="10903">
      <c r="A10903" s="62">
        <v>9.90514350154E11</v>
      </c>
      <c r="B10903" s="63" t="s">
        <v>30922</v>
      </c>
      <c r="C10903" s="63" t="s">
        <v>30923</v>
      </c>
      <c r="D10903" s="62">
        <v>8.7779626699E10</v>
      </c>
      <c r="E10903" s="63" t="s">
        <v>106</v>
      </c>
      <c r="F10903" s="63" t="s">
        <v>1868</v>
      </c>
      <c r="G10903" s="63" t="s">
        <v>5543</v>
      </c>
      <c r="H10903" s="33"/>
      <c r="I10903" s="33"/>
      <c r="J10903" s="10"/>
    </row>
    <row r="10904">
      <c r="A10904" s="28">
        <v>9.90518301435E11</v>
      </c>
      <c r="B10904" s="29" t="s">
        <v>30924</v>
      </c>
      <c r="C10904" s="29" t="s">
        <v>30925</v>
      </c>
      <c r="D10904" s="39" t="s">
        <v>30926</v>
      </c>
      <c r="E10904" s="29" t="s">
        <v>674</v>
      </c>
      <c r="F10904" s="29" t="s">
        <v>2</v>
      </c>
      <c r="G10904" s="29" t="s">
        <v>3007</v>
      </c>
      <c r="H10904" s="51" t="s">
        <v>27818</v>
      </c>
      <c r="I10904" s="6"/>
      <c r="J10904" s="33"/>
    </row>
    <row r="10905">
      <c r="A10905" s="62">
        <v>9.90520301026E11</v>
      </c>
      <c r="B10905" s="63" t="s">
        <v>30927</v>
      </c>
      <c r="C10905" s="63" t="s">
        <v>30928</v>
      </c>
      <c r="D10905" s="68" t="str">
        <f>+77758552785 ,87758552785</f>
        <v>#ERROR!</v>
      </c>
      <c r="E10905" s="63" t="s">
        <v>225</v>
      </c>
      <c r="F10905" s="63" t="s">
        <v>205</v>
      </c>
      <c r="G10905" s="63" t="s">
        <v>802</v>
      </c>
      <c r="H10905" s="33"/>
      <c r="I10905" s="33"/>
      <c r="J10905" s="6"/>
    </row>
    <row r="10906">
      <c r="A10906" s="62">
        <v>9.90540003551E11</v>
      </c>
      <c r="B10906" s="63" t="s">
        <v>30929</v>
      </c>
      <c r="C10906" s="63" t="s">
        <v>30930</v>
      </c>
      <c r="D10906" s="62">
        <v>8.7773948399E10</v>
      </c>
      <c r="E10906" s="63" t="s">
        <v>25760</v>
      </c>
      <c r="F10906" s="63" t="s">
        <v>205</v>
      </c>
      <c r="G10906" s="63" t="s">
        <v>30931</v>
      </c>
      <c r="H10906" s="33"/>
      <c r="I10906" s="33"/>
      <c r="J10906" s="33"/>
    </row>
    <row r="10907">
      <c r="A10907" s="62">
        <v>9.90521301372E11</v>
      </c>
      <c r="B10907" s="63" t="s">
        <v>5882</v>
      </c>
      <c r="C10907" s="63" t="s">
        <v>30932</v>
      </c>
      <c r="D10907" s="63" t="s">
        <v>30933</v>
      </c>
      <c r="E10907" s="63" t="s">
        <v>165</v>
      </c>
      <c r="F10907" s="63" t="s">
        <v>205</v>
      </c>
      <c r="G10907" s="63" t="s">
        <v>1096</v>
      </c>
      <c r="H10907" s="33"/>
      <c r="I10907" s="33"/>
      <c r="J10907" s="6"/>
    </row>
    <row r="10908">
      <c r="A10908" s="28">
        <v>9.90521401011E11</v>
      </c>
      <c r="B10908" s="29" t="s">
        <v>30934</v>
      </c>
      <c r="C10908" s="29" t="s">
        <v>30935</v>
      </c>
      <c r="D10908" s="28">
        <v>8.7777585459E10</v>
      </c>
      <c r="E10908" s="29" t="s">
        <v>674</v>
      </c>
      <c r="F10908" s="29" t="s">
        <v>37</v>
      </c>
      <c r="G10908" s="29" t="s">
        <v>13104</v>
      </c>
      <c r="H10908" s="51" t="s">
        <v>30936</v>
      </c>
      <c r="I10908" s="6"/>
      <c r="J10908" s="10"/>
    </row>
    <row r="10909">
      <c r="A10909" s="3">
        <v>9.90540000646E11</v>
      </c>
      <c r="B10909" s="2" t="s">
        <v>30937</v>
      </c>
      <c r="C10909" s="2" t="s">
        <v>30938</v>
      </c>
      <c r="D10909" s="3">
        <f>+77051053535</f>
        <v>77051053535</v>
      </c>
      <c r="E10909" s="2" t="s">
        <v>302</v>
      </c>
      <c r="F10909" s="2" t="s">
        <v>273</v>
      </c>
      <c r="G10909" s="2" t="s">
        <v>30939</v>
      </c>
      <c r="H10909" s="4" t="s">
        <v>6853</v>
      </c>
      <c r="I10909" s="10"/>
      <c r="J10909" s="33"/>
    </row>
    <row r="10910">
      <c r="A10910" s="3">
        <v>9.90540001941E11</v>
      </c>
      <c r="B10910" s="2" t="s">
        <v>30940</v>
      </c>
      <c r="C10910" s="2" t="s">
        <v>30941</v>
      </c>
      <c r="D10910" s="2" t="s">
        <v>30942</v>
      </c>
      <c r="E10910" s="2" t="s">
        <v>21</v>
      </c>
      <c r="F10910" s="2" t="s">
        <v>43</v>
      </c>
      <c r="G10910" s="2" t="s">
        <v>30943</v>
      </c>
      <c r="H10910" s="4" t="s">
        <v>3433</v>
      </c>
      <c r="I10910" s="10"/>
      <c r="J10910" s="20"/>
    </row>
    <row r="10911">
      <c r="A10911" s="3">
        <v>9.90540003046E11</v>
      </c>
      <c r="B10911" s="2" t="s">
        <v>30944</v>
      </c>
      <c r="C10911" s="2" t="s">
        <v>30223</v>
      </c>
      <c r="D10911" s="69" t="s">
        <v>30945</v>
      </c>
      <c r="E10911" s="2" t="s">
        <v>21</v>
      </c>
      <c r="F10911" s="2" t="s">
        <v>22</v>
      </c>
      <c r="G10911" s="2" t="s">
        <v>30946</v>
      </c>
      <c r="H10911" s="4" t="s">
        <v>3620</v>
      </c>
      <c r="I10911" s="10"/>
      <c r="J10911" s="6"/>
    </row>
    <row r="10912">
      <c r="A10912" s="3">
        <v>9.90540004084E11</v>
      </c>
      <c r="B10912" s="2" t="s">
        <v>30947</v>
      </c>
      <c r="C10912" s="2" t="s">
        <v>30948</v>
      </c>
      <c r="D10912" s="2" t="s">
        <v>30949</v>
      </c>
      <c r="E10912" s="2" t="s">
        <v>70</v>
      </c>
      <c r="F10912" s="2" t="s">
        <v>186</v>
      </c>
      <c r="G10912" s="2" t="s">
        <v>30950</v>
      </c>
      <c r="H10912" s="4" t="s">
        <v>3353</v>
      </c>
      <c r="I10912" s="10"/>
      <c r="J10912" s="33"/>
    </row>
    <row r="10913">
      <c r="A10913" s="62">
        <v>9.90540004123E11</v>
      </c>
      <c r="B10913" s="63" t="s">
        <v>30951</v>
      </c>
      <c r="C10913" s="63" t="s">
        <v>30952</v>
      </c>
      <c r="D10913" s="68" t="str">
        <f>+7713222896 ,87021118989</f>
        <v>#ERROR!</v>
      </c>
      <c r="E10913" s="63" t="s">
        <v>165</v>
      </c>
      <c r="F10913" s="63" t="s">
        <v>201</v>
      </c>
      <c r="G10913" s="63" t="s">
        <v>30953</v>
      </c>
      <c r="H10913" s="33"/>
      <c r="I10913" s="33"/>
      <c r="J10913" s="33"/>
    </row>
    <row r="10914">
      <c r="A10914" s="28">
        <v>9.90540001822E11</v>
      </c>
      <c r="B10914" s="29" t="s">
        <v>30954</v>
      </c>
      <c r="C10914" s="29" t="s">
        <v>30955</v>
      </c>
      <c r="D10914" s="29" t="s">
        <v>30956</v>
      </c>
      <c r="E10914" s="29" t="s">
        <v>21</v>
      </c>
      <c r="F10914" s="29" t="s">
        <v>43</v>
      </c>
      <c r="G10914" s="29" t="s">
        <v>30957</v>
      </c>
      <c r="H10914" s="51" t="s">
        <v>3310</v>
      </c>
      <c r="I10914" s="84" t="s">
        <v>30958</v>
      </c>
      <c r="J10914" s="6"/>
    </row>
    <row r="10915">
      <c r="A10915" s="62">
        <v>9.90540002662E11</v>
      </c>
      <c r="B10915" s="63" t="s">
        <v>30959</v>
      </c>
      <c r="C10915" s="63" t="s">
        <v>30960</v>
      </c>
      <c r="D10915" s="63" t="s">
        <v>30961</v>
      </c>
      <c r="E10915" s="63" t="s">
        <v>5527</v>
      </c>
      <c r="F10915" s="63" t="s">
        <v>96</v>
      </c>
      <c r="G10915" s="63" t="s">
        <v>30962</v>
      </c>
      <c r="H10915" s="33"/>
      <c r="I10915" s="33"/>
      <c r="J10915" s="6"/>
    </row>
    <row r="10916">
      <c r="A10916" s="28">
        <v>9.90540003988E11</v>
      </c>
      <c r="B10916" s="29" t="s">
        <v>30963</v>
      </c>
      <c r="C10916" s="29" t="s">
        <v>30964</v>
      </c>
      <c r="D10916" s="39" t="s">
        <v>30965</v>
      </c>
      <c r="E10916" s="29" t="s">
        <v>21</v>
      </c>
      <c r="F10916" s="29" t="s">
        <v>22</v>
      </c>
      <c r="G10916" s="29" t="s">
        <v>30966</v>
      </c>
      <c r="H10916" s="51" t="s">
        <v>153</v>
      </c>
      <c r="I10916" s="6"/>
      <c r="J10916" s="10"/>
    </row>
    <row r="10917">
      <c r="A10917" s="3">
        <v>9.90540004578E11</v>
      </c>
      <c r="B10917" s="2" t="s">
        <v>30967</v>
      </c>
      <c r="C10917" s="2" t="s">
        <v>30968</v>
      </c>
      <c r="D10917" s="69" t="s">
        <v>30969</v>
      </c>
      <c r="E10917" s="2" t="s">
        <v>21</v>
      </c>
      <c r="F10917" s="2" t="s">
        <v>71</v>
      </c>
      <c r="G10917" s="2" t="s">
        <v>10967</v>
      </c>
      <c r="H10917" s="10"/>
      <c r="I10917" s="10"/>
      <c r="J10917" s="33"/>
    </row>
    <row r="10918">
      <c r="A10918" s="62">
        <v>9.9054000369E11</v>
      </c>
      <c r="B10918" s="63" t="s">
        <v>30970</v>
      </c>
      <c r="C10918" s="63" t="s">
        <v>30971</v>
      </c>
      <c r="D10918" s="63" t="s">
        <v>30972</v>
      </c>
      <c r="E10918" s="63" t="s">
        <v>5527</v>
      </c>
      <c r="F10918" s="63" t="s">
        <v>91</v>
      </c>
      <c r="G10918" s="63" t="s">
        <v>30973</v>
      </c>
      <c r="H10918" s="33"/>
      <c r="I10918" s="33"/>
      <c r="J10918" s="13"/>
    </row>
    <row r="10919">
      <c r="A10919" s="28">
        <v>9.90540005677E11</v>
      </c>
      <c r="B10919" s="29" t="s">
        <v>30974</v>
      </c>
      <c r="C10919" s="29" t="s">
        <v>30975</v>
      </c>
      <c r="D10919" s="39" t="s">
        <v>30976</v>
      </c>
      <c r="E10919" s="29" t="s">
        <v>151</v>
      </c>
      <c r="F10919" s="29" t="s">
        <v>201</v>
      </c>
      <c r="G10919" s="29" t="s">
        <v>30977</v>
      </c>
      <c r="H10919" s="51" t="s">
        <v>30689</v>
      </c>
      <c r="I10919" s="6"/>
      <c r="J10919" s="13"/>
    </row>
    <row r="10920">
      <c r="A10920" s="62">
        <v>9.90540005121E11</v>
      </c>
      <c r="B10920" s="63" t="s">
        <v>30978</v>
      </c>
      <c r="C10920" s="63" t="s">
        <v>30979</v>
      </c>
      <c r="D10920" s="68" t="str">
        <f>+77024304001 ,87024304001</f>
        <v>#ERROR!</v>
      </c>
      <c r="E10920" s="63" t="s">
        <v>225</v>
      </c>
      <c r="F10920" s="63" t="s">
        <v>205</v>
      </c>
      <c r="G10920" s="63" t="s">
        <v>30980</v>
      </c>
      <c r="H10920" s="33"/>
      <c r="I10920" s="33"/>
      <c r="J10920" s="10"/>
    </row>
    <row r="10921">
      <c r="A10921" s="62">
        <v>9.90615300147E11</v>
      </c>
      <c r="B10921" s="63" t="s">
        <v>30981</v>
      </c>
      <c r="C10921" s="63" t="s">
        <v>30982</v>
      </c>
      <c r="D10921" s="62">
        <v>8.7002237397E10</v>
      </c>
      <c r="E10921" s="63" t="s">
        <v>165</v>
      </c>
      <c r="F10921" s="63" t="s">
        <v>205</v>
      </c>
      <c r="G10921" s="63" t="s">
        <v>5169</v>
      </c>
      <c r="H10921" s="33"/>
      <c r="I10921" s="33"/>
      <c r="J10921" s="6"/>
    </row>
    <row r="10922">
      <c r="A10922" s="28">
        <v>9.90601350167E11</v>
      </c>
      <c r="B10922" s="29" t="s">
        <v>30983</v>
      </c>
      <c r="C10922" s="29" t="s">
        <v>30984</v>
      </c>
      <c r="D10922" s="39" t="s">
        <v>30985</v>
      </c>
      <c r="E10922" s="29" t="s">
        <v>117</v>
      </c>
      <c r="F10922" s="29" t="s">
        <v>91</v>
      </c>
      <c r="G10922" s="29" t="s">
        <v>30986</v>
      </c>
      <c r="H10922" s="51" t="s">
        <v>3217</v>
      </c>
      <c r="I10922" s="6"/>
      <c r="J10922" s="10"/>
    </row>
    <row r="10923">
      <c r="A10923" s="28">
        <v>9.90606300227E11</v>
      </c>
      <c r="B10923" s="29" t="s">
        <v>30987</v>
      </c>
      <c r="C10923" s="29" t="s">
        <v>30988</v>
      </c>
      <c r="D10923" s="28">
        <v>8.7473617598E10</v>
      </c>
      <c r="E10923" s="29" t="s">
        <v>117</v>
      </c>
      <c r="F10923" s="29" t="s">
        <v>37</v>
      </c>
      <c r="G10923" s="29" t="s">
        <v>5938</v>
      </c>
      <c r="H10923" s="51" t="s">
        <v>6445</v>
      </c>
      <c r="I10923" s="6"/>
      <c r="J10923" s="14"/>
    </row>
    <row r="10924">
      <c r="A10924" s="3">
        <v>9.90611451205E11</v>
      </c>
      <c r="B10924" s="2" t="s">
        <v>30989</v>
      </c>
      <c r="C10924" s="2" t="s">
        <v>30990</v>
      </c>
      <c r="D10924" s="69" t="s">
        <v>30991</v>
      </c>
      <c r="E10924" s="2" t="s">
        <v>29087</v>
      </c>
      <c r="F10924" s="2" t="s">
        <v>186</v>
      </c>
      <c r="G10924" s="2" t="s">
        <v>1196</v>
      </c>
      <c r="H10924" s="4" t="s">
        <v>3046</v>
      </c>
      <c r="I10924" s="10"/>
      <c r="J10924" s="33"/>
    </row>
    <row r="10925">
      <c r="A10925" s="62">
        <v>9.90607300173E11</v>
      </c>
      <c r="B10925" s="63" t="s">
        <v>16980</v>
      </c>
      <c r="C10925" s="63" t="s">
        <v>30992</v>
      </c>
      <c r="D10925" s="68" t="str">
        <f>+77771163380 ,87771163380</f>
        <v>#ERROR!</v>
      </c>
      <c r="E10925" s="63" t="s">
        <v>225</v>
      </c>
      <c r="F10925" s="63" t="s">
        <v>205</v>
      </c>
      <c r="G10925" s="63" t="s">
        <v>1263</v>
      </c>
      <c r="H10925" s="33"/>
      <c r="I10925" s="33"/>
      <c r="J10925" s="10"/>
    </row>
    <row r="10926">
      <c r="A10926" s="3">
        <v>9.90617450547E11</v>
      </c>
      <c r="B10926" s="2" t="s">
        <v>30993</v>
      </c>
      <c r="C10926" s="2" t="s">
        <v>30994</v>
      </c>
      <c r="D10926" s="3">
        <v>8.7713559617E10</v>
      </c>
      <c r="E10926" s="2" t="s">
        <v>165</v>
      </c>
      <c r="F10926" s="2" t="s">
        <v>9</v>
      </c>
      <c r="G10926" s="2" t="s">
        <v>2852</v>
      </c>
      <c r="H10926" s="65" t="s">
        <v>3123</v>
      </c>
      <c r="I10926" s="10"/>
      <c r="J10926" s="10"/>
    </row>
    <row r="10927">
      <c r="A10927" s="28">
        <v>9.90618300837E11</v>
      </c>
      <c r="B10927" s="29" t="s">
        <v>30995</v>
      </c>
      <c r="C10927" s="29" t="s">
        <v>30995</v>
      </c>
      <c r="D10927" s="28">
        <v>8.7072189797E10</v>
      </c>
      <c r="E10927" s="29" t="s">
        <v>1023</v>
      </c>
      <c r="F10927" s="29" t="s">
        <v>273</v>
      </c>
      <c r="G10927" s="29" t="s">
        <v>274</v>
      </c>
      <c r="H10927" s="51" t="s">
        <v>7059</v>
      </c>
      <c r="I10927" s="6"/>
      <c r="J10927" s="19"/>
    </row>
    <row r="10928">
      <c r="A10928" s="3">
        <v>9.90640003595E11</v>
      </c>
      <c r="B10928" s="2" t="s">
        <v>30996</v>
      </c>
      <c r="C10928" s="2" t="s">
        <v>30997</v>
      </c>
      <c r="D10928" s="2" t="s">
        <v>30998</v>
      </c>
      <c r="E10928" s="2" t="s">
        <v>29782</v>
      </c>
      <c r="F10928" s="2" t="s">
        <v>96</v>
      </c>
      <c r="G10928" s="2" t="s">
        <v>30999</v>
      </c>
      <c r="H10928" s="4" t="s">
        <v>5547</v>
      </c>
      <c r="I10928" s="10"/>
      <c r="J10928" s="6"/>
    </row>
    <row r="10929">
      <c r="A10929" s="72">
        <v>9.90640001549E11</v>
      </c>
      <c r="B10929" s="73" t="s">
        <v>31000</v>
      </c>
      <c r="C10929" s="73" t="s">
        <v>31001</v>
      </c>
      <c r="D10929" s="72">
        <v>8.7153622506E10</v>
      </c>
      <c r="E10929" s="73" t="s">
        <v>160</v>
      </c>
      <c r="F10929" s="73" t="s">
        <v>55</v>
      </c>
      <c r="G10929" s="73" t="s">
        <v>31002</v>
      </c>
      <c r="H10929" s="74" t="s">
        <v>28</v>
      </c>
      <c r="I10929" s="14"/>
      <c r="J10929" s="10"/>
    </row>
    <row r="10930">
      <c r="A10930" s="62">
        <v>9.90640002221E11</v>
      </c>
      <c r="B10930" s="63" t="s">
        <v>31003</v>
      </c>
      <c r="C10930" s="63" t="s">
        <v>31004</v>
      </c>
      <c r="D10930" s="68" t="str">
        <f>+77017175440 ,87017175440</f>
        <v>#ERROR!</v>
      </c>
      <c r="E10930" s="63" t="s">
        <v>442</v>
      </c>
      <c r="F10930" s="63" t="s">
        <v>2984</v>
      </c>
      <c r="G10930" s="63" t="s">
        <v>31005</v>
      </c>
      <c r="H10930" s="33"/>
      <c r="I10930" s="33"/>
      <c r="J10930" s="6"/>
    </row>
    <row r="10931">
      <c r="A10931" s="3">
        <v>9.9064000489E11</v>
      </c>
      <c r="B10931" s="2" t="s">
        <v>31006</v>
      </c>
      <c r="C10931" s="2" t="s">
        <v>31007</v>
      </c>
      <c r="D10931" s="69" t="s">
        <v>31008</v>
      </c>
      <c r="E10931" s="2" t="s">
        <v>200</v>
      </c>
      <c r="F10931" s="2" t="s">
        <v>37</v>
      </c>
      <c r="G10931" s="2" t="s">
        <v>31009</v>
      </c>
      <c r="H10931" s="4" t="s">
        <v>7441</v>
      </c>
      <c r="I10931" s="10"/>
      <c r="J10931" s="33"/>
    </row>
    <row r="10932">
      <c r="A10932" s="3">
        <v>9.90640004513E11</v>
      </c>
      <c r="B10932" s="2" t="s">
        <v>31010</v>
      </c>
      <c r="C10932" s="2" t="s">
        <v>31011</v>
      </c>
      <c r="D10932" s="69" t="s">
        <v>31012</v>
      </c>
      <c r="E10932" s="2" t="s">
        <v>584</v>
      </c>
      <c r="F10932" s="2" t="s">
        <v>37</v>
      </c>
      <c r="G10932" s="2" t="s">
        <v>31013</v>
      </c>
      <c r="H10932" s="4" t="s">
        <v>7441</v>
      </c>
      <c r="I10932" s="10"/>
      <c r="J10932" s="6"/>
    </row>
    <row r="10933">
      <c r="A10933" s="90">
        <v>9.90640013146E11</v>
      </c>
      <c r="B10933" s="91" t="s">
        <v>31014</v>
      </c>
      <c r="C10933" s="91" t="s">
        <v>31015</v>
      </c>
      <c r="D10933" s="91" t="s">
        <v>31016</v>
      </c>
      <c r="E10933" s="91" t="s">
        <v>21</v>
      </c>
      <c r="F10933" s="91" t="s">
        <v>22</v>
      </c>
      <c r="G10933" s="91" t="s">
        <v>31017</v>
      </c>
      <c r="H10933" s="93" t="s">
        <v>31018</v>
      </c>
      <c r="I10933" s="19"/>
      <c r="J10933" s="10"/>
    </row>
    <row r="10934">
      <c r="A10934" s="28">
        <v>9.90702350552E11</v>
      </c>
      <c r="B10934" s="29" t="s">
        <v>31019</v>
      </c>
      <c r="C10934" s="29" t="s">
        <v>31020</v>
      </c>
      <c r="D10934" s="28">
        <v>8.7028077588E10</v>
      </c>
      <c r="E10934" s="29" t="s">
        <v>2749</v>
      </c>
      <c r="F10934" s="29" t="s">
        <v>9</v>
      </c>
      <c r="G10934" s="29" t="s">
        <v>1648</v>
      </c>
      <c r="H10934" s="30" t="s">
        <v>6638</v>
      </c>
      <c r="I10934" s="6"/>
      <c r="J10934" s="20"/>
    </row>
    <row r="10935">
      <c r="A10935" s="3">
        <v>9.90723301112E11</v>
      </c>
      <c r="B10935" s="2" t="s">
        <v>31021</v>
      </c>
      <c r="C10935" s="2" t="s">
        <v>31022</v>
      </c>
      <c r="D10935" s="69" t="s">
        <v>31023</v>
      </c>
      <c r="E10935" s="2" t="s">
        <v>674</v>
      </c>
      <c r="F10935" s="2" t="s">
        <v>37</v>
      </c>
      <c r="G10935" s="2" t="s">
        <v>31024</v>
      </c>
      <c r="H10935" s="4" t="s">
        <v>7441</v>
      </c>
      <c r="I10935" s="10"/>
      <c r="J10935" s="6"/>
    </row>
    <row r="10936">
      <c r="A10936" s="28">
        <v>9.90709300376E11</v>
      </c>
      <c r="B10936" s="29" t="s">
        <v>30434</v>
      </c>
      <c r="C10936" s="29" t="s">
        <v>31025</v>
      </c>
      <c r="D10936" s="28">
        <f>+77051019909</f>
        <v>77051019909</v>
      </c>
      <c r="E10936" s="29" t="s">
        <v>117</v>
      </c>
      <c r="F10936" s="29" t="s">
        <v>2</v>
      </c>
      <c r="G10936" s="29" t="s">
        <v>13108</v>
      </c>
      <c r="H10936" s="51" t="s">
        <v>27818</v>
      </c>
      <c r="I10936" s="6"/>
      <c r="J10936" s="20"/>
    </row>
    <row r="10937">
      <c r="A10937" s="62">
        <v>9.90716401309E11</v>
      </c>
      <c r="B10937" s="63" t="s">
        <v>31026</v>
      </c>
      <c r="C10937" s="63" t="s">
        <v>31027</v>
      </c>
      <c r="D10937" s="62">
        <f>+77026924666</f>
        <v>77026924666</v>
      </c>
      <c r="E10937" s="63" t="s">
        <v>213</v>
      </c>
      <c r="F10937" s="63" t="s">
        <v>16</v>
      </c>
      <c r="G10937" s="63" t="s">
        <v>1634</v>
      </c>
      <c r="H10937" s="33"/>
      <c r="I10937" s="33"/>
      <c r="J10937" s="10"/>
    </row>
    <row r="10938">
      <c r="A10938" s="28">
        <v>9.90827300124E11</v>
      </c>
      <c r="B10938" s="29" t="s">
        <v>31028</v>
      </c>
      <c r="C10938" s="29" t="s">
        <v>31029</v>
      </c>
      <c r="D10938" s="39" t="s">
        <v>31030</v>
      </c>
      <c r="E10938" s="29" t="s">
        <v>225</v>
      </c>
      <c r="F10938" s="29" t="s">
        <v>2</v>
      </c>
      <c r="G10938" s="29" t="s">
        <v>27600</v>
      </c>
      <c r="H10938" s="51" t="s">
        <v>27818</v>
      </c>
      <c r="I10938" s="6"/>
      <c r="J10938" s="33"/>
    </row>
    <row r="10939">
      <c r="A10939" s="3">
        <v>9.90728450612E11</v>
      </c>
      <c r="B10939" s="2" t="s">
        <v>31031</v>
      </c>
      <c r="C10939" s="2" t="s">
        <v>31032</v>
      </c>
      <c r="D10939" s="3">
        <v>8.7058485121E10</v>
      </c>
      <c r="E10939" s="2" t="s">
        <v>272</v>
      </c>
      <c r="F10939" s="2" t="s">
        <v>91</v>
      </c>
      <c r="G10939" s="2" t="s">
        <v>4947</v>
      </c>
      <c r="H10939" s="4" t="s">
        <v>31033</v>
      </c>
      <c r="I10939" s="10"/>
      <c r="J10939" s="10"/>
    </row>
    <row r="10940">
      <c r="A10940" s="28">
        <v>9.90740000673E11</v>
      </c>
      <c r="B10940" s="29" t="s">
        <v>31034</v>
      </c>
      <c r="C10940" s="29" t="s">
        <v>31035</v>
      </c>
      <c r="D10940" s="28">
        <v>8.7082298622E10</v>
      </c>
      <c r="E10940" s="29" t="s">
        <v>2034</v>
      </c>
      <c r="F10940" s="29" t="s">
        <v>60</v>
      </c>
      <c r="G10940" s="29" t="s">
        <v>31036</v>
      </c>
      <c r="H10940" s="51" t="s">
        <v>5852</v>
      </c>
      <c r="I10940" s="6"/>
      <c r="J10940" s="33"/>
    </row>
    <row r="10941">
      <c r="A10941" s="3">
        <v>9.90740004824E11</v>
      </c>
      <c r="B10941" s="2" t="s">
        <v>31037</v>
      </c>
      <c r="C10941" s="2" t="s">
        <v>31038</v>
      </c>
      <c r="D10941" s="2" t="s">
        <v>31039</v>
      </c>
      <c r="E10941" s="2" t="s">
        <v>21</v>
      </c>
      <c r="F10941" s="2" t="s">
        <v>43</v>
      </c>
      <c r="G10941" s="2" t="s">
        <v>31040</v>
      </c>
      <c r="H10941" s="4" t="s">
        <v>3310</v>
      </c>
      <c r="I10941" s="10"/>
      <c r="J10941" s="10"/>
    </row>
    <row r="10942">
      <c r="A10942" s="62">
        <v>9.90803301513E11</v>
      </c>
      <c r="B10942" s="63" t="s">
        <v>31041</v>
      </c>
      <c r="C10942" s="63" t="s">
        <v>31042</v>
      </c>
      <c r="D10942" s="62">
        <f>+77072150181</f>
        <v>77072150181</v>
      </c>
      <c r="E10942" s="63" t="s">
        <v>1335</v>
      </c>
      <c r="F10942" s="63" t="s">
        <v>205</v>
      </c>
      <c r="G10942" s="63" t="s">
        <v>1634</v>
      </c>
      <c r="H10942" s="33"/>
      <c r="I10942" s="33"/>
      <c r="J10942" s="33"/>
    </row>
    <row r="10943">
      <c r="A10943" s="3">
        <v>9.90727301362E11</v>
      </c>
      <c r="B10943" s="2" t="s">
        <v>31043</v>
      </c>
      <c r="C10943" s="2" t="s">
        <v>31044</v>
      </c>
      <c r="D10943" s="3">
        <f>+77713218157</f>
        <v>77713218157</v>
      </c>
      <c r="E10943" s="2" t="s">
        <v>272</v>
      </c>
      <c r="F10943" s="2" t="s">
        <v>273</v>
      </c>
      <c r="G10943" s="2" t="s">
        <v>5830</v>
      </c>
      <c r="H10943" s="4" t="s">
        <v>6853</v>
      </c>
      <c r="I10943" s="10"/>
      <c r="J10943" s="10"/>
    </row>
    <row r="10944">
      <c r="A10944" s="62">
        <v>9.90729350595E11</v>
      </c>
      <c r="B10944" s="63" t="s">
        <v>31045</v>
      </c>
      <c r="C10944" s="63" t="s">
        <v>31046</v>
      </c>
      <c r="D10944" s="62">
        <v>8.7471757217E10</v>
      </c>
      <c r="E10944" s="63" t="s">
        <v>15</v>
      </c>
      <c r="F10944" s="63" t="s">
        <v>428</v>
      </c>
      <c r="G10944" s="63" t="s">
        <v>5863</v>
      </c>
      <c r="H10944" s="33"/>
      <c r="I10944" s="33"/>
      <c r="J10944" s="6"/>
    </row>
    <row r="10945">
      <c r="A10945" s="3">
        <v>9.90740000415E11</v>
      </c>
      <c r="B10945" s="2" t="s">
        <v>31047</v>
      </c>
      <c r="C10945" s="2" t="s">
        <v>31048</v>
      </c>
      <c r="D10945" s="3">
        <v>8.718362974E10</v>
      </c>
      <c r="E10945" s="2" t="s">
        <v>21</v>
      </c>
      <c r="F10945" s="2" t="s">
        <v>9</v>
      </c>
      <c r="G10945" s="2" t="s">
        <v>31049</v>
      </c>
      <c r="H10945" s="65" t="s">
        <v>3123</v>
      </c>
      <c r="I10945" s="10"/>
      <c r="J10945" s="6"/>
    </row>
    <row r="10946">
      <c r="A10946" s="62">
        <v>9.90740001295E11</v>
      </c>
      <c r="B10946" s="63" t="s">
        <v>31050</v>
      </c>
      <c r="C10946" s="63" t="s">
        <v>31051</v>
      </c>
      <c r="D10946" s="62">
        <v>8.726365065E10</v>
      </c>
      <c r="E10946" s="63" t="s">
        <v>5527</v>
      </c>
      <c r="F10946" s="63" t="s">
        <v>2</v>
      </c>
      <c r="G10946" s="63" t="s">
        <v>31052</v>
      </c>
      <c r="H10946" s="33"/>
      <c r="I10946" s="33"/>
      <c r="J10946" s="6"/>
    </row>
    <row r="10947">
      <c r="A10947" s="3">
        <v>9.90803400775E11</v>
      </c>
      <c r="B10947" s="2" t="s">
        <v>31053</v>
      </c>
      <c r="C10947" s="2" t="s">
        <v>31054</v>
      </c>
      <c r="D10947" s="69" t="s">
        <v>31055</v>
      </c>
      <c r="E10947" s="2" t="s">
        <v>213</v>
      </c>
      <c r="F10947" s="2" t="s">
        <v>273</v>
      </c>
      <c r="G10947" s="2" t="s">
        <v>274</v>
      </c>
      <c r="H10947" s="4" t="s">
        <v>6853</v>
      </c>
      <c r="I10947" s="10"/>
      <c r="J10947" s="14"/>
    </row>
    <row r="10948">
      <c r="A10948" s="28">
        <v>9.90803401242E11</v>
      </c>
      <c r="B10948" s="29" t="s">
        <v>31056</v>
      </c>
      <c r="C10948" s="29" t="s">
        <v>31057</v>
      </c>
      <c r="D10948" s="28">
        <v>8.7474653031E10</v>
      </c>
      <c r="E10948" s="29" t="s">
        <v>879</v>
      </c>
      <c r="F10948" s="29" t="s">
        <v>16</v>
      </c>
      <c r="G10948" s="29" t="s">
        <v>6514</v>
      </c>
      <c r="H10948" s="51" t="s">
        <v>27818</v>
      </c>
      <c r="I10948" s="6"/>
      <c r="J10948" s="6"/>
    </row>
    <row r="10949">
      <c r="A10949" s="28">
        <v>9.90825300337E11</v>
      </c>
      <c r="B10949" s="29" t="s">
        <v>31058</v>
      </c>
      <c r="C10949" s="29" t="s">
        <v>31059</v>
      </c>
      <c r="D10949" s="28">
        <v>8.7071509291E10</v>
      </c>
      <c r="E10949" s="29" t="s">
        <v>5235</v>
      </c>
      <c r="F10949" s="29" t="s">
        <v>2</v>
      </c>
      <c r="G10949" s="29" t="s">
        <v>12257</v>
      </c>
      <c r="H10949" s="51" t="s">
        <v>27818</v>
      </c>
      <c r="I10949" s="6"/>
      <c r="J10949" s="10"/>
    </row>
    <row r="10950">
      <c r="A10950" s="28">
        <v>9.90840000449E11</v>
      </c>
      <c r="B10950" s="29" t="s">
        <v>31060</v>
      </c>
      <c r="C10950" s="29" t="s">
        <v>31061</v>
      </c>
      <c r="D10950" s="39" t="s">
        <v>31062</v>
      </c>
      <c r="E10950" s="29" t="s">
        <v>31063</v>
      </c>
      <c r="F10950" s="29" t="s">
        <v>55</v>
      </c>
      <c r="G10950" s="29" t="s">
        <v>31064</v>
      </c>
      <c r="H10950" s="51" t="s">
        <v>28</v>
      </c>
      <c r="I10950" s="6"/>
      <c r="J10950" s="13"/>
    </row>
    <row r="10951">
      <c r="A10951" s="72">
        <v>9.90906300456E11</v>
      </c>
      <c r="B10951" s="73" t="s">
        <v>31065</v>
      </c>
      <c r="C10951" s="73" t="s">
        <v>31066</v>
      </c>
      <c r="D10951" s="109" t="s">
        <v>31067</v>
      </c>
      <c r="E10951" s="73" t="s">
        <v>15</v>
      </c>
      <c r="F10951" s="73" t="s">
        <v>37</v>
      </c>
      <c r="G10951" s="73" t="s">
        <v>31068</v>
      </c>
      <c r="H10951" s="74" t="s">
        <v>31069</v>
      </c>
      <c r="I10951" s="14"/>
      <c r="J10951" s="6"/>
    </row>
    <row r="10952">
      <c r="A10952" s="28">
        <v>9.90840000716E11</v>
      </c>
      <c r="B10952" s="29" t="s">
        <v>31070</v>
      </c>
      <c r="C10952" s="29" t="s">
        <v>31071</v>
      </c>
      <c r="D10952" s="29" t="s">
        <v>31072</v>
      </c>
      <c r="E10952" s="29" t="s">
        <v>1379</v>
      </c>
      <c r="F10952" s="29" t="s">
        <v>71</v>
      </c>
      <c r="G10952" s="29" t="s">
        <v>31073</v>
      </c>
      <c r="H10952" s="51" t="s">
        <v>31074</v>
      </c>
      <c r="I10952" s="6"/>
      <c r="J10952" s="10"/>
    </row>
    <row r="10953">
      <c r="A10953" s="3">
        <v>9.90840004045E11</v>
      </c>
      <c r="B10953" s="2" t="s">
        <v>31075</v>
      </c>
      <c r="C10953" s="2" t="s">
        <v>31076</v>
      </c>
      <c r="D10953" s="2" t="s">
        <v>31077</v>
      </c>
      <c r="E10953" s="2" t="s">
        <v>961</v>
      </c>
      <c r="F10953" s="2" t="s">
        <v>186</v>
      </c>
      <c r="G10953" s="2" t="s">
        <v>31078</v>
      </c>
      <c r="H10953" s="4" t="s">
        <v>3046</v>
      </c>
      <c r="I10953" s="10"/>
      <c r="J10953" s="33"/>
    </row>
    <row r="10954">
      <c r="A10954" s="28">
        <v>9.90918401016E11</v>
      </c>
      <c r="B10954" s="29" t="s">
        <v>31079</v>
      </c>
      <c r="C10954" s="29" t="s">
        <v>31080</v>
      </c>
      <c r="D10954" s="28">
        <v>8.7784459884E10</v>
      </c>
      <c r="E10954" s="29" t="s">
        <v>117</v>
      </c>
      <c r="F10954" s="29" t="s">
        <v>16</v>
      </c>
      <c r="G10954" s="29" t="s">
        <v>31081</v>
      </c>
      <c r="H10954" s="51" t="s">
        <v>6445</v>
      </c>
      <c r="I10954" s="6"/>
      <c r="J10954" s="6"/>
    </row>
    <row r="10955">
      <c r="A10955" s="3">
        <v>9.90909351447E11</v>
      </c>
      <c r="B10955" s="2" t="s">
        <v>31082</v>
      </c>
      <c r="C10955" s="2" t="s">
        <v>31083</v>
      </c>
      <c r="D10955" s="3">
        <v>8.705747831E10</v>
      </c>
      <c r="E10955" s="2" t="s">
        <v>117</v>
      </c>
      <c r="F10955" s="2" t="s">
        <v>16</v>
      </c>
      <c r="G10955" s="2" t="s">
        <v>31084</v>
      </c>
      <c r="H10955" s="4" t="s">
        <v>30858</v>
      </c>
      <c r="I10955" s="10"/>
      <c r="J10955" s="10"/>
    </row>
    <row r="10956">
      <c r="A10956" s="62">
        <v>9.90915400828E11</v>
      </c>
      <c r="B10956" s="63" t="s">
        <v>31085</v>
      </c>
      <c r="C10956" s="63" t="s">
        <v>31086</v>
      </c>
      <c r="D10956" s="62">
        <f>+77750236299</f>
        <v>77750236299</v>
      </c>
      <c r="E10956" s="63" t="s">
        <v>213</v>
      </c>
      <c r="F10956" s="63" t="s">
        <v>205</v>
      </c>
      <c r="G10956" s="63" t="s">
        <v>12972</v>
      </c>
      <c r="H10956" s="33"/>
      <c r="I10956" s="33"/>
      <c r="J10956" s="33"/>
    </row>
    <row r="10957">
      <c r="A10957" s="28">
        <v>9.90911451167E11</v>
      </c>
      <c r="B10957" s="29" t="s">
        <v>31087</v>
      </c>
      <c r="C10957" s="29" t="s">
        <v>31088</v>
      </c>
      <c r="D10957" s="28">
        <v>8.7779859181E10</v>
      </c>
      <c r="E10957" s="29" t="s">
        <v>272</v>
      </c>
      <c r="F10957" s="29" t="s">
        <v>141</v>
      </c>
      <c r="G10957" s="29" t="s">
        <v>31089</v>
      </c>
      <c r="H10957" s="51" t="s">
        <v>5566</v>
      </c>
      <c r="I10957" s="6"/>
      <c r="J10957" s="6"/>
    </row>
    <row r="10958">
      <c r="A10958" s="3">
        <v>9.90917400432E11</v>
      </c>
      <c r="B10958" s="2" t="s">
        <v>31090</v>
      </c>
      <c r="C10958" s="2" t="s">
        <v>31091</v>
      </c>
      <c r="D10958" s="3">
        <v>8.7753606985E10</v>
      </c>
      <c r="E10958" s="2" t="s">
        <v>117</v>
      </c>
      <c r="F10958" s="2" t="s">
        <v>96</v>
      </c>
      <c r="G10958" s="2" t="s">
        <v>2197</v>
      </c>
      <c r="H10958" s="4" t="s">
        <v>6267</v>
      </c>
      <c r="I10958" s="10"/>
      <c r="J10958" s="6"/>
    </row>
    <row r="10959">
      <c r="A10959" s="62">
        <v>9.90924351111E11</v>
      </c>
      <c r="B10959" s="63" t="s">
        <v>31092</v>
      </c>
      <c r="C10959" s="63" t="s">
        <v>31093</v>
      </c>
      <c r="D10959" s="62">
        <v>8.7081991197E10</v>
      </c>
      <c r="E10959" s="63" t="s">
        <v>213</v>
      </c>
      <c r="F10959" s="63" t="s">
        <v>71</v>
      </c>
      <c r="G10959" s="63" t="s">
        <v>31094</v>
      </c>
      <c r="H10959" s="33"/>
      <c r="I10959" s="33"/>
      <c r="J10959" s="13"/>
    </row>
    <row r="10960">
      <c r="A10960" s="28">
        <v>9.90922351061E11</v>
      </c>
      <c r="B10960" s="29" t="s">
        <v>31095</v>
      </c>
      <c r="C10960" s="29" t="s">
        <v>31095</v>
      </c>
      <c r="D10960" s="28">
        <f>+77759178066</f>
        <v>77759178066</v>
      </c>
      <c r="E10960" s="29" t="s">
        <v>993</v>
      </c>
      <c r="F10960" s="29" t="s">
        <v>43</v>
      </c>
      <c r="G10960" s="29" t="s">
        <v>1267</v>
      </c>
      <c r="H10960" s="51" t="s">
        <v>28946</v>
      </c>
      <c r="I10960" s="6"/>
      <c r="J10960" s="6"/>
    </row>
    <row r="10961">
      <c r="A10961" s="28">
        <v>9.90940003115E11</v>
      </c>
      <c r="B10961" s="29" t="s">
        <v>31096</v>
      </c>
      <c r="C10961" s="29" t="s">
        <v>31097</v>
      </c>
      <c r="D10961" s="29" t="s">
        <v>31098</v>
      </c>
      <c r="E10961" s="29" t="s">
        <v>31099</v>
      </c>
      <c r="F10961" s="29" t="s">
        <v>9</v>
      </c>
      <c r="G10961" s="29" t="s">
        <v>31100</v>
      </c>
      <c r="H10961" s="6"/>
      <c r="I10961" s="6"/>
      <c r="J10961" s="6"/>
    </row>
    <row r="10962">
      <c r="A10962" s="28">
        <v>9.90940001718E11</v>
      </c>
      <c r="B10962" s="29" t="s">
        <v>31101</v>
      </c>
      <c r="C10962" s="29" t="s">
        <v>31102</v>
      </c>
      <c r="D10962" s="39" t="s">
        <v>31103</v>
      </c>
      <c r="E10962" s="29" t="s">
        <v>6578</v>
      </c>
      <c r="F10962" s="29" t="s">
        <v>91</v>
      </c>
      <c r="G10962" s="29" t="s">
        <v>31104</v>
      </c>
      <c r="H10962" s="51" t="s">
        <v>28264</v>
      </c>
      <c r="I10962" s="6"/>
      <c r="J10962" s="6"/>
    </row>
    <row r="10963">
      <c r="A10963" s="28">
        <v>9.90940001758E11</v>
      </c>
      <c r="B10963" s="29" t="s">
        <v>31105</v>
      </c>
      <c r="C10963" s="29" t="s">
        <v>31106</v>
      </c>
      <c r="D10963" s="29" t="s">
        <v>31107</v>
      </c>
      <c r="E10963" s="29" t="s">
        <v>1379</v>
      </c>
      <c r="F10963" s="29" t="s">
        <v>91</v>
      </c>
      <c r="G10963" s="29" t="s">
        <v>31108</v>
      </c>
      <c r="H10963" s="51" t="s">
        <v>3217</v>
      </c>
      <c r="I10963" s="6"/>
      <c r="J10963" s="10"/>
    </row>
    <row r="10964">
      <c r="A10964" s="28">
        <v>9.91010300775E11</v>
      </c>
      <c r="B10964" s="29" t="s">
        <v>21560</v>
      </c>
      <c r="C10964" s="29" t="s">
        <v>31109</v>
      </c>
      <c r="D10964" s="28">
        <v>8.7056835398E10</v>
      </c>
      <c r="E10964" s="29" t="s">
        <v>225</v>
      </c>
      <c r="F10964" s="29" t="s">
        <v>273</v>
      </c>
      <c r="G10964" s="29" t="s">
        <v>6050</v>
      </c>
      <c r="H10964" s="51" t="s">
        <v>6722</v>
      </c>
      <c r="I10964" s="6"/>
      <c r="J10964" s="6"/>
    </row>
    <row r="10965">
      <c r="A10965" s="3">
        <v>9.90940003823E11</v>
      </c>
      <c r="B10965" s="2" t="s">
        <v>31110</v>
      </c>
      <c r="C10965" s="2" t="s">
        <v>15587</v>
      </c>
      <c r="D10965" s="3">
        <v>8.7714960168E10</v>
      </c>
      <c r="E10965" s="2" t="s">
        <v>10521</v>
      </c>
      <c r="F10965" s="2" t="s">
        <v>31</v>
      </c>
      <c r="G10965" s="2" t="s">
        <v>31111</v>
      </c>
      <c r="H10965" s="4" t="s">
        <v>7313</v>
      </c>
      <c r="I10965" s="10"/>
      <c r="J10965" s="10"/>
    </row>
    <row r="10966">
      <c r="A10966" s="28">
        <v>9.91012351433E11</v>
      </c>
      <c r="B10966" s="29" t="s">
        <v>31112</v>
      </c>
      <c r="C10966" s="29" t="s">
        <v>31113</v>
      </c>
      <c r="D10966" s="28">
        <v>8.7087486005E10</v>
      </c>
      <c r="E10966" s="29" t="s">
        <v>1335</v>
      </c>
      <c r="F10966" s="29" t="s">
        <v>201</v>
      </c>
      <c r="G10966" s="29" t="s">
        <v>2178</v>
      </c>
      <c r="H10966" s="51" t="s">
        <v>6722</v>
      </c>
      <c r="I10966" s="6"/>
      <c r="J10966" s="6"/>
    </row>
    <row r="10967">
      <c r="A10967" s="3">
        <v>9.91014300467E11</v>
      </c>
      <c r="B10967" s="2" t="s">
        <v>9398</v>
      </c>
      <c r="C10967" s="2" t="s">
        <v>31114</v>
      </c>
      <c r="D10967" s="3">
        <v>8.708984712E10</v>
      </c>
      <c r="E10967" s="2" t="s">
        <v>584</v>
      </c>
      <c r="F10967" s="2" t="s">
        <v>31</v>
      </c>
      <c r="G10967" s="2" t="s">
        <v>31115</v>
      </c>
      <c r="H10967" s="4" t="s">
        <v>7313</v>
      </c>
      <c r="I10967" s="10"/>
      <c r="J10967" s="10"/>
    </row>
    <row r="10968">
      <c r="A10968" s="28">
        <v>9.91011401389E11</v>
      </c>
      <c r="B10968" s="29" t="s">
        <v>31116</v>
      </c>
      <c r="C10968" s="29" t="s">
        <v>31117</v>
      </c>
      <c r="D10968" s="28">
        <f>+77066102030</f>
        <v>77066102030</v>
      </c>
      <c r="E10968" s="29" t="s">
        <v>272</v>
      </c>
      <c r="F10968" s="29" t="s">
        <v>37</v>
      </c>
      <c r="G10968" s="29" t="s">
        <v>26122</v>
      </c>
      <c r="H10968" s="51" t="s">
        <v>6445</v>
      </c>
      <c r="I10968" s="6"/>
      <c r="J10968" s="6"/>
    </row>
    <row r="10969">
      <c r="A10969" s="3">
        <v>9.91040004435E11</v>
      </c>
      <c r="B10969" s="2" t="s">
        <v>31118</v>
      </c>
      <c r="C10969" s="2" t="s">
        <v>31119</v>
      </c>
      <c r="D10969" s="3">
        <v>8.7252576565E10</v>
      </c>
      <c r="E10969" s="2" t="s">
        <v>525</v>
      </c>
      <c r="F10969" s="2" t="s">
        <v>273</v>
      </c>
      <c r="G10969" s="2" t="s">
        <v>31120</v>
      </c>
      <c r="H10969" s="4" t="s">
        <v>6853</v>
      </c>
      <c r="I10969" s="10"/>
      <c r="J10969" s="14"/>
    </row>
    <row r="10970">
      <c r="A10970" s="28">
        <v>9.91015300099E11</v>
      </c>
      <c r="B10970" s="29" t="s">
        <v>31121</v>
      </c>
      <c r="C10970" s="29" t="s">
        <v>31122</v>
      </c>
      <c r="D10970" s="28">
        <v>8.7473339252E10</v>
      </c>
      <c r="E10970" s="29" t="s">
        <v>674</v>
      </c>
      <c r="F10970" s="29" t="s">
        <v>91</v>
      </c>
      <c r="G10970" s="29" t="s">
        <v>31123</v>
      </c>
      <c r="H10970" s="51" t="s">
        <v>28264</v>
      </c>
      <c r="I10970" s="6"/>
      <c r="J10970" s="33"/>
    </row>
    <row r="10971">
      <c r="A10971" s="72">
        <v>9.91021350206E11</v>
      </c>
      <c r="B10971" s="73" t="s">
        <v>31124</v>
      </c>
      <c r="C10971" s="73" t="s">
        <v>31125</v>
      </c>
      <c r="D10971" s="72">
        <v>8.707339943E10</v>
      </c>
      <c r="E10971" s="73" t="s">
        <v>117</v>
      </c>
      <c r="F10971" s="73" t="s">
        <v>91</v>
      </c>
      <c r="G10971" s="73" t="s">
        <v>21663</v>
      </c>
      <c r="H10971" s="74" t="s">
        <v>28576</v>
      </c>
      <c r="I10971" s="14"/>
      <c r="J10971" s="6"/>
    </row>
    <row r="10972">
      <c r="A10972" s="62">
        <v>9.91026300346E11</v>
      </c>
      <c r="B10972" s="63" t="s">
        <v>31126</v>
      </c>
      <c r="C10972" s="63" t="s">
        <v>31126</v>
      </c>
      <c r="D10972" s="62">
        <v>8.7712299767E10</v>
      </c>
      <c r="E10972" s="63" t="s">
        <v>36</v>
      </c>
      <c r="F10972" s="63" t="s">
        <v>205</v>
      </c>
      <c r="G10972" s="63" t="s">
        <v>31127</v>
      </c>
      <c r="H10972" s="33"/>
      <c r="I10972" s="33"/>
      <c r="J10972" s="6"/>
    </row>
    <row r="10973">
      <c r="A10973" s="28">
        <v>9.91040001054E11</v>
      </c>
      <c r="B10973" s="29" t="s">
        <v>31128</v>
      </c>
      <c r="C10973" s="29" t="s">
        <v>31129</v>
      </c>
      <c r="D10973" s="39" t="s">
        <v>31130</v>
      </c>
      <c r="E10973" s="29" t="s">
        <v>21</v>
      </c>
      <c r="F10973" s="29" t="s">
        <v>43</v>
      </c>
      <c r="G10973" s="29" t="s">
        <v>31131</v>
      </c>
      <c r="H10973" s="51" t="s">
        <v>28174</v>
      </c>
      <c r="I10973" s="6"/>
      <c r="J10973" s="6"/>
    </row>
    <row r="10974">
      <c r="A10974" s="28">
        <v>9.91040003724E11</v>
      </c>
      <c r="B10974" s="29" t="s">
        <v>31132</v>
      </c>
      <c r="C10974" s="29" t="s">
        <v>31133</v>
      </c>
      <c r="D10974" s="39" t="s">
        <v>31134</v>
      </c>
      <c r="E10974" s="29" t="s">
        <v>554</v>
      </c>
      <c r="F10974" s="29" t="s">
        <v>96</v>
      </c>
      <c r="G10974" s="29" t="s">
        <v>31135</v>
      </c>
      <c r="H10974" s="51" t="s">
        <v>6176</v>
      </c>
      <c r="I10974" s="6"/>
      <c r="J10974" s="6"/>
    </row>
    <row r="10975">
      <c r="A10975" s="28">
        <v>9.91019350453E11</v>
      </c>
      <c r="B10975" s="29" t="s">
        <v>29282</v>
      </c>
      <c r="C10975" s="29" t="s">
        <v>31136</v>
      </c>
      <c r="D10975" s="39" t="s">
        <v>31137</v>
      </c>
      <c r="E10975" s="29" t="s">
        <v>17788</v>
      </c>
      <c r="F10975" s="29" t="s">
        <v>91</v>
      </c>
      <c r="G10975" s="29" t="s">
        <v>31138</v>
      </c>
      <c r="H10975" s="51" t="s">
        <v>3217</v>
      </c>
      <c r="I10975" s="6"/>
      <c r="J10975" s="10"/>
    </row>
    <row r="10976">
      <c r="A10976" s="28">
        <v>9.91024350321E11</v>
      </c>
      <c r="B10976" s="29" t="s">
        <v>31139</v>
      </c>
      <c r="C10976" s="29" t="s">
        <v>31140</v>
      </c>
      <c r="D10976" s="28">
        <v>8.7475051499E10</v>
      </c>
      <c r="E10976" s="29" t="s">
        <v>1351</v>
      </c>
      <c r="F10976" s="29" t="s">
        <v>43</v>
      </c>
      <c r="G10976" s="29" t="s">
        <v>1267</v>
      </c>
      <c r="H10976" s="51" t="s">
        <v>31141</v>
      </c>
      <c r="I10976" s="6"/>
      <c r="J10976" s="13"/>
      <c r="K10976" s="82"/>
      <c r="L10976" s="82"/>
      <c r="M10976" s="82"/>
      <c r="N10976" s="82"/>
      <c r="O10976" s="82"/>
      <c r="P10976" s="82"/>
      <c r="Q10976" s="82"/>
      <c r="R10976" s="82"/>
      <c r="S10976" s="82"/>
      <c r="T10976" s="82"/>
      <c r="U10976" s="82"/>
      <c r="V10976" s="82"/>
      <c r="W10976" s="82"/>
      <c r="X10976" s="82"/>
      <c r="Y10976" s="82"/>
      <c r="Z10976" s="82"/>
    </row>
    <row r="10977">
      <c r="A10977" s="3">
        <v>9.91040004039E11</v>
      </c>
      <c r="B10977" s="2" t="s">
        <v>31142</v>
      </c>
      <c r="C10977" s="2" t="s">
        <v>31143</v>
      </c>
      <c r="D10977" s="3">
        <v>8.7014224748E10</v>
      </c>
      <c r="E10977" s="2" t="s">
        <v>6698</v>
      </c>
      <c r="F10977" s="2" t="s">
        <v>452</v>
      </c>
      <c r="G10977" s="2" t="s">
        <v>31144</v>
      </c>
      <c r="H10977" s="4" t="s">
        <v>31145</v>
      </c>
      <c r="I10977" s="10"/>
      <c r="J10977" s="6"/>
    </row>
    <row r="10978">
      <c r="A10978" s="28">
        <v>9.91101350469E11</v>
      </c>
      <c r="B10978" s="29" t="s">
        <v>31146</v>
      </c>
      <c r="C10978" s="29" t="s">
        <v>31147</v>
      </c>
      <c r="D10978" s="28">
        <v>8.7014224748E10</v>
      </c>
      <c r="E10978" s="29" t="s">
        <v>6698</v>
      </c>
      <c r="F10978" s="29" t="s">
        <v>452</v>
      </c>
      <c r="G10978" s="29" t="s">
        <v>2359</v>
      </c>
      <c r="H10978" s="51" t="s">
        <v>28873</v>
      </c>
      <c r="I10978" s="6"/>
      <c r="J10978" s="33"/>
    </row>
    <row r="10979">
      <c r="A10979" s="62">
        <v>9.91116300997E11</v>
      </c>
      <c r="B10979" s="63" t="s">
        <v>31148</v>
      </c>
      <c r="C10979" s="63" t="s">
        <v>31149</v>
      </c>
      <c r="D10979" s="62">
        <f>+77006824038</f>
        <v>77006824038</v>
      </c>
      <c r="E10979" s="63" t="s">
        <v>1</v>
      </c>
      <c r="F10979" s="63" t="s">
        <v>16</v>
      </c>
      <c r="G10979" s="63" t="s">
        <v>6206</v>
      </c>
      <c r="H10979" s="33"/>
      <c r="I10979" s="33"/>
      <c r="J10979" s="10"/>
      <c r="K10979" s="27"/>
      <c r="L10979" s="27"/>
      <c r="M10979" s="27"/>
      <c r="N10979" s="27"/>
      <c r="O10979" s="27"/>
      <c r="P10979" s="27"/>
      <c r="Q10979" s="27"/>
      <c r="R10979" s="27"/>
      <c r="S10979" s="27"/>
      <c r="T10979" s="27"/>
      <c r="U10979" s="27"/>
      <c r="V10979" s="27"/>
      <c r="W10979" s="27"/>
      <c r="X10979" s="27"/>
      <c r="Y10979" s="27"/>
      <c r="Z10979" s="27"/>
    </row>
    <row r="10980">
      <c r="A10980" s="3">
        <v>9.91123350538E11</v>
      </c>
      <c r="B10980" s="2" t="s">
        <v>31150</v>
      </c>
      <c r="C10980" s="2" t="s">
        <v>31151</v>
      </c>
      <c r="D10980" s="3">
        <v>8.7075507182E10</v>
      </c>
      <c r="E10980" s="2" t="s">
        <v>674</v>
      </c>
      <c r="F10980" s="2" t="s">
        <v>9</v>
      </c>
      <c r="G10980" s="2" t="s">
        <v>1584</v>
      </c>
      <c r="H10980" s="65" t="s">
        <v>5834</v>
      </c>
      <c r="I10980" s="10"/>
      <c r="J10980" s="13"/>
    </row>
    <row r="10981">
      <c r="A10981" s="28">
        <v>9.91140006138E11</v>
      </c>
      <c r="B10981" s="29" t="s">
        <v>31152</v>
      </c>
      <c r="C10981" s="29" t="s">
        <v>1674</v>
      </c>
      <c r="D10981" s="39" t="s">
        <v>31153</v>
      </c>
      <c r="E10981" s="29" t="s">
        <v>392</v>
      </c>
      <c r="F10981" s="29" t="s">
        <v>9</v>
      </c>
      <c r="G10981" s="29" t="s">
        <v>31154</v>
      </c>
      <c r="H10981" s="30" t="s">
        <v>31155</v>
      </c>
      <c r="I10981" s="6"/>
      <c r="J10981" s="6"/>
    </row>
    <row r="10982">
      <c r="A10982" s="62">
        <v>9.91140006277E11</v>
      </c>
      <c r="B10982" s="63" t="s">
        <v>31156</v>
      </c>
      <c r="C10982" s="63" t="s">
        <v>31157</v>
      </c>
      <c r="D10982" s="62">
        <v>8.7017868737E10</v>
      </c>
      <c r="E10982" s="63" t="s">
        <v>117</v>
      </c>
      <c r="F10982" s="63" t="s">
        <v>37</v>
      </c>
      <c r="G10982" s="63" t="s">
        <v>31158</v>
      </c>
      <c r="H10982" s="33"/>
      <c r="I10982" s="33"/>
      <c r="J10982" s="33"/>
    </row>
    <row r="10983">
      <c r="A10983" s="28">
        <v>9.91115301605E11</v>
      </c>
      <c r="B10983" s="29" t="s">
        <v>31159</v>
      </c>
      <c r="C10983" s="29" t="s">
        <v>31160</v>
      </c>
      <c r="D10983" s="39" t="s">
        <v>31161</v>
      </c>
      <c r="E10983" s="29" t="s">
        <v>16</v>
      </c>
      <c r="F10983" s="29" t="s">
        <v>2</v>
      </c>
      <c r="G10983" s="29" t="s">
        <v>31162</v>
      </c>
      <c r="H10983" s="51" t="s">
        <v>27818</v>
      </c>
      <c r="I10983" s="6"/>
      <c r="J10983" s="6"/>
    </row>
    <row r="10984">
      <c r="A10984" s="62">
        <v>9.91140002482E11</v>
      </c>
      <c r="B10984" s="63" t="s">
        <v>31163</v>
      </c>
      <c r="C10984" s="63" t="s">
        <v>31164</v>
      </c>
      <c r="D10984" s="62">
        <v>8.7234021052E10</v>
      </c>
      <c r="E10984" s="63" t="s">
        <v>5527</v>
      </c>
      <c r="F10984" s="63" t="s">
        <v>141</v>
      </c>
      <c r="G10984" s="63" t="s">
        <v>31165</v>
      </c>
      <c r="H10984" s="33"/>
      <c r="I10984" s="33"/>
      <c r="J10984" s="33"/>
    </row>
    <row r="10985">
      <c r="A10985" s="28">
        <v>9.91219400193E11</v>
      </c>
      <c r="B10985" s="29" t="s">
        <v>31166</v>
      </c>
      <c r="C10985" s="29" t="s">
        <v>31167</v>
      </c>
      <c r="D10985" s="39" t="s">
        <v>31168</v>
      </c>
      <c r="E10985" s="29" t="s">
        <v>674</v>
      </c>
      <c r="F10985" s="29" t="s">
        <v>37</v>
      </c>
      <c r="G10985" s="29" t="s">
        <v>3444</v>
      </c>
      <c r="H10985" s="51" t="s">
        <v>6445</v>
      </c>
      <c r="I10985" s="6"/>
      <c r="J10985" s="6"/>
    </row>
    <row r="10986">
      <c r="A10986" s="28">
        <v>9.91209301011E11</v>
      </c>
      <c r="B10986" s="29" t="s">
        <v>15168</v>
      </c>
      <c r="C10986" s="29" t="s">
        <v>31169</v>
      </c>
      <c r="D10986" s="28">
        <v>8.7054779799E10</v>
      </c>
      <c r="E10986" s="29" t="s">
        <v>213</v>
      </c>
      <c r="F10986" s="29" t="s">
        <v>273</v>
      </c>
      <c r="G10986" s="29" t="s">
        <v>274</v>
      </c>
      <c r="H10986" s="51" t="s">
        <v>6722</v>
      </c>
      <c r="I10986" s="6"/>
      <c r="J10986" s="6"/>
    </row>
    <row r="10987">
      <c r="A10987" s="28">
        <v>9.91211300084E11</v>
      </c>
      <c r="B10987" s="29" t="s">
        <v>31170</v>
      </c>
      <c r="C10987" s="29" t="s">
        <v>31171</v>
      </c>
      <c r="D10987" s="39" t="s">
        <v>31172</v>
      </c>
      <c r="E10987" s="29" t="s">
        <v>117</v>
      </c>
      <c r="F10987" s="29" t="s">
        <v>2</v>
      </c>
      <c r="G10987" s="29" t="s">
        <v>2458</v>
      </c>
      <c r="H10987" s="51" t="s">
        <v>13410</v>
      </c>
      <c r="I10987" s="6"/>
      <c r="J10987" s="6"/>
    </row>
    <row r="10988">
      <c r="A10988" s="3">
        <v>9.9124000034E11</v>
      </c>
      <c r="B10988" s="2" t="s">
        <v>31173</v>
      </c>
      <c r="C10988" s="2" t="s">
        <v>31174</v>
      </c>
      <c r="D10988" s="2" t="s">
        <v>31175</v>
      </c>
      <c r="E10988" s="2" t="s">
        <v>7839</v>
      </c>
      <c r="F10988" s="2" t="s">
        <v>37</v>
      </c>
      <c r="G10988" s="2" t="s">
        <v>31176</v>
      </c>
      <c r="H10988" s="4" t="s">
        <v>31177</v>
      </c>
      <c r="I10988" s="10"/>
      <c r="J10988" s="10"/>
    </row>
    <row r="10989">
      <c r="A10989" s="28">
        <v>9.91240004918E11</v>
      </c>
      <c r="B10989" s="29" t="s">
        <v>31178</v>
      </c>
      <c r="C10989" s="29" t="s">
        <v>31179</v>
      </c>
      <c r="D10989" s="39" t="s">
        <v>31180</v>
      </c>
      <c r="E10989" s="29" t="s">
        <v>36</v>
      </c>
      <c r="F10989" s="29" t="s">
        <v>201</v>
      </c>
      <c r="G10989" s="29" t="s">
        <v>31181</v>
      </c>
      <c r="H10989" s="51" t="s">
        <v>30689</v>
      </c>
      <c r="I10989" s="6"/>
      <c r="J10989" s="6"/>
    </row>
    <row r="10990">
      <c r="A10990" s="28">
        <v>9.91240007123E11</v>
      </c>
      <c r="B10990" s="29" t="s">
        <v>31182</v>
      </c>
      <c r="C10990" s="29" t="s">
        <v>31183</v>
      </c>
      <c r="D10990" s="28">
        <f>+77716047776</f>
        <v>77716047776</v>
      </c>
      <c r="E10990" s="29" t="s">
        <v>21</v>
      </c>
      <c r="F10990" s="29" t="s">
        <v>22</v>
      </c>
      <c r="G10990" s="29" t="s">
        <v>31184</v>
      </c>
      <c r="H10990" s="51" t="s">
        <v>8050</v>
      </c>
      <c r="I10990" s="6"/>
      <c r="J10990" s="6"/>
    </row>
  </sheetData>
  <autoFilter ref="$A$1:$I$10990">
    <sortState ref="A1:I10990">
      <sortCondition descending="1" sortBy="cellColor" ref="B1:B10990" dxfId="1"/>
    </sortState>
  </autoFilter>
  <drawing r:id="rId1"/>
</worksheet>
</file>