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ense\OneDrive - Ghella SpA\Asset Information\Plant and Equipment Usage Forecast\NOV\"/>
    </mc:Choice>
  </mc:AlternateContent>
  <xr:revisionPtr revIDLastSave="0" documentId="13_ncr:1_{1BE26DAF-CBE1-4E27-B2BB-E8F42072845C}" xr6:coauthVersionLast="45" xr6:coauthVersionMax="45" xr10:uidLastSave="{00000000-0000-0000-0000-000000000000}"/>
  <bookViews>
    <workbookView xWindow="-108" yWindow="-108" windowWidth="23256" windowHeight="12576" xr2:uid="{8D21388B-1E5D-4EEA-A9CF-534E3B97EC63}"/>
    <workbookView xWindow="-108" yWindow="-108" windowWidth="23256" windowHeight="12576" xr2:uid="{049FEA9F-255E-4EF5-9044-2E20CF0E7717}"/>
  </bookViews>
  <sheets>
    <sheet name="Forecast Analysis" sheetId="1" r:id="rId1"/>
    <sheet name="Total Duration Needed for Extra" sheetId="3" r:id="rId2"/>
    <sheet name="Crane" sheetId="2" r:id="rId3"/>
  </sheets>
  <definedNames>
    <definedName name="_xlnm._FilterDatabase" localSheetId="2" hidden="1">Crane!$A$1:$H$10</definedName>
    <definedName name="_xlnm._FilterDatabase" localSheetId="0" hidden="1">'Forecast Analysis'!$A$1:$G$1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3" l="1"/>
  <c r="H13" i="2"/>
  <c r="H12" i="2"/>
  <c r="K3" i="1"/>
  <c r="M37" i="1"/>
  <c r="M36" i="1"/>
  <c r="K37" i="1"/>
  <c r="K36" i="1"/>
  <c r="J37" i="1"/>
  <c r="M29" i="1"/>
  <c r="K23" i="1" l="1"/>
  <c r="K24" i="1"/>
  <c r="K25" i="1"/>
  <c r="K26" i="1"/>
  <c r="K22" i="1"/>
  <c r="K21" i="1"/>
  <c r="K11" i="1"/>
  <c r="K6" i="1"/>
  <c r="J10" i="1"/>
  <c r="I2" i="3"/>
  <c r="G3" i="2"/>
  <c r="G4" i="2"/>
  <c r="G5" i="2"/>
  <c r="G6" i="2"/>
  <c r="G7" i="2"/>
  <c r="G8" i="2"/>
  <c r="G9" i="2"/>
  <c r="G10" i="2"/>
  <c r="G2" i="2"/>
  <c r="M2" i="1" l="1"/>
  <c r="C37" i="1"/>
  <c r="C36" i="1"/>
  <c r="C34" i="1"/>
  <c r="C33" i="1"/>
  <c r="C32" i="1"/>
  <c r="C31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J185" i="3" l="1"/>
  <c r="I185" i="3"/>
  <c r="H185" i="3"/>
  <c r="J179" i="3"/>
  <c r="I179" i="3"/>
  <c r="H179" i="3"/>
  <c r="I176" i="3"/>
  <c r="J176" i="3" s="1"/>
  <c r="H176" i="3"/>
  <c r="I173" i="3"/>
  <c r="J173" i="3" s="1"/>
  <c r="H173" i="3"/>
  <c r="I171" i="3"/>
  <c r="J171" i="3" s="1"/>
  <c r="H171" i="3"/>
  <c r="I167" i="3"/>
  <c r="J167" i="3" s="1"/>
  <c r="H167" i="3"/>
  <c r="I158" i="3"/>
  <c r="J158" i="3" s="1"/>
  <c r="H158" i="3"/>
  <c r="J149" i="3"/>
  <c r="I149" i="3"/>
  <c r="H149" i="3"/>
  <c r="J145" i="3"/>
  <c r="H145" i="3"/>
  <c r="I141" i="3"/>
  <c r="J141" i="3" s="1"/>
  <c r="H141" i="3"/>
  <c r="I137" i="3"/>
  <c r="J137" i="3" s="1"/>
  <c r="H137" i="3"/>
  <c r="I133" i="3"/>
  <c r="J133" i="3" s="1"/>
  <c r="H133" i="3"/>
  <c r="J129" i="3"/>
  <c r="H129" i="3"/>
  <c r="J125" i="3"/>
  <c r="H125" i="3"/>
  <c r="I119" i="3"/>
  <c r="J119" i="3" s="1"/>
  <c r="H119" i="3"/>
  <c r="I115" i="3"/>
  <c r="J115" i="3" s="1"/>
  <c r="H115" i="3"/>
  <c r="J109" i="3"/>
  <c r="I109" i="3"/>
  <c r="H109" i="3"/>
  <c r="J105" i="3"/>
  <c r="I105" i="3"/>
  <c r="H105" i="3"/>
  <c r="H104" i="3"/>
  <c r="J95" i="3"/>
  <c r="H95" i="3"/>
  <c r="J91" i="3"/>
  <c r="H91" i="3"/>
  <c r="J56" i="3"/>
  <c r="H56" i="3"/>
  <c r="J47" i="3"/>
  <c r="H47" i="3"/>
  <c r="J82" i="3"/>
  <c r="H82" i="3"/>
  <c r="J73" i="3"/>
  <c r="H73" i="3"/>
  <c r="J64" i="3"/>
  <c r="H64" i="3"/>
  <c r="J38" i="3"/>
  <c r="H38" i="3"/>
  <c r="J29" i="3"/>
  <c r="H29" i="3"/>
  <c r="J20" i="3"/>
  <c r="H20" i="3"/>
  <c r="I11" i="3"/>
  <c r="J11" i="3"/>
  <c r="H11" i="3"/>
  <c r="J2" i="3"/>
  <c r="H2" i="3"/>
  <c r="K31" i="1"/>
  <c r="H3" i="1"/>
  <c r="D32" i="1" l="1"/>
  <c r="M32" i="1" s="1"/>
  <c r="G32" i="1"/>
  <c r="H7" i="2"/>
  <c r="H8" i="2"/>
  <c r="H2" i="2"/>
  <c r="H3" i="2"/>
  <c r="H4" i="2"/>
  <c r="H5" i="2"/>
  <c r="H6" i="2"/>
  <c r="H9" i="2"/>
  <c r="H10" i="2"/>
  <c r="H11" i="2" l="1"/>
  <c r="G16" i="1"/>
  <c r="J16" i="1" s="1"/>
  <c r="G17" i="1"/>
  <c r="G18" i="1"/>
  <c r="J18" i="1" s="1"/>
  <c r="G19" i="1"/>
  <c r="J19" i="1" s="1"/>
  <c r="G20" i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D18" i="1"/>
  <c r="M18" i="1" s="1"/>
  <c r="D19" i="1"/>
  <c r="M19" i="1" s="1"/>
  <c r="D20" i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G11" i="1"/>
  <c r="J11" i="1" s="1"/>
  <c r="G10" i="1"/>
  <c r="G5" i="1"/>
  <c r="J5" i="1" s="1"/>
  <c r="G6" i="1"/>
  <c r="J6" i="1" s="1"/>
  <c r="G7" i="1"/>
  <c r="J7" i="1" s="1"/>
  <c r="G8" i="1"/>
  <c r="J8" i="1" s="1"/>
  <c r="D11" i="1" l="1"/>
  <c r="M11" i="1" s="1"/>
  <c r="D10" i="1"/>
  <c r="M10" i="1" s="1"/>
  <c r="D7" i="1"/>
  <c r="M7" i="1" s="1"/>
  <c r="D6" i="1"/>
  <c r="M6" i="1" s="1"/>
  <c r="D5" i="1"/>
  <c r="M5" i="1" s="1"/>
  <c r="G36" i="1"/>
  <c r="J36" i="1" s="1"/>
  <c r="G37" i="1"/>
  <c r="G33" i="1"/>
  <c r="G34" i="1"/>
  <c r="G35" i="1"/>
  <c r="J35" i="1" s="1"/>
  <c r="G4" i="1"/>
  <c r="G9" i="1"/>
  <c r="G12" i="1"/>
  <c r="J12" i="1" s="1"/>
  <c r="G39" i="1"/>
  <c r="J39" i="1" s="1"/>
  <c r="G29" i="1"/>
  <c r="G31" i="1"/>
  <c r="J31" i="1" s="1"/>
  <c r="G13" i="1"/>
  <c r="J13" i="1" s="1"/>
  <c r="G2" i="1"/>
  <c r="J2" i="1" s="1"/>
  <c r="G3" i="1"/>
  <c r="J3" i="1" s="1"/>
  <c r="G14" i="1"/>
  <c r="G15" i="1"/>
  <c r="J15" i="1" s="1"/>
  <c r="D36" i="1"/>
  <c r="D37" i="1"/>
  <c r="D33" i="1"/>
  <c r="M33" i="1" s="1"/>
  <c r="D34" i="1"/>
  <c r="M34" i="1" s="1"/>
  <c r="D35" i="1"/>
  <c r="M35" i="1" s="1"/>
  <c r="D4" i="1"/>
  <c r="D8" i="1"/>
  <c r="M8" i="1" s="1"/>
  <c r="D9" i="1"/>
  <c r="M9" i="1" s="1"/>
  <c r="D12" i="1"/>
  <c r="M12" i="1" s="1"/>
  <c r="D38" i="1"/>
  <c r="D39" i="1"/>
  <c r="D28" i="1"/>
  <c r="D29" i="1"/>
  <c r="D31" i="1"/>
  <c r="M31" i="1" s="1"/>
  <c r="D13" i="1"/>
  <c r="M13" i="1" s="1"/>
  <c r="D30" i="1"/>
  <c r="D3" i="1"/>
  <c r="M3" i="1" s="1"/>
  <c r="D14" i="1"/>
  <c r="D15" i="1"/>
  <c r="D16" i="1"/>
  <c r="D17" i="1"/>
  <c r="D40" i="1"/>
  <c r="D27" i="1"/>
</calcChain>
</file>

<file path=xl/sharedStrings.xml><?xml version="1.0" encoding="utf-8"?>
<sst xmlns="http://schemas.openxmlformats.org/spreadsheetml/2006/main" count="726" uniqueCount="187">
  <si>
    <t>Equipment</t>
  </si>
  <si>
    <t>Required</t>
  </si>
  <si>
    <t xml:space="preserve">Owned </t>
  </si>
  <si>
    <t>Need</t>
  </si>
  <si>
    <t>Sub Pump</t>
  </si>
  <si>
    <t>Duration (Days)</t>
  </si>
  <si>
    <t>Skip (3m3)</t>
  </si>
  <si>
    <t>Skip (4m3)</t>
  </si>
  <si>
    <t>120t Crawler Crane</t>
  </si>
  <si>
    <t>160t Crawler Crane</t>
  </si>
  <si>
    <t>Shotcrete Aliva 272</t>
  </si>
  <si>
    <t>Compressor - 200CFM</t>
  </si>
  <si>
    <t>Digger Telescopic (38T)</t>
  </si>
  <si>
    <t>Ventilation</t>
  </si>
  <si>
    <t>Ventilation Fan</t>
  </si>
  <si>
    <t>Gasguard</t>
  </si>
  <si>
    <t>Generator Backup (250kVA)</t>
  </si>
  <si>
    <t>Generator Backup (300kVA)</t>
  </si>
  <si>
    <t>Grout Pump S5 EVTM</t>
  </si>
  <si>
    <t>Surface Digger 14T</t>
  </si>
  <si>
    <t>Switchboard</t>
  </si>
  <si>
    <t>Tally Hut</t>
  </si>
  <si>
    <t>Turnstile</t>
  </si>
  <si>
    <t>Category</t>
  </si>
  <si>
    <t>Electrical</t>
  </si>
  <si>
    <t>Skip</t>
  </si>
  <si>
    <t>Cage</t>
  </si>
  <si>
    <t>Container</t>
  </si>
  <si>
    <t>Lifting</t>
  </si>
  <si>
    <t>Shotcrete</t>
  </si>
  <si>
    <t>Compressor</t>
  </si>
  <si>
    <t>Earthmoving</t>
  </si>
  <si>
    <t>Grout</t>
  </si>
  <si>
    <t>Building</t>
  </si>
  <si>
    <t>UG Diggger 5.5T</t>
  </si>
  <si>
    <t>UG Digger 8T</t>
  </si>
  <si>
    <t>UG Digger 14T</t>
  </si>
  <si>
    <t>UG Digger 23T</t>
  </si>
  <si>
    <t>Water Treatment</t>
  </si>
  <si>
    <t>WTP Plant</t>
  </si>
  <si>
    <t>4 man cage</t>
  </si>
  <si>
    <t>Open cage</t>
  </si>
  <si>
    <t>Rescue Cage</t>
  </si>
  <si>
    <t>Material Cage</t>
  </si>
  <si>
    <t>Tool</t>
  </si>
  <si>
    <t>Haz</t>
  </si>
  <si>
    <t>Rig</t>
  </si>
  <si>
    <t>WITH GENERATOR</t>
  </si>
  <si>
    <t>HAVE ENOUGH</t>
  </si>
  <si>
    <t>Digger Breaker 8T</t>
  </si>
  <si>
    <t>Digger Breaker 14T</t>
  </si>
  <si>
    <t>Digger Breaker 23T</t>
  </si>
  <si>
    <t>Digger Brush 8T</t>
  </si>
  <si>
    <t>Digger Brush 14T</t>
  </si>
  <si>
    <t>Digger Drill Attachment 8T</t>
  </si>
  <si>
    <t>Digger Drill Attachment 14T</t>
  </si>
  <si>
    <t>Digger Milling Head 8T</t>
  </si>
  <si>
    <t>Digger Milling Head 14T</t>
  </si>
  <si>
    <t>Note</t>
  </si>
  <si>
    <t>Container can be turned into a hut</t>
  </si>
  <si>
    <t>50t Crawler</t>
  </si>
  <si>
    <t>80t Crawler</t>
  </si>
  <si>
    <t>100t Crawler</t>
  </si>
  <si>
    <t>120t Crawler</t>
  </si>
  <si>
    <t>150t Crawler</t>
  </si>
  <si>
    <t>200t Crawler</t>
  </si>
  <si>
    <t>250-280t Crawler</t>
  </si>
  <si>
    <t>Description</t>
  </si>
  <si>
    <t>Smith Crane Rates: $7,150/month</t>
  </si>
  <si>
    <t>Smith Crane Rates: $8,350/month</t>
  </si>
  <si>
    <t>Lyon: 09/01/23</t>
  </si>
  <si>
    <t>Mt Albert: 20/06/22</t>
  </si>
  <si>
    <t>Haverstock: 19/09/22</t>
  </si>
  <si>
    <t>Miranda: 07/02/22</t>
  </si>
  <si>
    <t>Rawalpindi: 01/08/22</t>
  </si>
  <si>
    <t>May Rd A: 14/02/22</t>
  </si>
  <si>
    <t>May Rd B: 13/12/21</t>
  </si>
  <si>
    <t>Location</t>
  </si>
  <si>
    <t>Crane Requirement</t>
  </si>
  <si>
    <t>May Rd A</t>
  </si>
  <si>
    <t>UG Digger</t>
  </si>
  <si>
    <t>14T</t>
  </si>
  <si>
    <t>May Rd B</t>
  </si>
  <si>
    <t>23T</t>
  </si>
  <si>
    <t>120T</t>
  </si>
  <si>
    <t>160T</t>
  </si>
  <si>
    <t>Miranda</t>
  </si>
  <si>
    <t>Haverstock</t>
  </si>
  <si>
    <t>8T</t>
  </si>
  <si>
    <t>100T</t>
  </si>
  <si>
    <t>Mt Albert</t>
  </si>
  <si>
    <t>Norgrove</t>
  </si>
  <si>
    <t>5.5T</t>
  </si>
  <si>
    <t>Rawalpindi</t>
  </si>
  <si>
    <t>Lyon</t>
  </si>
  <si>
    <t>Western Springs</t>
  </si>
  <si>
    <t>Duration (days)</t>
  </si>
  <si>
    <t>Cost</t>
  </si>
  <si>
    <t>Total</t>
  </si>
  <si>
    <t>100t Crawler Crane</t>
  </si>
  <si>
    <t>Smith Crane Rates: $6,850/month</t>
  </si>
  <si>
    <t>AX55UC-6A</t>
  </si>
  <si>
    <t>CONDOR</t>
  </si>
  <si>
    <t>Total Cost to Buy</t>
  </si>
  <si>
    <t>Total Cost to Hire</t>
  </si>
  <si>
    <t>Cost of Each Unit</t>
  </si>
  <si>
    <t>Supplier</t>
  </si>
  <si>
    <t>SEA Containers</t>
  </si>
  <si>
    <t>ROTECH GROUPATF</t>
  </si>
  <si>
    <t>East West Engineering</t>
  </si>
  <si>
    <t>Safesmart</t>
  </si>
  <si>
    <t>Ash Air</t>
  </si>
  <si>
    <t>Royal Wolf</t>
  </si>
  <si>
    <t>Addis</t>
  </si>
  <si>
    <t>Porters Equipment</t>
  </si>
  <si>
    <t>-</t>
  </si>
  <si>
    <t>Concrete Pumping Equp</t>
  </si>
  <si>
    <t>Powerpac</t>
  </si>
  <si>
    <t>Cost to Hire Each Unit (Monthly)</t>
  </si>
  <si>
    <t>Kennards hire</t>
  </si>
  <si>
    <t>*From Asset</t>
  </si>
  <si>
    <t>Hirepool</t>
  </si>
  <si>
    <t>Porter Hire</t>
  </si>
  <si>
    <t>Not on Hire</t>
  </si>
  <si>
    <t>Smith Crane</t>
  </si>
  <si>
    <t>HMI NZ LTD</t>
  </si>
  <si>
    <t>Boss Attachment</t>
  </si>
  <si>
    <t>Contacted Supplier</t>
  </si>
  <si>
    <t>GRS</t>
  </si>
  <si>
    <t>Terra CAT</t>
  </si>
  <si>
    <t>Not Buying</t>
  </si>
  <si>
    <t>Duration (Months) Needed</t>
  </si>
  <si>
    <t>Total Duration (Months)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</si>
  <si>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</si>
  <si>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</si>
  <si>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</si>
  <si>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</si>
  <si>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</si>
  <si>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</si>
  <si>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</si>
  <si>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</si>
  <si>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</si>
  <si>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Total Duration Needed</t>
  </si>
  <si>
    <t>Unit Owned</t>
  </si>
  <si>
    <t>Unit Required</t>
  </si>
  <si>
    <t>Unit Needed</t>
  </si>
  <si>
    <t>Rate = Asset Price/12</t>
  </si>
  <si>
    <t>Can possibly be reused</t>
  </si>
  <si>
    <t>Not on asset list</t>
  </si>
  <si>
    <t>Only one on asset list: Conquip Material Cage</t>
  </si>
  <si>
    <t>CP ELECTRIC CPD 100/8</t>
  </si>
  <si>
    <t>Hyundai R80LC-9</t>
  </si>
  <si>
    <t>Hyundai R235</t>
  </si>
  <si>
    <t>Hyundai R380LC</t>
  </si>
  <si>
    <t>Hyundai R140LC-9, Can use UG Digger 14T</t>
  </si>
  <si>
    <t>FX175</t>
  </si>
  <si>
    <t>RB80 Sweeper</t>
  </si>
  <si>
    <t>Hyundai R145CRD-9, Hyundai HX145CR</t>
  </si>
  <si>
    <t>AQ1</t>
  </si>
  <si>
    <t>TEI Hydraulic Drill Attachment</t>
  </si>
  <si>
    <t>AQ1, AQ2</t>
  </si>
  <si>
    <t>Aliva 272</t>
  </si>
  <si>
    <t>S5 EVTM</t>
  </si>
  <si>
    <t>CAT DE275E0</t>
  </si>
  <si>
    <t>BUY/HIRE</t>
  </si>
  <si>
    <t>Total Duration for Extra Unit (Months)</t>
  </si>
  <si>
    <t>First Additional Required</t>
  </si>
  <si>
    <t>Duration (week)</t>
  </si>
  <si>
    <t>Weekyl Rate</t>
  </si>
  <si>
    <t>Weekly Rate</t>
  </si>
  <si>
    <t xml:space="preserve">Unit </t>
  </si>
  <si>
    <t>Transfer To</t>
  </si>
  <si>
    <t>Units</t>
  </si>
  <si>
    <t>Needed</t>
  </si>
  <si>
    <t>BUY: 1</t>
  </si>
  <si>
    <t>HIRE: 1</t>
  </si>
  <si>
    <t>Hire difficult to find</t>
  </si>
  <si>
    <t>HIRE: 3</t>
  </si>
  <si>
    <t>BUY: 2</t>
  </si>
  <si>
    <t>HIRE: 2</t>
  </si>
  <si>
    <t>HIRE: 4</t>
  </si>
  <si>
    <t>BUY: 3</t>
  </si>
  <si>
    <t>--&gt; Western Springs</t>
  </si>
  <si>
    <t>--&gt; Norgrove</t>
  </si>
  <si>
    <t>Total Duration for Extra Units (Days)</t>
  </si>
  <si>
    <t>Transfer Fee</t>
  </si>
  <si>
    <t>HIRE: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</si>
</sst>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4" xfId="0" applyFont="1" applyFill="1" applyBorder="1"/>
    <xf numFmtId="44" fontId="3" fillId="0" borderId="4" xfId="1" applyFont="1" applyFill="1" applyBorder="1"/>
    <xf numFmtId="0" fontId="0" fillId="0" borderId="4" xfId="0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9" xfId="0" applyBorder="1"/>
    <xf numFmtId="164" fontId="0" fillId="0" borderId="1" xfId="0" applyNumberFormat="1" applyBorder="1"/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44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44" fontId="4" fillId="0" borderId="4" xfId="1" applyFont="1" applyFill="1" applyBorder="1"/>
    <xf numFmtId="44" fontId="2" fillId="0" borderId="3" xfId="1" applyFont="1" applyFill="1" applyBorder="1" applyAlignment="1">
      <alignment horizontal="center" vertical="center"/>
    </xf>
    <xf numFmtId="44" fontId="2" fillId="0" borderId="3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4" fontId="5" fillId="0" borderId="3" xfId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44" fontId="1" fillId="4" borderId="3" xfId="0" applyNumberFormat="1" applyFont="1" applyFill="1" applyBorder="1" applyAlignment="1">
      <alignment horizontal="center" vertical="center"/>
    </xf>
    <xf numFmtId="44" fontId="1" fillId="5" borderId="3" xfId="0" applyNumberFormat="1" applyFont="1" applyFill="1" applyBorder="1" applyAlignment="1">
      <alignment horizontal="center"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44" fontId="4" fillId="0" borderId="4" xfId="1" applyFont="1" applyBorder="1"/>
    <xf numFmtId="44" fontId="4" fillId="0" borderId="1" xfId="1" applyFont="1" applyBorder="1"/>
    <xf numFmtId="44" fontId="0" fillId="0" borderId="4" xfId="1" applyFont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4" fontId="6" fillId="0" borderId="13" xfId="1" applyFont="1" applyFill="1" applyBorder="1" applyAlignment="1">
      <alignment horizontal="center" vertical="center"/>
    </xf>
    <xf numFmtId="44" fontId="6" fillId="0" borderId="14" xfId="1" applyFont="1" applyFill="1" applyBorder="1" applyAlignment="1">
      <alignment horizontal="center" vertical="center"/>
    </xf>
    <xf numFmtId="44" fontId="6" fillId="0" borderId="15" xfId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4" fontId="2" fillId="3" borderId="13" xfId="0" applyNumberFormat="1" applyFont="1" applyFill="1" applyBorder="1" applyAlignment="1">
      <alignment horizontal="center" vertical="center"/>
    </xf>
    <xf numFmtId="44" fontId="2" fillId="3" borderId="14" xfId="0" applyNumberFormat="1" applyFont="1" applyFill="1" applyBorder="1" applyAlignment="1">
      <alignment horizontal="center" vertical="center"/>
    </xf>
    <xf numFmtId="44" fontId="2" fillId="3" borderId="15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6F84-70C1-4395-A3B2-A9A09C645D45}">
  <dimension ref="A1:U50"/>
  <sheetViews>
    <sheetView tabSelected="1" zoomScale="85" zoomScaleNormal="85" workbookViewId="0">
      <pane ySplit="1" topLeftCell="A11" activePane="bottomLeft" state="frozen"/>
      <selection pane="bottomLeft" activeCell="G28" sqref="G28:O28"/>
    </sheetView>
    <sheetView tabSelected="1" topLeftCell="A10" zoomScale="70" zoomScaleNormal="70" workbookViewId="1">
      <selection activeCell="J24" sqref="J24"/>
    </sheetView>
  </sheetViews>
  <sheetFormatPr defaultRowHeight="30" customHeight="1" x14ac:dyDescent="0.3"/>
  <cols>
    <col min="1" max="1" width="16.33203125" style="1" customWidth="1"/>
    <col min="2" max="2" width="28.33203125" customWidth="1"/>
    <col min="3" max="3" width="19" customWidth="1"/>
    <col min="4" max="4" width="17.5546875" style="3" customWidth="1"/>
    <col min="5" max="5" width="12.21875" customWidth="1"/>
    <col min="6" max="6" width="13.109375" customWidth="1"/>
    <col min="7" max="7" width="12.6640625" style="57" customWidth="1"/>
    <col min="8" max="8" width="20.44140625" customWidth="1"/>
    <col min="9" max="9" width="26.21875" customWidth="1"/>
    <col min="10" max="10" width="21.77734375" customWidth="1"/>
    <col min="11" max="11" width="21.44140625" customWidth="1"/>
    <col min="12" max="12" width="20.6640625" customWidth="1"/>
    <col min="13" max="13" width="19.6640625" customWidth="1"/>
    <col min="14" max="14" width="18.44140625" customWidth="1"/>
    <col min="15" max="15" width="30.109375" customWidth="1"/>
    <col min="16" max="16" width="37.21875" style="1" customWidth="1"/>
    <col min="17" max="17" width="15.5546875" customWidth="1"/>
    <col min="18" max="18" width="25" customWidth="1"/>
    <col min="19" max="19" width="18.6640625" customWidth="1"/>
    <col min="20" max="20" width="17.44140625" customWidth="1"/>
    <col min="21" max="21" width="12.6640625" customWidth="1"/>
  </cols>
  <sheetData>
    <row r="1" spans="1:17" ht="53.4" customHeight="1" x14ac:dyDescent="0.3">
      <c r="A1" s="48" t="s">
        <v>23</v>
      </c>
      <c r="B1" s="48" t="s">
        <v>0</v>
      </c>
      <c r="C1" s="48" t="s">
        <v>184</v>
      </c>
      <c r="D1" s="48" t="s">
        <v>165</v>
      </c>
      <c r="E1" s="48" t="s">
        <v>1</v>
      </c>
      <c r="F1" s="48" t="s">
        <v>2</v>
      </c>
      <c r="G1" s="48" t="s">
        <v>3</v>
      </c>
      <c r="H1" s="49" t="s">
        <v>105</v>
      </c>
      <c r="I1" s="49" t="s">
        <v>106</v>
      </c>
      <c r="J1" s="49" t="s">
        <v>103</v>
      </c>
      <c r="K1" s="49" t="s">
        <v>118</v>
      </c>
      <c r="L1" s="49" t="s">
        <v>106</v>
      </c>
      <c r="M1" s="49" t="s">
        <v>104</v>
      </c>
      <c r="N1" s="49" t="s">
        <v>164</v>
      </c>
      <c r="O1" s="49" t="s">
        <v>166</v>
      </c>
      <c r="P1" s="49" t="s">
        <v>58</v>
      </c>
    </row>
    <row r="2" spans="1:17" ht="30" customHeight="1" x14ac:dyDescent="0.3">
      <c r="A2" s="74" t="s">
        <v>33</v>
      </c>
      <c r="B2" s="19" t="s">
        <v>21</v>
      </c>
      <c r="C2" s="20">
        <f>'Total Duration Needed for Extra'!I2</f>
        <v>500</v>
      </c>
      <c r="D2" s="46">
        <v>11</v>
      </c>
      <c r="E2" s="19">
        <v>9</v>
      </c>
      <c r="F2" s="19">
        <v>2</v>
      </c>
      <c r="G2" s="17">
        <f>E2-F2</f>
        <v>7</v>
      </c>
      <c r="H2" s="23">
        <v>2600</v>
      </c>
      <c r="I2" s="23" t="s">
        <v>107</v>
      </c>
      <c r="J2" s="18">
        <f>H2*G2</f>
        <v>18200</v>
      </c>
      <c r="K2" s="23">
        <v>590</v>
      </c>
      <c r="L2" s="24" t="s">
        <v>107</v>
      </c>
      <c r="M2" s="18">
        <f>K2*D2</f>
        <v>6490</v>
      </c>
      <c r="N2" s="50" t="s">
        <v>186</v>
      </c>
      <c r="O2" s="26" t="s">
        <v>73</v>
      </c>
      <c r="P2" s="20" t="s">
        <v>59</v>
      </c>
      <c r="Q2" s="16"/>
    </row>
    <row r="3" spans="1:17" ht="30" customHeight="1" x14ac:dyDescent="0.3">
      <c r="A3" s="74"/>
      <c r="B3" s="19" t="s">
        <v>22</v>
      </c>
      <c r="C3" s="19">
        <f>'Total Duration Needed for Extra'!I11</f>
        <v>150</v>
      </c>
      <c r="D3" s="46">
        <f t="shared" ref="D3:D40" si="0">(C3/30)</f>
        <v>5</v>
      </c>
      <c r="E3" s="19">
        <v>9</v>
      </c>
      <c r="F3" s="19">
        <v>8</v>
      </c>
      <c r="G3" s="17">
        <f>E3-F3</f>
        <v>1</v>
      </c>
      <c r="H3" s="23">
        <f>12267</f>
        <v>12267</v>
      </c>
      <c r="I3" s="23" t="s">
        <v>108</v>
      </c>
      <c r="J3" s="18">
        <f t="shared" ref="J3:J36" si="1">H3*G3</f>
        <v>12267</v>
      </c>
      <c r="K3" s="23">
        <f>H3/12</f>
        <v>1022.25</v>
      </c>
      <c r="L3" s="24" t="s">
        <v>120</v>
      </c>
      <c r="M3" s="18">
        <f>K3*D3</f>
        <v>5111.25</v>
      </c>
      <c r="N3" s="50" t="s">
        <v>175</v>
      </c>
      <c r="O3" s="26" t="s">
        <v>70</v>
      </c>
      <c r="P3" s="19" t="s">
        <v>147</v>
      </c>
      <c r="Q3" s="16"/>
    </row>
    <row r="4" spans="1:17" ht="30" customHeight="1" x14ac:dyDescent="0.3">
      <c r="A4" s="74" t="s">
        <v>26</v>
      </c>
      <c r="B4" s="20" t="s">
        <v>40</v>
      </c>
      <c r="C4" s="19">
        <f>'Total Duration Needed for Extra'!I20</f>
        <v>0</v>
      </c>
      <c r="D4" s="46">
        <f t="shared" si="0"/>
        <v>0</v>
      </c>
      <c r="E4" s="19">
        <v>4</v>
      </c>
      <c r="F4" s="19">
        <v>4</v>
      </c>
      <c r="G4" s="17">
        <f>E4-F4</f>
        <v>0</v>
      </c>
      <c r="H4" s="23">
        <v>6155</v>
      </c>
      <c r="I4" s="23" t="s">
        <v>109</v>
      </c>
      <c r="J4" s="75" t="s">
        <v>48</v>
      </c>
      <c r="K4" s="76"/>
      <c r="L4" s="76"/>
      <c r="M4" s="76"/>
      <c r="N4" s="77"/>
      <c r="O4" s="17"/>
      <c r="P4" s="19"/>
      <c r="Q4" s="16"/>
    </row>
    <row r="5" spans="1:17" ht="30" customHeight="1" x14ac:dyDescent="0.3">
      <c r="A5" s="74"/>
      <c r="B5" s="20" t="s">
        <v>41</v>
      </c>
      <c r="C5" s="19">
        <f>'Total Duration Needed for Extra'!I29</f>
        <v>185</v>
      </c>
      <c r="D5" s="46">
        <f t="shared" si="0"/>
        <v>6.166666666666667</v>
      </c>
      <c r="E5" s="19">
        <v>4</v>
      </c>
      <c r="F5" s="19">
        <v>3</v>
      </c>
      <c r="G5" s="17">
        <f t="shared" ref="G5:G8" si="2">E5-F5</f>
        <v>1</v>
      </c>
      <c r="H5" s="23">
        <v>11153</v>
      </c>
      <c r="I5" s="23" t="s">
        <v>110</v>
      </c>
      <c r="J5" s="18">
        <f t="shared" si="1"/>
        <v>11153</v>
      </c>
      <c r="K5" s="23">
        <v>622.58000000000004</v>
      </c>
      <c r="L5" s="24" t="s">
        <v>119</v>
      </c>
      <c r="M5" s="18">
        <f>K5*D5</f>
        <v>3839.2433333333338</v>
      </c>
      <c r="N5" s="50" t="s">
        <v>175</v>
      </c>
      <c r="O5" s="26" t="s">
        <v>70</v>
      </c>
      <c r="P5" s="20" t="s">
        <v>148</v>
      </c>
      <c r="Q5" s="16"/>
    </row>
    <row r="6" spans="1:17" ht="30" customHeight="1" x14ac:dyDescent="0.3">
      <c r="A6" s="74"/>
      <c r="B6" s="20" t="s">
        <v>42</v>
      </c>
      <c r="C6" s="19">
        <f>'Total Duration Needed for Extra'!I38</f>
        <v>185</v>
      </c>
      <c r="D6" s="46">
        <f t="shared" si="0"/>
        <v>6.166666666666667</v>
      </c>
      <c r="E6" s="19">
        <v>4</v>
      </c>
      <c r="F6" s="19">
        <v>3</v>
      </c>
      <c r="G6" s="17">
        <f t="shared" si="2"/>
        <v>1</v>
      </c>
      <c r="H6" s="23">
        <v>3166</v>
      </c>
      <c r="I6" s="23" t="s">
        <v>109</v>
      </c>
      <c r="J6" s="18">
        <f t="shared" si="1"/>
        <v>3166</v>
      </c>
      <c r="K6" s="23">
        <f>H6/12</f>
        <v>263.83333333333331</v>
      </c>
      <c r="L6" s="24" t="s">
        <v>120</v>
      </c>
      <c r="M6" s="18">
        <f t="shared" ref="M6:M13" si="3">K6*D6</f>
        <v>1626.9722222222222</v>
      </c>
      <c r="N6" s="51" t="s">
        <v>174</v>
      </c>
      <c r="O6" s="26" t="s">
        <v>70</v>
      </c>
      <c r="P6" s="19" t="s">
        <v>176</v>
      </c>
      <c r="Q6" s="16"/>
    </row>
    <row r="7" spans="1:17" ht="30" customHeight="1" x14ac:dyDescent="0.3">
      <c r="A7" s="74"/>
      <c r="B7" s="20" t="s">
        <v>43</v>
      </c>
      <c r="C7" s="19">
        <f>'Total Duration Needed for Extra'!I47</f>
        <v>185</v>
      </c>
      <c r="D7" s="46">
        <f t="shared" si="0"/>
        <v>6.166666666666667</v>
      </c>
      <c r="E7" s="19">
        <v>4</v>
      </c>
      <c r="F7" s="19">
        <v>3</v>
      </c>
      <c r="G7" s="17">
        <f t="shared" si="2"/>
        <v>1</v>
      </c>
      <c r="H7" s="23">
        <v>3126</v>
      </c>
      <c r="I7" s="23" t="s">
        <v>110</v>
      </c>
      <c r="J7" s="18">
        <f t="shared" si="1"/>
        <v>3126</v>
      </c>
      <c r="K7" s="23">
        <v>3480</v>
      </c>
      <c r="L7" s="24" t="s">
        <v>119</v>
      </c>
      <c r="M7" s="18">
        <f t="shared" si="3"/>
        <v>21460</v>
      </c>
      <c r="N7" s="51" t="s">
        <v>174</v>
      </c>
      <c r="O7" s="26" t="s">
        <v>70</v>
      </c>
      <c r="P7" s="27" t="s">
        <v>149</v>
      </c>
      <c r="Q7" s="16"/>
    </row>
    <row r="8" spans="1:17" ht="30" customHeight="1" x14ac:dyDescent="0.3">
      <c r="A8" s="19" t="s">
        <v>30</v>
      </c>
      <c r="B8" s="20" t="s">
        <v>11</v>
      </c>
      <c r="C8" s="19">
        <v>885</v>
      </c>
      <c r="D8" s="46">
        <f t="shared" si="0"/>
        <v>29.5</v>
      </c>
      <c r="E8" s="19">
        <v>4</v>
      </c>
      <c r="F8" s="19">
        <v>1</v>
      </c>
      <c r="G8" s="17">
        <f t="shared" si="2"/>
        <v>3</v>
      </c>
      <c r="H8" s="23">
        <v>36800</v>
      </c>
      <c r="I8" s="23" t="s">
        <v>111</v>
      </c>
      <c r="J8" s="18">
        <f t="shared" si="1"/>
        <v>110400</v>
      </c>
      <c r="K8" s="23">
        <v>2313.5</v>
      </c>
      <c r="L8" s="24" t="s">
        <v>121</v>
      </c>
      <c r="M8" s="18">
        <f t="shared" si="3"/>
        <v>68248.25</v>
      </c>
      <c r="N8" s="50" t="s">
        <v>177</v>
      </c>
      <c r="O8" s="19" t="s">
        <v>71</v>
      </c>
      <c r="P8" s="19" t="s">
        <v>150</v>
      </c>
      <c r="Q8" s="16"/>
    </row>
    <row r="9" spans="1:17" ht="30" customHeight="1" x14ac:dyDescent="0.3">
      <c r="A9" s="78" t="s">
        <v>27</v>
      </c>
      <c r="B9" s="20" t="s">
        <v>44</v>
      </c>
      <c r="C9" s="19">
        <f>'Total Duration Needed for Extra'!I64</f>
        <v>185</v>
      </c>
      <c r="D9" s="46">
        <f t="shared" si="0"/>
        <v>6.166666666666667</v>
      </c>
      <c r="E9" s="19">
        <v>4</v>
      </c>
      <c r="F9" s="19">
        <v>3</v>
      </c>
      <c r="G9" s="17">
        <f t="shared" ref="G9:G15" si="4">E9-F9</f>
        <v>1</v>
      </c>
      <c r="H9" s="23">
        <v>3400</v>
      </c>
      <c r="I9" s="23" t="s">
        <v>112</v>
      </c>
      <c r="J9" s="18">
        <v>3400</v>
      </c>
      <c r="K9" s="23">
        <v>590</v>
      </c>
      <c r="L9" s="24" t="s">
        <v>107</v>
      </c>
      <c r="M9" s="18">
        <f t="shared" si="3"/>
        <v>3638.3333333333335</v>
      </c>
      <c r="N9" s="51" t="s">
        <v>174</v>
      </c>
      <c r="O9" s="19" t="s">
        <v>70</v>
      </c>
      <c r="P9" s="19"/>
      <c r="Q9" s="16"/>
    </row>
    <row r="10" spans="1:17" ht="30" customHeight="1" x14ac:dyDescent="0.3">
      <c r="A10" s="78"/>
      <c r="B10" s="20" t="s">
        <v>45</v>
      </c>
      <c r="C10" s="19">
        <f>'Total Duration Needed for Extra'!I73</f>
        <v>185</v>
      </c>
      <c r="D10" s="46">
        <f t="shared" si="0"/>
        <v>6.166666666666667</v>
      </c>
      <c r="E10" s="19">
        <v>4</v>
      </c>
      <c r="F10" s="19">
        <v>3</v>
      </c>
      <c r="G10" s="17">
        <f t="shared" si="4"/>
        <v>1</v>
      </c>
      <c r="H10" s="23">
        <v>9700</v>
      </c>
      <c r="I10" s="23" t="s">
        <v>113</v>
      </c>
      <c r="J10" s="18">
        <f t="shared" si="1"/>
        <v>9700</v>
      </c>
      <c r="K10" s="23">
        <v>390</v>
      </c>
      <c r="L10" s="24" t="s">
        <v>107</v>
      </c>
      <c r="M10" s="18">
        <f t="shared" si="3"/>
        <v>2405</v>
      </c>
      <c r="N10" s="50" t="s">
        <v>175</v>
      </c>
      <c r="O10" s="19" t="s">
        <v>70</v>
      </c>
      <c r="P10" s="19"/>
      <c r="Q10" s="16"/>
    </row>
    <row r="11" spans="1:17" ht="30" customHeight="1" x14ac:dyDescent="0.3">
      <c r="A11" s="78"/>
      <c r="B11" s="20" t="s">
        <v>46</v>
      </c>
      <c r="C11" s="19">
        <f>'Total Duration Needed for Extra'!I82</f>
        <v>185</v>
      </c>
      <c r="D11" s="46">
        <f t="shared" si="0"/>
        <v>6.166666666666667</v>
      </c>
      <c r="E11" s="19">
        <v>4</v>
      </c>
      <c r="F11" s="19">
        <v>3</v>
      </c>
      <c r="G11" s="17">
        <f t="shared" si="4"/>
        <v>1</v>
      </c>
      <c r="H11" s="23">
        <v>3400</v>
      </c>
      <c r="I11" s="23" t="s">
        <v>112</v>
      </c>
      <c r="J11" s="18">
        <f t="shared" si="1"/>
        <v>3400</v>
      </c>
      <c r="K11" s="23">
        <f>H11/12</f>
        <v>283.33333333333331</v>
      </c>
      <c r="L11" s="24" t="s">
        <v>120</v>
      </c>
      <c r="M11" s="18">
        <f t="shared" si="3"/>
        <v>1747.2222222222222</v>
      </c>
      <c r="N11" s="50" t="s">
        <v>175</v>
      </c>
      <c r="O11" s="19" t="s">
        <v>70</v>
      </c>
      <c r="P11" s="19"/>
      <c r="Q11" s="16"/>
    </row>
    <row r="12" spans="1:17" ht="30" customHeight="1" x14ac:dyDescent="0.3">
      <c r="A12" s="74" t="s">
        <v>31</v>
      </c>
      <c r="B12" s="20" t="s">
        <v>12</v>
      </c>
      <c r="C12" s="19">
        <f>'Total Duration Needed for Extra'!I91</f>
        <v>40</v>
      </c>
      <c r="D12" s="46">
        <f t="shared" si="0"/>
        <v>1.3333333333333333</v>
      </c>
      <c r="E12" s="19">
        <v>2</v>
      </c>
      <c r="F12" s="19">
        <v>1</v>
      </c>
      <c r="G12" s="17">
        <f t="shared" si="4"/>
        <v>1</v>
      </c>
      <c r="H12" s="23">
        <v>530000</v>
      </c>
      <c r="I12" s="23" t="s">
        <v>114</v>
      </c>
      <c r="J12" s="18">
        <f t="shared" si="1"/>
        <v>530000</v>
      </c>
      <c r="K12" s="23">
        <v>8647.9</v>
      </c>
      <c r="L12" s="24" t="s">
        <v>122</v>
      </c>
      <c r="M12" s="18">
        <f t="shared" si="3"/>
        <v>11530.533333333333</v>
      </c>
      <c r="N12" s="50" t="s">
        <v>175</v>
      </c>
      <c r="O12" s="19" t="s">
        <v>72</v>
      </c>
      <c r="P12" s="19" t="s">
        <v>153</v>
      </c>
      <c r="Q12" s="16"/>
    </row>
    <row r="13" spans="1:17" ht="30" customHeight="1" x14ac:dyDescent="0.3">
      <c r="A13" s="74"/>
      <c r="B13" s="20" t="s">
        <v>19</v>
      </c>
      <c r="C13" s="46">
        <f>'Total Duration Needed for Extra'!I95</f>
        <v>185</v>
      </c>
      <c r="D13" s="46">
        <f t="shared" si="0"/>
        <v>6.166666666666667</v>
      </c>
      <c r="E13" s="19">
        <v>4</v>
      </c>
      <c r="F13" s="19">
        <v>1</v>
      </c>
      <c r="G13" s="17">
        <f t="shared" si="4"/>
        <v>3</v>
      </c>
      <c r="H13" s="23">
        <v>174200</v>
      </c>
      <c r="I13" s="23" t="s">
        <v>114</v>
      </c>
      <c r="J13" s="18">
        <f t="shared" si="1"/>
        <v>522600</v>
      </c>
      <c r="K13" s="23">
        <v>4921</v>
      </c>
      <c r="L13" s="24" t="s">
        <v>121</v>
      </c>
      <c r="M13" s="18">
        <f t="shared" si="3"/>
        <v>30346.166666666668</v>
      </c>
      <c r="N13" s="50" t="s">
        <v>177</v>
      </c>
      <c r="O13" s="19" t="s">
        <v>73</v>
      </c>
      <c r="P13" s="27" t="s">
        <v>154</v>
      </c>
      <c r="Q13" s="16"/>
    </row>
    <row r="14" spans="1:17" ht="30" customHeight="1" x14ac:dyDescent="0.3">
      <c r="A14" s="74"/>
      <c r="B14" s="19" t="s">
        <v>34</v>
      </c>
      <c r="C14" s="19">
        <f>'Total Duration Needed for Extra'!I104</f>
        <v>0</v>
      </c>
      <c r="D14" s="46">
        <f t="shared" si="0"/>
        <v>0</v>
      </c>
      <c r="E14" s="19">
        <v>1</v>
      </c>
      <c r="F14" s="19">
        <v>1</v>
      </c>
      <c r="G14" s="17">
        <f t="shared" si="4"/>
        <v>0</v>
      </c>
      <c r="H14" s="23">
        <v>123700</v>
      </c>
      <c r="I14" s="23" t="s">
        <v>114</v>
      </c>
      <c r="J14" s="75" t="s">
        <v>48</v>
      </c>
      <c r="K14" s="76"/>
      <c r="L14" s="76"/>
      <c r="M14" s="76"/>
      <c r="N14" s="77"/>
      <c r="O14" s="19"/>
      <c r="P14" s="19" t="s">
        <v>101</v>
      </c>
      <c r="Q14" s="16"/>
    </row>
    <row r="15" spans="1:17" ht="30" customHeight="1" x14ac:dyDescent="0.3">
      <c r="A15" s="74"/>
      <c r="B15" s="19" t="s">
        <v>35</v>
      </c>
      <c r="C15" s="46">
        <f>'Total Duration Needed for Extra'!I105</f>
        <v>325</v>
      </c>
      <c r="D15" s="46">
        <f t="shared" si="0"/>
        <v>10.833333333333334</v>
      </c>
      <c r="E15" s="19">
        <v>3</v>
      </c>
      <c r="F15" s="19">
        <v>1</v>
      </c>
      <c r="G15" s="17">
        <f t="shared" si="4"/>
        <v>2</v>
      </c>
      <c r="H15" s="23">
        <v>159350</v>
      </c>
      <c r="I15" s="23" t="s">
        <v>114</v>
      </c>
      <c r="J15" s="18">
        <f t="shared" si="1"/>
        <v>318700</v>
      </c>
      <c r="K15" s="71" t="s">
        <v>123</v>
      </c>
      <c r="L15" s="72"/>
      <c r="M15" s="73"/>
      <c r="N15" s="51" t="s">
        <v>178</v>
      </c>
      <c r="O15" s="19" t="s">
        <v>74</v>
      </c>
      <c r="P15" s="19" t="s">
        <v>151</v>
      </c>
      <c r="Q15" s="16"/>
    </row>
    <row r="16" spans="1:17" ht="30" customHeight="1" x14ac:dyDescent="0.3">
      <c r="A16" s="74"/>
      <c r="B16" s="19" t="s">
        <v>36</v>
      </c>
      <c r="C16" s="46">
        <f>'Total Duration Needed for Extra'!I109</f>
        <v>180</v>
      </c>
      <c r="D16" s="46">
        <f t="shared" si="0"/>
        <v>6</v>
      </c>
      <c r="E16" s="19">
        <v>3</v>
      </c>
      <c r="F16" s="19">
        <v>2</v>
      </c>
      <c r="G16" s="17">
        <f t="shared" ref="G16:G26" si="5">E16-F16</f>
        <v>1</v>
      </c>
      <c r="H16" s="23">
        <v>208500</v>
      </c>
      <c r="I16" s="23" t="s">
        <v>114</v>
      </c>
      <c r="J16" s="18">
        <f t="shared" si="1"/>
        <v>208500</v>
      </c>
      <c r="K16" s="71" t="s">
        <v>123</v>
      </c>
      <c r="L16" s="72"/>
      <c r="M16" s="73"/>
      <c r="N16" s="51" t="s">
        <v>174</v>
      </c>
      <c r="O16" s="19" t="s">
        <v>75</v>
      </c>
      <c r="P16" s="19" t="s">
        <v>157</v>
      </c>
      <c r="Q16" s="16"/>
    </row>
    <row r="17" spans="1:19" ht="30" customHeight="1" x14ac:dyDescent="0.3">
      <c r="A17" s="74"/>
      <c r="B17" s="19" t="s">
        <v>37</v>
      </c>
      <c r="C17" s="46">
        <f>'Total Duration Needed for Extra'!I113</f>
        <v>0</v>
      </c>
      <c r="D17" s="46">
        <f t="shared" si="0"/>
        <v>0</v>
      </c>
      <c r="E17" s="19">
        <v>1</v>
      </c>
      <c r="F17" s="19">
        <v>1</v>
      </c>
      <c r="G17" s="17">
        <f t="shared" si="5"/>
        <v>0</v>
      </c>
      <c r="H17" s="23">
        <v>242600</v>
      </c>
      <c r="I17" s="23" t="s">
        <v>114</v>
      </c>
      <c r="J17" s="75" t="s">
        <v>48</v>
      </c>
      <c r="K17" s="76"/>
      <c r="L17" s="76"/>
      <c r="M17" s="76"/>
      <c r="N17" s="77"/>
      <c r="O17" s="19"/>
      <c r="P17" s="19" t="s">
        <v>152</v>
      </c>
      <c r="Q17" s="16"/>
    </row>
    <row r="18" spans="1:19" ht="30" customHeight="1" x14ac:dyDescent="0.3">
      <c r="A18" s="74"/>
      <c r="B18" s="19" t="s">
        <v>49</v>
      </c>
      <c r="C18" s="46">
        <f>'Total Duration Needed for Extra'!I115</f>
        <v>325</v>
      </c>
      <c r="D18" s="46">
        <f t="shared" si="0"/>
        <v>10.833333333333334</v>
      </c>
      <c r="E18" s="19">
        <v>3</v>
      </c>
      <c r="F18" s="19">
        <v>1</v>
      </c>
      <c r="G18" s="17">
        <f t="shared" si="5"/>
        <v>2</v>
      </c>
      <c r="H18" s="23">
        <v>15180</v>
      </c>
      <c r="I18" s="23" t="s">
        <v>114</v>
      </c>
      <c r="J18" s="18">
        <f t="shared" si="1"/>
        <v>30360</v>
      </c>
      <c r="K18" s="23">
        <v>4140</v>
      </c>
      <c r="L18" s="24" t="s">
        <v>121</v>
      </c>
      <c r="M18" s="18">
        <f>K18*D18</f>
        <v>44850</v>
      </c>
      <c r="N18" s="51" t="s">
        <v>178</v>
      </c>
      <c r="O18" s="19" t="s">
        <v>71</v>
      </c>
      <c r="P18" s="19"/>
      <c r="Q18" s="16"/>
    </row>
    <row r="19" spans="1:19" ht="30" customHeight="1" x14ac:dyDescent="0.3">
      <c r="A19" s="74"/>
      <c r="B19" s="19" t="s">
        <v>50</v>
      </c>
      <c r="C19" s="46">
        <f>'Total Duration Needed for Extra'!I119</f>
        <v>180</v>
      </c>
      <c r="D19" s="46">
        <f t="shared" si="0"/>
        <v>6</v>
      </c>
      <c r="E19" s="19">
        <v>3</v>
      </c>
      <c r="F19" s="19">
        <v>1</v>
      </c>
      <c r="G19" s="17">
        <f t="shared" si="5"/>
        <v>2</v>
      </c>
      <c r="H19" s="23">
        <v>24200</v>
      </c>
      <c r="I19" s="23" t="s">
        <v>114</v>
      </c>
      <c r="J19" s="18">
        <f t="shared" si="1"/>
        <v>48400</v>
      </c>
      <c r="K19" s="23">
        <v>4470</v>
      </c>
      <c r="L19" s="24" t="s">
        <v>121</v>
      </c>
      <c r="M19" s="18">
        <f>K19*D19</f>
        <v>26820</v>
      </c>
      <c r="N19" s="50" t="s">
        <v>179</v>
      </c>
      <c r="O19" s="19" t="s">
        <v>76</v>
      </c>
      <c r="P19" s="19" t="s">
        <v>155</v>
      </c>
      <c r="Q19" s="16"/>
    </row>
    <row r="20" spans="1:19" ht="30" customHeight="1" x14ac:dyDescent="0.3">
      <c r="A20" s="74"/>
      <c r="B20" s="19" t="s">
        <v>51</v>
      </c>
      <c r="C20" s="46">
        <f>'Total Duration Needed for Extra'!I113</f>
        <v>0</v>
      </c>
      <c r="D20" s="46">
        <f t="shared" si="0"/>
        <v>0</v>
      </c>
      <c r="E20" s="19">
        <v>1</v>
      </c>
      <c r="F20" s="19">
        <v>1</v>
      </c>
      <c r="G20" s="17">
        <f t="shared" si="5"/>
        <v>0</v>
      </c>
      <c r="H20" s="23">
        <v>242600</v>
      </c>
      <c r="I20" s="23" t="s">
        <v>114</v>
      </c>
      <c r="J20" s="75" t="s">
        <v>48</v>
      </c>
      <c r="K20" s="76"/>
      <c r="L20" s="76"/>
      <c r="M20" s="76"/>
      <c r="N20" s="77"/>
      <c r="O20" s="19"/>
      <c r="P20" s="19"/>
      <c r="Q20" s="16"/>
    </row>
    <row r="21" spans="1:19" ht="30" customHeight="1" x14ac:dyDescent="0.3">
      <c r="A21" s="74"/>
      <c r="B21" s="19" t="s">
        <v>52</v>
      </c>
      <c r="C21" s="46">
        <f>'Total Duration Needed for Extra'!I125</f>
        <v>150</v>
      </c>
      <c r="D21" s="46">
        <f t="shared" si="0"/>
        <v>5</v>
      </c>
      <c r="E21" s="19">
        <v>3</v>
      </c>
      <c r="F21" s="19">
        <v>2</v>
      </c>
      <c r="G21" s="17">
        <f t="shared" si="5"/>
        <v>1</v>
      </c>
      <c r="H21" s="23">
        <v>7260</v>
      </c>
      <c r="I21" s="23" t="s">
        <v>126</v>
      </c>
      <c r="J21" s="18">
        <f t="shared" si="1"/>
        <v>7260</v>
      </c>
      <c r="K21" s="23">
        <f>H21/12</f>
        <v>605</v>
      </c>
      <c r="L21" s="24" t="s">
        <v>120</v>
      </c>
      <c r="M21" s="18">
        <f>K21*D21</f>
        <v>3025</v>
      </c>
      <c r="N21" s="50" t="s">
        <v>175</v>
      </c>
      <c r="O21" s="19" t="s">
        <v>71</v>
      </c>
      <c r="P21" s="19" t="s">
        <v>156</v>
      </c>
      <c r="Q21" s="16"/>
    </row>
    <row r="22" spans="1:19" ht="30" customHeight="1" x14ac:dyDescent="0.3">
      <c r="A22" s="74"/>
      <c r="B22" s="19" t="s">
        <v>53</v>
      </c>
      <c r="C22" s="46">
        <f>'Total Duration Needed for Extra'!I129</f>
        <v>70</v>
      </c>
      <c r="D22" s="46">
        <f t="shared" si="0"/>
        <v>2.3333333333333335</v>
      </c>
      <c r="E22" s="19">
        <v>3</v>
      </c>
      <c r="F22" s="19">
        <v>2</v>
      </c>
      <c r="G22" s="17">
        <f t="shared" si="5"/>
        <v>1</v>
      </c>
      <c r="H22" s="23">
        <v>7260</v>
      </c>
      <c r="I22" s="23" t="s">
        <v>126</v>
      </c>
      <c r="J22" s="18">
        <f t="shared" si="1"/>
        <v>7260</v>
      </c>
      <c r="K22" s="23">
        <f>H22/12</f>
        <v>605</v>
      </c>
      <c r="L22" s="24" t="s">
        <v>120</v>
      </c>
      <c r="M22" s="18">
        <f t="shared" ref="M22:M26" si="6">K22*D22</f>
        <v>1411.6666666666667</v>
      </c>
      <c r="N22" s="50" t="s">
        <v>175</v>
      </c>
      <c r="O22" s="19" t="s">
        <v>76</v>
      </c>
      <c r="P22" s="26" t="s">
        <v>156</v>
      </c>
      <c r="Q22" s="16"/>
    </row>
    <row r="23" spans="1:19" ht="30" customHeight="1" x14ac:dyDescent="0.3">
      <c r="A23" s="74"/>
      <c r="B23" s="19" t="s">
        <v>54</v>
      </c>
      <c r="C23" s="46">
        <f>'Total Duration Needed for Extra'!I133</f>
        <v>325</v>
      </c>
      <c r="D23" s="46">
        <f t="shared" si="0"/>
        <v>10.833333333333334</v>
      </c>
      <c r="E23" s="19">
        <v>3</v>
      </c>
      <c r="F23" s="19">
        <v>1</v>
      </c>
      <c r="G23" s="17">
        <f t="shared" si="5"/>
        <v>2</v>
      </c>
      <c r="H23" s="23">
        <v>64900</v>
      </c>
      <c r="I23" s="23" t="s">
        <v>125</v>
      </c>
      <c r="J23" s="18">
        <f t="shared" si="1"/>
        <v>129800</v>
      </c>
      <c r="K23" s="23">
        <f t="shared" ref="K23:K26" si="7">H23/12</f>
        <v>5408.333333333333</v>
      </c>
      <c r="L23" s="24" t="s">
        <v>120</v>
      </c>
      <c r="M23" s="18">
        <f t="shared" si="6"/>
        <v>58590.277777777781</v>
      </c>
      <c r="N23" s="50" t="s">
        <v>179</v>
      </c>
      <c r="O23" s="19" t="s">
        <v>71</v>
      </c>
      <c r="P23" s="26" t="s">
        <v>159</v>
      </c>
      <c r="Q23" s="16"/>
      <c r="R23" s="4" t="s">
        <v>67</v>
      </c>
      <c r="S23" s="4" t="s">
        <v>168</v>
      </c>
    </row>
    <row r="24" spans="1:19" ht="30" customHeight="1" x14ac:dyDescent="0.3">
      <c r="A24" s="74"/>
      <c r="B24" s="19" t="s">
        <v>55</v>
      </c>
      <c r="C24" s="46">
        <f>'Total Duration Needed for Extra'!I137</f>
        <v>180</v>
      </c>
      <c r="D24" s="46">
        <f t="shared" si="0"/>
        <v>6</v>
      </c>
      <c r="E24" s="19">
        <v>3</v>
      </c>
      <c r="F24" s="19">
        <v>1</v>
      </c>
      <c r="G24" s="17">
        <f t="shared" si="5"/>
        <v>2</v>
      </c>
      <c r="H24" s="23">
        <v>64900</v>
      </c>
      <c r="I24" s="23" t="s">
        <v>125</v>
      </c>
      <c r="J24" s="18">
        <f t="shared" si="1"/>
        <v>129800</v>
      </c>
      <c r="K24" s="23">
        <f t="shared" si="7"/>
        <v>5408.333333333333</v>
      </c>
      <c r="L24" s="24" t="s">
        <v>120</v>
      </c>
      <c r="M24" s="18">
        <f t="shared" si="6"/>
        <v>32450</v>
      </c>
      <c r="N24" s="50" t="s">
        <v>179</v>
      </c>
      <c r="O24" s="19" t="s">
        <v>73</v>
      </c>
      <c r="P24" s="19" t="s">
        <v>159</v>
      </c>
      <c r="Q24" s="16"/>
      <c r="R24" s="21" t="s">
        <v>60</v>
      </c>
      <c r="S24" s="22">
        <v>5150</v>
      </c>
    </row>
    <row r="25" spans="1:19" ht="30" customHeight="1" x14ac:dyDescent="0.3">
      <c r="A25" s="74"/>
      <c r="B25" s="19" t="s">
        <v>56</v>
      </c>
      <c r="C25" s="46">
        <f>'Total Duration Needed for Extra'!I141</f>
        <v>325</v>
      </c>
      <c r="D25" s="46">
        <f t="shared" si="0"/>
        <v>10.833333333333334</v>
      </c>
      <c r="E25" s="19">
        <v>3</v>
      </c>
      <c r="F25" s="19">
        <v>1</v>
      </c>
      <c r="G25" s="17">
        <f t="shared" si="5"/>
        <v>2</v>
      </c>
      <c r="H25" s="23">
        <v>37397</v>
      </c>
      <c r="I25" s="23" t="s">
        <v>126</v>
      </c>
      <c r="J25" s="18">
        <f t="shared" si="1"/>
        <v>74794</v>
      </c>
      <c r="K25" s="23">
        <f t="shared" si="7"/>
        <v>3116.4166666666665</v>
      </c>
      <c r="L25" s="24" t="s">
        <v>120</v>
      </c>
      <c r="M25" s="18">
        <f t="shared" si="6"/>
        <v>33761.180555555555</v>
      </c>
      <c r="N25" s="50" t="s">
        <v>179</v>
      </c>
      <c r="O25" s="19" t="s">
        <v>74</v>
      </c>
      <c r="P25" s="19" t="s">
        <v>158</v>
      </c>
      <c r="Q25" s="16"/>
      <c r="R25" s="21" t="s">
        <v>61</v>
      </c>
      <c r="S25" s="22">
        <v>6250</v>
      </c>
    </row>
    <row r="26" spans="1:19" ht="30" customHeight="1" x14ac:dyDescent="0.3">
      <c r="A26" s="74"/>
      <c r="B26" s="19" t="s">
        <v>57</v>
      </c>
      <c r="C26" s="46">
        <f>'Total Duration Needed for Extra'!I145</f>
        <v>70</v>
      </c>
      <c r="D26" s="46">
        <f t="shared" si="0"/>
        <v>2.3333333333333335</v>
      </c>
      <c r="E26" s="19">
        <v>3</v>
      </c>
      <c r="F26" s="19">
        <v>2</v>
      </c>
      <c r="G26" s="17">
        <f t="shared" si="5"/>
        <v>1</v>
      </c>
      <c r="H26" s="23">
        <v>41136.699999999997</v>
      </c>
      <c r="I26" s="23" t="s">
        <v>126</v>
      </c>
      <c r="J26" s="18">
        <f t="shared" si="1"/>
        <v>41136.699999999997</v>
      </c>
      <c r="K26" s="23">
        <f t="shared" si="7"/>
        <v>3428.0583333333329</v>
      </c>
      <c r="L26" s="24" t="s">
        <v>120</v>
      </c>
      <c r="M26" s="18">
        <f t="shared" si="6"/>
        <v>7998.802777777777</v>
      </c>
      <c r="N26" s="50" t="s">
        <v>175</v>
      </c>
      <c r="O26" s="19" t="s">
        <v>76</v>
      </c>
      <c r="P26" s="19" t="s">
        <v>160</v>
      </c>
      <c r="Q26" s="16"/>
      <c r="R26" s="21" t="s">
        <v>62</v>
      </c>
      <c r="S26" s="22">
        <v>6850</v>
      </c>
    </row>
    <row r="27" spans="1:19" ht="30" customHeight="1" x14ac:dyDescent="0.3">
      <c r="A27" s="74" t="s">
        <v>24</v>
      </c>
      <c r="B27" s="20" t="s">
        <v>4</v>
      </c>
      <c r="C27" s="19">
        <v>0</v>
      </c>
      <c r="D27" s="46">
        <f t="shared" si="0"/>
        <v>0</v>
      </c>
      <c r="E27" s="19">
        <v>10</v>
      </c>
      <c r="F27" s="19">
        <v>10</v>
      </c>
      <c r="G27" s="68" t="s">
        <v>48</v>
      </c>
      <c r="H27" s="69"/>
      <c r="I27" s="69"/>
      <c r="J27" s="69"/>
      <c r="K27" s="69"/>
      <c r="L27" s="69"/>
      <c r="M27" s="69"/>
      <c r="N27" s="69"/>
      <c r="O27" s="69"/>
      <c r="P27" s="25"/>
      <c r="Q27" s="16"/>
      <c r="R27" s="21" t="s">
        <v>63</v>
      </c>
      <c r="S27" s="22">
        <v>7150</v>
      </c>
    </row>
    <row r="28" spans="1:19" ht="30" customHeight="1" x14ac:dyDescent="0.3">
      <c r="A28" s="74"/>
      <c r="B28" s="20" t="s">
        <v>16</v>
      </c>
      <c r="C28" s="19">
        <v>0</v>
      </c>
      <c r="D28" s="46">
        <f t="shared" si="0"/>
        <v>0</v>
      </c>
      <c r="E28" s="19">
        <v>1</v>
      </c>
      <c r="F28" s="19">
        <v>2</v>
      </c>
      <c r="G28" s="68" t="s">
        <v>48</v>
      </c>
      <c r="H28" s="69"/>
      <c r="I28" s="69"/>
      <c r="J28" s="69"/>
      <c r="K28" s="69"/>
      <c r="L28" s="69"/>
      <c r="M28" s="69"/>
      <c r="N28" s="69"/>
      <c r="O28" s="69"/>
      <c r="P28" s="47" t="s">
        <v>163</v>
      </c>
      <c r="Q28" s="16"/>
      <c r="R28" s="21" t="s">
        <v>64</v>
      </c>
      <c r="S28" s="22">
        <v>8350</v>
      </c>
    </row>
    <row r="29" spans="1:19" ht="30" customHeight="1" x14ac:dyDescent="0.3">
      <c r="A29" s="74"/>
      <c r="B29" s="20" t="s">
        <v>17</v>
      </c>
      <c r="C29" s="46">
        <f>'Total Duration Needed for Extra'!I149</f>
        <v>1365</v>
      </c>
      <c r="D29" s="46">
        <f t="shared" si="0"/>
        <v>45.5</v>
      </c>
      <c r="E29" s="19">
        <v>4</v>
      </c>
      <c r="F29" s="19">
        <v>0</v>
      </c>
      <c r="G29" s="17">
        <f>E29-F29</f>
        <v>4</v>
      </c>
      <c r="H29" s="28" t="s">
        <v>127</v>
      </c>
      <c r="I29" s="23" t="s">
        <v>129</v>
      </c>
      <c r="J29" s="24" t="s">
        <v>115</v>
      </c>
      <c r="K29" s="23">
        <v>6000</v>
      </c>
      <c r="L29" s="24" t="s">
        <v>128</v>
      </c>
      <c r="M29" s="18">
        <f>K29*D29</f>
        <v>273000</v>
      </c>
      <c r="N29" s="50" t="s">
        <v>180</v>
      </c>
      <c r="O29" s="19" t="s">
        <v>73</v>
      </c>
      <c r="P29" s="19"/>
      <c r="Q29" s="16"/>
      <c r="R29" s="21" t="s">
        <v>65</v>
      </c>
      <c r="S29" s="22">
        <v>9000</v>
      </c>
    </row>
    <row r="30" spans="1:19" ht="30" customHeight="1" x14ac:dyDescent="0.3">
      <c r="A30" s="74"/>
      <c r="B30" s="19" t="s">
        <v>20</v>
      </c>
      <c r="C30" s="19">
        <v>411</v>
      </c>
      <c r="D30" s="46">
        <f t="shared" si="0"/>
        <v>13.7</v>
      </c>
      <c r="E30" s="19">
        <v>4</v>
      </c>
      <c r="F30" s="68" t="s">
        <v>47</v>
      </c>
      <c r="G30" s="69"/>
      <c r="H30" s="69"/>
      <c r="I30" s="69"/>
      <c r="J30" s="69"/>
      <c r="K30" s="69"/>
      <c r="L30" s="69"/>
      <c r="M30" s="69"/>
      <c r="N30" s="69"/>
      <c r="O30" s="69"/>
      <c r="P30" s="25"/>
      <c r="Q30" s="16"/>
      <c r="R30" s="21" t="s">
        <v>66</v>
      </c>
      <c r="S30" s="22">
        <v>10000</v>
      </c>
    </row>
    <row r="31" spans="1:19" ht="30" customHeight="1" x14ac:dyDescent="0.3">
      <c r="A31" s="26" t="s">
        <v>32</v>
      </c>
      <c r="B31" s="20" t="s">
        <v>18</v>
      </c>
      <c r="C31" s="46">
        <f>'Total Duration Needed for Extra'!I158</f>
        <v>955</v>
      </c>
      <c r="D31" s="46">
        <f t="shared" si="0"/>
        <v>31.833333333333332</v>
      </c>
      <c r="E31" s="19">
        <v>4</v>
      </c>
      <c r="F31" s="19">
        <v>1</v>
      </c>
      <c r="G31" s="17">
        <f t="shared" ref="G31:G37" si="8">E31-F31</f>
        <v>3</v>
      </c>
      <c r="H31" s="23">
        <v>22955</v>
      </c>
      <c r="I31" s="23" t="s">
        <v>116</v>
      </c>
      <c r="J31" s="18">
        <f t="shared" si="1"/>
        <v>68865</v>
      </c>
      <c r="K31" s="23">
        <f>H31/12</f>
        <v>1912.9166666666667</v>
      </c>
      <c r="L31" s="24" t="s">
        <v>120</v>
      </c>
      <c r="M31" s="18">
        <f>K31*D31</f>
        <v>60894.513888888891</v>
      </c>
      <c r="N31" s="50" t="s">
        <v>177</v>
      </c>
      <c r="O31" s="19" t="s">
        <v>75</v>
      </c>
      <c r="P31" s="19" t="s">
        <v>162</v>
      </c>
      <c r="Q31" s="16"/>
    </row>
    <row r="32" spans="1:19" ht="30" customHeight="1" x14ac:dyDescent="0.3">
      <c r="A32" s="79" t="s">
        <v>28</v>
      </c>
      <c r="B32" s="20" t="s">
        <v>99</v>
      </c>
      <c r="C32" s="46">
        <f>'Total Duration Needed for Extra'!I167</f>
        <v>570</v>
      </c>
      <c r="D32" s="46">
        <f t="shared" si="0"/>
        <v>19</v>
      </c>
      <c r="E32" s="19">
        <v>4</v>
      </c>
      <c r="F32" s="19">
        <v>0</v>
      </c>
      <c r="G32" s="17">
        <f t="shared" si="8"/>
        <v>4</v>
      </c>
      <c r="H32" s="71" t="s">
        <v>130</v>
      </c>
      <c r="I32" s="72"/>
      <c r="J32" s="73"/>
      <c r="K32" s="23">
        <v>6850</v>
      </c>
      <c r="L32" s="24" t="s">
        <v>124</v>
      </c>
      <c r="M32" s="18">
        <f t="shared" ref="M32:M35" si="9">K32*D32</f>
        <v>130150</v>
      </c>
      <c r="N32" s="50" t="s">
        <v>180</v>
      </c>
      <c r="O32" s="19" t="s">
        <v>74</v>
      </c>
      <c r="P32" s="19" t="s">
        <v>100</v>
      </c>
      <c r="Q32" s="16"/>
    </row>
    <row r="33" spans="1:21" ht="30" customHeight="1" x14ac:dyDescent="0.3">
      <c r="A33" s="80"/>
      <c r="B33" s="20" t="s">
        <v>8</v>
      </c>
      <c r="C33" s="46">
        <f>'Total Duration Needed for Extra'!I171</f>
        <v>295</v>
      </c>
      <c r="D33" s="46">
        <f t="shared" si="0"/>
        <v>9.8333333333333339</v>
      </c>
      <c r="E33" s="19">
        <v>1</v>
      </c>
      <c r="F33" s="19">
        <v>0</v>
      </c>
      <c r="G33" s="17">
        <f t="shared" si="8"/>
        <v>1</v>
      </c>
      <c r="H33" s="71" t="s">
        <v>130</v>
      </c>
      <c r="I33" s="72"/>
      <c r="J33" s="73"/>
      <c r="K33" s="23">
        <v>7150</v>
      </c>
      <c r="L33" s="24" t="s">
        <v>124</v>
      </c>
      <c r="M33" s="18">
        <f t="shared" si="9"/>
        <v>70308.333333333343</v>
      </c>
      <c r="N33" s="50" t="s">
        <v>175</v>
      </c>
      <c r="O33" s="19" t="s">
        <v>75</v>
      </c>
      <c r="P33" s="19" t="s">
        <v>68</v>
      </c>
      <c r="Q33" s="16"/>
    </row>
    <row r="34" spans="1:21" ht="30" customHeight="1" x14ac:dyDescent="0.3">
      <c r="A34" s="81"/>
      <c r="B34" s="20" t="s">
        <v>9</v>
      </c>
      <c r="C34" s="46">
        <f>'Total Duration Needed for Extra'!I173</f>
        <v>500</v>
      </c>
      <c r="D34" s="46">
        <f t="shared" si="0"/>
        <v>16.666666666666668</v>
      </c>
      <c r="E34" s="19">
        <v>2</v>
      </c>
      <c r="F34" s="19">
        <v>0</v>
      </c>
      <c r="G34" s="17">
        <f t="shared" si="8"/>
        <v>2</v>
      </c>
      <c r="H34" s="71" t="s">
        <v>130</v>
      </c>
      <c r="I34" s="72"/>
      <c r="J34" s="73"/>
      <c r="K34" s="23">
        <v>8350</v>
      </c>
      <c r="L34" s="24" t="s">
        <v>124</v>
      </c>
      <c r="M34" s="18">
        <f t="shared" si="9"/>
        <v>139166.66666666669</v>
      </c>
      <c r="N34" s="50" t="s">
        <v>179</v>
      </c>
      <c r="O34" s="19" t="s">
        <v>73</v>
      </c>
      <c r="P34" s="19" t="s">
        <v>69</v>
      </c>
      <c r="Q34" s="16"/>
    </row>
    <row r="35" spans="1:21" ht="30" customHeight="1" x14ac:dyDescent="0.3">
      <c r="A35" s="26" t="s">
        <v>29</v>
      </c>
      <c r="B35" s="20" t="s">
        <v>10</v>
      </c>
      <c r="C35" s="19">
        <v>110</v>
      </c>
      <c r="D35" s="46">
        <f t="shared" si="0"/>
        <v>3.6666666666666665</v>
      </c>
      <c r="E35" s="19">
        <v>2</v>
      </c>
      <c r="F35" s="19">
        <v>1</v>
      </c>
      <c r="G35" s="17">
        <f t="shared" si="8"/>
        <v>1</v>
      </c>
      <c r="H35" s="23">
        <v>159950</v>
      </c>
      <c r="I35" s="23" t="s">
        <v>116</v>
      </c>
      <c r="J35" s="18">
        <f t="shared" si="1"/>
        <v>159950</v>
      </c>
      <c r="K35" s="23">
        <v>12303.85</v>
      </c>
      <c r="L35" s="24" t="s">
        <v>120</v>
      </c>
      <c r="M35" s="18">
        <f t="shared" si="9"/>
        <v>45114.116666666669</v>
      </c>
      <c r="N35" s="50" t="s">
        <v>175</v>
      </c>
      <c r="O35" s="19" t="s">
        <v>75</v>
      </c>
      <c r="P35" s="19" t="s">
        <v>161</v>
      </c>
      <c r="Q35" s="16"/>
    </row>
    <row r="36" spans="1:21" ht="30" customHeight="1" x14ac:dyDescent="0.3">
      <c r="A36" s="74" t="s">
        <v>25</v>
      </c>
      <c r="B36" s="20" t="s">
        <v>6</v>
      </c>
      <c r="C36" s="46">
        <f>'Total Duration Needed for Extra'!I179</f>
        <v>865</v>
      </c>
      <c r="D36" s="46">
        <f t="shared" si="0"/>
        <v>28.833333333333332</v>
      </c>
      <c r="E36" s="19">
        <v>3</v>
      </c>
      <c r="F36" s="19">
        <v>0</v>
      </c>
      <c r="G36" s="17">
        <f t="shared" si="8"/>
        <v>3</v>
      </c>
      <c r="H36" s="23">
        <v>9500</v>
      </c>
      <c r="I36" s="23" t="s">
        <v>117</v>
      </c>
      <c r="J36" s="18">
        <f t="shared" si="1"/>
        <v>28500</v>
      </c>
      <c r="K36" s="23">
        <f>150*30</f>
        <v>4500</v>
      </c>
      <c r="L36" s="24" t="s">
        <v>117</v>
      </c>
      <c r="M36" s="18">
        <f>K36*D36</f>
        <v>129750</v>
      </c>
      <c r="N36" s="51" t="s">
        <v>181</v>
      </c>
      <c r="O36" s="19" t="s">
        <v>75</v>
      </c>
      <c r="P36" s="19"/>
      <c r="Q36" s="16"/>
    </row>
    <row r="37" spans="1:21" ht="30" customHeight="1" x14ac:dyDescent="0.3">
      <c r="A37" s="74"/>
      <c r="B37" s="20" t="s">
        <v>7</v>
      </c>
      <c r="C37" s="46">
        <f>'Total Duration Needed for Extra'!I185</f>
        <v>500</v>
      </c>
      <c r="D37" s="46">
        <f t="shared" si="0"/>
        <v>16.666666666666668</v>
      </c>
      <c r="E37" s="19">
        <v>2</v>
      </c>
      <c r="F37" s="19">
        <v>0</v>
      </c>
      <c r="G37" s="17">
        <f t="shared" si="8"/>
        <v>2</v>
      </c>
      <c r="H37" s="23">
        <v>12500</v>
      </c>
      <c r="I37" s="23" t="s">
        <v>117</v>
      </c>
      <c r="J37" s="18">
        <f>H37*G37</f>
        <v>25000</v>
      </c>
      <c r="K37" s="23">
        <f>180*30</f>
        <v>5400</v>
      </c>
      <c r="L37" s="24" t="s">
        <v>117</v>
      </c>
      <c r="M37" s="18">
        <f>K37*D37</f>
        <v>90000</v>
      </c>
      <c r="N37" s="51" t="s">
        <v>178</v>
      </c>
      <c r="O37" s="19" t="s">
        <v>73</v>
      </c>
      <c r="P37" s="19"/>
      <c r="Q37" s="16"/>
    </row>
    <row r="38" spans="1:21" ht="30" customHeight="1" x14ac:dyDescent="0.3">
      <c r="A38" s="74" t="s">
        <v>13</v>
      </c>
      <c r="B38" s="20" t="s">
        <v>14</v>
      </c>
      <c r="C38" s="19">
        <v>0</v>
      </c>
      <c r="D38" s="46">
        <f t="shared" si="0"/>
        <v>0</v>
      </c>
      <c r="E38" s="19">
        <v>4</v>
      </c>
      <c r="F38" s="19">
        <v>10</v>
      </c>
      <c r="G38" s="68" t="s">
        <v>48</v>
      </c>
      <c r="H38" s="69"/>
      <c r="I38" s="69"/>
      <c r="J38" s="69"/>
      <c r="K38" s="69"/>
      <c r="L38" s="69"/>
      <c r="M38" s="69"/>
      <c r="N38" s="69"/>
      <c r="O38" s="69"/>
      <c r="P38" s="25"/>
      <c r="Q38" s="16"/>
    </row>
    <row r="39" spans="1:21" ht="30" customHeight="1" x14ac:dyDescent="0.3">
      <c r="A39" s="74"/>
      <c r="B39" s="20" t="s">
        <v>15</v>
      </c>
      <c r="C39" s="19">
        <v>500</v>
      </c>
      <c r="D39" s="46">
        <f t="shared" si="0"/>
        <v>16.666666666666668</v>
      </c>
      <c r="E39" s="19">
        <v>4</v>
      </c>
      <c r="F39" s="19">
        <v>1</v>
      </c>
      <c r="G39" s="17">
        <f>E39-F39</f>
        <v>3</v>
      </c>
      <c r="H39" s="23">
        <v>7940.94</v>
      </c>
      <c r="I39" s="23" t="s">
        <v>115</v>
      </c>
      <c r="J39" s="18">
        <f>H39*G39</f>
        <v>23822.82</v>
      </c>
      <c r="K39" s="71" t="s">
        <v>123</v>
      </c>
      <c r="L39" s="72"/>
      <c r="M39" s="73"/>
      <c r="N39" s="51" t="s">
        <v>181</v>
      </c>
      <c r="O39" s="19" t="s">
        <v>73</v>
      </c>
      <c r="P39" s="19"/>
      <c r="Q39" s="16"/>
      <c r="T39" s="5"/>
      <c r="U39" s="5"/>
    </row>
    <row r="40" spans="1:21" ht="30" customHeight="1" x14ac:dyDescent="0.3">
      <c r="A40" s="26" t="s">
        <v>38</v>
      </c>
      <c r="B40" s="19" t="s">
        <v>39</v>
      </c>
      <c r="C40" s="19">
        <v>0</v>
      </c>
      <c r="D40" s="46">
        <f t="shared" si="0"/>
        <v>0</v>
      </c>
      <c r="E40" s="19">
        <v>1</v>
      </c>
      <c r="F40" s="19">
        <v>3</v>
      </c>
      <c r="G40" s="68" t="s">
        <v>48</v>
      </c>
      <c r="H40" s="69"/>
      <c r="I40" s="69"/>
      <c r="J40" s="69"/>
      <c r="K40" s="69"/>
      <c r="L40" s="69"/>
      <c r="M40" s="69"/>
      <c r="N40" s="69"/>
      <c r="O40" s="70"/>
      <c r="P40" s="19" t="s">
        <v>102</v>
      </c>
      <c r="Q40" s="16"/>
    </row>
    <row r="41" spans="1:21" ht="30" customHeight="1" x14ac:dyDescent="0.3">
      <c r="B41" s="1"/>
      <c r="C41" s="1"/>
      <c r="D41" s="2"/>
      <c r="E41" s="1"/>
      <c r="F41" s="1"/>
      <c r="G41" s="56"/>
      <c r="H41" s="1"/>
      <c r="I41" s="1"/>
      <c r="J41" s="1"/>
      <c r="K41" s="1"/>
      <c r="L41" s="1"/>
      <c r="M41" s="1"/>
      <c r="N41" s="1"/>
      <c r="O41" s="1"/>
    </row>
    <row r="42" spans="1:21" ht="30" customHeight="1" x14ac:dyDescent="0.3">
      <c r="B42" s="1"/>
      <c r="C42" s="1"/>
      <c r="D42" s="2"/>
      <c r="E42" s="1"/>
      <c r="F42" s="1"/>
      <c r="G42" s="56"/>
      <c r="H42" s="1"/>
      <c r="I42" s="1"/>
      <c r="J42" s="1"/>
      <c r="K42" s="1"/>
      <c r="L42" s="1" t="s">
        <v>120</v>
      </c>
      <c r="M42" s="1" t="s">
        <v>146</v>
      </c>
      <c r="N42" s="1"/>
      <c r="O42" s="1"/>
    </row>
    <row r="43" spans="1:21" ht="30" customHeight="1" x14ac:dyDescent="0.3">
      <c r="B43" s="1"/>
      <c r="C43" s="1"/>
      <c r="D43" s="2"/>
      <c r="E43" s="1"/>
      <c r="F43" s="1"/>
      <c r="G43" s="56"/>
      <c r="H43" s="1"/>
      <c r="I43" s="1"/>
      <c r="J43" s="1"/>
      <c r="K43" s="1"/>
      <c r="L43" s="1"/>
      <c r="M43" s="1"/>
      <c r="N43" s="1"/>
      <c r="O43" s="1"/>
    </row>
    <row r="44" spans="1:21" ht="30" customHeight="1" x14ac:dyDescent="0.3">
      <c r="B44" s="1"/>
      <c r="C44" s="1"/>
      <c r="D44" s="2"/>
      <c r="E44" s="1"/>
      <c r="F44" s="1"/>
      <c r="G44" s="56"/>
      <c r="H44" s="1"/>
      <c r="I44" s="1"/>
      <c r="J44" s="1"/>
      <c r="K44" s="1"/>
      <c r="L44" s="1"/>
      <c r="M44" s="1"/>
      <c r="N44" s="1"/>
      <c r="O44" s="1"/>
    </row>
    <row r="45" spans="1:21" ht="30" customHeight="1" x14ac:dyDescent="0.3">
      <c r="B45" s="1"/>
      <c r="C45" s="1"/>
      <c r="D45" s="2"/>
      <c r="E45" s="1"/>
      <c r="F45" s="1"/>
      <c r="G45" s="56"/>
      <c r="H45" s="1"/>
      <c r="I45" s="1"/>
      <c r="J45" s="1"/>
      <c r="K45" s="1"/>
      <c r="L45" s="1"/>
      <c r="M45" s="1"/>
      <c r="N45" s="1"/>
      <c r="O45" s="1"/>
    </row>
    <row r="46" spans="1:21" ht="30" customHeight="1" x14ac:dyDescent="0.3">
      <c r="B46" s="1"/>
      <c r="C46" s="1"/>
      <c r="D46" s="2"/>
      <c r="E46" s="1"/>
      <c r="F46" s="1"/>
      <c r="G46" s="56"/>
      <c r="H46" s="1"/>
      <c r="I46" s="1"/>
      <c r="J46" s="1"/>
      <c r="K46" s="1"/>
      <c r="L46" s="1"/>
      <c r="M46" s="1"/>
      <c r="N46" s="1"/>
      <c r="O46" s="1"/>
    </row>
    <row r="47" spans="1:21" ht="30" customHeight="1" x14ac:dyDescent="0.3">
      <c r="B47" s="1"/>
      <c r="C47" s="1"/>
      <c r="D47" s="2"/>
      <c r="E47" s="1"/>
      <c r="F47" s="1"/>
      <c r="G47" s="56"/>
      <c r="H47" s="1"/>
      <c r="I47" s="1"/>
      <c r="J47" s="1"/>
      <c r="K47" s="1"/>
      <c r="L47" s="1"/>
      <c r="M47" s="1"/>
      <c r="N47" s="1"/>
      <c r="O47" s="1"/>
    </row>
    <row r="48" spans="1:21" ht="30" customHeight="1" x14ac:dyDescent="0.3">
      <c r="B48" s="1"/>
      <c r="C48" s="1"/>
      <c r="D48" s="2"/>
      <c r="E48" s="1"/>
      <c r="F48" s="1"/>
      <c r="G48" s="56"/>
      <c r="H48" s="1"/>
      <c r="I48" s="1"/>
      <c r="J48" s="1"/>
      <c r="K48" s="1"/>
      <c r="L48" s="1"/>
      <c r="M48" s="1"/>
      <c r="N48" s="1"/>
      <c r="O48" s="1"/>
    </row>
    <row r="49" spans="2:15" ht="30" customHeight="1" x14ac:dyDescent="0.3">
      <c r="B49" s="1"/>
      <c r="C49" s="1"/>
      <c r="D49" s="2"/>
      <c r="E49" s="1"/>
      <c r="F49" s="1"/>
      <c r="G49" s="56"/>
      <c r="H49" s="1"/>
      <c r="I49" s="1"/>
      <c r="J49" s="1"/>
      <c r="K49" s="1"/>
      <c r="L49" s="1"/>
      <c r="M49" s="1"/>
      <c r="N49" s="1"/>
      <c r="O49" s="1"/>
    </row>
    <row r="50" spans="2:15" ht="30" customHeight="1" x14ac:dyDescent="0.3">
      <c r="B50" s="1"/>
      <c r="C50" s="1"/>
      <c r="D50" s="2"/>
      <c r="E50" s="1"/>
      <c r="F50" s="1"/>
      <c r="G50" s="56"/>
      <c r="H50" s="1"/>
      <c r="I50" s="1"/>
      <c r="J50" s="1"/>
      <c r="K50" s="1"/>
      <c r="L50" s="1"/>
      <c r="M50" s="1"/>
      <c r="N50" s="1"/>
      <c r="O50" s="1"/>
    </row>
  </sheetData>
  <autoFilter ref="A1:G1" xr:uid="{6772F8AF-5B89-4241-9A68-9B2067A43900}">
    <sortState xmlns:xlrd2="http://schemas.microsoft.com/office/spreadsheetml/2017/richdata2" ref="A2:G30">
      <sortCondition ref="A1"/>
    </sortState>
  </autoFilter>
  <mergeCells count="23">
    <mergeCell ref="A38:A39"/>
    <mergeCell ref="A4:A7"/>
    <mergeCell ref="A9:A11"/>
    <mergeCell ref="A12:A26"/>
    <mergeCell ref="A32:A34"/>
    <mergeCell ref="A2:A3"/>
    <mergeCell ref="A27:A30"/>
    <mergeCell ref="A36:A37"/>
    <mergeCell ref="K15:M15"/>
    <mergeCell ref="K16:M16"/>
    <mergeCell ref="J14:N14"/>
    <mergeCell ref="J17:N17"/>
    <mergeCell ref="J4:N4"/>
    <mergeCell ref="J20:N20"/>
    <mergeCell ref="G40:O40"/>
    <mergeCell ref="G38:O38"/>
    <mergeCell ref="F30:O30"/>
    <mergeCell ref="G28:O28"/>
    <mergeCell ref="G27:O27"/>
    <mergeCell ref="K39:M39"/>
    <mergeCell ref="H32:J32"/>
    <mergeCell ref="H33:J33"/>
    <mergeCell ref="H34:J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D26C-8074-4E34-87AF-A8D13E419A8F}">
  <dimension ref="A1:J187"/>
  <sheetViews>
    <sheetView topLeftCell="A37" zoomScale="70" zoomScaleNormal="70" workbookViewId="0">
      <selection activeCell="I56" sqref="I56:I63"/>
    </sheetView>
    <sheetView topLeftCell="A64" workbookViewId="1">
      <selection activeCell="C23" sqref="C23"/>
    </sheetView>
  </sheetViews>
  <sheetFormatPr defaultRowHeight="14.4" x14ac:dyDescent="0.3"/>
  <cols>
    <col min="1" max="1" width="23.77734375" customWidth="1"/>
    <col min="2" max="2" width="28.44140625" customWidth="1"/>
    <col min="3" max="3" width="17.5546875" customWidth="1"/>
    <col min="4" max="4" width="24.21875" customWidth="1"/>
    <col min="5" max="5" width="22.109375" customWidth="1"/>
    <col min="6" max="6" width="12.77734375" customWidth="1"/>
    <col min="7" max="7" width="13" customWidth="1"/>
    <col min="8" max="8" width="12.21875" customWidth="1"/>
    <col min="9" max="9" width="12.88671875" customWidth="1"/>
    <col min="10" max="10" width="12.77734375" customWidth="1"/>
  </cols>
  <sheetData>
    <row r="1" spans="1:10" ht="39" customHeight="1" x14ac:dyDescent="0.3">
      <c r="A1" s="62" t="s">
        <v>23</v>
      </c>
      <c r="B1" s="62" t="s">
        <v>0</v>
      </c>
      <c r="C1" s="62" t="s">
        <v>77</v>
      </c>
      <c r="D1" s="62" t="s">
        <v>5</v>
      </c>
      <c r="E1" s="63" t="s">
        <v>132</v>
      </c>
      <c r="F1" s="63" t="s">
        <v>144</v>
      </c>
      <c r="G1" s="63" t="s">
        <v>143</v>
      </c>
      <c r="H1" s="63" t="s">
        <v>145</v>
      </c>
      <c r="I1" s="63" t="s">
        <v>142</v>
      </c>
      <c r="J1" s="63" t="s">
        <v>131</v>
      </c>
    </row>
    <row r="2" spans="1:10" x14ac:dyDescent="0.3">
      <c r="A2" s="74" t="s">
        <v>33</v>
      </c>
      <c r="B2" s="79" t="s">
        <v>21</v>
      </c>
      <c r="C2" s="29" t="s">
        <v>79</v>
      </c>
      <c r="D2" s="31">
        <v>110</v>
      </c>
      <c r="E2" s="40" t="s">
        <v>133</v>
      </c>
      <c r="F2" s="86">
        <v>4</v>
      </c>
      <c r="G2" s="87">
        <v>2</v>
      </c>
      <c r="H2" s="82">
        <f>F2-G2</f>
        <v>2</v>
      </c>
      <c r="I2" s="87">
        <f>D9+D4+D6+D7</f>
        <v>500</v>
      </c>
      <c r="J2" s="82">
        <f>I2/30</f>
        <v>16.666666666666668</v>
      </c>
    </row>
    <row r="3" spans="1:10" x14ac:dyDescent="0.3">
      <c r="A3" s="74"/>
      <c r="B3" s="80"/>
      <c r="C3" s="29" t="s">
        <v>82</v>
      </c>
      <c r="D3" s="32">
        <v>280</v>
      </c>
      <c r="E3" s="41" t="s">
        <v>134</v>
      </c>
      <c r="F3" s="86"/>
      <c r="G3" s="87"/>
      <c r="H3" s="82"/>
      <c r="I3" s="87"/>
      <c r="J3" s="82"/>
    </row>
    <row r="4" spans="1:10" x14ac:dyDescent="0.3">
      <c r="A4" s="74"/>
      <c r="B4" s="80"/>
      <c r="C4" s="29" t="s">
        <v>86</v>
      </c>
      <c r="D4" s="32">
        <v>70</v>
      </c>
      <c r="E4" s="41" t="s">
        <v>135</v>
      </c>
      <c r="F4" s="86"/>
      <c r="G4" s="87"/>
      <c r="H4" s="82"/>
      <c r="I4" s="87"/>
      <c r="J4" s="82"/>
    </row>
    <row r="5" spans="1:10" x14ac:dyDescent="0.3">
      <c r="A5" s="74"/>
      <c r="B5" s="80"/>
      <c r="C5" s="29" t="s">
        <v>87</v>
      </c>
      <c r="D5" s="32">
        <v>175</v>
      </c>
      <c r="E5" s="41" t="s">
        <v>134</v>
      </c>
      <c r="F5" s="86"/>
      <c r="G5" s="87"/>
      <c r="H5" s="82"/>
      <c r="I5" s="87"/>
      <c r="J5" s="82"/>
    </row>
    <row r="6" spans="1:10" x14ac:dyDescent="0.3">
      <c r="A6" s="74"/>
      <c r="B6" s="80"/>
      <c r="C6" s="29" t="s">
        <v>90</v>
      </c>
      <c r="D6" s="32">
        <v>125</v>
      </c>
      <c r="E6" s="41" t="s">
        <v>135</v>
      </c>
      <c r="F6" s="86"/>
      <c r="G6" s="87"/>
      <c r="H6" s="82"/>
      <c r="I6" s="87"/>
      <c r="J6" s="82"/>
    </row>
    <row r="7" spans="1:10" x14ac:dyDescent="0.3">
      <c r="A7" s="74"/>
      <c r="B7" s="80"/>
      <c r="C7" s="29" t="s">
        <v>91</v>
      </c>
      <c r="D7" s="32">
        <v>120</v>
      </c>
      <c r="E7" s="41" t="s">
        <v>135</v>
      </c>
      <c r="F7" s="86"/>
      <c r="G7" s="87"/>
      <c r="H7" s="82"/>
      <c r="I7" s="87"/>
      <c r="J7" s="82"/>
    </row>
    <row r="8" spans="1:10" x14ac:dyDescent="0.3">
      <c r="A8" s="74"/>
      <c r="B8" s="80"/>
      <c r="C8" s="29" t="s">
        <v>93</v>
      </c>
      <c r="D8" s="32">
        <v>150</v>
      </c>
      <c r="E8" s="41" t="s">
        <v>133</v>
      </c>
      <c r="F8" s="86"/>
      <c r="G8" s="87"/>
      <c r="H8" s="82"/>
      <c r="I8" s="87"/>
      <c r="J8" s="82"/>
    </row>
    <row r="9" spans="1:10" x14ac:dyDescent="0.3">
      <c r="A9" s="74"/>
      <c r="B9" s="80"/>
      <c r="C9" s="29" t="s">
        <v>94</v>
      </c>
      <c r="D9" s="32">
        <v>185</v>
      </c>
      <c r="E9" s="41" t="s">
        <v>136</v>
      </c>
      <c r="F9" s="86"/>
      <c r="G9" s="87"/>
      <c r="H9" s="82"/>
      <c r="I9" s="87"/>
      <c r="J9" s="82"/>
    </row>
    <row r="10" spans="1:10" x14ac:dyDescent="0.3">
      <c r="A10" s="74"/>
      <c r="B10" s="81"/>
      <c r="C10" s="29" t="s">
        <v>95</v>
      </c>
      <c r="D10" s="33">
        <v>150</v>
      </c>
      <c r="E10" s="42" t="s">
        <v>133</v>
      </c>
      <c r="F10" s="86"/>
      <c r="G10" s="87"/>
      <c r="H10" s="82"/>
      <c r="I10" s="87"/>
      <c r="J10" s="82"/>
    </row>
    <row r="11" spans="1:10" x14ac:dyDescent="0.3">
      <c r="A11" s="74"/>
      <c r="B11" s="79" t="s">
        <v>22</v>
      </c>
      <c r="C11" s="29" t="s">
        <v>79</v>
      </c>
      <c r="D11" s="31">
        <v>110</v>
      </c>
      <c r="E11" s="40" t="s">
        <v>133</v>
      </c>
      <c r="F11" s="86">
        <v>9</v>
      </c>
      <c r="G11" s="87">
        <v>8</v>
      </c>
      <c r="H11" s="82">
        <f>F11-G11</f>
        <v>1</v>
      </c>
      <c r="I11" s="87">
        <f>150</f>
        <v>150</v>
      </c>
      <c r="J11" s="82">
        <f>I11/30</f>
        <v>5</v>
      </c>
    </row>
    <row r="12" spans="1:10" x14ac:dyDescent="0.3">
      <c r="A12" s="74"/>
      <c r="B12" s="80"/>
      <c r="C12" s="29" t="s">
        <v>82</v>
      </c>
      <c r="D12" s="32">
        <v>280</v>
      </c>
      <c r="E12" s="41" t="s">
        <v>134</v>
      </c>
      <c r="F12" s="86"/>
      <c r="G12" s="87"/>
      <c r="H12" s="82"/>
      <c r="I12" s="87"/>
      <c r="J12" s="82"/>
    </row>
    <row r="13" spans="1:10" x14ac:dyDescent="0.3">
      <c r="A13" s="74"/>
      <c r="B13" s="80"/>
      <c r="C13" s="29" t="s">
        <v>86</v>
      </c>
      <c r="D13" s="32">
        <v>70</v>
      </c>
      <c r="E13" s="41" t="s">
        <v>135</v>
      </c>
      <c r="F13" s="86"/>
      <c r="G13" s="87"/>
      <c r="H13" s="82"/>
      <c r="I13" s="87"/>
      <c r="J13" s="82"/>
    </row>
    <row r="14" spans="1:10" x14ac:dyDescent="0.3">
      <c r="A14" s="74"/>
      <c r="B14" s="80"/>
      <c r="C14" s="29" t="s">
        <v>87</v>
      </c>
      <c r="D14" s="32">
        <v>175</v>
      </c>
      <c r="E14" s="41" t="s">
        <v>136</v>
      </c>
      <c r="F14" s="86"/>
      <c r="G14" s="87"/>
      <c r="H14" s="82"/>
      <c r="I14" s="87"/>
      <c r="J14" s="82"/>
    </row>
    <row r="15" spans="1:10" x14ac:dyDescent="0.3">
      <c r="A15" s="74"/>
      <c r="B15" s="80"/>
      <c r="C15" s="29" t="s">
        <v>90</v>
      </c>
      <c r="D15" s="32">
        <v>125</v>
      </c>
      <c r="E15" s="41" t="s">
        <v>137</v>
      </c>
      <c r="F15" s="86"/>
      <c r="G15" s="87"/>
      <c r="H15" s="82"/>
      <c r="I15" s="87"/>
      <c r="J15" s="82"/>
    </row>
    <row r="16" spans="1:10" x14ac:dyDescent="0.3">
      <c r="A16" s="74"/>
      <c r="B16" s="80"/>
      <c r="C16" s="29" t="s">
        <v>91</v>
      </c>
      <c r="D16" s="32">
        <v>120</v>
      </c>
      <c r="E16" s="41" t="s">
        <v>138</v>
      </c>
      <c r="F16" s="86"/>
      <c r="G16" s="87"/>
      <c r="H16" s="82"/>
      <c r="I16" s="87"/>
      <c r="J16" s="82"/>
    </row>
    <row r="17" spans="1:10" x14ac:dyDescent="0.3">
      <c r="A17" s="74"/>
      <c r="B17" s="80"/>
      <c r="C17" s="29" t="s">
        <v>93</v>
      </c>
      <c r="D17" s="32">
        <v>150</v>
      </c>
      <c r="E17" s="41" t="s">
        <v>139</v>
      </c>
      <c r="F17" s="86"/>
      <c r="G17" s="87"/>
      <c r="H17" s="82"/>
      <c r="I17" s="87"/>
      <c r="J17" s="82"/>
    </row>
    <row r="18" spans="1:10" x14ac:dyDescent="0.3">
      <c r="A18" s="74"/>
      <c r="B18" s="80"/>
      <c r="C18" s="29" t="s">
        <v>94</v>
      </c>
      <c r="D18" s="32">
        <v>185</v>
      </c>
      <c r="E18" s="41" t="s">
        <v>140</v>
      </c>
      <c r="F18" s="86"/>
      <c r="G18" s="87"/>
      <c r="H18" s="82"/>
      <c r="I18" s="87"/>
      <c r="J18" s="82"/>
    </row>
    <row r="19" spans="1:10" x14ac:dyDescent="0.3">
      <c r="A19" s="74"/>
      <c r="B19" s="80"/>
      <c r="C19" s="29" t="s">
        <v>95</v>
      </c>
      <c r="D19" s="33">
        <v>150</v>
      </c>
      <c r="E19" s="42" t="s">
        <v>141</v>
      </c>
      <c r="F19" s="86"/>
      <c r="G19" s="87"/>
      <c r="H19" s="82"/>
      <c r="I19" s="87"/>
      <c r="J19" s="82"/>
    </row>
    <row r="20" spans="1:10" x14ac:dyDescent="0.3">
      <c r="A20" s="110" t="s">
        <v>26</v>
      </c>
      <c r="B20" s="88" t="s">
        <v>40</v>
      </c>
      <c r="C20" s="34" t="s">
        <v>79</v>
      </c>
      <c r="D20" s="31">
        <v>110</v>
      </c>
      <c r="E20" s="40" t="s">
        <v>133</v>
      </c>
      <c r="F20" s="86">
        <v>4</v>
      </c>
      <c r="G20" s="87">
        <v>4</v>
      </c>
      <c r="H20" s="82">
        <f>F20-G20</f>
        <v>0</v>
      </c>
      <c r="I20" s="87">
        <v>0</v>
      </c>
      <c r="J20" s="82">
        <f>I20/30</f>
        <v>0</v>
      </c>
    </row>
    <row r="21" spans="1:10" x14ac:dyDescent="0.3">
      <c r="A21" s="110"/>
      <c r="B21" s="89"/>
      <c r="C21" s="34" t="s">
        <v>82</v>
      </c>
      <c r="D21" s="32">
        <v>280</v>
      </c>
      <c r="E21" s="41" t="s">
        <v>135</v>
      </c>
      <c r="F21" s="86"/>
      <c r="G21" s="87"/>
      <c r="H21" s="82"/>
      <c r="I21" s="87"/>
      <c r="J21" s="82"/>
    </row>
    <row r="22" spans="1:10" x14ac:dyDescent="0.3">
      <c r="A22" s="110"/>
      <c r="B22" s="89"/>
      <c r="C22" s="34" t="s">
        <v>86</v>
      </c>
      <c r="D22" s="32">
        <v>70</v>
      </c>
      <c r="E22" s="41" t="s">
        <v>134</v>
      </c>
      <c r="F22" s="86"/>
      <c r="G22" s="87"/>
      <c r="H22" s="82"/>
      <c r="I22" s="87"/>
      <c r="J22" s="82"/>
    </row>
    <row r="23" spans="1:10" x14ac:dyDescent="0.3">
      <c r="A23" s="110"/>
      <c r="B23" s="89"/>
      <c r="C23" s="34" t="s">
        <v>87</v>
      </c>
      <c r="D23" s="32">
        <v>175</v>
      </c>
      <c r="E23" s="41" t="s">
        <v>135</v>
      </c>
      <c r="F23" s="86"/>
      <c r="G23" s="87"/>
      <c r="H23" s="82"/>
      <c r="I23" s="87"/>
      <c r="J23" s="82"/>
    </row>
    <row r="24" spans="1:10" x14ac:dyDescent="0.3">
      <c r="A24" s="110"/>
      <c r="B24" s="89"/>
      <c r="C24" s="34" t="s">
        <v>90</v>
      </c>
      <c r="D24" s="32">
        <v>125</v>
      </c>
      <c r="E24" s="41" t="s">
        <v>134</v>
      </c>
      <c r="F24" s="86"/>
      <c r="G24" s="87"/>
      <c r="H24" s="82"/>
      <c r="I24" s="87"/>
      <c r="J24" s="82"/>
    </row>
    <row r="25" spans="1:10" x14ac:dyDescent="0.3">
      <c r="A25" s="110"/>
      <c r="B25" s="89"/>
      <c r="C25" s="34" t="s">
        <v>91</v>
      </c>
      <c r="D25" s="32">
        <v>120</v>
      </c>
      <c r="E25" s="41" t="s">
        <v>134</v>
      </c>
      <c r="F25" s="86"/>
      <c r="G25" s="87"/>
      <c r="H25" s="82"/>
      <c r="I25" s="87"/>
      <c r="J25" s="82"/>
    </row>
    <row r="26" spans="1:10" x14ac:dyDescent="0.3">
      <c r="A26" s="110"/>
      <c r="B26" s="89"/>
      <c r="C26" s="34" t="s">
        <v>93</v>
      </c>
      <c r="D26" s="32">
        <v>150</v>
      </c>
      <c r="E26" s="41" t="s">
        <v>133</v>
      </c>
      <c r="F26" s="86"/>
      <c r="G26" s="87"/>
      <c r="H26" s="82"/>
      <c r="I26" s="87"/>
      <c r="J26" s="82"/>
    </row>
    <row r="27" spans="1:10" x14ac:dyDescent="0.3">
      <c r="A27" s="110"/>
      <c r="B27" s="89"/>
      <c r="C27" s="34" t="s">
        <v>94</v>
      </c>
      <c r="D27" s="32">
        <v>185</v>
      </c>
      <c r="E27" s="41" t="s">
        <v>136</v>
      </c>
      <c r="F27" s="86"/>
      <c r="G27" s="87"/>
      <c r="H27" s="82"/>
      <c r="I27" s="87"/>
      <c r="J27" s="82"/>
    </row>
    <row r="28" spans="1:10" x14ac:dyDescent="0.3">
      <c r="A28" s="110"/>
      <c r="B28" s="90"/>
      <c r="C28" s="34" t="s">
        <v>95</v>
      </c>
      <c r="D28" s="33">
        <v>150</v>
      </c>
      <c r="E28" s="42" t="s">
        <v>133</v>
      </c>
      <c r="F28" s="86"/>
      <c r="G28" s="87"/>
      <c r="H28" s="82"/>
      <c r="I28" s="87"/>
      <c r="J28" s="82"/>
    </row>
    <row r="29" spans="1:10" x14ac:dyDescent="0.3">
      <c r="A29" s="74"/>
      <c r="B29" s="107" t="s">
        <v>41</v>
      </c>
      <c r="C29" s="29" t="s">
        <v>79</v>
      </c>
      <c r="D29" s="31">
        <v>110</v>
      </c>
      <c r="E29" s="40" t="s">
        <v>133</v>
      </c>
      <c r="F29" s="86">
        <v>4</v>
      </c>
      <c r="G29" s="87">
        <v>3</v>
      </c>
      <c r="H29" s="82">
        <f>F29-G29</f>
        <v>1</v>
      </c>
      <c r="I29" s="87">
        <v>185</v>
      </c>
      <c r="J29" s="82">
        <f>I29/30</f>
        <v>6.166666666666667</v>
      </c>
    </row>
    <row r="30" spans="1:10" x14ac:dyDescent="0.3">
      <c r="A30" s="74"/>
      <c r="B30" s="107"/>
      <c r="C30" s="29" t="s">
        <v>82</v>
      </c>
      <c r="D30" s="32">
        <v>280</v>
      </c>
      <c r="E30" s="41" t="s">
        <v>135</v>
      </c>
      <c r="F30" s="86"/>
      <c r="G30" s="87"/>
      <c r="H30" s="82"/>
      <c r="I30" s="87"/>
      <c r="J30" s="82"/>
    </row>
    <row r="31" spans="1:10" x14ac:dyDescent="0.3">
      <c r="A31" s="74"/>
      <c r="B31" s="107"/>
      <c r="C31" s="29" t="s">
        <v>86</v>
      </c>
      <c r="D31" s="32">
        <v>70</v>
      </c>
      <c r="E31" s="41" t="s">
        <v>134</v>
      </c>
      <c r="F31" s="86"/>
      <c r="G31" s="87"/>
      <c r="H31" s="82"/>
      <c r="I31" s="87"/>
      <c r="J31" s="82"/>
    </row>
    <row r="32" spans="1:10" x14ac:dyDescent="0.3">
      <c r="A32" s="74"/>
      <c r="B32" s="107"/>
      <c r="C32" s="29" t="s">
        <v>87</v>
      </c>
      <c r="D32" s="32">
        <v>175</v>
      </c>
      <c r="E32" s="41" t="s">
        <v>135</v>
      </c>
      <c r="F32" s="86"/>
      <c r="G32" s="87"/>
      <c r="H32" s="82"/>
      <c r="I32" s="87"/>
      <c r="J32" s="82"/>
    </row>
    <row r="33" spans="1:10" x14ac:dyDescent="0.3">
      <c r="A33" s="74"/>
      <c r="B33" s="107"/>
      <c r="C33" s="29" t="s">
        <v>90</v>
      </c>
      <c r="D33" s="32">
        <v>125</v>
      </c>
      <c r="E33" s="41" t="s">
        <v>134</v>
      </c>
      <c r="F33" s="86"/>
      <c r="G33" s="87"/>
      <c r="H33" s="82"/>
      <c r="I33" s="87"/>
      <c r="J33" s="82"/>
    </row>
    <row r="34" spans="1:10" x14ac:dyDescent="0.3">
      <c r="A34" s="74"/>
      <c r="B34" s="107"/>
      <c r="C34" s="29" t="s">
        <v>91</v>
      </c>
      <c r="D34" s="32">
        <v>120</v>
      </c>
      <c r="E34" s="41" t="s">
        <v>134</v>
      </c>
      <c r="F34" s="86"/>
      <c r="G34" s="87"/>
      <c r="H34" s="82"/>
      <c r="I34" s="87"/>
      <c r="J34" s="82"/>
    </row>
    <row r="35" spans="1:10" x14ac:dyDescent="0.3">
      <c r="A35" s="74"/>
      <c r="B35" s="107"/>
      <c r="C35" s="29" t="s">
        <v>93</v>
      </c>
      <c r="D35" s="32">
        <v>150</v>
      </c>
      <c r="E35" s="41" t="s">
        <v>133</v>
      </c>
      <c r="F35" s="86"/>
      <c r="G35" s="87"/>
      <c r="H35" s="82"/>
      <c r="I35" s="87"/>
      <c r="J35" s="82"/>
    </row>
    <row r="36" spans="1:10" x14ac:dyDescent="0.3">
      <c r="A36" s="74"/>
      <c r="B36" s="107"/>
      <c r="C36" s="29" t="s">
        <v>94</v>
      </c>
      <c r="D36" s="32">
        <v>185</v>
      </c>
      <c r="E36" s="41" t="s">
        <v>136</v>
      </c>
      <c r="F36" s="86"/>
      <c r="G36" s="87"/>
      <c r="H36" s="82"/>
      <c r="I36" s="87"/>
      <c r="J36" s="82"/>
    </row>
    <row r="37" spans="1:10" x14ac:dyDescent="0.3">
      <c r="A37" s="74"/>
      <c r="B37" s="108"/>
      <c r="C37" s="29" t="s">
        <v>95</v>
      </c>
      <c r="D37" s="33">
        <v>150</v>
      </c>
      <c r="E37" s="42" t="s">
        <v>133</v>
      </c>
      <c r="F37" s="86"/>
      <c r="G37" s="87"/>
      <c r="H37" s="82"/>
      <c r="I37" s="87"/>
      <c r="J37" s="82"/>
    </row>
    <row r="38" spans="1:10" x14ac:dyDescent="0.3">
      <c r="A38" s="74"/>
      <c r="B38" s="106" t="s">
        <v>42</v>
      </c>
      <c r="C38" s="29" t="s">
        <v>79</v>
      </c>
      <c r="D38" s="31">
        <v>110</v>
      </c>
      <c r="E38" s="40" t="s">
        <v>133</v>
      </c>
      <c r="F38" s="86">
        <v>4</v>
      </c>
      <c r="G38" s="87">
        <v>3</v>
      </c>
      <c r="H38" s="82">
        <f>F38-G38</f>
        <v>1</v>
      </c>
      <c r="I38" s="87">
        <v>185</v>
      </c>
      <c r="J38" s="82">
        <f>I38/30</f>
        <v>6.166666666666667</v>
      </c>
    </row>
    <row r="39" spans="1:10" x14ac:dyDescent="0.3">
      <c r="A39" s="74"/>
      <c r="B39" s="107"/>
      <c r="C39" s="29" t="s">
        <v>82</v>
      </c>
      <c r="D39" s="32">
        <v>280</v>
      </c>
      <c r="E39" s="41" t="s">
        <v>135</v>
      </c>
      <c r="F39" s="86"/>
      <c r="G39" s="87"/>
      <c r="H39" s="82"/>
      <c r="I39" s="87"/>
      <c r="J39" s="82"/>
    </row>
    <row r="40" spans="1:10" x14ac:dyDescent="0.3">
      <c r="A40" s="74"/>
      <c r="B40" s="107"/>
      <c r="C40" s="29" t="s">
        <v>86</v>
      </c>
      <c r="D40" s="32">
        <v>70</v>
      </c>
      <c r="E40" s="41" t="s">
        <v>134</v>
      </c>
      <c r="F40" s="86"/>
      <c r="G40" s="87"/>
      <c r="H40" s="82"/>
      <c r="I40" s="87"/>
      <c r="J40" s="82"/>
    </row>
    <row r="41" spans="1:10" x14ac:dyDescent="0.3">
      <c r="A41" s="74"/>
      <c r="B41" s="107"/>
      <c r="C41" s="29" t="s">
        <v>87</v>
      </c>
      <c r="D41" s="32">
        <v>175</v>
      </c>
      <c r="E41" s="41" t="s">
        <v>135</v>
      </c>
      <c r="F41" s="86"/>
      <c r="G41" s="87"/>
      <c r="H41" s="82"/>
      <c r="I41" s="87"/>
      <c r="J41" s="82"/>
    </row>
    <row r="42" spans="1:10" x14ac:dyDescent="0.3">
      <c r="A42" s="74"/>
      <c r="B42" s="107"/>
      <c r="C42" s="29" t="s">
        <v>90</v>
      </c>
      <c r="D42" s="32">
        <v>125</v>
      </c>
      <c r="E42" s="41" t="s">
        <v>134</v>
      </c>
      <c r="F42" s="86"/>
      <c r="G42" s="87"/>
      <c r="H42" s="82"/>
      <c r="I42" s="87"/>
      <c r="J42" s="82"/>
    </row>
    <row r="43" spans="1:10" x14ac:dyDescent="0.3">
      <c r="A43" s="74"/>
      <c r="B43" s="107"/>
      <c r="C43" s="29" t="s">
        <v>91</v>
      </c>
      <c r="D43" s="32">
        <v>120</v>
      </c>
      <c r="E43" s="41" t="s">
        <v>134</v>
      </c>
      <c r="F43" s="86"/>
      <c r="G43" s="87"/>
      <c r="H43" s="82"/>
      <c r="I43" s="87"/>
      <c r="J43" s="82"/>
    </row>
    <row r="44" spans="1:10" x14ac:dyDescent="0.3">
      <c r="A44" s="74"/>
      <c r="B44" s="107"/>
      <c r="C44" s="29" t="s">
        <v>93</v>
      </c>
      <c r="D44" s="32">
        <v>150</v>
      </c>
      <c r="E44" s="41" t="s">
        <v>133</v>
      </c>
      <c r="F44" s="86"/>
      <c r="G44" s="87"/>
      <c r="H44" s="82"/>
      <c r="I44" s="87"/>
      <c r="J44" s="82"/>
    </row>
    <row r="45" spans="1:10" x14ac:dyDescent="0.3">
      <c r="A45" s="74"/>
      <c r="B45" s="107"/>
      <c r="C45" s="29" t="s">
        <v>94</v>
      </c>
      <c r="D45" s="32">
        <v>185</v>
      </c>
      <c r="E45" s="41" t="s">
        <v>136</v>
      </c>
      <c r="F45" s="86"/>
      <c r="G45" s="87"/>
      <c r="H45" s="82"/>
      <c r="I45" s="87"/>
      <c r="J45" s="82"/>
    </row>
    <row r="46" spans="1:10" x14ac:dyDescent="0.3">
      <c r="A46" s="74"/>
      <c r="B46" s="108"/>
      <c r="C46" s="29" t="s">
        <v>95</v>
      </c>
      <c r="D46" s="33">
        <v>150</v>
      </c>
      <c r="E46" s="42" t="s">
        <v>133</v>
      </c>
      <c r="F46" s="86"/>
      <c r="G46" s="87"/>
      <c r="H46" s="82"/>
      <c r="I46" s="87"/>
      <c r="J46" s="82"/>
    </row>
    <row r="47" spans="1:10" x14ac:dyDescent="0.3">
      <c r="A47" s="74"/>
      <c r="B47" s="106" t="s">
        <v>43</v>
      </c>
      <c r="C47" s="29" t="s">
        <v>79</v>
      </c>
      <c r="D47" s="31">
        <v>110</v>
      </c>
      <c r="E47" s="40" t="s">
        <v>133</v>
      </c>
      <c r="F47" s="86">
        <v>4</v>
      </c>
      <c r="G47" s="87">
        <v>3</v>
      </c>
      <c r="H47" s="82">
        <f>F47-G47</f>
        <v>1</v>
      </c>
      <c r="I47" s="87">
        <v>185</v>
      </c>
      <c r="J47" s="82">
        <f>I47/30</f>
        <v>6.166666666666667</v>
      </c>
    </row>
    <row r="48" spans="1:10" x14ac:dyDescent="0.3">
      <c r="A48" s="74"/>
      <c r="B48" s="107"/>
      <c r="C48" s="29" t="s">
        <v>82</v>
      </c>
      <c r="D48" s="32">
        <v>280</v>
      </c>
      <c r="E48" s="41" t="s">
        <v>135</v>
      </c>
      <c r="F48" s="86"/>
      <c r="G48" s="87"/>
      <c r="H48" s="82"/>
      <c r="I48" s="87"/>
      <c r="J48" s="82"/>
    </row>
    <row r="49" spans="1:10" x14ac:dyDescent="0.3">
      <c r="A49" s="74"/>
      <c r="B49" s="107"/>
      <c r="C49" s="29" t="s">
        <v>86</v>
      </c>
      <c r="D49" s="32">
        <v>70</v>
      </c>
      <c r="E49" s="41" t="s">
        <v>134</v>
      </c>
      <c r="F49" s="86"/>
      <c r="G49" s="87"/>
      <c r="H49" s="82"/>
      <c r="I49" s="87"/>
      <c r="J49" s="82"/>
    </row>
    <row r="50" spans="1:10" x14ac:dyDescent="0.3">
      <c r="A50" s="74"/>
      <c r="B50" s="107"/>
      <c r="C50" s="29" t="s">
        <v>87</v>
      </c>
      <c r="D50" s="32">
        <v>175</v>
      </c>
      <c r="E50" s="41" t="s">
        <v>135</v>
      </c>
      <c r="F50" s="86"/>
      <c r="G50" s="87"/>
      <c r="H50" s="82"/>
      <c r="I50" s="87"/>
      <c r="J50" s="82"/>
    </row>
    <row r="51" spans="1:10" x14ac:dyDescent="0.3">
      <c r="A51" s="74"/>
      <c r="B51" s="107"/>
      <c r="C51" s="29" t="s">
        <v>90</v>
      </c>
      <c r="D51" s="32">
        <v>125</v>
      </c>
      <c r="E51" s="41" t="s">
        <v>134</v>
      </c>
      <c r="F51" s="86"/>
      <c r="G51" s="87"/>
      <c r="H51" s="82"/>
      <c r="I51" s="87"/>
      <c r="J51" s="82"/>
    </row>
    <row r="52" spans="1:10" x14ac:dyDescent="0.3">
      <c r="A52" s="74"/>
      <c r="B52" s="107"/>
      <c r="C52" s="29" t="s">
        <v>91</v>
      </c>
      <c r="D52" s="32">
        <v>120</v>
      </c>
      <c r="E52" s="41" t="s">
        <v>134</v>
      </c>
      <c r="F52" s="86"/>
      <c r="G52" s="87"/>
      <c r="H52" s="82"/>
      <c r="I52" s="87"/>
      <c r="J52" s="82"/>
    </row>
    <row r="53" spans="1:10" x14ac:dyDescent="0.3">
      <c r="A53" s="74"/>
      <c r="B53" s="107"/>
      <c r="C53" s="29" t="s">
        <v>93</v>
      </c>
      <c r="D53" s="32">
        <v>150</v>
      </c>
      <c r="E53" s="41" t="s">
        <v>133</v>
      </c>
      <c r="F53" s="86"/>
      <c r="G53" s="87"/>
      <c r="H53" s="82"/>
      <c r="I53" s="87"/>
      <c r="J53" s="82"/>
    </row>
    <row r="54" spans="1:10" x14ac:dyDescent="0.3">
      <c r="A54" s="74"/>
      <c r="B54" s="107"/>
      <c r="C54" s="29" t="s">
        <v>94</v>
      </c>
      <c r="D54" s="32">
        <v>185</v>
      </c>
      <c r="E54" s="41" t="s">
        <v>136</v>
      </c>
      <c r="F54" s="86"/>
      <c r="G54" s="87"/>
      <c r="H54" s="82"/>
      <c r="I54" s="87"/>
      <c r="J54" s="82"/>
    </row>
    <row r="55" spans="1:10" x14ac:dyDescent="0.3">
      <c r="A55" s="74"/>
      <c r="B55" s="108"/>
      <c r="C55" s="29" t="s">
        <v>95</v>
      </c>
      <c r="D55" s="33">
        <v>150</v>
      </c>
      <c r="E55" s="42" t="s">
        <v>133</v>
      </c>
      <c r="F55" s="86"/>
      <c r="G55" s="87"/>
      <c r="H55" s="82"/>
      <c r="I55" s="87"/>
      <c r="J55" s="82"/>
    </row>
    <row r="56" spans="1:10" x14ac:dyDescent="0.3">
      <c r="A56" s="79" t="s">
        <v>30</v>
      </c>
      <c r="B56" s="106" t="s">
        <v>11</v>
      </c>
      <c r="C56" s="29" t="s">
        <v>79</v>
      </c>
      <c r="D56" s="31">
        <v>110</v>
      </c>
      <c r="E56" s="30" t="s">
        <v>133</v>
      </c>
      <c r="F56" s="86">
        <v>4</v>
      </c>
      <c r="G56" s="87">
        <v>1</v>
      </c>
      <c r="H56" s="87">
        <f>F56-G56</f>
        <v>3</v>
      </c>
      <c r="I56" s="87">
        <f>D57+D58+D59+D60+D62</f>
        <v>885</v>
      </c>
      <c r="J56" s="87">
        <f>I56/30</f>
        <v>29.5</v>
      </c>
    </row>
    <row r="57" spans="1:10" x14ac:dyDescent="0.3">
      <c r="A57" s="80"/>
      <c r="B57" s="107"/>
      <c r="C57" s="29" t="s">
        <v>82</v>
      </c>
      <c r="D57" s="32">
        <v>280</v>
      </c>
      <c r="E57" s="30" t="s">
        <v>134</v>
      </c>
      <c r="F57" s="86"/>
      <c r="G57" s="87"/>
      <c r="H57" s="87"/>
      <c r="I57" s="87"/>
      <c r="J57" s="87"/>
    </row>
    <row r="58" spans="1:10" x14ac:dyDescent="0.3">
      <c r="A58" s="80"/>
      <c r="B58" s="107"/>
      <c r="C58" s="29" t="s">
        <v>87</v>
      </c>
      <c r="D58" s="32">
        <v>175</v>
      </c>
      <c r="E58" s="30" t="s">
        <v>134</v>
      </c>
      <c r="F58" s="86"/>
      <c r="G58" s="87"/>
      <c r="H58" s="87"/>
      <c r="I58" s="87"/>
      <c r="J58" s="87"/>
    </row>
    <row r="59" spans="1:10" x14ac:dyDescent="0.3">
      <c r="A59" s="80"/>
      <c r="B59" s="107"/>
      <c r="C59" s="29" t="s">
        <v>90</v>
      </c>
      <c r="D59" s="32">
        <v>125</v>
      </c>
      <c r="E59" s="30" t="s">
        <v>135</v>
      </c>
      <c r="F59" s="86"/>
      <c r="G59" s="87"/>
      <c r="H59" s="87"/>
      <c r="I59" s="87"/>
      <c r="J59" s="87"/>
    </row>
    <row r="60" spans="1:10" x14ac:dyDescent="0.3">
      <c r="A60" s="80"/>
      <c r="B60" s="107"/>
      <c r="C60" s="29" t="s">
        <v>91</v>
      </c>
      <c r="D60" s="32">
        <v>120</v>
      </c>
      <c r="E60" s="30" t="s">
        <v>135</v>
      </c>
      <c r="F60" s="86"/>
      <c r="G60" s="87"/>
      <c r="H60" s="87"/>
      <c r="I60" s="87"/>
      <c r="J60" s="87"/>
    </row>
    <row r="61" spans="1:10" x14ac:dyDescent="0.3">
      <c r="A61" s="80"/>
      <c r="B61" s="107"/>
      <c r="C61" s="29" t="s">
        <v>93</v>
      </c>
      <c r="D61" s="32">
        <v>150</v>
      </c>
      <c r="E61" s="30" t="s">
        <v>133</v>
      </c>
      <c r="F61" s="86"/>
      <c r="G61" s="87"/>
      <c r="H61" s="87"/>
      <c r="I61" s="87"/>
      <c r="J61" s="87"/>
    </row>
    <row r="62" spans="1:10" x14ac:dyDescent="0.3">
      <c r="A62" s="80"/>
      <c r="B62" s="107"/>
      <c r="C62" s="29" t="s">
        <v>94</v>
      </c>
      <c r="D62" s="32">
        <v>185</v>
      </c>
      <c r="E62" s="30" t="s">
        <v>136</v>
      </c>
      <c r="F62" s="86"/>
      <c r="G62" s="87"/>
      <c r="H62" s="87"/>
      <c r="I62" s="87"/>
      <c r="J62" s="87"/>
    </row>
    <row r="63" spans="1:10" x14ac:dyDescent="0.3">
      <c r="A63" s="81"/>
      <c r="B63" s="108"/>
      <c r="C63" s="29" t="s">
        <v>95</v>
      </c>
      <c r="D63" s="33">
        <v>150</v>
      </c>
      <c r="E63" s="30" t="s">
        <v>133</v>
      </c>
      <c r="F63" s="86"/>
      <c r="G63" s="87"/>
      <c r="H63" s="87"/>
      <c r="I63" s="87"/>
      <c r="J63" s="87"/>
    </row>
    <row r="64" spans="1:10" x14ac:dyDescent="0.3">
      <c r="A64" s="106" t="s">
        <v>27</v>
      </c>
      <c r="B64" s="106" t="s">
        <v>44</v>
      </c>
      <c r="C64" s="29" t="s">
        <v>79</v>
      </c>
      <c r="D64" s="31">
        <v>110</v>
      </c>
      <c r="E64" s="40" t="s">
        <v>133</v>
      </c>
      <c r="F64" s="86">
        <v>4</v>
      </c>
      <c r="G64" s="87">
        <v>3</v>
      </c>
      <c r="H64" s="82">
        <f>F64-G64</f>
        <v>1</v>
      </c>
      <c r="I64" s="87">
        <v>185</v>
      </c>
      <c r="J64" s="82">
        <f>I64/30</f>
        <v>6.166666666666667</v>
      </c>
    </row>
    <row r="65" spans="1:10" x14ac:dyDescent="0.3">
      <c r="A65" s="107"/>
      <c r="B65" s="107"/>
      <c r="C65" s="29" t="s">
        <v>82</v>
      </c>
      <c r="D65" s="32">
        <v>280</v>
      </c>
      <c r="E65" s="41" t="s">
        <v>135</v>
      </c>
      <c r="F65" s="86"/>
      <c r="G65" s="87"/>
      <c r="H65" s="82"/>
      <c r="I65" s="87"/>
      <c r="J65" s="82"/>
    </row>
    <row r="66" spans="1:10" x14ac:dyDescent="0.3">
      <c r="A66" s="107"/>
      <c r="B66" s="107"/>
      <c r="C66" s="29" t="s">
        <v>86</v>
      </c>
      <c r="D66" s="32">
        <v>70</v>
      </c>
      <c r="E66" s="41" t="s">
        <v>134</v>
      </c>
      <c r="F66" s="86"/>
      <c r="G66" s="87"/>
      <c r="H66" s="82"/>
      <c r="I66" s="87"/>
      <c r="J66" s="82"/>
    </row>
    <row r="67" spans="1:10" x14ac:dyDescent="0.3">
      <c r="A67" s="107"/>
      <c r="B67" s="107"/>
      <c r="C67" s="29" t="s">
        <v>87</v>
      </c>
      <c r="D67" s="32">
        <v>175</v>
      </c>
      <c r="E67" s="41" t="s">
        <v>135</v>
      </c>
      <c r="F67" s="86"/>
      <c r="G67" s="87"/>
      <c r="H67" s="82"/>
      <c r="I67" s="87"/>
      <c r="J67" s="82"/>
    </row>
    <row r="68" spans="1:10" x14ac:dyDescent="0.3">
      <c r="A68" s="107"/>
      <c r="B68" s="107"/>
      <c r="C68" s="29" t="s">
        <v>90</v>
      </c>
      <c r="D68" s="32">
        <v>125</v>
      </c>
      <c r="E68" s="41" t="s">
        <v>134</v>
      </c>
      <c r="F68" s="86"/>
      <c r="G68" s="87"/>
      <c r="H68" s="82"/>
      <c r="I68" s="87"/>
      <c r="J68" s="82"/>
    </row>
    <row r="69" spans="1:10" x14ac:dyDescent="0.3">
      <c r="A69" s="107"/>
      <c r="B69" s="107"/>
      <c r="C69" s="29" t="s">
        <v>91</v>
      </c>
      <c r="D69" s="32">
        <v>120</v>
      </c>
      <c r="E69" s="41" t="s">
        <v>134</v>
      </c>
      <c r="F69" s="86"/>
      <c r="G69" s="87"/>
      <c r="H69" s="82"/>
      <c r="I69" s="87"/>
      <c r="J69" s="82"/>
    </row>
    <row r="70" spans="1:10" ht="14.4" customHeight="1" x14ac:dyDescent="0.3">
      <c r="A70" s="107"/>
      <c r="B70" s="107"/>
      <c r="C70" s="29" t="s">
        <v>93</v>
      </c>
      <c r="D70" s="32">
        <v>150</v>
      </c>
      <c r="E70" s="41" t="s">
        <v>133</v>
      </c>
      <c r="F70" s="86"/>
      <c r="G70" s="87"/>
      <c r="H70" s="82"/>
      <c r="I70" s="87"/>
      <c r="J70" s="82"/>
    </row>
    <row r="71" spans="1:10" ht="14.4" customHeight="1" x14ac:dyDescent="0.3">
      <c r="A71" s="107"/>
      <c r="B71" s="107"/>
      <c r="C71" s="29" t="s">
        <v>94</v>
      </c>
      <c r="D71" s="32">
        <v>185</v>
      </c>
      <c r="E71" s="41" t="s">
        <v>136</v>
      </c>
      <c r="F71" s="86"/>
      <c r="G71" s="87"/>
      <c r="H71" s="82"/>
      <c r="I71" s="87"/>
      <c r="J71" s="82"/>
    </row>
    <row r="72" spans="1:10" ht="14.4" customHeight="1" x14ac:dyDescent="0.3">
      <c r="A72" s="107"/>
      <c r="B72" s="108"/>
      <c r="C72" s="29" t="s">
        <v>95</v>
      </c>
      <c r="D72" s="33">
        <v>150</v>
      </c>
      <c r="E72" s="42" t="s">
        <v>133</v>
      </c>
      <c r="F72" s="86"/>
      <c r="G72" s="87"/>
      <c r="H72" s="82"/>
      <c r="I72" s="87"/>
      <c r="J72" s="82"/>
    </row>
    <row r="73" spans="1:10" ht="14.4" customHeight="1" x14ac:dyDescent="0.3">
      <c r="A73" s="107"/>
      <c r="B73" s="106" t="s">
        <v>45</v>
      </c>
      <c r="C73" s="29" t="s">
        <v>79</v>
      </c>
      <c r="D73" s="31">
        <v>110</v>
      </c>
      <c r="E73" s="40" t="s">
        <v>133</v>
      </c>
      <c r="F73" s="86">
        <v>4</v>
      </c>
      <c r="G73" s="87">
        <v>3</v>
      </c>
      <c r="H73" s="82">
        <f>F73-G73</f>
        <v>1</v>
      </c>
      <c r="I73" s="87">
        <v>185</v>
      </c>
      <c r="J73" s="82">
        <f>I73/30</f>
        <v>6.166666666666667</v>
      </c>
    </row>
    <row r="74" spans="1:10" ht="14.4" customHeight="1" x14ac:dyDescent="0.3">
      <c r="A74" s="107"/>
      <c r="B74" s="107"/>
      <c r="C74" s="29" t="s">
        <v>82</v>
      </c>
      <c r="D74" s="32">
        <v>280</v>
      </c>
      <c r="E74" s="41" t="s">
        <v>135</v>
      </c>
      <c r="F74" s="86"/>
      <c r="G74" s="87"/>
      <c r="H74" s="82"/>
      <c r="I74" s="87"/>
      <c r="J74" s="82"/>
    </row>
    <row r="75" spans="1:10" ht="14.4" customHeight="1" x14ac:dyDescent="0.3">
      <c r="A75" s="107"/>
      <c r="B75" s="107"/>
      <c r="C75" s="29" t="s">
        <v>86</v>
      </c>
      <c r="D75" s="32">
        <v>70</v>
      </c>
      <c r="E75" s="41" t="s">
        <v>134</v>
      </c>
      <c r="F75" s="86"/>
      <c r="G75" s="87"/>
      <c r="H75" s="82"/>
      <c r="I75" s="87"/>
      <c r="J75" s="82"/>
    </row>
    <row r="76" spans="1:10" ht="14.4" customHeight="1" x14ac:dyDescent="0.3">
      <c r="A76" s="107"/>
      <c r="B76" s="107"/>
      <c r="C76" s="29" t="s">
        <v>87</v>
      </c>
      <c r="D76" s="32">
        <v>175</v>
      </c>
      <c r="E76" s="41" t="s">
        <v>135</v>
      </c>
      <c r="F76" s="86"/>
      <c r="G76" s="87"/>
      <c r="H76" s="82"/>
      <c r="I76" s="87"/>
      <c r="J76" s="82"/>
    </row>
    <row r="77" spans="1:10" ht="14.4" customHeight="1" x14ac:dyDescent="0.3">
      <c r="A77" s="107"/>
      <c r="B77" s="107"/>
      <c r="C77" s="29" t="s">
        <v>90</v>
      </c>
      <c r="D77" s="32">
        <v>125</v>
      </c>
      <c r="E77" s="41" t="s">
        <v>134</v>
      </c>
      <c r="F77" s="86"/>
      <c r="G77" s="87"/>
      <c r="H77" s="82"/>
      <c r="I77" s="87"/>
      <c r="J77" s="82"/>
    </row>
    <row r="78" spans="1:10" ht="14.4" customHeight="1" x14ac:dyDescent="0.3">
      <c r="A78" s="107"/>
      <c r="B78" s="107"/>
      <c r="C78" s="29" t="s">
        <v>91</v>
      </c>
      <c r="D78" s="32">
        <v>120</v>
      </c>
      <c r="E78" s="41" t="s">
        <v>134</v>
      </c>
      <c r="F78" s="86"/>
      <c r="G78" s="87"/>
      <c r="H78" s="82"/>
      <c r="I78" s="87"/>
      <c r="J78" s="82"/>
    </row>
    <row r="79" spans="1:10" ht="14.4" customHeight="1" x14ac:dyDescent="0.3">
      <c r="A79" s="107"/>
      <c r="B79" s="107"/>
      <c r="C79" s="29" t="s">
        <v>93</v>
      </c>
      <c r="D79" s="32">
        <v>150</v>
      </c>
      <c r="E79" s="41" t="s">
        <v>133</v>
      </c>
      <c r="F79" s="86"/>
      <c r="G79" s="87"/>
      <c r="H79" s="82"/>
      <c r="I79" s="87"/>
      <c r="J79" s="82"/>
    </row>
    <row r="80" spans="1:10" ht="14.4" customHeight="1" x14ac:dyDescent="0.3">
      <c r="A80" s="107"/>
      <c r="B80" s="107"/>
      <c r="C80" s="29" t="s">
        <v>94</v>
      </c>
      <c r="D80" s="32">
        <v>185</v>
      </c>
      <c r="E80" s="41" t="s">
        <v>136</v>
      </c>
      <c r="F80" s="86"/>
      <c r="G80" s="87"/>
      <c r="H80" s="82"/>
      <c r="I80" s="87"/>
      <c r="J80" s="82"/>
    </row>
    <row r="81" spans="1:10" x14ac:dyDescent="0.3">
      <c r="A81" s="107"/>
      <c r="B81" s="108"/>
      <c r="C81" s="29" t="s">
        <v>95</v>
      </c>
      <c r="D81" s="33">
        <v>150</v>
      </c>
      <c r="E81" s="42" t="s">
        <v>133</v>
      </c>
      <c r="F81" s="86"/>
      <c r="G81" s="87"/>
      <c r="H81" s="82"/>
      <c r="I81" s="87"/>
      <c r="J81" s="82"/>
    </row>
    <row r="82" spans="1:10" x14ac:dyDescent="0.3">
      <c r="A82" s="107"/>
      <c r="B82" s="106" t="s">
        <v>46</v>
      </c>
      <c r="C82" s="29" t="s">
        <v>79</v>
      </c>
      <c r="D82" s="31">
        <v>110</v>
      </c>
      <c r="E82" s="40" t="s">
        <v>133</v>
      </c>
      <c r="F82" s="86">
        <v>4</v>
      </c>
      <c r="G82" s="87">
        <v>3</v>
      </c>
      <c r="H82" s="82">
        <f>F82-G82</f>
        <v>1</v>
      </c>
      <c r="I82" s="87">
        <v>185</v>
      </c>
      <c r="J82" s="82">
        <f>I82/30</f>
        <v>6.166666666666667</v>
      </c>
    </row>
    <row r="83" spans="1:10" x14ac:dyDescent="0.3">
      <c r="A83" s="107"/>
      <c r="B83" s="107"/>
      <c r="C83" s="29" t="s">
        <v>82</v>
      </c>
      <c r="D83" s="32">
        <v>280</v>
      </c>
      <c r="E83" s="41" t="s">
        <v>135</v>
      </c>
      <c r="F83" s="86"/>
      <c r="G83" s="87"/>
      <c r="H83" s="82"/>
      <c r="I83" s="87"/>
      <c r="J83" s="82"/>
    </row>
    <row r="84" spans="1:10" x14ac:dyDescent="0.3">
      <c r="A84" s="107"/>
      <c r="B84" s="107"/>
      <c r="C84" s="29" t="s">
        <v>86</v>
      </c>
      <c r="D84" s="32">
        <v>70</v>
      </c>
      <c r="E84" s="41" t="s">
        <v>134</v>
      </c>
      <c r="F84" s="86"/>
      <c r="G84" s="87"/>
      <c r="H84" s="82"/>
      <c r="I84" s="87"/>
      <c r="J84" s="82"/>
    </row>
    <row r="85" spans="1:10" x14ac:dyDescent="0.3">
      <c r="A85" s="107"/>
      <c r="B85" s="107"/>
      <c r="C85" s="29" t="s">
        <v>87</v>
      </c>
      <c r="D85" s="32">
        <v>175</v>
      </c>
      <c r="E85" s="41" t="s">
        <v>135</v>
      </c>
      <c r="F85" s="86"/>
      <c r="G85" s="87"/>
      <c r="H85" s="82"/>
      <c r="I85" s="87"/>
      <c r="J85" s="82"/>
    </row>
    <row r="86" spans="1:10" x14ac:dyDescent="0.3">
      <c r="A86" s="107"/>
      <c r="B86" s="107"/>
      <c r="C86" s="29" t="s">
        <v>90</v>
      </c>
      <c r="D86" s="32">
        <v>125</v>
      </c>
      <c r="E86" s="41" t="s">
        <v>134</v>
      </c>
      <c r="F86" s="86"/>
      <c r="G86" s="87"/>
      <c r="H86" s="82"/>
      <c r="I86" s="87"/>
      <c r="J86" s="82"/>
    </row>
    <row r="87" spans="1:10" x14ac:dyDescent="0.3">
      <c r="A87" s="107"/>
      <c r="B87" s="107"/>
      <c r="C87" s="29" t="s">
        <v>91</v>
      </c>
      <c r="D87" s="32">
        <v>120</v>
      </c>
      <c r="E87" s="41" t="s">
        <v>134</v>
      </c>
      <c r="F87" s="86"/>
      <c r="G87" s="87"/>
      <c r="H87" s="82"/>
      <c r="I87" s="87"/>
      <c r="J87" s="82"/>
    </row>
    <row r="88" spans="1:10" x14ac:dyDescent="0.3">
      <c r="A88" s="107"/>
      <c r="B88" s="107"/>
      <c r="C88" s="29" t="s">
        <v>93</v>
      </c>
      <c r="D88" s="32">
        <v>150</v>
      </c>
      <c r="E88" s="41" t="s">
        <v>133</v>
      </c>
      <c r="F88" s="86"/>
      <c r="G88" s="87"/>
      <c r="H88" s="82"/>
      <c r="I88" s="87"/>
      <c r="J88" s="82"/>
    </row>
    <row r="89" spans="1:10" x14ac:dyDescent="0.3">
      <c r="A89" s="107"/>
      <c r="B89" s="107"/>
      <c r="C89" s="29" t="s">
        <v>94</v>
      </c>
      <c r="D89" s="32">
        <v>185</v>
      </c>
      <c r="E89" s="41" t="s">
        <v>136</v>
      </c>
      <c r="F89" s="86"/>
      <c r="G89" s="87"/>
      <c r="H89" s="82"/>
      <c r="I89" s="87"/>
      <c r="J89" s="82"/>
    </row>
    <row r="90" spans="1:10" x14ac:dyDescent="0.3">
      <c r="A90" s="108"/>
      <c r="B90" s="108"/>
      <c r="C90" s="29" t="s">
        <v>95</v>
      </c>
      <c r="D90" s="33">
        <v>150</v>
      </c>
      <c r="E90" s="42" t="s">
        <v>133</v>
      </c>
      <c r="F90" s="86"/>
      <c r="G90" s="87"/>
      <c r="H90" s="82"/>
      <c r="I90" s="87"/>
      <c r="J90" s="82"/>
    </row>
    <row r="91" spans="1:10" ht="14.4" customHeight="1" x14ac:dyDescent="0.3">
      <c r="A91" s="92" t="s">
        <v>31</v>
      </c>
      <c r="B91" s="106" t="s">
        <v>12</v>
      </c>
      <c r="C91" s="29" t="s">
        <v>86</v>
      </c>
      <c r="D91" s="31">
        <v>70</v>
      </c>
      <c r="E91" s="40" t="s">
        <v>133</v>
      </c>
      <c r="F91" s="86">
        <v>2</v>
      </c>
      <c r="G91" s="87">
        <v>1</v>
      </c>
      <c r="H91" s="87">
        <f>F91-G91</f>
        <v>1</v>
      </c>
      <c r="I91" s="87">
        <v>40</v>
      </c>
      <c r="J91" s="82">
        <f>I91/3</f>
        <v>13.333333333333334</v>
      </c>
    </row>
    <row r="92" spans="1:10" x14ac:dyDescent="0.3">
      <c r="A92" s="93"/>
      <c r="B92" s="107"/>
      <c r="C92" s="29" t="s">
        <v>87</v>
      </c>
      <c r="D92" s="32">
        <v>40</v>
      </c>
      <c r="E92" s="41" t="s">
        <v>134</v>
      </c>
      <c r="F92" s="86"/>
      <c r="G92" s="87"/>
      <c r="H92" s="87"/>
      <c r="I92" s="87"/>
      <c r="J92" s="82"/>
    </row>
    <row r="93" spans="1:10" x14ac:dyDescent="0.3">
      <c r="A93" s="93"/>
      <c r="B93" s="107"/>
      <c r="C93" s="29" t="s">
        <v>91</v>
      </c>
      <c r="D93" s="32">
        <v>120</v>
      </c>
      <c r="E93" s="41" t="s">
        <v>133</v>
      </c>
      <c r="F93" s="86"/>
      <c r="G93" s="87"/>
      <c r="H93" s="87"/>
      <c r="I93" s="87"/>
      <c r="J93" s="82"/>
    </row>
    <row r="94" spans="1:10" x14ac:dyDescent="0.3">
      <c r="A94" s="93"/>
      <c r="B94" s="108"/>
      <c r="C94" s="29" t="s">
        <v>93</v>
      </c>
      <c r="D94" s="33">
        <v>50</v>
      </c>
      <c r="E94" s="42" t="s">
        <v>133</v>
      </c>
      <c r="F94" s="86"/>
      <c r="G94" s="87"/>
      <c r="H94" s="87"/>
      <c r="I94" s="87"/>
      <c r="J94" s="82"/>
    </row>
    <row r="95" spans="1:10" x14ac:dyDescent="0.3">
      <c r="A95" s="93"/>
      <c r="B95" s="106" t="s">
        <v>19</v>
      </c>
      <c r="C95" s="29" t="s">
        <v>79</v>
      </c>
      <c r="D95" s="31">
        <v>110</v>
      </c>
      <c r="E95" s="40" t="s">
        <v>133</v>
      </c>
      <c r="F95" s="83">
        <v>4</v>
      </c>
      <c r="G95" s="82">
        <v>1</v>
      </c>
      <c r="H95" s="82">
        <f>F95-G95</f>
        <v>3</v>
      </c>
      <c r="I95" s="82">
        <v>185</v>
      </c>
      <c r="J95" s="82">
        <f>I95/3</f>
        <v>61.666666666666664</v>
      </c>
    </row>
    <row r="96" spans="1:10" x14ac:dyDescent="0.3">
      <c r="A96" s="93"/>
      <c r="B96" s="107"/>
      <c r="C96" s="29" t="s">
        <v>82</v>
      </c>
      <c r="D96" s="32">
        <v>60</v>
      </c>
      <c r="E96" s="41" t="s">
        <v>134</v>
      </c>
      <c r="F96" s="83"/>
      <c r="G96" s="82"/>
      <c r="H96" s="82"/>
      <c r="I96" s="82"/>
      <c r="J96" s="82"/>
    </row>
    <row r="97" spans="1:10" x14ac:dyDescent="0.3">
      <c r="A97" s="93"/>
      <c r="B97" s="107"/>
      <c r="C97" s="29" t="s">
        <v>86</v>
      </c>
      <c r="D97" s="32">
        <v>280</v>
      </c>
      <c r="E97" s="41" t="s">
        <v>135</v>
      </c>
      <c r="F97" s="83"/>
      <c r="G97" s="82"/>
      <c r="H97" s="82"/>
      <c r="I97" s="82"/>
      <c r="J97" s="82"/>
    </row>
    <row r="98" spans="1:10" x14ac:dyDescent="0.3">
      <c r="A98" s="93"/>
      <c r="B98" s="107"/>
      <c r="C98" s="29" t="s">
        <v>87</v>
      </c>
      <c r="D98" s="32">
        <v>70</v>
      </c>
      <c r="E98" s="41" t="s">
        <v>134</v>
      </c>
      <c r="F98" s="83"/>
      <c r="G98" s="82"/>
      <c r="H98" s="82"/>
      <c r="I98" s="82"/>
      <c r="J98" s="82"/>
    </row>
    <row r="99" spans="1:10" x14ac:dyDescent="0.3">
      <c r="A99" s="93"/>
      <c r="B99" s="107"/>
      <c r="C99" s="29" t="s">
        <v>90</v>
      </c>
      <c r="D99" s="32">
        <v>175</v>
      </c>
      <c r="E99" s="41" t="s">
        <v>135</v>
      </c>
      <c r="F99" s="83"/>
      <c r="G99" s="82"/>
      <c r="H99" s="82"/>
      <c r="I99" s="82"/>
      <c r="J99" s="82"/>
    </row>
    <row r="100" spans="1:10" x14ac:dyDescent="0.3">
      <c r="A100" s="93"/>
      <c r="B100" s="107"/>
      <c r="C100" s="29" t="s">
        <v>91</v>
      </c>
      <c r="D100" s="32">
        <v>125</v>
      </c>
      <c r="E100" s="41" t="s">
        <v>135</v>
      </c>
      <c r="F100" s="83"/>
      <c r="G100" s="82"/>
      <c r="H100" s="82"/>
      <c r="I100" s="82"/>
      <c r="J100" s="82"/>
    </row>
    <row r="101" spans="1:10" x14ac:dyDescent="0.3">
      <c r="A101" s="93"/>
      <c r="B101" s="107"/>
      <c r="C101" s="29" t="s">
        <v>93</v>
      </c>
      <c r="D101" s="32">
        <v>150</v>
      </c>
      <c r="E101" s="41" t="s">
        <v>133</v>
      </c>
      <c r="F101" s="83"/>
      <c r="G101" s="82"/>
      <c r="H101" s="82"/>
      <c r="I101" s="82"/>
      <c r="J101" s="82"/>
    </row>
    <row r="102" spans="1:10" x14ac:dyDescent="0.3">
      <c r="A102" s="93"/>
      <c r="B102" s="107"/>
      <c r="C102" s="29" t="s">
        <v>94</v>
      </c>
      <c r="D102" s="32">
        <v>185</v>
      </c>
      <c r="E102" s="41" t="s">
        <v>136</v>
      </c>
      <c r="F102" s="83"/>
      <c r="G102" s="82"/>
      <c r="H102" s="82"/>
      <c r="I102" s="82"/>
      <c r="J102" s="82"/>
    </row>
    <row r="103" spans="1:10" x14ac:dyDescent="0.3">
      <c r="A103" s="93"/>
      <c r="B103" s="108"/>
      <c r="C103" s="29" t="s">
        <v>95</v>
      </c>
      <c r="D103" s="33">
        <v>150</v>
      </c>
      <c r="E103" s="42" t="s">
        <v>133</v>
      </c>
      <c r="F103" s="83"/>
      <c r="G103" s="82"/>
      <c r="H103" s="82"/>
      <c r="I103" s="82"/>
      <c r="J103" s="82"/>
    </row>
    <row r="104" spans="1:10" x14ac:dyDescent="0.3">
      <c r="A104" s="93"/>
      <c r="B104" s="19" t="s">
        <v>34</v>
      </c>
      <c r="C104" s="29" t="s">
        <v>91</v>
      </c>
      <c r="D104" s="35">
        <v>120</v>
      </c>
      <c r="E104" s="43" t="s">
        <v>133</v>
      </c>
      <c r="F104" s="44">
        <v>1</v>
      </c>
      <c r="G104" s="45">
        <v>1</v>
      </c>
      <c r="H104" s="45">
        <f>F104-G104</f>
        <v>0</v>
      </c>
      <c r="I104" s="45">
        <v>0</v>
      </c>
      <c r="J104" s="45">
        <v>0</v>
      </c>
    </row>
    <row r="105" spans="1:10" x14ac:dyDescent="0.3">
      <c r="A105" s="93"/>
      <c r="B105" s="79" t="s">
        <v>35</v>
      </c>
      <c r="C105" s="29" t="s">
        <v>87</v>
      </c>
      <c r="D105" s="31">
        <v>175</v>
      </c>
      <c r="E105" s="40" t="s">
        <v>133</v>
      </c>
      <c r="F105" s="83">
        <v>3</v>
      </c>
      <c r="G105" s="82">
        <v>1</v>
      </c>
      <c r="H105" s="82">
        <f>F105-G105</f>
        <v>2</v>
      </c>
      <c r="I105" s="82">
        <f>D105+D107</f>
        <v>325</v>
      </c>
      <c r="J105" s="82">
        <f>I105/30</f>
        <v>10.833333333333334</v>
      </c>
    </row>
    <row r="106" spans="1:10" x14ac:dyDescent="0.3">
      <c r="A106" s="93"/>
      <c r="B106" s="80"/>
      <c r="C106" s="29" t="s">
        <v>90</v>
      </c>
      <c r="D106" s="32">
        <v>125</v>
      </c>
      <c r="E106" s="41" t="s">
        <v>134</v>
      </c>
      <c r="F106" s="83"/>
      <c r="G106" s="82"/>
      <c r="H106" s="82"/>
      <c r="I106" s="82"/>
      <c r="J106" s="82"/>
    </row>
    <row r="107" spans="1:10" x14ac:dyDescent="0.3">
      <c r="A107" s="93"/>
      <c r="B107" s="80"/>
      <c r="C107" s="29" t="s">
        <v>93</v>
      </c>
      <c r="D107" s="32">
        <v>150</v>
      </c>
      <c r="E107" s="41" t="s">
        <v>135</v>
      </c>
      <c r="F107" s="83"/>
      <c r="G107" s="82"/>
      <c r="H107" s="82"/>
      <c r="I107" s="82"/>
      <c r="J107" s="82"/>
    </row>
    <row r="108" spans="1:10" x14ac:dyDescent="0.3">
      <c r="A108" s="93"/>
      <c r="B108" s="81"/>
      <c r="C108" s="29" t="s">
        <v>94</v>
      </c>
      <c r="D108" s="33">
        <v>185</v>
      </c>
      <c r="E108" s="42" t="s">
        <v>134</v>
      </c>
      <c r="F108" s="83"/>
      <c r="G108" s="82"/>
      <c r="H108" s="82"/>
      <c r="I108" s="82"/>
      <c r="J108" s="82"/>
    </row>
    <row r="109" spans="1:10" x14ac:dyDescent="0.3">
      <c r="A109" s="93"/>
      <c r="B109" s="79" t="s">
        <v>36</v>
      </c>
      <c r="C109" s="29" t="s">
        <v>79</v>
      </c>
      <c r="D109" s="31">
        <v>110</v>
      </c>
      <c r="E109" s="40" t="s">
        <v>133</v>
      </c>
      <c r="F109" s="83">
        <v>3</v>
      </c>
      <c r="G109" s="82">
        <v>1</v>
      </c>
      <c r="H109" s="82">
        <f>F109-G109</f>
        <v>2</v>
      </c>
      <c r="I109" s="82">
        <f>D109+D111</f>
        <v>180</v>
      </c>
      <c r="J109" s="82">
        <f>I109/30</f>
        <v>6</v>
      </c>
    </row>
    <row r="110" spans="1:10" x14ac:dyDescent="0.3">
      <c r="A110" s="93"/>
      <c r="B110" s="80"/>
      <c r="C110" s="29" t="s">
        <v>82</v>
      </c>
      <c r="D110" s="32">
        <v>185</v>
      </c>
      <c r="E110" s="41" t="s">
        <v>134</v>
      </c>
      <c r="F110" s="83"/>
      <c r="G110" s="82"/>
      <c r="H110" s="82"/>
      <c r="I110" s="82"/>
      <c r="J110" s="82"/>
    </row>
    <row r="111" spans="1:10" x14ac:dyDescent="0.3">
      <c r="A111" s="93"/>
      <c r="B111" s="80"/>
      <c r="C111" s="29" t="s">
        <v>86</v>
      </c>
      <c r="D111" s="32">
        <v>70</v>
      </c>
      <c r="E111" s="41" t="s">
        <v>135</v>
      </c>
      <c r="F111" s="83"/>
      <c r="G111" s="82"/>
      <c r="H111" s="82"/>
      <c r="I111" s="82"/>
      <c r="J111" s="82"/>
    </row>
    <row r="112" spans="1:10" x14ac:dyDescent="0.3">
      <c r="A112" s="93"/>
      <c r="B112" s="109"/>
      <c r="C112" s="36" t="s">
        <v>95</v>
      </c>
      <c r="D112" s="33">
        <v>150</v>
      </c>
      <c r="E112" s="42" t="s">
        <v>134</v>
      </c>
      <c r="F112" s="83"/>
      <c r="G112" s="82"/>
      <c r="H112" s="82"/>
      <c r="I112" s="82"/>
      <c r="J112" s="82"/>
    </row>
    <row r="113" spans="1:10" x14ac:dyDescent="0.3">
      <c r="A113" s="93"/>
      <c r="B113" s="97" t="s">
        <v>37</v>
      </c>
      <c r="C113" s="35" t="s">
        <v>82</v>
      </c>
      <c r="D113" s="31">
        <v>280</v>
      </c>
      <c r="E113" s="40" t="s">
        <v>133</v>
      </c>
      <c r="F113" s="83">
        <v>1</v>
      </c>
      <c r="G113" s="82">
        <v>1</v>
      </c>
      <c r="H113" s="82">
        <v>0</v>
      </c>
      <c r="I113" s="82">
        <v>0</v>
      </c>
      <c r="J113" s="82">
        <v>0</v>
      </c>
    </row>
    <row r="114" spans="1:10" x14ac:dyDescent="0.3">
      <c r="A114" s="93"/>
      <c r="B114" s="99"/>
      <c r="C114" s="35" t="s">
        <v>95</v>
      </c>
      <c r="D114" s="33">
        <v>150</v>
      </c>
      <c r="E114" s="42" t="s">
        <v>133</v>
      </c>
      <c r="F114" s="83"/>
      <c r="G114" s="82"/>
      <c r="H114" s="82"/>
      <c r="I114" s="82"/>
      <c r="J114" s="82"/>
    </row>
    <row r="115" spans="1:10" x14ac:dyDescent="0.3">
      <c r="A115" s="93"/>
      <c r="B115" s="97" t="s">
        <v>49</v>
      </c>
      <c r="C115" s="29" t="s">
        <v>87</v>
      </c>
      <c r="D115" s="31">
        <v>175</v>
      </c>
      <c r="E115" s="40" t="s">
        <v>133</v>
      </c>
      <c r="F115" s="83">
        <v>3</v>
      </c>
      <c r="G115" s="82">
        <v>1</v>
      </c>
      <c r="H115" s="82">
        <f>F115-G115</f>
        <v>2</v>
      </c>
      <c r="I115" s="82">
        <f>D115+D117</f>
        <v>325</v>
      </c>
      <c r="J115" s="82">
        <f>I115/30</f>
        <v>10.833333333333334</v>
      </c>
    </row>
    <row r="116" spans="1:10" x14ac:dyDescent="0.3">
      <c r="A116" s="93"/>
      <c r="B116" s="98"/>
      <c r="C116" s="29" t="s">
        <v>90</v>
      </c>
      <c r="D116" s="32">
        <v>125</v>
      </c>
      <c r="E116" s="41" t="s">
        <v>134</v>
      </c>
      <c r="F116" s="83"/>
      <c r="G116" s="82"/>
      <c r="H116" s="82"/>
      <c r="I116" s="82"/>
      <c r="J116" s="82"/>
    </row>
    <row r="117" spans="1:10" x14ac:dyDescent="0.3">
      <c r="A117" s="93"/>
      <c r="B117" s="98"/>
      <c r="C117" s="29" t="s">
        <v>93</v>
      </c>
      <c r="D117" s="32">
        <v>150</v>
      </c>
      <c r="E117" s="41" t="s">
        <v>135</v>
      </c>
      <c r="F117" s="83"/>
      <c r="G117" s="82"/>
      <c r="H117" s="82"/>
      <c r="I117" s="82"/>
      <c r="J117" s="82"/>
    </row>
    <row r="118" spans="1:10" x14ac:dyDescent="0.3">
      <c r="A118" s="93"/>
      <c r="B118" s="99"/>
      <c r="C118" s="29" t="s">
        <v>94</v>
      </c>
      <c r="D118" s="33">
        <v>185</v>
      </c>
      <c r="E118" s="42" t="s">
        <v>134</v>
      </c>
      <c r="F118" s="83"/>
      <c r="G118" s="82"/>
      <c r="H118" s="82"/>
      <c r="I118" s="82"/>
      <c r="J118" s="82"/>
    </row>
    <row r="119" spans="1:10" x14ac:dyDescent="0.3">
      <c r="A119" s="93"/>
      <c r="B119" s="97" t="s">
        <v>50</v>
      </c>
      <c r="C119" s="34" t="s">
        <v>79</v>
      </c>
      <c r="D119" s="31">
        <v>110</v>
      </c>
      <c r="E119" s="40" t="s">
        <v>133</v>
      </c>
      <c r="F119" s="83">
        <v>3</v>
      </c>
      <c r="G119" s="82">
        <v>1</v>
      </c>
      <c r="H119" s="82">
        <f>F119-G119</f>
        <v>2</v>
      </c>
      <c r="I119" s="82">
        <f>D119+D121</f>
        <v>180</v>
      </c>
      <c r="J119" s="82">
        <f>I119/30</f>
        <v>6</v>
      </c>
    </row>
    <row r="120" spans="1:10" x14ac:dyDescent="0.3">
      <c r="A120" s="93"/>
      <c r="B120" s="98"/>
      <c r="C120" s="34" t="s">
        <v>82</v>
      </c>
      <c r="D120" s="32">
        <v>185</v>
      </c>
      <c r="E120" s="41" t="s">
        <v>134</v>
      </c>
      <c r="F120" s="83"/>
      <c r="G120" s="82"/>
      <c r="H120" s="82"/>
      <c r="I120" s="82"/>
      <c r="J120" s="82"/>
    </row>
    <row r="121" spans="1:10" x14ac:dyDescent="0.3">
      <c r="A121" s="93"/>
      <c r="B121" s="98"/>
      <c r="C121" s="34" t="s">
        <v>86</v>
      </c>
      <c r="D121" s="32">
        <v>70</v>
      </c>
      <c r="E121" s="41" t="s">
        <v>135</v>
      </c>
      <c r="F121" s="83"/>
      <c r="G121" s="82"/>
      <c r="H121" s="82"/>
      <c r="I121" s="82"/>
      <c r="J121" s="82"/>
    </row>
    <row r="122" spans="1:10" x14ac:dyDescent="0.3">
      <c r="A122" s="93"/>
      <c r="B122" s="99"/>
      <c r="C122" s="37" t="s">
        <v>95</v>
      </c>
      <c r="D122" s="33">
        <v>150</v>
      </c>
      <c r="E122" s="42" t="s">
        <v>134</v>
      </c>
      <c r="F122" s="83"/>
      <c r="G122" s="82"/>
      <c r="H122" s="82"/>
      <c r="I122" s="82"/>
      <c r="J122" s="82"/>
    </row>
    <row r="123" spans="1:10" x14ac:dyDescent="0.3">
      <c r="A123" s="93"/>
      <c r="B123" s="97" t="s">
        <v>51</v>
      </c>
      <c r="C123" s="35" t="s">
        <v>82</v>
      </c>
      <c r="D123" s="31">
        <v>280</v>
      </c>
      <c r="E123" s="40" t="s">
        <v>133</v>
      </c>
      <c r="F123" s="83">
        <v>1</v>
      </c>
      <c r="G123" s="82">
        <v>1</v>
      </c>
      <c r="H123" s="82">
        <v>0</v>
      </c>
      <c r="I123" s="82">
        <v>0</v>
      </c>
      <c r="J123" s="82">
        <v>0</v>
      </c>
    </row>
    <row r="124" spans="1:10" x14ac:dyDescent="0.3">
      <c r="A124" s="93"/>
      <c r="B124" s="99"/>
      <c r="C124" s="35" t="s">
        <v>95</v>
      </c>
      <c r="D124" s="33">
        <v>150</v>
      </c>
      <c r="E124" s="42" t="s">
        <v>133</v>
      </c>
      <c r="F124" s="83"/>
      <c r="G124" s="82"/>
      <c r="H124" s="82"/>
      <c r="I124" s="82"/>
      <c r="J124" s="82"/>
    </row>
    <row r="125" spans="1:10" x14ac:dyDescent="0.3">
      <c r="A125" s="93"/>
      <c r="B125" s="97" t="s">
        <v>52</v>
      </c>
      <c r="C125" s="34" t="s">
        <v>87</v>
      </c>
      <c r="D125" s="31">
        <v>175</v>
      </c>
      <c r="E125" s="40" t="s">
        <v>133</v>
      </c>
      <c r="F125" s="83">
        <v>3</v>
      </c>
      <c r="G125" s="82">
        <v>2</v>
      </c>
      <c r="H125" s="82">
        <f>F125-G125</f>
        <v>1</v>
      </c>
      <c r="I125" s="82">
        <v>150</v>
      </c>
      <c r="J125" s="82">
        <f>I125/30</f>
        <v>5</v>
      </c>
    </row>
    <row r="126" spans="1:10" x14ac:dyDescent="0.3">
      <c r="A126" s="93"/>
      <c r="B126" s="98"/>
      <c r="C126" s="34" t="s">
        <v>90</v>
      </c>
      <c r="D126" s="32">
        <v>125</v>
      </c>
      <c r="E126" s="41" t="s">
        <v>134</v>
      </c>
      <c r="F126" s="83"/>
      <c r="G126" s="82"/>
      <c r="H126" s="82"/>
      <c r="I126" s="82"/>
      <c r="J126" s="82"/>
    </row>
    <row r="127" spans="1:10" x14ac:dyDescent="0.3">
      <c r="A127" s="93"/>
      <c r="B127" s="98"/>
      <c r="C127" s="34" t="s">
        <v>93</v>
      </c>
      <c r="D127" s="32">
        <v>150</v>
      </c>
      <c r="E127" s="41" t="s">
        <v>135</v>
      </c>
      <c r="F127" s="83"/>
      <c r="G127" s="82"/>
      <c r="H127" s="82"/>
      <c r="I127" s="82"/>
      <c r="J127" s="82"/>
    </row>
    <row r="128" spans="1:10" x14ac:dyDescent="0.3">
      <c r="A128" s="93"/>
      <c r="B128" s="98"/>
      <c r="C128" s="37" t="s">
        <v>94</v>
      </c>
      <c r="D128" s="32">
        <v>185</v>
      </c>
      <c r="E128" s="42" t="s">
        <v>134</v>
      </c>
      <c r="F128" s="83"/>
      <c r="G128" s="82"/>
      <c r="H128" s="82"/>
      <c r="I128" s="82"/>
      <c r="J128" s="82"/>
    </row>
    <row r="129" spans="1:10" x14ac:dyDescent="0.3">
      <c r="A129" s="93"/>
      <c r="B129" s="103" t="s">
        <v>53</v>
      </c>
      <c r="C129" s="38" t="s">
        <v>79</v>
      </c>
      <c r="D129" s="31">
        <v>110</v>
      </c>
      <c r="E129" s="40" t="s">
        <v>133</v>
      </c>
      <c r="F129" s="83">
        <v>3</v>
      </c>
      <c r="G129" s="82">
        <v>2</v>
      </c>
      <c r="H129" s="82">
        <f>F129-G129</f>
        <v>1</v>
      </c>
      <c r="I129" s="82">
        <v>70</v>
      </c>
      <c r="J129" s="82">
        <f>I129/30</f>
        <v>2.3333333333333335</v>
      </c>
    </row>
    <row r="130" spans="1:10" x14ac:dyDescent="0.3">
      <c r="A130" s="93"/>
      <c r="B130" s="104"/>
      <c r="C130" s="29" t="s">
        <v>82</v>
      </c>
      <c r="D130" s="32">
        <v>185</v>
      </c>
      <c r="E130" s="41" t="s">
        <v>134</v>
      </c>
      <c r="F130" s="83"/>
      <c r="G130" s="82"/>
      <c r="H130" s="82"/>
      <c r="I130" s="82"/>
      <c r="J130" s="82"/>
    </row>
    <row r="131" spans="1:10" x14ac:dyDescent="0.3">
      <c r="A131" s="93"/>
      <c r="B131" s="104"/>
      <c r="C131" s="29" t="s">
        <v>86</v>
      </c>
      <c r="D131" s="32">
        <v>70</v>
      </c>
      <c r="E131" s="41" t="s">
        <v>135</v>
      </c>
      <c r="F131" s="83"/>
      <c r="G131" s="82"/>
      <c r="H131" s="82"/>
      <c r="I131" s="82"/>
      <c r="J131" s="82"/>
    </row>
    <row r="132" spans="1:10" x14ac:dyDescent="0.3">
      <c r="A132" s="93"/>
      <c r="B132" s="105"/>
      <c r="C132" s="39" t="s">
        <v>95</v>
      </c>
      <c r="D132" s="33">
        <v>150</v>
      </c>
      <c r="E132" s="42" t="s">
        <v>134</v>
      </c>
      <c r="F132" s="83"/>
      <c r="G132" s="82"/>
      <c r="H132" s="82"/>
      <c r="I132" s="82"/>
      <c r="J132" s="82"/>
    </row>
    <row r="133" spans="1:10" x14ac:dyDescent="0.3">
      <c r="A133" s="93"/>
      <c r="B133" s="97" t="s">
        <v>54</v>
      </c>
      <c r="C133" s="34" t="s">
        <v>87</v>
      </c>
      <c r="D133" s="31">
        <v>175</v>
      </c>
      <c r="E133" s="40" t="s">
        <v>133</v>
      </c>
      <c r="F133" s="83">
        <v>3</v>
      </c>
      <c r="G133" s="82">
        <v>1</v>
      </c>
      <c r="H133" s="82">
        <f>F133-G133</f>
        <v>2</v>
      </c>
      <c r="I133" s="82">
        <f>D135+D133</f>
        <v>325</v>
      </c>
      <c r="J133" s="82">
        <f>I133/30</f>
        <v>10.833333333333334</v>
      </c>
    </row>
    <row r="134" spans="1:10" x14ac:dyDescent="0.3">
      <c r="A134" s="93"/>
      <c r="B134" s="98"/>
      <c r="C134" s="34" t="s">
        <v>90</v>
      </c>
      <c r="D134" s="32">
        <v>125</v>
      </c>
      <c r="E134" s="41" t="s">
        <v>134</v>
      </c>
      <c r="F134" s="83"/>
      <c r="G134" s="82"/>
      <c r="H134" s="82"/>
      <c r="I134" s="82"/>
      <c r="J134" s="82"/>
    </row>
    <row r="135" spans="1:10" x14ac:dyDescent="0.3">
      <c r="A135" s="93"/>
      <c r="B135" s="98"/>
      <c r="C135" s="34" t="s">
        <v>93</v>
      </c>
      <c r="D135" s="32">
        <v>150</v>
      </c>
      <c r="E135" s="41" t="s">
        <v>135</v>
      </c>
      <c r="F135" s="83"/>
      <c r="G135" s="82"/>
      <c r="H135" s="82"/>
      <c r="I135" s="82"/>
      <c r="J135" s="82"/>
    </row>
    <row r="136" spans="1:10" x14ac:dyDescent="0.3">
      <c r="A136" s="93"/>
      <c r="B136" s="99"/>
      <c r="C136" s="37" t="s">
        <v>94</v>
      </c>
      <c r="D136" s="32">
        <v>185</v>
      </c>
      <c r="E136" s="42" t="s">
        <v>134</v>
      </c>
      <c r="F136" s="83"/>
      <c r="G136" s="82"/>
      <c r="H136" s="82"/>
      <c r="I136" s="82"/>
      <c r="J136" s="82"/>
    </row>
    <row r="137" spans="1:10" x14ac:dyDescent="0.3">
      <c r="A137" s="93"/>
      <c r="B137" s="97" t="s">
        <v>55</v>
      </c>
      <c r="C137" s="34" t="s">
        <v>79</v>
      </c>
      <c r="D137" s="31">
        <v>110</v>
      </c>
      <c r="E137" s="40" t="s">
        <v>133</v>
      </c>
      <c r="F137" s="83">
        <v>3</v>
      </c>
      <c r="G137" s="82">
        <v>1</v>
      </c>
      <c r="H137" s="82">
        <f>F137-G137</f>
        <v>2</v>
      </c>
      <c r="I137" s="82">
        <f>D139+D137</f>
        <v>180</v>
      </c>
      <c r="J137" s="82">
        <f>I137/30</f>
        <v>6</v>
      </c>
    </row>
    <row r="138" spans="1:10" x14ac:dyDescent="0.3">
      <c r="A138" s="93"/>
      <c r="B138" s="98"/>
      <c r="C138" s="34" t="s">
        <v>82</v>
      </c>
      <c r="D138" s="32">
        <v>185</v>
      </c>
      <c r="E138" s="41" t="s">
        <v>134</v>
      </c>
      <c r="F138" s="83"/>
      <c r="G138" s="82"/>
      <c r="H138" s="82"/>
      <c r="I138" s="82"/>
      <c r="J138" s="82"/>
    </row>
    <row r="139" spans="1:10" x14ac:dyDescent="0.3">
      <c r="A139" s="93"/>
      <c r="B139" s="98"/>
      <c r="C139" s="34" t="s">
        <v>86</v>
      </c>
      <c r="D139" s="32">
        <v>70</v>
      </c>
      <c r="E139" s="41" t="s">
        <v>135</v>
      </c>
      <c r="F139" s="83"/>
      <c r="G139" s="82"/>
      <c r="H139" s="82"/>
      <c r="I139" s="82"/>
      <c r="J139" s="82"/>
    </row>
    <row r="140" spans="1:10" x14ac:dyDescent="0.3">
      <c r="A140" s="93"/>
      <c r="B140" s="99"/>
      <c r="C140" s="37" t="s">
        <v>95</v>
      </c>
      <c r="D140" s="33">
        <v>150</v>
      </c>
      <c r="E140" s="42" t="s">
        <v>134</v>
      </c>
      <c r="F140" s="83"/>
      <c r="G140" s="82"/>
      <c r="H140" s="82"/>
      <c r="I140" s="82"/>
      <c r="J140" s="82"/>
    </row>
    <row r="141" spans="1:10" x14ac:dyDescent="0.3">
      <c r="A141" s="93"/>
      <c r="B141" s="97" t="s">
        <v>56</v>
      </c>
      <c r="C141" s="34" t="s">
        <v>87</v>
      </c>
      <c r="D141" s="31">
        <v>175</v>
      </c>
      <c r="E141" s="40" t="s">
        <v>133</v>
      </c>
      <c r="F141" s="83">
        <v>3</v>
      </c>
      <c r="G141" s="82">
        <v>1</v>
      </c>
      <c r="H141" s="82">
        <f>F141-G141</f>
        <v>2</v>
      </c>
      <c r="I141" s="82">
        <f>D143+D141</f>
        <v>325</v>
      </c>
      <c r="J141" s="82">
        <f>I141/30</f>
        <v>10.833333333333334</v>
      </c>
    </row>
    <row r="142" spans="1:10" x14ac:dyDescent="0.3">
      <c r="A142" s="93"/>
      <c r="B142" s="98"/>
      <c r="C142" s="34" t="s">
        <v>90</v>
      </c>
      <c r="D142" s="32">
        <v>125</v>
      </c>
      <c r="E142" s="41" t="s">
        <v>134</v>
      </c>
      <c r="F142" s="83"/>
      <c r="G142" s="82"/>
      <c r="H142" s="82"/>
      <c r="I142" s="82"/>
      <c r="J142" s="82"/>
    </row>
    <row r="143" spans="1:10" x14ac:dyDescent="0.3">
      <c r="A143" s="93"/>
      <c r="B143" s="98"/>
      <c r="C143" s="34" t="s">
        <v>93</v>
      </c>
      <c r="D143" s="32">
        <v>150</v>
      </c>
      <c r="E143" s="41" t="s">
        <v>135</v>
      </c>
      <c r="F143" s="83"/>
      <c r="G143" s="82"/>
      <c r="H143" s="82"/>
      <c r="I143" s="82"/>
      <c r="J143" s="82"/>
    </row>
    <row r="144" spans="1:10" x14ac:dyDescent="0.3">
      <c r="A144" s="93"/>
      <c r="B144" s="99"/>
      <c r="C144" s="37" t="s">
        <v>94</v>
      </c>
      <c r="D144" s="32">
        <v>185</v>
      </c>
      <c r="E144" s="42" t="s">
        <v>134</v>
      </c>
      <c r="F144" s="83"/>
      <c r="G144" s="82"/>
      <c r="H144" s="82"/>
      <c r="I144" s="82"/>
      <c r="J144" s="82"/>
    </row>
    <row r="145" spans="1:10" x14ac:dyDescent="0.3">
      <c r="A145" s="93"/>
      <c r="B145" s="97" t="s">
        <v>57</v>
      </c>
      <c r="C145" s="34" t="s">
        <v>79</v>
      </c>
      <c r="D145" s="31">
        <v>110</v>
      </c>
      <c r="E145" s="40" t="s">
        <v>133</v>
      </c>
      <c r="F145" s="83">
        <v>3</v>
      </c>
      <c r="G145" s="82">
        <v>2</v>
      </c>
      <c r="H145" s="82">
        <f>F145-G145</f>
        <v>1</v>
      </c>
      <c r="I145" s="82">
        <v>70</v>
      </c>
      <c r="J145" s="82">
        <f>I145/30</f>
        <v>2.3333333333333335</v>
      </c>
    </row>
    <row r="146" spans="1:10" x14ac:dyDescent="0.3">
      <c r="A146" s="93"/>
      <c r="B146" s="98"/>
      <c r="C146" s="34" t="s">
        <v>82</v>
      </c>
      <c r="D146" s="32">
        <v>185</v>
      </c>
      <c r="E146" s="41" t="s">
        <v>134</v>
      </c>
      <c r="F146" s="83"/>
      <c r="G146" s="82"/>
      <c r="H146" s="82"/>
      <c r="I146" s="82"/>
      <c r="J146" s="82"/>
    </row>
    <row r="147" spans="1:10" x14ac:dyDescent="0.3">
      <c r="A147" s="93"/>
      <c r="B147" s="98"/>
      <c r="C147" s="34" t="s">
        <v>86</v>
      </c>
      <c r="D147" s="32">
        <v>70</v>
      </c>
      <c r="E147" s="41" t="s">
        <v>135</v>
      </c>
      <c r="F147" s="83"/>
      <c r="G147" s="82"/>
      <c r="H147" s="82"/>
      <c r="I147" s="82"/>
      <c r="J147" s="82"/>
    </row>
    <row r="148" spans="1:10" x14ac:dyDescent="0.3">
      <c r="A148" s="94"/>
      <c r="B148" s="99"/>
      <c r="C148" s="37" t="s">
        <v>95</v>
      </c>
      <c r="D148" s="33">
        <v>150</v>
      </c>
      <c r="E148" s="42" t="s">
        <v>134</v>
      </c>
      <c r="F148" s="83"/>
      <c r="G148" s="82"/>
      <c r="H148" s="82"/>
      <c r="I148" s="82"/>
      <c r="J148" s="82"/>
    </row>
    <row r="149" spans="1:10" x14ac:dyDescent="0.3">
      <c r="A149" s="92" t="s">
        <v>24</v>
      </c>
      <c r="B149" s="88" t="s">
        <v>17</v>
      </c>
      <c r="C149" s="37" t="s">
        <v>79</v>
      </c>
      <c r="D149" s="31">
        <v>110</v>
      </c>
      <c r="E149" s="40" t="s">
        <v>133</v>
      </c>
      <c r="F149" s="83">
        <v>4</v>
      </c>
      <c r="G149" s="82">
        <v>0</v>
      </c>
      <c r="H149" s="82">
        <f>F149-G149</f>
        <v>4</v>
      </c>
      <c r="I149" s="82">
        <f>SUM(D149:D157)</f>
        <v>1365</v>
      </c>
      <c r="J149" s="82">
        <f>I149/30</f>
        <v>45.5</v>
      </c>
    </row>
    <row r="150" spans="1:10" x14ac:dyDescent="0.3">
      <c r="A150" s="93"/>
      <c r="B150" s="89"/>
      <c r="C150" s="37" t="s">
        <v>82</v>
      </c>
      <c r="D150" s="32">
        <v>280</v>
      </c>
      <c r="E150" s="41" t="s">
        <v>134</v>
      </c>
      <c r="F150" s="83"/>
      <c r="G150" s="82"/>
      <c r="H150" s="82"/>
      <c r="I150" s="82"/>
      <c r="J150" s="82"/>
    </row>
    <row r="151" spans="1:10" x14ac:dyDescent="0.3">
      <c r="A151" s="93"/>
      <c r="B151" s="89"/>
      <c r="C151" s="37" t="s">
        <v>86</v>
      </c>
      <c r="D151" s="32">
        <v>70</v>
      </c>
      <c r="E151" s="41" t="s">
        <v>135</v>
      </c>
      <c r="F151" s="83"/>
      <c r="G151" s="82"/>
      <c r="H151" s="82"/>
      <c r="I151" s="82"/>
      <c r="J151" s="82"/>
    </row>
    <row r="152" spans="1:10" x14ac:dyDescent="0.3">
      <c r="A152" s="93"/>
      <c r="B152" s="89"/>
      <c r="C152" s="37" t="s">
        <v>87</v>
      </c>
      <c r="D152" s="32">
        <v>175</v>
      </c>
      <c r="E152" s="41" t="s">
        <v>134</v>
      </c>
      <c r="F152" s="83"/>
      <c r="G152" s="82"/>
      <c r="H152" s="82"/>
      <c r="I152" s="82"/>
      <c r="J152" s="82"/>
    </row>
    <row r="153" spans="1:10" x14ac:dyDescent="0.3">
      <c r="A153" s="93"/>
      <c r="B153" s="89"/>
      <c r="C153" s="37" t="s">
        <v>90</v>
      </c>
      <c r="D153" s="32">
        <v>125</v>
      </c>
      <c r="E153" s="41" t="s">
        <v>135</v>
      </c>
      <c r="F153" s="83"/>
      <c r="G153" s="82"/>
      <c r="H153" s="82"/>
      <c r="I153" s="82"/>
      <c r="J153" s="82"/>
    </row>
    <row r="154" spans="1:10" x14ac:dyDescent="0.3">
      <c r="A154" s="93"/>
      <c r="B154" s="89"/>
      <c r="C154" s="37" t="s">
        <v>91</v>
      </c>
      <c r="D154" s="32">
        <v>120</v>
      </c>
      <c r="E154" s="41" t="s">
        <v>135</v>
      </c>
      <c r="F154" s="83"/>
      <c r="G154" s="82"/>
      <c r="H154" s="82"/>
      <c r="I154" s="82"/>
      <c r="J154" s="82"/>
    </row>
    <row r="155" spans="1:10" x14ac:dyDescent="0.3">
      <c r="A155" s="93"/>
      <c r="B155" s="89"/>
      <c r="C155" s="34" t="s">
        <v>93</v>
      </c>
      <c r="D155" s="32">
        <v>150</v>
      </c>
      <c r="E155" s="41" t="s">
        <v>133</v>
      </c>
      <c r="F155" s="83"/>
      <c r="G155" s="82"/>
      <c r="H155" s="82"/>
      <c r="I155" s="82"/>
      <c r="J155" s="82"/>
    </row>
    <row r="156" spans="1:10" x14ac:dyDescent="0.3">
      <c r="A156" s="93"/>
      <c r="B156" s="89"/>
      <c r="C156" s="34" t="s">
        <v>94</v>
      </c>
      <c r="D156" s="32">
        <v>185</v>
      </c>
      <c r="E156" s="41" t="s">
        <v>136</v>
      </c>
      <c r="F156" s="83"/>
      <c r="G156" s="82"/>
      <c r="H156" s="82"/>
      <c r="I156" s="82"/>
      <c r="J156" s="82"/>
    </row>
    <row r="157" spans="1:10" x14ac:dyDescent="0.3">
      <c r="A157" s="93"/>
      <c r="B157" s="90"/>
      <c r="C157" s="34" t="s">
        <v>95</v>
      </c>
      <c r="D157" s="33">
        <v>150</v>
      </c>
      <c r="E157" s="42" t="s">
        <v>133</v>
      </c>
      <c r="F157" s="83"/>
      <c r="G157" s="82"/>
      <c r="H157" s="82"/>
      <c r="I157" s="82"/>
      <c r="J157" s="82"/>
    </row>
    <row r="158" spans="1:10" x14ac:dyDescent="0.3">
      <c r="A158" s="100" t="s">
        <v>32</v>
      </c>
      <c r="B158" s="88" t="s">
        <v>18</v>
      </c>
      <c r="C158" s="34" t="s">
        <v>79</v>
      </c>
      <c r="D158" s="31">
        <v>110</v>
      </c>
      <c r="E158" s="40" t="s">
        <v>133</v>
      </c>
      <c r="F158" s="83">
        <v>4</v>
      </c>
      <c r="G158" s="82">
        <v>1</v>
      </c>
      <c r="H158" s="82">
        <f>F158-G158</f>
        <v>3</v>
      </c>
      <c r="I158" s="82">
        <f>SUM(D159:D163,D165)</f>
        <v>955</v>
      </c>
      <c r="J158" s="82">
        <f>I158/30</f>
        <v>31.833333333333332</v>
      </c>
    </row>
    <row r="159" spans="1:10" x14ac:dyDescent="0.3">
      <c r="A159" s="101"/>
      <c r="B159" s="89"/>
      <c r="C159" s="34" t="s">
        <v>82</v>
      </c>
      <c r="D159" s="32">
        <v>280</v>
      </c>
      <c r="E159" s="41" t="s">
        <v>134</v>
      </c>
      <c r="F159" s="83"/>
      <c r="G159" s="82"/>
      <c r="H159" s="82"/>
      <c r="I159" s="82"/>
      <c r="J159" s="82"/>
    </row>
    <row r="160" spans="1:10" x14ac:dyDescent="0.3">
      <c r="A160" s="101"/>
      <c r="B160" s="89"/>
      <c r="C160" s="34" t="s">
        <v>86</v>
      </c>
      <c r="D160" s="32">
        <v>70</v>
      </c>
      <c r="E160" s="41" t="s">
        <v>135</v>
      </c>
      <c r="F160" s="83"/>
      <c r="G160" s="82"/>
      <c r="H160" s="82"/>
      <c r="I160" s="82"/>
      <c r="J160" s="82"/>
    </row>
    <row r="161" spans="1:10" x14ac:dyDescent="0.3">
      <c r="A161" s="101"/>
      <c r="B161" s="89"/>
      <c r="C161" s="34" t="s">
        <v>87</v>
      </c>
      <c r="D161" s="32">
        <v>175</v>
      </c>
      <c r="E161" s="41" t="s">
        <v>134</v>
      </c>
      <c r="F161" s="83"/>
      <c r="G161" s="82"/>
      <c r="H161" s="82"/>
      <c r="I161" s="82"/>
      <c r="J161" s="82"/>
    </row>
    <row r="162" spans="1:10" x14ac:dyDescent="0.3">
      <c r="A162" s="101"/>
      <c r="B162" s="89"/>
      <c r="C162" s="34" t="s">
        <v>90</v>
      </c>
      <c r="D162" s="32">
        <v>125</v>
      </c>
      <c r="E162" s="41" t="s">
        <v>135</v>
      </c>
      <c r="F162" s="83"/>
      <c r="G162" s="82"/>
      <c r="H162" s="82"/>
      <c r="I162" s="82"/>
      <c r="J162" s="82"/>
    </row>
    <row r="163" spans="1:10" x14ac:dyDescent="0.3">
      <c r="A163" s="101"/>
      <c r="B163" s="89"/>
      <c r="C163" s="34" t="s">
        <v>91</v>
      </c>
      <c r="D163" s="32">
        <v>120</v>
      </c>
      <c r="E163" s="41" t="s">
        <v>135</v>
      </c>
      <c r="F163" s="83"/>
      <c r="G163" s="82"/>
      <c r="H163" s="82"/>
      <c r="I163" s="82"/>
      <c r="J163" s="82"/>
    </row>
    <row r="164" spans="1:10" x14ac:dyDescent="0.3">
      <c r="A164" s="101"/>
      <c r="B164" s="89"/>
      <c r="C164" s="34" t="s">
        <v>93</v>
      </c>
      <c r="D164" s="32">
        <v>150</v>
      </c>
      <c r="E164" s="41" t="s">
        <v>133</v>
      </c>
      <c r="F164" s="83"/>
      <c r="G164" s="82"/>
      <c r="H164" s="82"/>
      <c r="I164" s="82"/>
      <c r="J164" s="82"/>
    </row>
    <row r="165" spans="1:10" x14ac:dyDescent="0.3">
      <c r="A165" s="101"/>
      <c r="B165" s="89"/>
      <c r="C165" s="34" t="s">
        <v>94</v>
      </c>
      <c r="D165" s="32">
        <v>185</v>
      </c>
      <c r="E165" s="41" t="s">
        <v>136</v>
      </c>
      <c r="F165" s="83"/>
      <c r="G165" s="82"/>
      <c r="H165" s="82"/>
      <c r="I165" s="82"/>
      <c r="J165" s="82"/>
    </row>
    <row r="166" spans="1:10" x14ac:dyDescent="0.3">
      <c r="A166" s="102"/>
      <c r="B166" s="90"/>
      <c r="C166" s="34" t="s">
        <v>95</v>
      </c>
      <c r="D166" s="33">
        <v>150</v>
      </c>
      <c r="E166" s="42" t="s">
        <v>133</v>
      </c>
      <c r="F166" s="83"/>
      <c r="G166" s="82"/>
      <c r="H166" s="82"/>
      <c r="I166" s="82"/>
      <c r="J166" s="82"/>
    </row>
    <row r="167" spans="1:10" x14ac:dyDescent="0.3">
      <c r="A167" s="95" t="s">
        <v>28</v>
      </c>
      <c r="B167" s="88" t="s">
        <v>99</v>
      </c>
      <c r="C167" s="34" t="s">
        <v>87</v>
      </c>
      <c r="D167" s="31">
        <v>175</v>
      </c>
      <c r="E167" s="40" t="s">
        <v>133</v>
      </c>
      <c r="F167" s="83">
        <v>3</v>
      </c>
      <c r="G167" s="82">
        <v>0</v>
      </c>
      <c r="H167" s="82">
        <f>F167-G167</f>
        <v>3</v>
      </c>
      <c r="I167" s="82">
        <f>SUM(D167:D170)</f>
        <v>570</v>
      </c>
      <c r="J167" s="82">
        <f>I167/30</f>
        <v>19</v>
      </c>
    </row>
    <row r="168" spans="1:10" x14ac:dyDescent="0.3">
      <c r="A168" s="96"/>
      <c r="B168" s="89"/>
      <c r="C168" s="34" t="s">
        <v>90</v>
      </c>
      <c r="D168" s="32">
        <v>125</v>
      </c>
      <c r="E168" s="41" t="s">
        <v>134</v>
      </c>
      <c r="F168" s="83"/>
      <c r="G168" s="82"/>
      <c r="H168" s="82"/>
      <c r="I168" s="82"/>
      <c r="J168" s="82"/>
    </row>
    <row r="169" spans="1:10" x14ac:dyDescent="0.3">
      <c r="A169" s="96"/>
      <c r="B169" s="89"/>
      <c r="C169" s="34" t="s">
        <v>91</v>
      </c>
      <c r="D169" s="32">
        <v>120</v>
      </c>
      <c r="E169" s="41" t="s">
        <v>134</v>
      </c>
      <c r="F169" s="83"/>
      <c r="G169" s="82"/>
      <c r="H169" s="82"/>
      <c r="I169" s="82"/>
      <c r="J169" s="82"/>
    </row>
    <row r="170" spans="1:10" x14ac:dyDescent="0.3">
      <c r="A170" s="96"/>
      <c r="B170" s="90"/>
      <c r="C170" s="34" t="s">
        <v>93</v>
      </c>
      <c r="D170" s="33">
        <v>150</v>
      </c>
      <c r="E170" s="42" t="s">
        <v>135</v>
      </c>
      <c r="F170" s="83"/>
      <c r="G170" s="82"/>
      <c r="H170" s="82"/>
      <c r="I170" s="82"/>
      <c r="J170" s="82"/>
    </row>
    <row r="171" spans="1:10" x14ac:dyDescent="0.3">
      <c r="A171" s="96"/>
      <c r="B171" s="88" t="s">
        <v>8</v>
      </c>
      <c r="C171" s="34" t="s">
        <v>79</v>
      </c>
      <c r="D171" s="31">
        <v>110</v>
      </c>
      <c r="E171" s="40" t="s">
        <v>133</v>
      </c>
      <c r="F171" s="83">
        <v>1</v>
      </c>
      <c r="G171" s="82">
        <v>0</v>
      </c>
      <c r="H171" s="82">
        <f>F171-G171</f>
        <v>1</v>
      </c>
      <c r="I171" s="82">
        <f>SUM(D171:D172)</f>
        <v>295</v>
      </c>
      <c r="J171" s="82">
        <f>I171/30</f>
        <v>9.8333333333333339</v>
      </c>
    </row>
    <row r="172" spans="1:10" x14ac:dyDescent="0.3">
      <c r="A172" s="96"/>
      <c r="B172" s="90"/>
      <c r="C172" s="34" t="s">
        <v>94</v>
      </c>
      <c r="D172" s="33">
        <v>185</v>
      </c>
      <c r="E172" s="42" t="s">
        <v>133</v>
      </c>
      <c r="F172" s="83"/>
      <c r="G172" s="82"/>
      <c r="H172" s="82"/>
      <c r="I172" s="82"/>
      <c r="J172" s="82"/>
    </row>
    <row r="173" spans="1:10" x14ac:dyDescent="0.3">
      <c r="A173" s="96"/>
      <c r="B173" s="88" t="s">
        <v>9</v>
      </c>
      <c r="C173" s="34" t="s">
        <v>82</v>
      </c>
      <c r="D173" s="31">
        <v>280</v>
      </c>
      <c r="E173" s="40" t="s">
        <v>133</v>
      </c>
      <c r="F173" s="83">
        <v>2</v>
      </c>
      <c r="G173" s="82">
        <v>0</v>
      </c>
      <c r="H173" s="82">
        <f>F173-G173</f>
        <v>2</v>
      </c>
      <c r="I173" s="82">
        <f>SUM(D173:D175)</f>
        <v>500</v>
      </c>
      <c r="J173" s="82">
        <f>I173/30</f>
        <v>16.666666666666668</v>
      </c>
    </row>
    <row r="174" spans="1:10" x14ac:dyDescent="0.3">
      <c r="A174" s="96"/>
      <c r="B174" s="89"/>
      <c r="C174" s="34" t="s">
        <v>86</v>
      </c>
      <c r="D174" s="32">
        <v>70</v>
      </c>
      <c r="E174" s="41" t="s">
        <v>134</v>
      </c>
      <c r="F174" s="83"/>
      <c r="G174" s="82"/>
      <c r="H174" s="82"/>
      <c r="I174" s="82"/>
      <c r="J174" s="82"/>
    </row>
    <row r="175" spans="1:10" x14ac:dyDescent="0.3">
      <c r="A175" s="96"/>
      <c r="B175" s="90"/>
      <c r="C175" s="34" t="s">
        <v>95</v>
      </c>
      <c r="D175" s="33">
        <v>150</v>
      </c>
      <c r="E175" s="42" t="s">
        <v>134</v>
      </c>
      <c r="F175" s="83"/>
      <c r="G175" s="82"/>
      <c r="H175" s="82"/>
      <c r="I175" s="82"/>
      <c r="J175" s="82"/>
    </row>
    <row r="176" spans="1:10" x14ac:dyDescent="0.3">
      <c r="A176" s="91" t="s">
        <v>29</v>
      </c>
      <c r="B176" s="88" t="s">
        <v>10</v>
      </c>
      <c r="C176" s="34" t="s">
        <v>79</v>
      </c>
      <c r="D176" s="31">
        <v>110</v>
      </c>
      <c r="E176" s="30" t="s">
        <v>133</v>
      </c>
      <c r="F176" s="83">
        <v>2</v>
      </c>
      <c r="G176" s="82">
        <v>1</v>
      </c>
      <c r="H176" s="82">
        <f>F176-G176</f>
        <v>1</v>
      </c>
      <c r="I176" s="82">
        <f>D176</f>
        <v>110</v>
      </c>
      <c r="J176" s="82">
        <f>I176/30</f>
        <v>3.6666666666666665</v>
      </c>
    </row>
    <row r="177" spans="1:10" x14ac:dyDescent="0.3">
      <c r="A177" s="91"/>
      <c r="B177" s="89"/>
      <c r="C177" s="34" t="s">
        <v>82</v>
      </c>
      <c r="D177" s="32">
        <v>280</v>
      </c>
      <c r="E177" s="30" t="s">
        <v>134</v>
      </c>
      <c r="F177" s="83"/>
      <c r="G177" s="82"/>
      <c r="H177" s="82"/>
      <c r="I177" s="82"/>
      <c r="J177" s="82"/>
    </row>
    <row r="178" spans="1:10" x14ac:dyDescent="0.3">
      <c r="A178" s="91"/>
      <c r="B178" s="90"/>
      <c r="C178" s="34" t="s">
        <v>94</v>
      </c>
      <c r="D178" s="33">
        <v>185</v>
      </c>
      <c r="E178" s="30" t="s">
        <v>134</v>
      </c>
      <c r="F178" s="85"/>
      <c r="G178" s="84"/>
      <c r="H178" s="84"/>
      <c r="I178" s="84"/>
      <c r="J178" s="84"/>
    </row>
    <row r="179" spans="1:10" x14ac:dyDescent="0.3">
      <c r="A179" s="91" t="s">
        <v>25</v>
      </c>
      <c r="B179" s="88" t="s">
        <v>6</v>
      </c>
      <c r="C179" s="34" t="s">
        <v>79</v>
      </c>
      <c r="D179" s="31">
        <v>110</v>
      </c>
      <c r="E179" s="40" t="s">
        <v>133</v>
      </c>
      <c r="F179" s="83">
        <v>4</v>
      </c>
      <c r="G179" s="82">
        <v>0</v>
      </c>
      <c r="H179" s="82">
        <f>F179-G179</f>
        <v>4</v>
      </c>
      <c r="I179" s="82">
        <f>SUM(D179:D184)</f>
        <v>865</v>
      </c>
      <c r="J179" s="82">
        <f>I179/30</f>
        <v>28.833333333333332</v>
      </c>
    </row>
    <row r="180" spans="1:10" x14ac:dyDescent="0.3">
      <c r="A180" s="91"/>
      <c r="B180" s="89"/>
      <c r="C180" s="34" t="s">
        <v>87</v>
      </c>
      <c r="D180" s="32">
        <v>175</v>
      </c>
      <c r="E180" s="41" t="s">
        <v>134</v>
      </c>
      <c r="F180" s="83"/>
      <c r="G180" s="82"/>
      <c r="H180" s="82"/>
      <c r="I180" s="82"/>
      <c r="J180" s="82"/>
    </row>
    <row r="181" spans="1:10" x14ac:dyDescent="0.3">
      <c r="A181" s="91"/>
      <c r="B181" s="89"/>
      <c r="C181" s="34" t="s">
        <v>90</v>
      </c>
      <c r="D181" s="32">
        <v>125</v>
      </c>
      <c r="E181" s="41" t="s">
        <v>135</v>
      </c>
      <c r="F181" s="83"/>
      <c r="G181" s="82"/>
      <c r="H181" s="82"/>
      <c r="I181" s="82"/>
      <c r="J181" s="82"/>
    </row>
    <row r="182" spans="1:10" x14ac:dyDescent="0.3">
      <c r="A182" s="91"/>
      <c r="B182" s="89"/>
      <c r="C182" s="34" t="s">
        <v>91</v>
      </c>
      <c r="D182" s="32">
        <v>120</v>
      </c>
      <c r="E182" s="41" t="s">
        <v>135</v>
      </c>
      <c r="F182" s="83"/>
      <c r="G182" s="82"/>
      <c r="H182" s="82"/>
      <c r="I182" s="82"/>
      <c r="J182" s="82"/>
    </row>
    <row r="183" spans="1:10" x14ac:dyDescent="0.3">
      <c r="A183" s="91"/>
      <c r="B183" s="89"/>
      <c r="C183" s="34" t="s">
        <v>93</v>
      </c>
      <c r="D183" s="32">
        <v>150</v>
      </c>
      <c r="E183" s="41" t="s">
        <v>133</v>
      </c>
      <c r="F183" s="83"/>
      <c r="G183" s="82"/>
      <c r="H183" s="82"/>
      <c r="I183" s="82"/>
      <c r="J183" s="82"/>
    </row>
    <row r="184" spans="1:10" x14ac:dyDescent="0.3">
      <c r="A184" s="91"/>
      <c r="B184" s="90"/>
      <c r="C184" s="34" t="s">
        <v>94</v>
      </c>
      <c r="D184" s="33">
        <v>185</v>
      </c>
      <c r="E184" s="42" t="s">
        <v>136</v>
      </c>
      <c r="F184" s="83"/>
      <c r="G184" s="82"/>
      <c r="H184" s="82"/>
      <c r="I184" s="82"/>
      <c r="J184" s="82"/>
    </row>
    <row r="185" spans="1:10" x14ac:dyDescent="0.3">
      <c r="A185" s="91"/>
      <c r="B185" s="88" t="s">
        <v>7</v>
      </c>
      <c r="C185" s="34" t="s">
        <v>82</v>
      </c>
      <c r="D185" s="31">
        <v>280</v>
      </c>
      <c r="E185" s="40" t="s">
        <v>133</v>
      </c>
      <c r="F185" s="83">
        <v>2</v>
      </c>
      <c r="G185" s="82">
        <v>0</v>
      </c>
      <c r="H185" s="82">
        <f>F185-G185</f>
        <v>2</v>
      </c>
      <c r="I185" s="82">
        <f>SUM(D185:D187)</f>
        <v>500</v>
      </c>
      <c r="J185" s="82">
        <f>I185/30</f>
        <v>16.666666666666668</v>
      </c>
    </row>
    <row r="186" spans="1:10" x14ac:dyDescent="0.3">
      <c r="A186" s="91"/>
      <c r="B186" s="89"/>
      <c r="C186" s="34" t="s">
        <v>86</v>
      </c>
      <c r="D186" s="32">
        <v>70</v>
      </c>
      <c r="E186" s="41" t="s">
        <v>134</v>
      </c>
      <c r="F186" s="83"/>
      <c r="G186" s="82"/>
      <c r="H186" s="82"/>
      <c r="I186" s="82"/>
      <c r="J186" s="82"/>
    </row>
    <row r="187" spans="1:10" x14ac:dyDescent="0.3">
      <c r="A187" s="91"/>
      <c r="B187" s="90"/>
      <c r="C187" s="37" t="s">
        <v>95</v>
      </c>
      <c r="D187" s="33">
        <v>150</v>
      </c>
      <c r="E187" s="42" t="s">
        <v>134</v>
      </c>
      <c r="F187" s="83"/>
      <c r="G187" s="82"/>
      <c r="H187" s="82"/>
      <c r="I187" s="82"/>
      <c r="J187" s="82"/>
    </row>
  </sheetData>
  <mergeCells count="202">
    <mergeCell ref="A56:A63"/>
    <mergeCell ref="B56:B63"/>
    <mergeCell ref="B64:B72"/>
    <mergeCell ref="B73:B81"/>
    <mergeCell ref="B82:B90"/>
    <mergeCell ref="A64:A90"/>
    <mergeCell ref="B2:B10"/>
    <mergeCell ref="B11:B19"/>
    <mergeCell ref="B20:B28"/>
    <mergeCell ref="B29:B37"/>
    <mergeCell ref="B38:B46"/>
    <mergeCell ref="A2:A19"/>
    <mergeCell ref="A20:A55"/>
    <mergeCell ref="B133:B136"/>
    <mergeCell ref="B137:B140"/>
    <mergeCell ref="B91:B94"/>
    <mergeCell ref="B95:B103"/>
    <mergeCell ref="B105:B108"/>
    <mergeCell ref="B109:B112"/>
    <mergeCell ref="B113:B114"/>
    <mergeCell ref="B115:B118"/>
    <mergeCell ref="B47:B55"/>
    <mergeCell ref="B179:B184"/>
    <mergeCell ref="A179:A187"/>
    <mergeCell ref="B185:B187"/>
    <mergeCell ref="F2:F10"/>
    <mergeCell ref="F20:F28"/>
    <mergeCell ref="F38:F46"/>
    <mergeCell ref="F73:F81"/>
    <mergeCell ref="A91:A148"/>
    <mergeCell ref="B167:B170"/>
    <mergeCell ref="A167:A175"/>
    <mergeCell ref="B171:B172"/>
    <mergeCell ref="B173:B175"/>
    <mergeCell ref="A176:A178"/>
    <mergeCell ref="B176:B178"/>
    <mergeCell ref="B141:B144"/>
    <mergeCell ref="B145:B148"/>
    <mergeCell ref="A149:A157"/>
    <mergeCell ref="B149:B157"/>
    <mergeCell ref="A158:A166"/>
    <mergeCell ref="B158:B166"/>
    <mergeCell ref="B119:B122"/>
    <mergeCell ref="B123:B124"/>
    <mergeCell ref="B125:B128"/>
    <mergeCell ref="B129:B132"/>
    <mergeCell ref="G2:G10"/>
    <mergeCell ref="H2:H10"/>
    <mergeCell ref="I2:I10"/>
    <mergeCell ref="J2:J10"/>
    <mergeCell ref="F11:F19"/>
    <mergeCell ref="G11:G19"/>
    <mergeCell ref="H11:H19"/>
    <mergeCell ref="I11:I19"/>
    <mergeCell ref="J11:J19"/>
    <mergeCell ref="G20:G28"/>
    <mergeCell ref="H20:H28"/>
    <mergeCell ref="I20:I28"/>
    <mergeCell ref="J20:J28"/>
    <mergeCell ref="F29:F37"/>
    <mergeCell ref="G29:G37"/>
    <mergeCell ref="H29:H37"/>
    <mergeCell ref="I29:I37"/>
    <mergeCell ref="J29:J37"/>
    <mergeCell ref="G38:G46"/>
    <mergeCell ref="H38:H46"/>
    <mergeCell ref="I38:I46"/>
    <mergeCell ref="J38:J46"/>
    <mergeCell ref="F64:F72"/>
    <mergeCell ref="G64:G72"/>
    <mergeCell ref="H64:H72"/>
    <mergeCell ref="I64:I72"/>
    <mergeCell ref="J64:J72"/>
    <mergeCell ref="F47:F55"/>
    <mergeCell ref="G47:G55"/>
    <mergeCell ref="H47:H55"/>
    <mergeCell ref="I47:I55"/>
    <mergeCell ref="J47:J55"/>
    <mergeCell ref="F56:F63"/>
    <mergeCell ref="G56:G63"/>
    <mergeCell ref="H56:H63"/>
    <mergeCell ref="I56:I63"/>
    <mergeCell ref="J56:J63"/>
    <mergeCell ref="G73:G81"/>
    <mergeCell ref="H73:H81"/>
    <mergeCell ref="I73:I81"/>
    <mergeCell ref="J73:J81"/>
    <mergeCell ref="F82:F90"/>
    <mergeCell ref="G82:G90"/>
    <mergeCell ref="H82:H90"/>
    <mergeCell ref="I82:I90"/>
    <mergeCell ref="J82:J90"/>
    <mergeCell ref="J95:J103"/>
    <mergeCell ref="F105:F108"/>
    <mergeCell ref="G105:G108"/>
    <mergeCell ref="H105:H108"/>
    <mergeCell ref="I105:I108"/>
    <mergeCell ref="J105:J108"/>
    <mergeCell ref="F91:F94"/>
    <mergeCell ref="G91:G94"/>
    <mergeCell ref="H91:H94"/>
    <mergeCell ref="I91:I94"/>
    <mergeCell ref="J91:J94"/>
    <mergeCell ref="F95:F103"/>
    <mergeCell ref="G95:G103"/>
    <mergeCell ref="H95:H103"/>
    <mergeCell ref="I95:I103"/>
    <mergeCell ref="F109:F112"/>
    <mergeCell ref="G109:G112"/>
    <mergeCell ref="H109:H112"/>
    <mergeCell ref="I109:I112"/>
    <mergeCell ref="J109:J112"/>
    <mergeCell ref="F113:F114"/>
    <mergeCell ref="G113:G114"/>
    <mergeCell ref="H113:H114"/>
    <mergeCell ref="I113:I114"/>
    <mergeCell ref="J113:J114"/>
    <mergeCell ref="F115:F118"/>
    <mergeCell ref="G115:G118"/>
    <mergeCell ref="H115:H118"/>
    <mergeCell ref="I115:I118"/>
    <mergeCell ref="J115:J118"/>
    <mergeCell ref="F119:F122"/>
    <mergeCell ref="G119:G122"/>
    <mergeCell ref="H119:H122"/>
    <mergeCell ref="I119:I122"/>
    <mergeCell ref="J119:J122"/>
    <mergeCell ref="F123:F124"/>
    <mergeCell ref="G123:G124"/>
    <mergeCell ref="H123:H124"/>
    <mergeCell ref="I123:I124"/>
    <mergeCell ref="J123:J124"/>
    <mergeCell ref="F125:F128"/>
    <mergeCell ref="G125:G128"/>
    <mergeCell ref="H125:H128"/>
    <mergeCell ref="I125:I128"/>
    <mergeCell ref="J125:J128"/>
    <mergeCell ref="F129:F132"/>
    <mergeCell ref="G129:G132"/>
    <mergeCell ref="H129:H132"/>
    <mergeCell ref="I129:I132"/>
    <mergeCell ref="J129:J132"/>
    <mergeCell ref="F133:F136"/>
    <mergeCell ref="G133:G136"/>
    <mergeCell ref="H133:H136"/>
    <mergeCell ref="I133:I136"/>
    <mergeCell ref="J133:J136"/>
    <mergeCell ref="F137:F140"/>
    <mergeCell ref="G137:G140"/>
    <mergeCell ref="H137:H140"/>
    <mergeCell ref="I137:I140"/>
    <mergeCell ref="J137:J140"/>
    <mergeCell ref="F141:F144"/>
    <mergeCell ref="G141:G144"/>
    <mergeCell ref="H141:H144"/>
    <mergeCell ref="I141:I144"/>
    <mergeCell ref="J141:J144"/>
    <mergeCell ref="J149:J157"/>
    <mergeCell ref="F158:F166"/>
    <mergeCell ref="G158:G166"/>
    <mergeCell ref="H158:H166"/>
    <mergeCell ref="I158:I166"/>
    <mergeCell ref="J158:J166"/>
    <mergeCell ref="F145:F148"/>
    <mergeCell ref="G145:G148"/>
    <mergeCell ref="H145:H148"/>
    <mergeCell ref="I145:I148"/>
    <mergeCell ref="J145:J148"/>
    <mergeCell ref="F149:F157"/>
    <mergeCell ref="G149:G157"/>
    <mergeCell ref="H149:H157"/>
    <mergeCell ref="I149:I157"/>
    <mergeCell ref="F167:F170"/>
    <mergeCell ref="G167:G170"/>
    <mergeCell ref="J167:J170"/>
    <mergeCell ref="I167:I170"/>
    <mergeCell ref="H167:H170"/>
    <mergeCell ref="J171:J172"/>
    <mergeCell ref="I171:I172"/>
    <mergeCell ref="H171:H172"/>
    <mergeCell ref="G171:G172"/>
    <mergeCell ref="F171:F172"/>
    <mergeCell ref="J173:J175"/>
    <mergeCell ref="I173:I175"/>
    <mergeCell ref="H173:H175"/>
    <mergeCell ref="G173:G175"/>
    <mergeCell ref="F173:F175"/>
    <mergeCell ref="J176:J178"/>
    <mergeCell ref="I176:I178"/>
    <mergeCell ref="H176:H178"/>
    <mergeCell ref="G176:G178"/>
    <mergeCell ref="F176:F178"/>
    <mergeCell ref="J179:J184"/>
    <mergeCell ref="I179:I184"/>
    <mergeCell ref="H179:H184"/>
    <mergeCell ref="G179:G184"/>
    <mergeCell ref="F179:F184"/>
    <mergeCell ref="J185:J187"/>
    <mergeCell ref="I185:I187"/>
    <mergeCell ref="H185:H187"/>
    <mergeCell ref="G185:G187"/>
    <mergeCell ref="F185:F187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DD7E-C8AF-4A4D-9B89-D4431937F8AB}">
  <dimension ref="A1:H20"/>
  <sheetViews>
    <sheetView workbookViewId="0">
      <selection activeCell="D26" sqref="D26"/>
    </sheetView>
    <sheetView workbookViewId="1">
      <selection activeCell="D34" sqref="D34"/>
    </sheetView>
  </sheetViews>
  <sheetFormatPr defaultRowHeight="14.4" x14ac:dyDescent="0.3"/>
  <cols>
    <col min="1" max="1" width="18.109375" customWidth="1"/>
    <col min="2" max="2" width="13.6640625" customWidth="1"/>
    <col min="3" max="5" width="18.44140625" customWidth="1"/>
    <col min="6" max="6" width="14.6640625" customWidth="1"/>
    <col min="7" max="7" width="16.44140625" customWidth="1"/>
    <col min="8" max="8" width="17.21875" customWidth="1"/>
  </cols>
  <sheetData>
    <row r="1" spans="1:8" x14ac:dyDescent="0.3">
      <c r="A1" s="66" t="s">
        <v>77</v>
      </c>
      <c r="B1" s="66" t="s">
        <v>80</v>
      </c>
      <c r="C1" s="66" t="s">
        <v>78</v>
      </c>
      <c r="D1" s="66" t="s">
        <v>170</v>
      </c>
      <c r="E1" s="67" t="s">
        <v>171</v>
      </c>
      <c r="F1" s="66" t="s">
        <v>96</v>
      </c>
      <c r="G1" s="66" t="s">
        <v>167</v>
      </c>
      <c r="H1" s="66" t="s">
        <v>97</v>
      </c>
    </row>
    <row r="2" spans="1:8" x14ac:dyDescent="0.3">
      <c r="A2" s="12" t="s">
        <v>79</v>
      </c>
      <c r="B2" s="12" t="s">
        <v>81</v>
      </c>
      <c r="C2" s="12" t="s">
        <v>84</v>
      </c>
      <c r="D2" s="12" t="s">
        <v>133</v>
      </c>
      <c r="E2" s="12"/>
      <c r="F2" s="12">
        <v>110</v>
      </c>
      <c r="G2" s="15">
        <f>F2/5</f>
        <v>22</v>
      </c>
      <c r="H2" s="9">
        <f>G2*B17</f>
        <v>154000</v>
      </c>
    </row>
    <row r="3" spans="1:8" x14ac:dyDescent="0.3">
      <c r="A3" s="13" t="s">
        <v>82</v>
      </c>
      <c r="B3" s="13" t="s">
        <v>83</v>
      </c>
      <c r="C3" s="13" t="s">
        <v>85</v>
      </c>
      <c r="D3" s="13" t="s">
        <v>133</v>
      </c>
      <c r="E3" s="13"/>
      <c r="F3" s="13">
        <v>280</v>
      </c>
      <c r="G3" s="15">
        <f t="shared" ref="G3:G10" si="0">F3/5</f>
        <v>56</v>
      </c>
      <c r="H3" s="10">
        <f>G3*$B$18</f>
        <v>462000</v>
      </c>
    </row>
    <row r="4" spans="1:8" x14ac:dyDescent="0.3">
      <c r="A4" s="13" t="s">
        <v>86</v>
      </c>
      <c r="B4" s="13" t="s">
        <v>81</v>
      </c>
      <c r="C4" s="13" t="s">
        <v>85</v>
      </c>
      <c r="D4" s="13" t="s">
        <v>134</v>
      </c>
      <c r="E4" s="52" t="s">
        <v>182</v>
      </c>
      <c r="F4" s="13">
        <v>70</v>
      </c>
      <c r="G4" s="15">
        <f t="shared" si="0"/>
        <v>14</v>
      </c>
      <c r="H4" s="10">
        <f>G4*$B$18</f>
        <v>115500</v>
      </c>
    </row>
    <row r="5" spans="1:8" x14ac:dyDescent="0.3">
      <c r="A5" s="13" t="s">
        <v>87</v>
      </c>
      <c r="B5" s="13" t="s">
        <v>88</v>
      </c>
      <c r="C5" s="13" t="s">
        <v>89</v>
      </c>
      <c r="D5" s="13" t="s">
        <v>134</v>
      </c>
      <c r="E5" s="13"/>
      <c r="F5" s="13">
        <v>175</v>
      </c>
      <c r="G5" s="15">
        <f t="shared" si="0"/>
        <v>35</v>
      </c>
      <c r="H5" s="10">
        <f>G5*$B$16</f>
        <v>236250</v>
      </c>
    </row>
    <row r="6" spans="1:8" x14ac:dyDescent="0.3">
      <c r="A6" s="13" t="s">
        <v>90</v>
      </c>
      <c r="B6" s="13" t="s">
        <v>88</v>
      </c>
      <c r="C6" s="13" t="s">
        <v>89</v>
      </c>
      <c r="D6" s="13" t="s">
        <v>133</v>
      </c>
      <c r="E6" s="52" t="s">
        <v>183</v>
      </c>
      <c r="F6" s="13">
        <v>125</v>
      </c>
      <c r="G6" s="15">
        <f t="shared" si="0"/>
        <v>25</v>
      </c>
      <c r="H6" s="10">
        <f t="shared" ref="H6:H9" si="1">G6*$B$16</f>
        <v>168750</v>
      </c>
    </row>
    <row r="7" spans="1:8" x14ac:dyDescent="0.3">
      <c r="A7" s="13" t="s">
        <v>91</v>
      </c>
      <c r="B7" s="13" t="s">
        <v>92</v>
      </c>
      <c r="C7" s="13" t="s">
        <v>89</v>
      </c>
      <c r="D7" s="13" t="s">
        <v>133</v>
      </c>
      <c r="E7" s="13"/>
      <c r="F7" s="13">
        <v>120</v>
      </c>
      <c r="G7" s="15">
        <f t="shared" si="0"/>
        <v>24</v>
      </c>
      <c r="H7" s="10">
        <f t="shared" si="1"/>
        <v>162000</v>
      </c>
    </row>
    <row r="8" spans="1:8" x14ac:dyDescent="0.3">
      <c r="A8" s="13" t="s">
        <v>93</v>
      </c>
      <c r="B8" s="13" t="s">
        <v>88</v>
      </c>
      <c r="C8" s="13" t="s">
        <v>89</v>
      </c>
      <c r="D8" s="13" t="s">
        <v>135</v>
      </c>
      <c r="E8" s="13"/>
      <c r="F8" s="13">
        <v>150</v>
      </c>
      <c r="G8" s="15">
        <f t="shared" si="0"/>
        <v>30</v>
      </c>
      <c r="H8" s="10">
        <f t="shared" si="1"/>
        <v>202500</v>
      </c>
    </row>
    <row r="9" spans="1:8" x14ac:dyDescent="0.3">
      <c r="A9" s="13" t="s">
        <v>94</v>
      </c>
      <c r="B9" s="13" t="s">
        <v>88</v>
      </c>
      <c r="C9" s="13" t="s">
        <v>89</v>
      </c>
      <c r="D9" s="13" t="s">
        <v>136</v>
      </c>
      <c r="E9" s="13"/>
      <c r="F9" s="13">
        <v>185</v>
      </c>
      <c r="G9" s="15">
        <f t="shared" si="0"/>
        <v>37</v>
      </c>
      <c r="H9" s="10">
        <f t="shared" si="1"/>
        <v>249750</v>
      </c>
    </row>
    <row r="10" spans="1:8" x14ac:dyDescent="0.3">
      <c r="A10" s="14" t="s">
        <v>95</v>
      </c>
      <c r="B10" s="14" t="s">
        <v>83</v>
      </c>
      <c r="C10" s="14" t="s">
        <v>85</v>
      </c>
      <c r="D10" s="14" t="s">
        <v>134</v>
      </c>
      <c r="E10" s="14"/>
      <c r="F10" s="14">
        <v>150</v>
      </c>
      <c r="G10" s="15">
        <f t="shared" si="0"/>
        <v>30</v>
      </c>
      <c r="H10" s="11">
        <f>G10*$B$18</f>
        <v>247500</v>
      </c>
    </row>
    <row r="11" spans="1:8" x14ac:dyDescent="0.3">
      <c r="G11" s="61" t="s">
        <v>98</v>
      </c>
      <c r="H11" s="59">
        <f>SUM(H2:H10)</f>
        <v>1998250</v>
      </c>
    </row>
    <row r="12" spans="1:8" x14ac:dyDescent="0.3">
      <c r="G12" s="8" t="s">
        <v>185</v>
      </c>
      <c r="H12" s="60">
        <f>7000+15000</f>
        <v>22000</v>
      </c>
    </row>
    <row r="13" spans="1:8" x14ac:dyDescent="0.3">
      <c r="A13" s="64" t="s">
        <v>67</v>
      </c>
      <c r="B13" s="64" t="s">
        <v>169</v>
      </c>
      <c r="D13" s="65" t="s">
        <v>172</v>
      </c>
      <c r="E13" s="65" t="s">
        <v>173</v>
      </c>
      <c r="H13" s="58">
        <f>H11+H12</f>
        <v>2020250</v>
      </c>
    </row>
    <row r="14" spans="1:8" x14ac:dyDescent="0.3">
      <c r="A14" s="6" t="s">
        <v>60</v>
      </c>
      <c r="B14" s="7">
        <v>5000</v>
      </c>
      <c r="D14" s="53" t="s">
        <v>89</v>
      </c>
      <c r="E14" s="53">
        <v>4</v>
      </c>
    </row>
    <row r="15" spans="1:8" x14ac:dyDescent="0.3">
      <c r="A15" s="6" t="s">
        <v>61</v>
      </c>
      <c r="B15" s="7">
        <v>6000</v>
      </c>
      <c r="D15" s="54" t="s">
        <v>84</v>
      </c>
      <c r="E15" s="54">
        <v>1</v>
      </c>
    </row>
    <row r="16" spans="1:8" x14ac:dyDescent="0.3">
      <c r="A16" s="6" t="s">
        <v>62</v>
      </c>
      <c r="B16" s="7">
        <v>6750</v>
      </c>
      <c r="D16" s="55" t="s">
        <v>85</v>
      </c>
      <c r="E16" s="55">
        <v>2</v>
      </c>
    </row>
    <row r="17" spans="1:2" x14ac:dyDescent="0.3">
      <c r="A17" s="6" t="s">
        <v>63</v>
      </c>
      <c r="B17" s="7">
        <v>7000</v>
      </c>
    </row>
    <row r="18" spans="1:2" x14ac:dyDescent="0.3">
      <c r="A18" s="6" t="s">
        <v>64</v>
      </c>
      <c r="B18" s="7">
        <v>8250</v>
      </c>
    </row>
    <row r="19" spans="1:2" x14ac:dyDescent="0.3">
      <c r="A19" s="6" t="s">
        <v>65</v>
      </c>
      <c r="B19" s="7">
        <v>8750</v>
      </c>
    </row>
    <row r="20" spans="1:2" x14ac:dyDescent="0.3">
      <c r="A20" s="6" t="s">
        <v>66</v>
      </c>
      <c r="B20" s="7">
        <v>9000</v>
      </c>
    </row>
  </sheetData>
  <autoFilter ref="A1:H10" xr:uid="{1C4424E8-0469-4FC1-B756-0A0D2F2356D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Analysis</vt:lpstr>
      <vt:lpstr>Total Duration Needed for Extra</vt:lpstr>
      <vt:lpstr>Crane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Orense</dc:creator>
  <cp:lastModifiedBy>Ryan Orense</cp:lastModifiedBy>
  <dcterms:created xsi:type="dcterms:W3CDTF">2021-10-29T00:20:14Z</dcterms:created>
  <dcterms:modified xsi:type="dcterms:W3CDTF">2021-11-08T00:33:16Z</dcterms:modified>
</cp:coreProperties>
</file>