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amp64\www\mikrotik\patton\config\"/>
    </mc:Choice>
  </mc:AlternateContent>
  <xr:revisionPtr revIDLastSave="0" documentId="13_ncr:1_{48A06687-564D-4E98-BCB9-BB6EB5CACDBC}" xr6:coauthVersionLast="45" xr6:coauthVersionMax="45" xr10:uidLastSave="{00000000-0000-0000-0000-000000000000}"/>
  <bookViews>
    <workbookView xWindow="7725" yWindow="-16320" windowWidth="29040" windowHeight="15840" activeTab="1" xr2:uid="{00000000-000D-0000-FFFF-FFFF00000000}"/>
  </bookViews>
  <sheets>
    <sheet name="Configuration" sheetId="1" r:id="rId1"/>
    <sheet name="4131" sheetId="14" r:id="rId2"/>
    <sheet name="4171" sheetId="15" r:id="rId3"/>
    <sheet name="4634" sheetId="12" r:id="rId4"/>
    <sheet name="4638" sheetId="11" r:id="rId5"/>
    <sheet name="4970" sheetId="13" r:id="rId6"/>
  </sheets>
  <definedNames>
    <definedName name="Administrator">Configuration!$C$11</definedName>
    <definedName name="Appel_entrant">Configuration!$C$40</definedName>
    <definedName name="Appel_Sortant">Configuration!$C$41</definedName>
    <definedName name="asdfasd">Configuration!#REF!</definedName>
    <definedName name="asdklasdkfkf">Configuration!#REF!</definedName>
    <definedName name="BliBla">Configuration!#REF!</definedName>
    <definedName name="BooleanBattery">Configuration!#REF!</definedName>
    <definedName name="BooleanBusy">Configuration!#REF!</definedName>
    <definedName name="BooleanDTMF">Configuration!#REF!</definedName>
    <definedName name="BooleanLoop">Configuration!#REF!</definedName>
    <definedName name="Codec1">Configuration!#REF!</definedName>
    <definedName name="Codec2">Configuration!#REF!</definedName>
    <definedName name="CodecG">Configuration!#REF!</definedName>
    <definedName name="CodecG711A">Configuration!#REF!</definedName>
    <definedName name="CodecG711C">Configuration!#REF!</definedName>
    <definedName name="CodecG711U">Configuration!#REF!</definedName>
    <definedName name="CodecG723">Configuration!#REF!</definedName>
    <definedName name="CodecG729">Configuration!#REF!</definedName>
    <definedName name="DefGateway">Configuration!$C$20</definedName>
    <definedName name="dfa">Configuration!#REF!</definedName>
    <definedName name="DnsServer">Configuration!$C$21</definedName>
    <definedName name="Extensions1">Configuration!#REF!</definedName>
    <definedName name="Extensions2">Configuration!#REF!</definedName>
    <definedName name="Extensions3">Configuration!#REF!</definedName>
    <definedName name="Extensions4">Configuration!#REF!</definedName>
    <definedName name="Extensions5">Configuration!#REF!</definedName>
    <definedName name="Fxo00YN">Configuration!#REF!</definedName>
    <definedName name="Fxo01YN">Configuration!#REF!</definedName>
    <definedName name="Fxo02YN">Configuration!#REF!</definedName>
    <definedName name="Fxo03YN">Configuration!#REF!</definedName>
    <definedName name="Fxo1YN">Configuration!#REF!</definedName>
    <definedName name="Hostname">Configuration!$C$10</definedName>
    <definedName name="IsdnL2ProtocolFallback">Configuration!#REF!</definedName>
    <definedName name="IsdnL2ProtocolPbx">Configuration!$C$39</definedName>
    <definedName name="IsdnProtocol">Configuration!#REF!</definedName>
    <definedName name="IsdnProtocolFallback">Configuration!#REF!</definedName>
    <definedName name="jklasdfjklasdfasdfkl">Configuration!#REF!</definedName>
    <definedName name="LanIP">Configuration!$C$18</definedName>
    <definedName name="LanMask">Configuration!$C$19</definedName>
    <definedName name="LocalSipPort">Configuration!#REF!</definedName>
    <definedName name="Maxchannel">Configuration!$C$46</definedName>
    <definedName name="Password">Configuration!$C$12</definedName>
    <definedName name="RtpPortRangeEnd">Configuration!#REF!</definedName>
    <definedName name="RtpPortRangeStart">Configuration!#REF!</definedName>
    <definedName name="RtpRangeEnd">Configuration!#REF!</definedName>
    <definedName name="RtpRangeStart">Configuration!#REF!</definedName>
    <definedName name="ServerIP">Configuration!$C$29</definedName>
    <definedName name="ServerPort">Configuration!$C$30</definedName>
    <definedName name="SipPassword">Configuration!$C$32</definedName>
    <definedName name="SipUsername">Configuration!$C$31</definedName>
    <definedName name="SntpServer">Configuration!$C$22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2" i="15" l="1"/>
  <c r="C181" i="15"/>
  <c r="C188" i="15"/>
  <c r="C187" i="15"/>
  <c r="C189" i="14"/>
  <c r="C183" i="14"/>
  <c r="C182" i="14"/>
  <c r="C188" i="14"/>
  <c r="C279" i="14"/>
  <c r="C297" i="14"/>
  <c r="C315" i="14"/>
  <c r="C333" i="14"/>
  <c r="C61" i="14" l="1"/>
  <c r="C62" i="14"/>
  <c r="C63" i="14"/>
  <c r="C263" i="14" l="1"/>
  <c r="C145" i="14"/>
  <c r="C129" i="14"/>
  <c r="C128" i="14"/>
  <c r="C231" i="15"/>
  <c r="C144" i="15"/>
  <c r="C126" i="15"/>
  <c r="C125" i="15"/>
  <c r="C5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B334" i="14"/>
  <c r="C334" i="14" s="1"/>
  <c r="B316" i="14"/>
  <c r="C316" i="14" s="1"/>
  <c r="B298" i="14"/>
  <c r="C298" i="14" s="1"/>
  <c r="B280" i="14"/>
  <c r="C280" i="14" s="1"/>
  <c r="C276" i="14"/>
  <c r="C277" i="14"/>
  <c r="C278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275" i="14"/>
  <c r="B255" i="14"/>
  <c r="C255" i="14" s="1"/>
  <c r="B248" i="14"/>
  <c r="C248" i="14" s="1"/>
  <c r="B245" i="14"/>
  <c r="C245" i="14" s="1"/>
  <c r="B240" i="14"/>
  <c r="C240" i="14" s="1"/>
  <c r="B196" i="14"/>
  <c r="C196" i="14" s="1"/>
  <c r="B195" i="14"/>
  <c r="C195" i="14" s="1"/>
  <c r="B132" i="14"/>
  <c r="C132" i="14" s="1"/>
  <c r="B72" i="14"/>
  <c r="C72" i="14" s="1"/>
  <c r="B13" i="14"/>
  <c r="C13" i="14" s="1"/>
  <c r="C274" i="14"/>
  <c r="C273" i="14"/>
  <c r="C272" i="14"/>
  <c r="C271" i="14"/>
  <c r="C270" i="14"/>
  <c r="C269" i="14"/>
  <c r="C268" i="14"/>
  <c r="C267" i="14"/>
  <c r="C266" i="14"/>
  <c r="C265" i="14"/>
  <c r="C264" i="14"/>
  <c r="C262" i="14"/>
  <c r="C261" i="14"/>
  <c r="C260" i="14"/>
  <c r="C259" i="14"/>
  <c r="C258" i="14"/>
  <c r="C257" i="14"/>
  <c r="C256" i="14"/>
  <c r="C254" i="14"/>
  <c r="C253" i="14"/>
  <c r="C252" i="14"/>
  <c r="C251" i="14"/>
  <c r="C250" i="14"/>
  <c r="C249" i="14"/>
  <c r="C247" i="14"/>
  <c r="C246" i="14"/>
  <c r="C244" i="14"/>
  <c r="C243" i="14"/>
  <c r="C242" i="14"/>
  <c r="C241" i="14"/>
  <c r="C239" i="14"/>
  <c r="C238" i="14"/>
  <c r="C237" i="14"/>
  <c r="C236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4" i="14"/>
  <c r="C193" i="14"/>
  <c r="C192" i="14"/>
  <c r="C191" i="14"/>
  <c r="C190" i="14"/>
  <c r="C186" i="14"/>
  <c r="C185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1" i="14"/>
  <c r="C130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1" i="14"/>
  <c r="C70" i="14"/>
  <c r="C69" i="14"/>
  <c r="C68" i="14"/>
  <c r="C67" i="14"/>
  <c r="C66" i="14"/>
  <c r="C65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2" i="14"/>
  <c r="C11" i="14"/>
  <c r="C10" i="14"/>
  <c r="C9" i="14"/>
  <c r="C8" i="14"/>
  <c r="C7" i="14"/>
  <c r="C6" i="14"/>
  <c r="C4" i="14"/>
  <c r="C3" i="14"/>
  <c r="C2" i="14"/>
  <c r="C1" i="14"/>
  <c r="C177" i="15"/>
  <c r="C178" i="15"/>
  <c r="C179" i="15"/>
  <c r="C185" i="15"/>
  <c r="C171" i="15"/>
  <c r="C172" i="15"/>
  <c r="C173" i="15"/>
  <c r="C174" i="15"/>
  <c r="C175" i="15"/>
  <c r="C176" i="15"/>
  <c r="C184" i="15"/>
  <c r="C189" i="15"/>
  <c r="B257" i="15"/>
  <c r="C257" i="15" s="1"/>
  <c r="B256" i="15"/>
  <c r="C256" i="15" s="1"/>
  <c r="B250" i="15"/>
  <c r="C250" i="15" s="1"/>
  <c r="B223" i="15"/>
  <c r="C223" i="15" s="1"/>
  <c r="B216" i="15"/>
  <c r="C216" i="15" s="1"/>
  <c r="B213" i="15"/>
  <c r="C213" i="15" s="1"/>
  <c r="B208" i="15"/>
  <c r="C208" i="15" s="1"/>
  <c r="C205" i="15"/>
  <c r="B199" i="15"/>
  <c r="C199" i="15" s="1"/>
  <c r="B198" i="15"/>
  <c r="C198" i="15" s="1"/>
  <c r="C134" i="15"/>
  <c r="C135" i="15"/>
  <c r="C136" i="15"/>
  <c r="C137" i="15"/>
  <c r="C138" i="15"/>
  <c r="C139" i="15"/>
  <c r="C140" i="15"/>
  <c r="C141" i="15"/>
  <c r="C142" i="15"/>
  <c r="C143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90" i="15"/>
  <c r="C191" i="15"/>
  <c r="C192" i="15"/>
  <c r="C193" i="15"/>
  <c r="C194" i="15"/>
  <c r="C195" i="15"/>
  <c r="C196" i="15"/>
  <c r="C197" i="15"/>
  <c r="C200" i="15"/>
  <c r="C201" i="15"/>
  <c r="C202" i="15"/>
  <c r="C203" i="15"/>
  <c r="C204" i="15"/>
  <c r="C206" i="15"/>
  <c r="C207" i="15"/>
  <c r="C209" i="15"/>
  <c r="C210" i="15"/>
  <c r="C211" i="15"/>
  <c r="C212" i="15"/>
  <c r="C214" i="15"/>
  <c r="C215" i="15"/>
  <c r="C217" i="15"/>
  <c r="C218" i="15"/>
  <c r="C219" i="15"/>
  <c r="C220" i="15"/>
  <c r="C221" i="15"/>
  <c r="C222" i="15"/>
  <c r="C224" i="15"/>
  <c r="C225" i="15"/>
  <c r="C226" i="15"/>
  <c r="C227" i="15"/>
  <c r="C228" i="15"/>
  <c r="C229" i="15"/>
  <c r="C230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1" i="15"/>
  <c r="C252" i="15"/>
  <c r="C253" i="15"/>
  <c r="C254" i="15"/>
  <c r="C255" i="15"/>
  <c r="C258" i="15"/>
  <c r="C259" i="15"/>
  <c r="C260" i="15"/>
  <c r="C261" i="15"/>
  <c r="C262" i="15"/>
  <c r="B129" i="15"/>
  <c r="C129" i="15" s="1"/>
  <c r="B69" i="15"/>
  <c r="C69" i="15" s="1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7" i="15"/>
  <c r="C128" i="15"/>
  <c r="C130" i="15"/>
  <c r="C131" i="15"/>
  <c r="C132" i="15"/>
  <c r="C133" i="15"/>
  <c r="C266" i="15"/>
  <c r="C265" i="15"/>
  <c r="C264" i="15"/>
  <c r="C263" i="15"/>
  <c r="C12" i="15"/>
  <c r="C11" i="15"/>
  <c r="C10" i="15"/>
  <c r="C9" i="15"/>
  <c r="C8" i="15"/>
  <c r="C7" i="15"/>
  <c r="C6" i="15"/>
  <c r="C5" i="15"/>
  <c r="C4" i="15"/>
  <c r="C3" i="15"/>
  <c r="C2" i="15"/>
  <c r="C1" i="15"/>
  <c r="C93" i="15"/>
  <c r="B13" i="15"/>
  <c r="C13" i="15" s="1"/>
  <c r="C128" i="12" l="1"/>
  <c r="C127" i="12"/>
  <c r="C126" i="12"/>
  <c r="C125" i="12"/>
  <c r="C129" i="12"/>
  <c r="C130" i="12"/>
  <c r="C131" i="12"/>
  <c r="C132" i="12"/>
  <c r="B133" i="12"/>
  <c r="C133" i="12" s="1"/>
  <c r="C6" i="11"/>
  <c r="C5" i="12"/>
  <c r="B174" i="12"/>
  <c r="C174" i="12" s="1"/>
  <c r="C172" i="12"/>
  <c r="C171" i="12"/>
  <c r="C170" i="12"/>
  <c r="C169" i="12"/>
  <c r="C168" i="12"/>
  <c r="B167" i="12"/>
  <c r="C167" i="12" s="1"/>
  <c r="C166" i="12"/>
  <c r="C165" i="12"/>
  <c r="B164" i="12"/>
  <c r="C164" i="12" s="1"/>
  <c r="C163" i="12"/>
  <c r="C162" i="12"/>
  <c r="C161" i="12"/>
  <c r="C160" i="12"/>
  <c r="B159" i="12"/>
  <c r="C159" i="12" s="1"/>
  <c r="C158" i="12"/>
  <c r="C157" i="12"/>
  <c r="C156" i="12"/>
  <c r="C155" i="12"/>
  <c r="B188" i="11"/>
  <c r="C188" i="11" s="1"/>
  <c r="C186" i="11"/>
  <c r="C185" i="11"/>
  <c r="C184" i="11"/>
  <c r="C183" i="11"/>
  <c r="C182" i="11"/>
  <c r="B181" i="11"/>
  <c r="C181" i="11" s="1"/>
  <c r="C180" i="11"/>
  <c r="C179" i="11"/>
  <c r="B178" i="11"/>
  <c r="C178" i="11" s="1"/>
  <c r="C177" i="11"/>
  <c r="C176" i="11"/>
  <c r="C175" i="11"/>
  <c r="C174" i="11"/>
  <c r="B173" i="11"/>
  <c r="C173" i="11" s="1"/>
  <c r="C172" i="11"/>
  <c r="C171" i="11"/>
  <c r="C170" i="11"/>
  <c r="C169" i="11"/>
  <c r="C168" i="11"/>
  <c r="B142" i="13"/>
  <c r="C142" i="13" s="1"/>
  <c r="C140" i="13"/>
  <c r="C141" i="13"/>
  <c r="C143" i="13"/>
  <c r="C144" i="13"/>
  <c r="C145" i="13"/>
  <c r="C146" i="13"/>
  <c r="B149" i="13"/>
  <c r="C149" i="13" s="1"/>
  <c r="C6" i="12"/>
  <c r="C7" i="11"/>
  <c r="C139" i="11" l="1"/>
  <c r="C138" i="11"/>
  <c r="C137" i="11"/>
  <c r="C136" i="11"/>
  <c r="C134" i="11"/>
  <c r="C140" i="11"/>
  <c r="B187" i="13"/>
  <c r="C187" i="13" s="1"/>
  <c r="B186" i="13"/>
  <c r="C186" i="13" s="1"/>
  <c r="C232" i="13"/>
  <c r="C194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3" i="13"/>
  <c r="C192" i="13"/>
  <c r="C191" i="13"/>
  <c r="C190" i="13"/>
  <c r="C189" i="13"/>
  <c r="C188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B139" i="13"/>
  <c r="C139" i="13" s="1"/>
  <c r="C138" i="13"/>
  <c r="C150" i="13"/>
  <c r="C147" i="13"/>
  <c r="C137" i="13"/>
  <c r="C136" i="13"/>
  <c r="C135" i="13"/>
  <c r="B134" i="13"/>
  <c r="C134" i="13" s="1"/>
  <c r="C133" i="13"/>
  <c r="C132" i="13"/>
  <c r="C131" i="13"/>
  <c r="C130" i="13"/>
  <c r="C129" i="13"/>
  <c r="C128" i="13"/>
  <c r="C127" i="13"/>
  <c r="C126" i="13"/>
  <c r="C125" i="13"/>
  <c r="C124" i="13"/>
  <c r="C123" i="13"/>
  <c r="B122" i="13"/>
  <c r="C122" i="13" s="1"/>
  <c r="B121" i="13"/>
  <c r="C121" i="13" s="1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B90" i="13"/>
  <c r="C90" i="13" s="1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B19" i="13"/>
  <c r="C19" i="13" s="1"/>
  <c r="B18" i="13"/>
  <c r="C18" i="13" s="1"/>
  <c r="C17" i="13"/>
  <c r="C16" i="13"/>
  <c r="C15" i="13"/>
  <c r="B14" i="13"/>
  <c r="C14" i="13" s="1"/>
  <c r="C13" i="13"/>
  <c r="C12" i="13"/>
  <c r="C11" i="13"/>
  <c r="C10" i="13"/>
  <c r="C9" i="13"/>
  <c r="C8" i="13"/>
  <c r="C7" i="13"/>
  <c r="C6" i="13"/>
  <c r="C5" i="13"/>
  <c r="C4" i="13"/>
  <c r="C3" i="13"/>
  <c r="C2" i="13"/>
  <c r="C1" i="13"/>
  <c r="B20" i="11"/>
  <c r="C20" i="11" s="1"/>
  <c r="B19" i="12"/>
  <c r="C19" i="12" s="1"/>
  <c r="C163" i="11"/>
  <c r="C312" i="11"/>
  <c r="C290" i="11"/>
  <c r="C291" i="11"/>
  <c r="C292" i="11"/>
  <c r="C293" i="11"/>
  <c r="C294" i="11"/>
  <c r="C295" i="11"/>
  <c r="C296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B297" i="11"/>
  <c r="C297" i="11" s="1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B243" i="12"/>
  <c r="C243" i="12" s="1"/>
  <c r="C242" i="12"/>
  <c r="C241" i="12"/>
  <c r="C240" i="12"/>
  <c r="C239" i="12"/>
  <c r="C238" i="12"/>
  <c r="C237" i="12"/>
  <c r="C256" i="12"/>
  <c r="C257" i="12"/>
  <c r="C258" i="12"/>
  <c r="C150" i="12"/>
  <c r="C29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B223" i="12"/>
  <c r="C223" i="12" s="1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B203" i="12"/>
  <c r="C203" i="12" s="1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54" i="12"/>
  <c r="C153" i="12"/>
  <c r="C152" i="12"/>
  <c r="C151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B134" i="12"/>
  <c r="C134" i="12" s="1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B93" i="12"/>
  <c r="C93" i="12" s="1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8" i="12"/>
  <c r="C27" i="12"/>
  <c r="C26" i="12"/>
  <c r="C25" i="12"/>
  <c r="C24" i="12"/>
  <c r="C23" i="12"/>
  <c r="C22" i="12"/>
  <c r="C21" i="12"/>
  <c r="C20" i="12"/>
  <c r="B18" i="12"/>
  <c r="C18" i="12" s="1"/>
  <c r="C17" i="12"/>
  <c r="C16" i="12"/>
  <c r="C15" i="12"/>
  <c r="B14" i="12"/>
  <c r="C14" i="12" s="1"/>
  <c r="C13" i="12"/>
  <c r="C12" i="12"/>
  <c r="C11" i="12"/>
  <c r="C10" i="12"/>
  <c r="C9" i="12"/>
  <c r="C8" i="12"/>
  <c r="C7" i="12"/>
  <c r="C4" i="12"/>
  <c r="C3" i="12"/>
  <c r="C2" i="12"/>
  <c r="C1" i="12"/>
  <c r="C99" i="11"/>
  <c r="C100" i="11"/>
  <c r="C101" i="11"/>
  <c r="C102" i="11"/>
  <c r="C103" i="11"/>
  <c r="C104" i="11"/>
  <c r="C105" i="11"/>
  <c r="C106" i="11"/>
  <c r="C107" i="11"/>
  <c r="C108" i="11"/>
  <c r="C202" i="11"/>
  <c r="C203" i="11"/>
  <c r="C204" i="11"/>
  <c r="C2" i="11"/>
  <c r="C3" i="11"/>
  <c r="C4" i="11"/>
  <c r="C5" i="11"/>
  <c r="C8" i="11"/>
  <c r="C9" i="11"/>
  <c r="C10" i="11"/>
  <c r="C11" i="11"/>
  <c r="C209" i="11"/>
  <c r="C210" i="11"/>
  <c r="C211" i="11"/>
  <c r="C212" i="11"/>
  <c r="C213" i="11"/>
  <c r="C214" i="11"/>
  <c r="C215" i="11"/>
  <c r="C216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8" i="11"/>
  <c r="C279" i="11"/>
  <c r="C280" i="11"/>
  <c r="C281" i="11"/>
  <c r="C282" i="11"/>
  <c r="C283" i="11"/>
  <c r="C284" i="11"/>
  <c r="C285" i="11"/>
  <c r="C286" i="11"/>
  <c r="C287" i="11"/>
  <c r="C288" i="11"/>
  <c r="B217" i="11"/>
  <c r="C217" i="11" s="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4" i="11"/>
  <c r="C165" i="11"/>
  <c r="C166" i="11"/>
  <c r="C167" i="11"/>
  <c r="C146" i="11"/>
  <c r="C69" i="11"/>
  <c r="C70" i="11"/>
  <c r="C71" i="11"/>
  <c r="C72" i="11"/>
  <c r="C73" i="11"/>
  <c r="C74" i="11"/>
  <c r="C75" i="11"/>
  <c r="C76" i="11"/>
  <c r="C77" i="11"/>
  <c r="C82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88" i="11"/>
  <c r="C89" i="11"/>
  <c r="C90" i="11"/>
  <c r="C91" i="11"/>
  <c r="C92" i="11"/>
  <c r="C93" i="11"/>
  <c r="C95" i="11"/>
  <c r="C96" i="11"/>
  <c r="C97" i="11"/>
  <c r="C9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41" i="11"/>
  <c r="C142" i="11"/>
  <c r="C143" i="11"/>
  <c r="C147" i="11"/>
  <c r="C148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5" i="11"/>
  <c r="C206" i="11"/>
  <c r="C207" i="11"/>
  <c r="C208" i="11"/>
  <c r="C289" i="11"/>
  <c r="C63" i="11"/>
  <c r="C64" i="11"/>
  <c r="C65" i="11"/>
  <c r="C66" i="11"/>
  <c r="C67" i="11"/>
  <c r="C68" i="11"/>
  <c r="C78" i="11"/>
  <c r="C79" i="11"/>
  <c r="C80" i="11"/>
  <c r="C81" i="11"/>
  <c r="C83" i="11"/>
  <c r="C84" i="11"/>
  <c r="B15" i="11"/>
  <c r="C15" i="11" s="1"/>
  <c r="C14" i="11"/>
  <c r="C13" i="11"/>
  <c r="C18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1" i="11"/>
  <c r="B277" i="11"/>
  <c r="C277" i="11" s="1"/>
  <c r="B257" i="11"/>
  <c r="C257" i="11" s="1"/>
  <c r="B237" i="11"/>
  <c r="C237" i="11" s="1"/>
  <c r="B145" i="11"/>
  <c r="C145" i="11" s="1"/>
  <c r="B144" i="11"/>
  <c r="C144" i="11" s="1"/>
  <c r="C87" i="11"/>
  <c r="C86" i="11"/>
  <c r="C85" i="11"/>
  <c r="B94" i="11"/>
  <c r="C94" i="11" s="1"/>
  <c r="C62" i="11"/>
  <c r="C61" i="11"/>
  <c r="C60" i="11"/>
  <c r="C59" i="11"/>
  <c r="C58" i="11"/>
  <c r="C57" i="11"/>
  <c r="C56" i="11"/>
  <c r="C55" i="11"/>
  <c r="C54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B19" i="11"/>
  <c r="C19" i="11" s="1"/>
  <c r="C17" i="11"/>
  <c r="C16" i="11"/>
  <c r="C12" i="11"/>
</calcChain>
</file>

<file path=xl/sharedStrings.xml><?xml version="1.0" encoding="utf-8"?>
<sst xmlns="http://schemas.openxmlformats.org/spreadsheetml/2006/main" count="1191" uniqueCount="345">
  <si>
    <t>Password:</t>
  </si>
  <si>
    <t>Name of the Administrator account</t>
  </si>
  <si>
    <t>Password of the Administrator account</t>
  </si>
  <si>
    <t xml:space="preserve">administrator </t>
  </si>
  <si>
    <t xml:space="preserve">Layer2 protocol PBX ports </t>
  </si>
  <si>
    <t xml:space="preserve">    ipaddress </t>
  </si>
  <si>
    <t xml:space="preserve">  username </t>
  </si>
  <si>
    <t xml:space="preserve">  domain 1 </t>
  </si>
  <si>
    <t xml:space="preserve">    authentication outbound</t>
  </si>
  <si>
    <t xml:space="preserve">    registration outbound</t>
  </si>
  <si>
    <t xml:space="preserve">      register auto</t>
  </si>
  <si>
    <t>context sip-gateway GW_SIP</t>
  </si>
  <si>
    <t>port ethernet 0 1</t>
  </si>
  <si>
    <t>port bri 0 0</t>
  </si>
  <si>
    <t xml:space="preserve">  clock auto</t>
  </si>
  <si>
    <t xml:space="preserve">  encapsulation q921</t>
  </si>
  <si>
    <t xml:space="preserve">  q921</t>
  </si>
  <si>
    <t xml:space="preserve">    uni-side auto</t>
  </si>
  <si>
    <t xml:space="preserve">    encapsulation q931</t>
  </si>
  <si>
    <t xml:space="preserve">    q931</t>
  </si>
  <si>
    <t xml:space="preserve">      protocol dss1</t>
  </si>
  <si>
    <t xml:space="preserve">      uni-side net</t>
  </si>
  <si>
    <t xml:space="preserve">      bchan-number-order ascending</t>
  </si>
  <si>
    <t xml:space="preserve">      encapsulation cc-isdn</t>
  </si>
  <si>
    <t xml:space="preserve">      bind interface IF_ISDN_00 switch</t>
  </si>
  <si>
    <t>port bri 0 1</t>
  </si>
  <si>
    <t xml:space="preserve">  power-feed</t>
  </si>
  <si>
    <t xml:space="preserve">      bind interface IF_ISDN_01 switch</t>
  </si>
  <si>
    <t>port bri 0 2</t>
  </si>
  <si>
    <t xml:space="preserve">      bind interface IF_ISDN_02 switch</t>
  </si>
  <si>
    <t>port bri 0 3</t>
  </si>
  <si>
    <t xml:space="preserve">      bind interface IF_ISDN_03 switch</t>
  </si>
  <si>
    <t>port bri 0 4</t>
  </si>
  <si>
    <t xml:space="preserve">      bind interface IF_ISDN_04 switch</t>
  </si>
  <si>
    <t>pp</t>
  </si>
  <si>
    <t>ISDN protocol point-point or point-multipoint</t>
  </si>
  <si>
    <t xml:space="preserve">    protocol </t>
  </si>
  <si>
    <t xml:space="preserve">    local </t>
  </si>
  <si>
    <t xml:space="preserve">  identity </t>
  </si>
  <si>
    <t>Administrator:</t>
  </si>
  <si>
    <t>cli version 3.20</t>
  </si>
  <si>
    <t xml:space="preserve">  clock-source 1 bri 0 0</t>
  </si>
  <si>
    <t xml:space="preserve">  clock-source 2 bri 0 1</t>
  </si>
  <si>
    <t xml:space="preserve">  clock-source 3 bri 0 2</t>
  </si>
  <si>
    <t>profile napt NAPT_WAN</t>
  </si>
  <si>
    <t xml:space="preserve">  fax transmission 1 relay t38-udp</t>
  </si>
  <si>
    <t xml:space="preserve">  no autonomous-transitioning</t>
  </si>
  <si>
    <t xml:space="preserve">    use profile napt NAPT_WAN</t>
  </si>
  <si>
    <t xml:space="preserve">  interface isdn IF_ISDN_00</t>
  </si>
  <si>
    <t xml:space="preserve">  interface isdn IF_ISDN_01</t>
  </si>
  <si>
    <t xml:space="preserve">  interface isdn IF_ISDN_02</t>
  </si>
  <si>
    <t xml:space="preserve">  interface isdn IF_ISDN_03</t>
  </si>
  <si>
    <t xml:space="preserve">  interface isdn IF_ISDN_04</t>
  </si>
  <si>
    <t xml:space="preserve">    bind context sip-gateway GW_SIP</t>
  </si>
  <si>
    <t xml:space="preserve">  identity-group default</t>
  </si>
  <si>
    <t>SNTP Server:</t>
  </si>
  <si>
    <t xml:space="preserve">sntp-client server primary </t>
  </si>
  <si>
    <t>webserver port 80 language en</t>
  </si>
  <si>
    <t>system</t>
  </si>
  <si>
    <t xml:space="preserve">  ic voice 0</t>
  </si>
  <si>
    <t xml:space="preserve">    low-bitrate-codec g729</t>
  </si>
  <si>
    <t>profile ppp default</t>
  </si>
  <si>
    <t>profile tone-set default</t>
  </si>
  <si>
    <t>profile voip default</t>
  </si>
  <si>
    <t>profile pstn default</t>
  </si>
  <si>
    <t>profile sip default</t>
  </si>
  <si>
    <t>profile aaa default</t>
  </si>
  <si>
    <t xml:space="preserve">  method 1 local</t>
  </si>
  <si>
    <t xml:space="preserve">  method 2 none</t>
  </si>
  <si>
    <t>context ip router</t>
  </si>
  <si>
    <t xml:space="preserve">    tcp adjust-mss rx mtu</t>
  </si>
  <si>
    <t xml:space="preserve">    tcp adjust-mss tx mtu</t>
  </si>
  <si>
    <t>context cs switch</t>
  </si>
  <si>
    <t xml:space="preserve">  no shutdown</t>
  </si>
  <si>
    <t>port ethernet 0 0</t>
  </si>
  <si>
    <t xml:space="preserve">  medium auto</t>
  </si>
  <si>
    <t xml:space="preserve">  encapsulation ip</t>
  </si>
  <si>
    <t>Notes</t>
  </si>
  <si>
    <t>Input</t>
  </si>
  <si>
    <t>Parameter</t>
  </si>
  <si>
    <t>Yes</t>
  </si>
  <si>
    <t>No</t>
  </si>
  <si>
    <t>SIP Server Port</t>
  </si>
  <si>
    <t>SIP Server IP or FQDN</t>
  </si>
  <si>
    <t>Default is 5060</t>
  </si>
  <si>
    <t>Default Gateway:</t>
  </si>
  <si>
    <t>DNS Server:</t>
  </si>
  <si>
    <t>dns-relay</t>
  </si>
  <si>
    <t>sntp-client</t>
  </si>
  <si>
    <t xml:space="preserve">    drop-cause normal-unspecified</t>
  </si>
  <si>
    <t xml:space="preserve">    drop-cause no-circuit-channel-available</t>
  </si>
  <si>
    <t xml:space="preserve">    drop-cause network-out-of-order</t>
  </si>
  <si>
    <t xml:space="preserve">    drop-cause temporary-failure</t>
  </si>
  <si>
    <t xml:space="preserve">    drop-cause switching-equipment-congestion</t>
  </si>
  <si>
    <t xml:space="preserve">    drop-cause access-info-discarded</t>
  </si>
  <si>
    <t xml:space="preserve">    drop-cause circuit-channel-not-available</t>
  </si>
  <si>
    <t xml:space="preserve">    drop-cause resources-unavailable</t>
  </si>
  <si>
    <t xml:space="preserve">dns-client server </t>
  </si>
  <si>
    <t xml:space="preserve">  route 0.0.0.0 0.0.0.0 </t>
  </si>
  <si>
    <t xml:space="preserve">    remote </t>
  </si>
  <si>
    <t>#-------------------------------END------------------------------#</t>
  </si>
  <si>
    <t>LAN IP Address:</t>
  </si>
  <si>
    <t>LAN IP Address Mask:</t>
  </si>
  <si>
    <t>SIP Username</t>
  </si>
  <si>
    <t>SIP Password</t>
  </si>
  <si>
    <t>#----------------------------------------------------------------#</t>
  </si>
  <si>
    <t>#                                                                #</t>
  </si>
  <si>
    <t># SN4638/5BIS                                                    #</t>
  </si>
  <si>
    <t># R6.4 2013-07-12 H323 SIP BRI                                   #</t>
  </si>
  <si>
    <t># Generated configuration file                                   #</t>
  </si>
  <si>
    <t>profile call-progress-tone defaultDialtone</t>
  </si>
  <si>
    <t xml:space="preserve">  play 1 5000 440 -10</t>
  </si>
  <si>
    <t>profile call-progress-tone defaultAlertingtone</t>
  </si>
  <si>
    <t xml:space="preserve">  play 1 1500 440 -10</t>
  </si>
  <si>
    <t xml:space="preserve">  pause 2 4000</t>
  </si>
  <si>
    <t>profile call-progress-tone defaultBusytone</t>
  </si>
  <si>
    <t xml:space="preserve">  play 1 500 440 -10</t>
  </si>
  <si>
    <t xml:space="preserve">  pause 2 500</t>
  </si>
  <si>
    <t xml:space="preserve">  map call-progress-tone release-tone defaultBusytone</t>
  </si>
  <si>
    <t xml:space="preserve">  map call-progress-tone congestion-tone defaultBusytone</t>
  </si>
  <si>
    <t xml:space="preserve">  codec 1 g711alaw64k rx-length 20 tx-length 20</t>
  </si>
  <si>
    <t xml:space="preserve">  codec 2 g711ulaw64k rx-length 20 tx-length 20</t>
  </si>
  <si>
    <t xml:space="preserve">  dejitter-max-delay 200</t>
  </si>
  <si>
    <t xml:space="preserve">  fax transmission 2 bypass g711alaw64k rx-length 20 tx-length 20</t>
  </si>
  <si>
    <t xml:space="preserve">  fax bypass-method signaling</t>
  </si>
  <si>
    <t xml:space="preserve">  modem transmission 1 bypass g711alaw64k rx-length 20 tx-length 20</t>
  </si>
  <si>
    <t xml:space="preserve">  modem transmission 2 bypass g711ulaw64k rx-length 20 tx-length 20</t>
  </si>
  <si>
    <t xml:space="preserve">  modem bypass-method signaling</t>
  </si>
  <si>
    <t>profile dhcp-server DHCPS_LAN</t>
  </si>
  <si>
    <t xml:space="preserve">  lease 2 hours</t>
  </si>
  <si>
    <t xml:space="preserve">  interface WAN</t>
  </si>
  <si>
    <t xml:space="preserve">  interface LAN</t>
  </si>
  <si>
    <t xml:space="preserve">  dhcp-server use profile DHCPS_LAN</t>
  </si>
  <si>
    <t xml:space="preserve">  routing-table called-e164 RT_ISDN_TO_SIP</t>
  </si>
  <si>
    <t xml:space="preserve">    route 0......... dest-interface IF_SIP</t>
  </si>
  <si>
    <t xml:space="preserve">    route 1[578] dest-interface IF_SIP</t>
  </si>
  <si>
    <t xml:space="preserve">    route 11[023459] dest-interface IF_SIP</t>
  </si>
  <si>
    <t xml:space="preserve">    route 118... dest-interface IF_SIP</t>
  </si>
  <si>
    <t xml:space="preserve">    route 00T dest-interface IF_SIP</t>
  </si>
  <si>
    <t xml:space="preserve">    route 10.. dest-interface IF_SIP</t>
  </si>
  <si>
    <t xml:space="preserve">    route 3... dest-interface IF_SIP</t>
  </si>
  <si>
    <t xml:space="preserve">    route 5.. dest-interface IF_SIP</t>
  </si>
  <si>
    <t xml:space="preserve">    route default dest-interface IF_SIP</t>
  </si>
  <si>
    <t xml:space="preserve">    route 3651T dest-interface IF_SIP CLIR</t>
  </si>
  <si>
    <t xml:space="preserve">  routing-table called-e164 RT_SIP_TO_RNIS</t>
  </si>
  <si>
    <t xml:space="preserve">    route default dest-service PORT_BALANCING</t>
  </si>
  <si>
    <t xml:space="preserve">  mapping-table called-e164 to calling-pi CLIR</t>
  </si>
  <si>
    <t xml:space="preserve">    map 3651 to restricted</t>
  </si>
  <si>
    <t xml:space="preserve">    route call dest-table RT_ISDN_TO_SIP</t>
  </si>
  <si>
    <t xml:space="preserve">    caller-name</t>
  </si>
  <si>
    <t xml:space="preserve">    user-side-ringback-tone</t>
  </si>
  <si>
    <t xml:space="preserve">  interface sip IF_SIP</t>
  </si>
  <si>
    <t xml:space="preserve">    hold-method direction-attribute sendonly</t>
  </si>
  <si>
    <t xml:space="preserve">    early-disconnect</t>
  </si>
  <si>
    <t xml:space="preserve">    trust remote</t>
  </si>
  <si>
    <t xml:space="preserve">  service hunt-group PORT_BALANCING</t>
  </si>
  <si>
    <t xml:space="preserve">    route call 1 dest-interface IF_ISDN_00</t>
  </si>
  <si>
    <t xml:space="preserve">    route call 2 dest-interface IF_ISDN_01</t>
  </si>
  <si>
    <t xml:space="preserve">    route call 3 dest-interface IF_ISDN_02</t>
  </si>
  <si>
    <t xml:space="preserve">    route call 4 dest-interface IF_ISDN_03</t>
  </si>
  <si>
    <t>authentication-service AUTH_SRV</t>
  </si>
  <si>
    <t>location-service SER_LOC</t>
  </si>
  <si>
    <t xml:space="preserve">      lifetime 600</t>
  </si>
  <si>
    <t xml:space="preserve">      retry-timeout on-system-error 10</t>
  </si>
  <si>
    <t xml:space="preserve">      retry-timeout on-client-error 10</t>
  </si>
  <si>
    <t xml:space="preserve">      retry-timeout on-server-error 10</t>
  </si>
  <si>
    <t xml:space="preserve">  interface SIP</t>
  </si>
  <si>
    <t xml:space="preserve">    bind interface WAN context router port 5060</t>
  </si>
  <si>
    <t xml:space="preserve">  bind location-service SER_LOC</t>
  </si>
  <si>
    <t xml:space="preserve">  bind interface WAN router</t>
  </si>
  <si>
    <t xml:space="preserve">  bind interface LAN router</t>
  </si>
  <si>
    <t xml:space="preserve">  domain-name-server 1 8.8.8.8</t>
  </si>
  <si>
    <t xml:space="preserve">      authenticate 1 authentication-service AUTH_SRV username </t>
  </si>
  <si>
    <t xml:space="preserve">      registrar </t>
  </si>
  <si>
    <t xml:space="preserve">  network 192.168.104.0 255.255.255.0</t>
  </si>
  <si>
    <t xml:space="preserve">  include 1 192.168.104.10 192.168.104.99</t>
  </si>
  <si>
    <t xml:space="preserve">  default-router 1 192.168.104.1</t>
  </si>
  <si>
    <t xml:space="preserve">    ipaddress 192.168.104.1 255.255.255.0</t>
  </si>
  <si>
    <t xml:space="preserve">    route call 5 dest-interface IF_ISDN_04</t>
  </si>
  <si>
    <t>Hostname:</t>
  </si>
  <si>
    <t>Hostname</t>
  </si>
  <si>
    <t xml:space="preserve">system hostname </t>
  </si>
  <si>
    <t xml:space="preserve">  clock-source 1 e1t1 0 0</t>
  </si>
  <si>
    <t>port e1t1 0 0</t>
  </si>
  <si>
    <t xml:space="preserve">  port-type e1</t>
  </si>
  <si>
    <t xml:space="preserve">  framing crc4</t>
  </si>
  <si>
    <t>BRI settings</t>
  </si>
  <si>
    <t>PRI settings</t>
  </si>
  <si>
    <t>Nombre de cannaux T2</t>
  </si>
  <si>
    <t>Max 15 ou 30</t>
  </si>
  <si>
    <t xml:space="preserve">      max-calls </t>
  </si>
  <si>
    <t xml:space="preserve">      channel-range 1 </t>
  </si>
  <si>
    <t xml:space="preserve">    route call dest-table RT_SIP_TO_RNIS</t>
  </si>
  <si>
    <t>5 T0</t>
  </si>
  <si>
    <t>Configuration Patton</t>
  </si>
  <si>
    <t>Parametres</t>
  </si>
  <si>
    <t>Tapez DHCP pour utiliser le DHCP sur le WAN</t>
  </si>
  <si>
    <t>parametres IP + ip ETH0/0</t>
  </si>
  <si>
    <t>pas utilisé si LAN IP est DHCP</t>
  </si>
  <si>
    <t>parametres SIP</t>
  </si>
  <si>
    <t>domaine ou ip registrar</t>
  </si>
  <si>
    <t>login SIP</t>
  </si>
  <si>
    <t>password SIP</t>
  </si>
  <si>
    <t xml:space="preserve">    route default dest-interface IF_ISDN_01</t>
  </si>
  <si>
    <t>clock local default-offset +01:00</t>
  </si>
  <si>
    <t># SN/000000000000                                                #</t>
  </si>
  <si>
    <t>#                 PATTON T2             #</t>
  </si>
  <si>
    <t>#               PATTON 3T0             #</t>
  </si>
  <si>
    <t>#             PATTON 5T0                #</t>
  </si>
  <si>
    <t>cli version 4.00</t>
  </si>
  <si>
    <t>actions</t>
  </si>
  <si>
    <t xml:space="preserve">  rule PROV_STARTUP</t>
  </si>
  <si>
    <t xml:space="preserve">    condition ip address:WAN.DHCP LINKUP initial</t>
  </si>
  <si>
    <t xml:space="preserve">    condition system ntp TIME_INITIALIZED</t>
  </si>
  <si>
    <t xml:space="preserve">    action 1 "provisioning execute PF_PROVISIONING_CONFIG"</t>
  </si>
  <si>
    <t>profile aaa DEFAULT</t>
  </si>
  <si>
    <t xml:space="preserve">  method 1 nodems continue-on-reject</t>
  </si>
  <si>
    <t xml:space="preserve">  method 2 local</t>
  </si>
  <si>
    <t xml:space="preserve">  method 3 none</t>
  </si>
  <si>
    <t>console</t>
  </si>
  <si>
    <t xml:space="preserve">  use profile aaa DEFAULT</t>
  </si>
  <si>
    <t>telnet-server</t>
  </si>
  <si>
    <t>ssh-server</t>
  </si>
  <si>
    <t>snmp-server</t>
  </si>
  <si>
    <t xml:space="preserve">  shutdown</t>
  </si>
  <si>
    <t>web-server</t>
  </si>
  <si>
    <t xml:space="preserve">  protocol http port 80</t>
  </si>
  <si>
    <t xml:space="preserve">  protocol https port 443</t>
  </si>
  <si>
    <t>ntp</t>
  </si>
  <si>
    <t xml:space="preserve">  server 0.patton.pool.ntp.org</t>
  </si>
  <si>
    <t xml:space="preserve">  server 1.patton.pool.ntp.org</t>
  </si>
  <si>
    <t xml:space="preserve">  server 2.patton.pool.ntp.org</t>
  </si>
  <si>
    <t xml:space="preserve">  server 3.patton.pool.ntp.org</t>
  </si>
  <si>
    <t>nodems-client</t>
  </si>
  <si>
    <t xml:space="preserve">  organization-key GFoc53eDK5DzkI3xLKdE8aqqLyBq5dva</t>
  </si>
  <si>
    <t xml:space="preserve">  resource any</t>
  </si>
  <si>
    <t>dns-server</t>
  </si>
  <si>
    <t xml:space="preserve">  relay dns-client</t>
  </si>
  <si>
    <t>dns-client</t>
  </si>
  <si>
    <t>profile tls DEFAULT</t>
  </si>
  <si>
    <t xml:space="preserve">  authentication incoming</t>
  </si>
  <si>
    <t xml:space="preserve">  authentication outgoing</t>
  </si>
  <si>
    <t xml:space="preserve">  private-key pki:private-key/DEFAULT</t>
  </si>
  <si>
    <t xml:space="preserve">  own-certificate 1 pki:certificate/DEFAULT</t>
  </si>
  <si>
    <t xml:space="preserve">  diffie-hellman-parameters pki:diffie-hellman-parameters/DEFAULT-2048</t>
  </si>
  <si>
    <t>profile provisioning PF_PROVISIONING_CONFIG</t>
  </si>
  <si>
    <t xml:space="preserve">  destination configuration</t>
  </si>
  <si>
    <t xml:space="preserve">  use profile tls DEFAULT</t>
  </si>
  <si>
    <t xml:space="preserve">  location 2 $(dhcp.66)</t>
  </si>
  <si>
    <t xml:space="preserve">  location 3 $(dhcp.66)/$(system.mac).cfg</t>
  </si>
  <si>
    <t xml:space="preserve">  location 4 http://$(dhcp.66)/$(dhcp.67)</t>
  </si>
  <si>
    <t xml:space="preserve">  location 5 http://$(dhcp.66)/$(system.mac).cfg</t>
  </si>
  <si>
    <t xml:space="preserve">  location 6 tftp://$(dhcp.66)/$(dhcp.67)</t>
  </si>
  <si>
    <t xml:space="preserve">  location 7 tftp://$(dhcp.66)/$(system.mac).cfg</t>
  </si>
  <si>
    <t xml:space="preserve">  activation reload immediate</t>
  </si>
  <si>
    <t xml:space="preserve">  play 1 1500 first-tone 440 -10</t>
  </si>
  <si>
    <t xml:space="preserve">  play 1 500 first-tone 440 -10</t>
  </si>
  <si>
    <t xml:space="preserve">  play 1 5000 first-tone 440 -10</t>
  </si>
  <si>
    <t>profile tone-set DEFAULT</t>
  </si>
  <si>
    <t>profile voip DEFAULT</t>
  </si>
  <si>
    <t>profile pstn DEFAULT</t>
  </si>
  <si>
    <t>profile rip DEFAULT</t>
  </si>
  <si>
    <t>profile sip DEFAULT</t>
  </si>
  <si>
    <t>context ip ROUTER</t>
  </si>
  <si>
    <t xml:space="preserve">  routing-table DEFAULT</t>
  </si>
  <si>
    <t xml:space="preserve">  bgp</t>
  </si>
  <si>
    <t xml:space="preserve">    shutdown</t>
  </si>
  <si>
    <t xml:space="preserve">  rip</t>
  </si>
  <si>
    <t>profile packetsmart DEFAULT</t>
  </si>
  <si>
    <t>profile ppp DEFAULT</t>
  </si>
  <si>
    <t>profile r2 DEFAULT</t>
  </si>
  <si>
    <t>cwmp-client</t>
  </si>
  <si>
    <t xml:space="preserve">  session-retry-maximum 1</t>
  </si>
  <si>
    <t xml:space="preserve">  stun</t>
  </si>
  <si>
    <t>context cs SWITCH</t>
  </si>
  <si>
    <t xml:space="preserve">  identity-group DEFAULT</t>
  </si>
  <si>
    <t xml:space="preserve">    transport-protocol udp+tcp 5060</t>
  </si>
  <si>
    <t xml:space="preserve">    no transport-protocol tls</t>
  </si>
  <si>
    <t>sip-survivability</t>
  </si>
  <si>
    <t xml:space="preserve">  bind interface ROUTER WAN</t>
  </si>
  <si>
    <t xml:space="preserve">  framing non-crc4</t>
  </si>
  <si>
    <t xml:space="preserve">    protocol pp</t>
  </si>
  <si>
    <t xml:space="preserve">      bind interface SWITCH IF_ISDN_00</t>
  </si>
  <si>
    <t>#             PATTON T2 4171           #</t>
  </si>
  <si>
    <t xml:space="preserve">  name-server </t>
  </si>
  <si>
    <t xml:space="preserve">authenticate 1 authentication-service AUTH_SRV username </t>
  </si>
  <si>
    <t xml:space="preserve">    bind ipaddress ROUTER WAN </t>
  </si>
  <si>
    <t xml:space="preserve">  bind ipaddress ROUTER WAN </t>
  </si>
  <si>
    <t xml:space="preserve">    route 0.0.0.0/0 gateway </t>
  </si>
  <si>
    <t xml:space="preserve">ipaddress </t>
  </si>
  <si>
    <t xml:space="preserve">use profile napt NAPT_WAN </t>
  </si>
  <si>
    <t>location 1 https://redirect.patton.com/$(system.mac);mac=$(system.mac);serial=$(system.serial);hwMajor=$(system.hw.major);hwMinor=$(system.hw.minor);swMajor=$(system.sw.major);swMinor=$(system.sw.minor);swDate=$(system.sw.date);productName=$(system.product.name);cliMajor=$(cli.major);cliMinor=$(cli.minor);osName=Trinity;subDirTrinity=/Trinity;subDirSmartWare=;dhcp66=$(dhcp.66);dhcp67=$(dhcp.67)</t>
  </si>
  <si>
    <t xml:space="preserve">superuser </t>
  </si>
  <si>
    <t xml:space="preserve">  mapping-table called-e164 to called-e164 CALLED_9DIGITS</t>
  </si>
  <si>
    <t xml:space="preserve">    map .%(.........) to \1</t>
  </si>
  <si>
    <t xml:space="preserve">  mapping-table called-e164 to called-e164 CALLED_4DIGITS</t>
  </si>
  <si>
    <t xml:space="preserve">    map .%(....) to \1</t>
  </si>
  <si>
    <t xml:space="preserve">  complex-function FORMAT_INCOMING_SIP</t>
  </si>
  <si>
    <t xml:space="preserve">    route default dest-interface IF_ISDN_00 FORMAT_INCOMING_SIP</t>
  </si>
  <si>
    <t>Format d'appel entrant</t>
  </si>
  <si>
    <t>pmp</t>
  </si>
  <si>
    <t>9 Chiffres</t>
  </si>
  <si>
    <t>4 Chiffres</t>
  </si>
  <si>
    <t>10 Chiffres</t>
  </si>
  <si>
    <t xml:space="preserve">    execute 1 </t>
  </si>
  <si>
    <t xml:space="preserve">  mapping-table called-e164 to called-e164 CALLED_10DIGITS</t>
  </si>
  <si>
    <t xml:space="preserve">    map .%(..........) to \1</t>
  </si>
  <si>
    <t xml:space="preserve">      max-calls 2</t>
  </si>
  <si>
    <t xml:space="preserve">      channel-range 0 1</t>
  </si>
  <si>
    <t xml:space="preserve">      bind interface SWITCH IF_ISDN_01</t>
  </si>
  <si>
    <t xml:space="preserve">      bind interface SWITCH IF_ISDN_02</t>
  </si>
  <si>
    <t xml:space="preserve">      bind interface SWITCH IF_ISDN_03</t>
  </si>
  <si>
    <t xml:space="preserve">    route default dest-service PORT_BALANCING FORMAT_INCOMING_SIP</t>
  </si>
  <si>
    <t>#             PATTON T0 4131           #</t>
  </si>
  <si>
    <t xml:space="preserve">  clock-source 4 bri 0 3</t>
  </si>
  <si>
    <t>permanent-layer2</t>
  </si>
  <si>
    <t xml:space="preserve">    map .%(.........) to 0\1</t>
  </si>
  <si>
    <t>10 Chiffres ou 9 Chiffres</t>
  </si>
  <si>
    <t>10 Chiffres, 9 Chiffres ou 4 Chiffres</t>
  </si>
  <si>
    <t xml:space="preserve">    route 0......... dest-interface IF_SIP FORMAT_OUTGOING_SIP</t>
  </si>
  <si>
    <t xml:space="preserve">    route 1[578] dest-interface IF_SIP FORMAT_OUTGOING_SIP</t>
  </si>
  <si>
    <t xml:space="preserve">    route 11[023459] dest-interface IF_SIP FORMAT_OUTGOING_SIP</t>
  </si>
  <si>
    <t xml:space="preserve">    route 118... dest-interface IF_SIP FORMAT_OUTGOING_SIP</t>
  </si>
  <si>
    <t xml:space="preserve">    route 00T dest-interface IF_SIP FORMAT_OUTGOING_SIP</t>
  </si>
  <si>
    <t xml:space="preserve">    route 10.. dest-interface IF_SIP FORMAT_OUTGOING_SIP</t>
  </si>
  <si>
    <t xml:space="preserve">    route 3... dest-interface IF_SIP FORMAT_OUTGOING_SIP</t>
  </si>
  <si>
    <t xml:space="preserve">    route 5.. dest-interface IF_SIP FORMAT_OUTGOING_SIP</t>
  </si>
  <si>
    <t xml:space="preserve">    route default dest-interface IF_SIP FORMAT_OUTGOING_SIP</t>
  </si>
  <si>
    <t xml:space="preserve">  complex-function FORMAT_OUTGOING_SIP</t>
  </si>
  <si>
    <t>Format d'appel Sortant (CLIP)</t>
  </si>
  <si>
    <t xml:space="preserve">      mapping-table callingd-e164 to calling-e164 CALLING_9DIGITS</t>
  </si>
  <si>
    <t xml:space="preserve">      mapping-table calling-e164 to calling-e164 CALLING_9DIGITS</t>
  </si>
  <si>
    <t>HOSTHOST</t>
  </si>
  <si>
    <t>DNSDNSDN</t>
  </si>
  <si>
    <t>UUUUUUUU</t>
  </si>
  <si>
    <t>PPPPPPPP</t>
  </si>
  <si>
    <t>AAAAAAAA</t>
  </si>
  <si>
    <t>MMMM</t>
  </si>
  <si>
    <t>GGGGGGGG</t>
  </si>
  <si>
    <t>SNTPSNTP</t>
  </si>
  <si>
    <t>SIPPSIPP</t>
  </si>
  <si>
    <t>USIPUSIP</t>
  </si>
  <si>
    <t>PSIPPSIP</t>
  </si>
  <si>
    <t>T2T2T2T2</t>
  </si>
  <si>
    <t>SIPSIPSI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</si>
</sst>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indexed="8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sz val="20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"/>
      <color indexed="8"/>
      <name val="Courier"/>
      <family val="3"/>
    </font>
    <font>
      <u/>
      <sz val="12.65"/>
      <color indexed="12"/>
      <name val="Calibri"/>
      <family val="2"/>
    </font>
    <font>
      <sz val="8"/>
      <name val="Verdana"/>
    </font>
    <font>
      <sz val="11"/>
      <color rgb="FFFF0000"/>
      <name val="Calibri"/>
      <family val="2"/>
    </font>
    <font>
      <sz val="48"/>
      <color indexed="8"/>
      <name val="Calibri"/>
      <family val="2"/>
    </font>
    <font>
      <b/>
      <sz val="16"/>
      <color indexed="8"/>
      <name val="Courier"/>
      <family val="3"/>
    </font>
    <font>
      <b/>
      <sz val="16"/>
      <color indexed="8"/>
      <name val="Calibri"/>
      <family val="2"/>
    </font>
    <font>
      <sz val="10"/>
      <color indexed="8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 applyAlignment="1">
      <alignment horizontal="center"/>
    </xf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vertical="top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/>
    <xf numFmtId="0" fontId="7" fillId="0" borderId="0" xfId="0" applyFont="1" applyFill="1"/>
    <xf numFmtId="0" fontId="10" fillId="0" borderId="0" xfId="1" applyAlignment="1" applyProtection="1"/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13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 applyFill="1"/>
    <xf numFmtId="0" fontId="15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0" fillId="2" borderId="1" xfId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46"/>
  <sheetViews>
    <sheetView showGridLines="0" topLeftCell="A16" zoomScale="110" zoomScaleNormal="110" workbookViewId="0">
      <selection activeCell="C41" sqref="C41"/>
    </sheetView>
  </sheetViews>
  <sheetFormatPr baseColWidth="10" defaultColWidth="8.85546875" defaultRowHeight="15"/>
  <cols>
    <col min="1" max="1" width="28.28515625" style="1" customWidth="1"/>
    <col min="2" max="2" width="5.85546875" style="1" customWidth="1"/>
    <col min="3" max="3" width="21.28515625" style="1" customWidth="1"/>
    <col min="4" max="4" width="2.85546875" style="8" customWidth="1"/>
    <col min="5" max="5" width="54.140625" style="8" customWidth="1"/>
    <col min="6" max="6" width="9.42578125" style="4" customWidth="1"/>
    <col min="7" max="7" width="9.42578125" style="1" hidden="1" customWidth="1"/>
    <col min="8" max="8" width="9.42578125" style="1" customWidth="1"/>
    <col min="9" max="16384" width="8.85546875" style="1"/>
  </cols>
  <sheetData>
    <row r="1" spans="1:7" ht="26.25">
      <c r="A1" s="33" t="s">
        <v>194</v>
      </c>
      <c r="B1" s="33"/>
      <c r="C1" s="33"/>
      <c r="D1" s="33"/>
      <c r="E1" s="33"/>
    </row>
    <row r="2" spans="1:7" ht="12" customHeight="1">
      <c r="A2" s="5"/>
      <c r="B2" s="5"/>
      <c r="C2" s="5"/>
      <c r="D2" s="5"/>
      <c r="E2" s="5"/>
      <c r="G2" s="1" t="s">
        <v>80</v>
      </c>
    </row>
    <row r="3" spans="1:7" ht="24.75" customHeight="1">
      <c r="A3" s="6"/>
      <c r="B3" s="7"/>
      <c r="G3" s="1" t="s">
        <v>81</v>
      </c>
    </row>
    <row r="4" spans="1:7" ht="24.75" customHeight="1">
      <c r="A4" s="6"/>
      <c r="B4" s="7"/>
      <c r="C4" s="9"/>
    </row>
    <row r="5" spans="1:7" ht="24.75" customHeight="1">
      <c r="A5" s="6"/>
      <c r="B5" s="7"/>
      <c r="C5" s="9"/>
      <c r="G5" s="1" t="s">
        <v>34</v>
      </c>
    </row>
    <row r="6" spans="1:7">
      <c r="G6" s="1" t="s">
        <v>300</v>
      </c>
    </row>
    <row r="7" spans="1:7">
      <c r="A7" s="32" t="s">
        <v>195</v>
      </c>
      <c r="B7" s="32"/>
      <c r="C7" s="32"/>
      <c r="D7" s="32"/>
      <c r="E7" s="32"/>
    </row>
    <row r="8" spans="1:7" ht="13.5" customHeight="1"/>
    <row r="9" spans="1:7">
      <c r="A9" s="10" t="s">
        <v>79</v>
      </c>
      <c r="B9" s="10"/>
      <c r="C9" s="10" t="s">
        <v>78</v>
      </c>
      <c r="D9" s="11"/>
      <c r="E9" s="11" t="s">
        <v>77</v>
      </c>
      <c r="G9" s="1" t="s">
        <v>302</v>
      </c>
    </row>
    <row r="10" spans="1:7">
      <c r="A10" s="18" t="s">
        <v>179</v>
      </c>
      <c r="B10" s="10"/>
      <c r="C10" s="20" t="s">
        <v>332</v>
      </c>
      <c r="D10" s="11"/>
      <c r="E10" s="17" t="s">
        <v>180</v>
      </c>
      <c r="G10" s="1" t="s">
        <v>301</v>
      </c>
    </row>
    <row r="11" spans="1:7">
      <c r="A11" s="1" t="s">
        <v>39</v>
      </c>
      <c r="C11" s="20" t="s">
        <v>334</v>
      </c>
      <c r="D11" s="3"/>
      <c r="E11" s="3" t="s">
        <v>1</v>
      </c>
      <c r="G11" s="1" t="s">
        <v>303</v>
      </c>
    </row>
    <row r="12" spans="1:7" ht="17.25">
      <c r="A12" s="1" t="s">
        <v>0</v>
      </c>
      <c r="C12" s="29" t="s">
        <v>335</v>
      </c>
      <c r="D12" s="3"/>
      <c r="E12" s="3" t="s">
        <v>2</v>
      </c>
    </row>
    <row r="15" spans="1:7">
      <c r="A15" s="32" t="s">
        <v>197</v>
      </c>
      <c r="B15" s="32"/>
      <c r="C15" s="32"/>
      <c r="D15" s="32"/>
      <c r="E15" s="32"/>
    </row>
    <row r="16" spans="1:7" ht="13.5" customHeight="1"/>
    <row r="17" spans="1:5">
      <c r="A17" s="10" t="s">
        <v>79</v>
      </c>
      <c r="B17" s="10"/>
      <c r="C17" s="10" t="s">
        <v>78</v>
      </c>
      <c r="D17" s="11"/>
      <c r="E17" s="11" t="s">
        <v>77</v>
      </c>
    </row>
    <row r="18" spans="1:5">
      <c r="A18" s="1" t="s">
        <v>101</v>
      </c>
      <c r="C18" s="20" t="s">
        <v>336</v>
      </c>
      <c r="D18" s="3"/>
      <c r="E18" s="3" t="s">
        <v>196</v>
      </c>
    </row>
    <row r="19" spans="1:5">
      <c r="A19" s="1" t="s">
        <v>102</v>
      </c>
      <c r="C19" s="20" t="s">
        <v>337</v>
      </c>
      <c r="D19" s="3"/>
      <c r="E19" s="3" t="s">
        <v>198</v>
      </c>
    </row>
    <row r="20" spans="1:5">
      <c r="A20" s="1" t="s">
        <v>85</v>
      </c>
      <c r="C20" s="20" t="s">
        <v>338</v>
      </c>
      <c r="D20" s="3"/>
      <c r="E20" s="3" t="s">
        <v>198</v>
      </c>
    </row>
    <row r="21" spans="1:5">
      <c r="A21" s="1" t="s">
        <v>86</v>
      </c>
      <c r="C21" s="20" t="s">
        <v>333</v>
      </c>
      <c r="D21" s="3"/>
      <c r="E21" s="3" t="s">
        <v>198</v>
      </c>
    </row>
    <row r="22" spans="1:5">
      <c r="A22" s="1" t="s">
        <v>55</v>
      </c>
      <c r="C22" s="20" t="s">
        <v>339</v>
      </c>
      <c r="D22" s="3"/>
      <c r="E22" s="3" t="s">
        <v>198</v>
      </c>
    </row>
    <row r="26" spans="1:5">
      <c r="A26" s="32" t="s">
        <v>199</v>
      </c>
      <c r="B26" s="32"/>
      <c r="C26" s="32"/>
      <c r="D26" s="32"/>
      <c r="E26" s="32"/>
    </row>
    <row r="27" spans="1:5" ht="9.9499999999999993" customHeight="1"/>
    <row r="28" spans="1:5">
      <c r="A28" s="10" t="s">
        <v>79</v>
      </c>
      <c r="B28" s="10"/>
      <c r="C28" s="10" t="s">
        <v>78</v>
      </c>
      <c r="D28" s="12"/>
      <c r="E28" s="11" t="s">
        <v>77</v>
      </c>
    </row>
    <row r="29" spans="1:5">
      <c r="A29" s="1" t="s">
        <v>83</v>
      </c>
      <c r="C29" s="20" t="s">
        <v>344</v>
      </c>
      <c r="D29" s="3"/>
      <c r="E29" s="3" t="s">
        <v>200</v>
      </c>
    </row>
    <row r="30" spans="1:5">
      <c r="A30" s="1" t="s">
        <v>82</v>
      </c>
      <c r="C30" s="20" t="s">
        <v>340</v>
      </c>
      <c r="D30" s="3"/>
      <c r="E30" s="3" t="s">
        <v>84</v>
      </c>
    </row>
    <row r="31" spans="1:5">
      <c r="A31" s="1" t="s">
        <v>103</v>
      </c>
      <c r="C31" s="28" t="s">
        <v>341</v>
      </c>
      <c r="D31" s="3"/>
      <c r="E31" s="3" t="s">
        <v>201</v>
      </c>
    </row>
    <row r="32" spans="1:5">
      <c r="A32" s="1" t="s">
        <v>104</v>
      </c>
      <c r="C32" s="28" t="s">
        <v>342</v>
      </c>
      <c r="D32" s="3"/>
      <c r="E32" s="3" t="s">
        <v>202</v>
      </c>
    </row>
    <row r="33" spans="1:6">
      <c r="C33" s="2"/>
      <c r="D33" s="3"/>
      <c r="E33" s="3"/>
      <c r="F33" s="1"/>
    </row>
    <row r="34" spans="1:6" ht="17.25">
      <c r="A34" s="16"/>
      <c r="C34" s="2"/>
      <c r="D34" s="3"/>
      <c r="E34" s="3"/>
      <c r="F34" s="1"/>
    </row>
    <row r="35" spans="1:6" ht="17.25">
      <c r="A35" s="16"/>
      <c r="C35" s="2"/>
      <c r="D35" s="3"/>
      <c r="E35" s="3"/>
      <c r="F35" s="1"/>
    </row>
    <row r="36" spans="1:6">
      <c r="A36" s="32" t="s">
        <v>186</v>
      </c>
      <c r="B36" s="32"/>
      <c r="C36" s="32"/>
      <c r="D36" s="32"/>
      <c r="E36" s="32"/>
    </row>
    <row r="37" spans="1:6" ht="9.9499999999999993" customHeight="1">
      <c r="C37" s="2"/>
      <c r="D37" s="3"/>
      <c r="E37" s="3"/>
    </row>
    <row r="38" spans="1:6">
      <c r="A38" s="15" t="s">
        <v>79</v>
      </c>
      <c r="B38" s="13"/>
      <c r="C38" s="10" t="s">
        <v>78</v>
      </c>
      <c r="D38" s="11"/>
      <c r="E38" s="11" t="s">
        <v>77</v>
      </c>
    </row>
    <row r="39" spans="1:6">
      <c r="A39" s="1" t="s">
        <v>4</v>
      </c>
      <c r="B39" s="10"/>
      <c r="C39" s="20" t="s">
        <v>34</v>
      </c>
      <c r="D39" s="3"/>
      <c r="E39" s="3" t="s">
        <v>35</v>
      </c>
    </row>
    <row r="40" spans="1:6">
      <c r="A40" s="1" t="s">
        <v>299</v>
      </c>
      <c r="B40" s="10"/>
      <c r="C40" s="20" t="s">
        <v>302</v>
      </c>
      <c r="D40" s="3"/>
      <c r="E40" s="3" t="s">
        <v>318</v>
      </c>
    </row>
    <row r="41" spans="1:6">
      <c r="A41" s="1" t="s">
        <v>329</v>
      </c>
      <c r="B41" s="10"/>
      <c r="C41" s="20" t="s">
        <v>301</v>
      </c>
      <c r="D41" s="3"/>
      <c r="E41" s="3" t="s">
        <v>317</v>
      </c>
    </row>
    <row r="42" spans="1:6">
      <c r="B42" s="10"/>
      <c r="D42" s="1"/>
      <c r="E42" s="1"/>
      <c r="F42" s="1"/>
    </row>
    <row r="43" spans="1:6">
      <c r="A43" s="32" t="s">
        <v>187</v>
      </c>
      <c r="B43" s="32"/>
      <c r="C43" s="32"/>
      <c r="D43" s="32"/>
      <c r="E43" s="32"/>
    </row>
    <row r="44" spans="1:6" ht="9" customHeight="1">
      <c r="A44" s="10"/>
      <c r="B44" s="10"/>
      <c r="C44" s="10"/>
      <c r="D44" s="12"/>
      <c r="E44" s="11"/>
    </row>
    <row r="45" spans="1:6">
      <c r="A45" s="15" t="s">
        <v>79</v>
      </c>
      <c r="B45" s="13"/>
      <c r="C45" s="10" t="s">
        <v>78</v>
      </c>
      <c r="D45" s="11"/>
      <c r="E45" s="11" t="s">
        <v>77</v>
      </c>
    </row>
    <row r="46" spans="1:6">
      <c r="A46" s="1" t="s">
        <v>188</v>
      </c>
      <c r="B46" s="10"/>
      <c r="C46" s="20" t="s">
        <v>343</v>
      </c>
      <c r="D46" s="3"/>
      <c r="E46" s="3" t="s">
        <v>189</v>
      </c>
    </row>
  </sheetData>
  <mergeCells count="6">
    <mergeCell ref="A43:E43"/>
    <mergeCell ref="A15:E15"/>
    <mergeCell ref="A1:E1"/>
    <mergeCell ref="A26:E26"/>
    <mergeCell ref="A36:E36"/>
    <mergeCell ref="A7:E7"/>
  </mergeCells>
  <phoneticPr fontId="11" type="noConversion"/>
  <dataValidations xWindow="626" yWindow="491" count="8">
    <dataValidation type="list" allowBlank="1" showInputMessage="1" showErrorMessage="1" sqref="C42" xr:uid="{00000000-0002-0000-0000-000000000000}">
      <formula1>$G$4:$G$5</formula1>
    </dataValidation>
    <dataValidation type="list" allowBlank="1" showInputMessage="1" showErrorMessage="1" sqref="B39:B41 B46" xr:uid="{00000000-0002-0000-0000-000001000000}">
      <formula1>$G$2:$G$3</formula1>
    </dataValidation>
    <dataValidation type="list" allowBlank="1" showInputMessage="1" showErrorMessage="1" sqref="C37" xr:uid="{00000000-0002-0000-0000-000002000000}">
      <formula1>$M$20:$M$20</formula1>
    </dataValidation>
    <dataValidation operator="greaterThan" allowBlank="1" showInputMessage="1" showErrorMessage="1" sqref="C12" xr:uid="{00000000-0002-0000-0000-000003000000}"/>
    <dataValidation type="custom" errorStyle="warning" showInputMessage="1" showErrorMessage="1" errorTitle="Address conflict" error="This address conflicts with the ip-address used for the management network. If the address can not be changed, the management address, mask and DHCP server must be manually changed or removed afterwards!" sqref="C18" xr:uid="{00000000-0002-0000-0000-000004000000}">
      <formula1>NOT(LEFT(C18,11) = "192.168.235")</formula1>
    </dataValidation>
    <dataValidation type="list" allowBlank="1" showInputMessage="1" showErrorMessage="1" sqref="C41" xr:uid="{00000000-0002-0000-0000-000005000000}">
      <formula1>$G$10:$G$11</formula1>
    </dataValidation>
    <dataValidation type="list" allowBlank="1" showInputMessage="1" showErrorMessage="1" sqref="C40" xr:uid="{6465C1E1-99D2-4530-B9AA-6DBBB5B16F6D}">
      <formula1>$G$9:$G$11</formula1>
    </dataValidation>
    <dataValidation type="list" allowBlank="1" showInputMessage="1" showErrorMessage="1" sqref="C39" xr:uid="{D397CFE3-FD00-4679-963D-DAFB569F5820}">
      <formula1>$G$5:$G$6</formula1>
    </dataValidation>
  </dataValidations>
  <pageMargins left="0.7" right="0.7" top="0.75" bottom="0.75" header="0.3" footer="0.3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1698-72C5-4C96-8B3E-B09F001D22D6}">
  <sheetPr codeName="Feuil1">
    <tabColor theme="4" tint="0.39997558519241921"/>
  </sheetPr>
  <dimension ref="A1:D377"/>
  <sheetViews>
    <sheetView showGridLines="0" tabSelected="1" workbookViewId="0">
      <selection activeCell="C186" sqref="C186"/>
    </sheetView>
  </sheetViews>
  <sheetFormatPr baseColWidth="10" defaultRowHeight="15"/>
  <cols>
    <col min="1" max="1" width="82" customWidth="1"/>
    <col min="2" max="2" width="41.42578125" customWidth="1"/>
    <col min="3" max="3" width="118.42578125" customWidth="1"/>
    <col min="4" max="4" width="33" bestFit="1" customWidth="1"/>
  </cols>
  <sheetData>
    <row r="1" spans="1:3">
      <c r="A1" s="14" t="s">
        <v>105</v>
      </c>
      <c r="B1" s="14"/>
      <c r="C1" s="14" t="str">
        <f t="shared" ref="C1:C11" si="0">A1 &amp; B1</f>
        <v>#----------------------------------------------------------------#</v>
      </c>
    </row>
    <row r="2" spans="1:3">
      <c r="A2" s="14" t="s">
        <v>106</v>
      </c>
      <c r="B2" s="14"/>
      <c r="C2" s="14" t="str">
        <f t="shared" si="0"/>
        <v>#                                                                #</v>
      </c>
    </row>
    <row r="3" spans="1:3">
      <c r="A3" s="14" t="s">
        <v>107</v>
      </c>
      <c r="B3" s="14"/>
      <c r="C3" s="14" t="str">
        <f t="shared" si="0"/>
        <v># SN4638/5BIS                                                    #</v>
      </c>
    </row>
    <row r="4" spans="1:3">
      <c r="A4" s="14" t="s">
        <v>108</v>
      </c>
      <c r="B4" s="14"/>
      <c r="C4" s="14" t="str">
        <f t="shared" si="0"/>
        <v># R6.4 2013-07-12 H323 SIP BRI                                   #</v>
      </c>
    </row>
    <row r="5" spans="1:3" ht="18.75">
      <c r="A5" s="24" t="s">
        <v>313</v>
      </c>
      <c r="B5" s="25"/>
      <c r="C5" s="25" t="str">
        <f>A5 &amp; B5</f>
        <v>#             PATTON T0 4131           #</v>
      </c>
    </row>
    <row r="6" spans="1:3">
      <c r="A6" s="14" t="s">
        <v>205</v>
      </c>
      <c r="B6" s="14"/>
      <c r="C6" s="14" t="str">
        <f t="shared" si="0"/>
        <v># SN/000000000000                                                #</v>
      </c>
    </row>
    <row r="7" spans="1:3">
      <c r="A7" s="14" t="s">
        <v>109</v>
      </c>
      <c r="B7" s="14"/>
      <c r="C7" s="14" t="str">
        <f t="shared" si="0"/>
        <v># Generated configuration file                                   #</v>
      </c>
    </row>
    <row r="8" spans="1:3">
      <c r="A8" s="14" t="s">
        <v>106</v>
      </c>
      <c r="B8" s="14"/>
      <c r="C8" s="14" t="str">
        <f t="shared" si="0"/>
        <v>#                                                                #</v>
      </c>
    </row>
    <row r="9" spans="1:3">
      <c r="A9" s="14" t="s">
        <v>105</v>
      </c>
      <c r="B9" s="14"/>
      <c r="C9" s="14" t="str">
        <f t="shared" si="0"/>
        <v>#----------------------------------------------------------------#</v>
      </c>
    </row>
    <row r="10" spans="1:3">
      <c r="B10" s="14"/>
      <c r="C10" s="14" t="str">
        <f t="shared" si="0"/>
        <v/>
      </c>
    </row>
    <row r="11" spans="1:3">
      <c r="A11" t="s">
        <v>209</v>
      </c>
      <c r="B11" s="14"/>
      <c r="C11" s="14" t="str">
        <f t="shared" si="0"/>
        <v>cli version 4.00</v>
      </c>
    </row>
    <row r="12" spans="1:3">
      <c r="A12" t="s">
        <v>292</v>
      </c>
      <c r="B12" s="14"/>
      <c r="C12" s="14" t="str">
        <f>IF(LEN([0]!Password ) &gt; 0,(A12 &amp; TRIM([0]!Administrator) &amp; " password " &amp; TRIM([0]!Password)),"")</f>
        <v>superuser UUUUUUUU password PPPPPPPP</v>
      </c>
    </row>
    <row r="13" spans="1:3">
      <c r="A13" t="s">
        <v>181</v>
      </c>
      <c r="B13" s="14" t="str">
        <f>TRIM([0]!Hostname)</f>
        <v>HOSTHOST</v>
      </c>
      <c r="C13" s="14" t="str">
        <f>A13&amp;B13</f>
        <v>system hostname HOSTHOST</v>
      </c>
    </row>
    <row r="14" spans="1:3">
      <c r="B14" s="14"/>
      <c r="C14" s="14"/>
    </row>
    <row r="15" spans="1:3">
      <c r="A15" t="s">
        <v>210</v>
      </c>
      <c r="B15" s="14"/>
      <c r="C15" s="14" t="str">
        <f t="shared" ref="C15:C81" si="1">A15&amp;B15</f>
        <v>actions</v>
      </c>
    </row>
    <row r="16" spans="1:3">
      <c r="B16" s="14"/>
      <c r="C16" s="14" t="str">
        <f t="shared" si="1"/>
        <v/>
      </c>
    </row>
    <row r="17" spans="1:3">
      <c r="A17" t="s">
        <v>211</v>
      </c>
      <c r="B17" s="14"/>
      <c r="C17" s="14" t="str">
        <f t="shared" si="1"/>
        <v xml:space="preserve">  rule PROV_STARTUP</v>
      </c>
    </row>
    <row r="18" spans="1:3">
      <c r="A18" t="s">
        <v>212</v>
      </c>
      <c r="B18" s="14"/>
      <c r="C18" s="14" t="str">
        <f t="shared" si="1"/>
        <v xml:space="preserve">    condition ip address:WAN.DHCP LINKUP initial</v>
      </c>
    </row>
    <row r="19" spans="1:3">
      <c r="A19" t="s">
        <v>213</v>
      </c>
      <c r="C19" s="14" t="str">
        <f t="shared" si="1"/>
        <v xml:space="preserve">    condition system ntp TIME_INITIALIZED</v>
      </c>
    </row>
    <row r="20" spans="1:3">
      <c r="A20" t="s">
        <v>214</v>
      </c>
      <c r="B20" s="14"/>
      <c r="C20" s="14" t="str">
        <f t="shared" si="1"/>
        <v xml:space="preserve">    action 1 "provisioning execute PF_PROVISIONING_CONFIG"</v>
      </c>
    </row>
    <row r="21" spans="1:3">
      <c r="B21" s="14"/>
      <c r="C21" s="14" t="str">
        <f t="shared" si="1"/>
        <v/>
      </c>
    </row>
    <row r="22" spans="1:3">
      <c r="A22" t="s">
        <v>215</v>
      </c>
      <c r="B22" s="14"/>
      <c r="C22" s="14" t="str">
        <f t="shared" si="1"/>
        <v>profile aaa DEFAULT</v>
      </c>
    </row>
    <row r="23" spans="1:3">
      <c r="A23" t="s">
        <v>216</v>
      </c>
      <c r="B23" s="14"/>
      <c r="C23" s="14" t="str">
        <f t="shared" si="1"/>
        <v xml:space="preserve">  method 1 nodems continue-on-reject</v>
      </c>
    </row>
    <row r="24" spans="1:3">
      <c r="A24" t="s">
        <v>217</v>
      </c>
      <c r="B24" s="14"/>
      <c r="C24" s="14" t="str">
        <f t="shared" si="1"/>
        <v xml:space="preserve">  method 2 local</v>
      </c>
    </row>
    <row r="25" spans="1:3">
      <c r="A25" t="s">
        <v>218</v>
      </c>
      <c r="B25" s="14"/>
      <c r="C25" s="14" t="str">
        <f t="shared" si="1"/>
        <v xml:space="preserve">  method 3 none</v>
      </c>
    </row>
    <row r="26" spans="1:3">
      <c r="B26" s="14"/>
      <c r="C26" s="14" t="str">
        <f t="shared" si="1"/>
        <v/>
      </c>
    </row>
    <row r="27" spans="1:3">
      <c r="A27" t="s">
        <v>219</v>
      </c>
      <c r="B27" s="14"/>
      <c r="C27" s="14" t="str">
        <f t="shared" si="1"/>
        <v>console</v>
      </c>
    </row>
    <row r="28" spans="1:3">
      <c r="A28" t="s">
        <v>220</v>
      </c>
      <c r="B28" s="14"/>
      <c r="C28" s="14" t="str">
        <f t="shared" si="1"/>
        <v xml:space="preserve">  use profile aaa DEFAULT</v>
      </c>
    </row>
    <row r="29" spans="1:3">
      <c r="B29" s="14"/>
      <c r="C29" s="14" t="str">
        <f t="shared" si="1"/>
        <v/>
      </c>
    </row>
    <row r="30" spans="1:3">
      <c r="A30" t="s">
        <v>221</v>
      </c>
      <c r="B30" s="14"/>
      <c r="C30" s="14" t="str">
        <f t="shared" si="1"/>
        <v>telnet-server</v>
      </c>
    </row>
    <row r="31" spans="1:3">
      <c r="A31" t="s">
        <v>220</v>
      </c>
      <c r="B31" s="14"/>
      <c r="C31" s="14" t="str">
        <f t="shared" si="1"/>
        <v xml:space="preserve">  use profile aaa DEFAULT</v>
      </c>
    </row>
    <row r="32" spans="1:3">
      <c r="A32" t="s">
        <v>73</v>
      </c>
      <c r="B32" s="14"/>
      <c r="C32" s="14" t="str">
        <f t="shared" si="1"/>
        <v xml:space="preserve">  no shutdown</v>
      </c>
    </row>
    <row r="33" spans="1:3">
      <c r="B33" s="14"/>
      <c r="C33" s="14" t="str">
        <f t="shared" si="1"/>
        <v/>
      </c>
    </row>
    <row r="34" spans="1:3">
      <c r="A34" t="s">
        <v>222</v>
      </c>
      <c r="B34" s="14"/>
      <c r="C34" s="14" t="str">
        <f t="shared" si="1"/>
        <v>ssh-server</v>
      </c>
    </row>
    <row r="35" spans="1:3">
      <c r="A35" t="s">
        <v>220</v>
      </c>
      <c r="B35" s="14"/>
      <c r="C35" s="14" t="str">
        <f t="shared" si="1"/>
        <v xml:space="preserve">  use profile aaa DEFAULT</v>
      </c>
    </row>
    <row r="36" spans="1:3">
      <c r="A36" t="s">
        <v>73</v>
      </c>
      <c r="B36" s="14"/>
      <c r="C36" s="14" t="str">
        <f t="shared" si="1"/>
        <v xml:space="preserve">  no shutdown</v>
      </c>
    </row>
    <row r="37" spans="1:3">
      <c r="B37" s="14"/>
      <c r="C37" s="14" t="str">
        <f t="shared" si="1"/>
        <v/>
      </c>
    </row>
    <row r="38" spans="1:3">
      <c r="A38" t="s">
        <v>223</v>
      </c>
      <c r="B38" s="14"/>
      <c r="C38" s="14" t="str">
        <f t="shared" si="1"/>
        <v>snmp-server</v>
      </c>
    </row>
    <row r="39" spans="1:3">
      <c r="A39" t="s">
        <v>224</v>
      </c>
      <c r="B39" s="14"/>
      <c r="C39" s="14" t="str">
        <f t="shared" si="1"/>
        <v xml:space="preserve">  shutdown</v>
      </c>
    </row>
    <row r="40" spans="1:3">
      <c r="B40" s="14"/>
      <c r="C40" s="14" t="str">
        <f t="shared" si="1"/>
        <v/>
      </c>
    </row>
    <row r="41" spans="1:3">
      <c r="A41" t="s">
        <v>225</v>
      </c>
      <c r="B41" s="14"/>
      <c r="C41" s="14" t="str">
        <f t="shared" si="1"/>
        <v>web-server</v>
      </c>
    </row>
    <row r="42" spans="1:3">
      <c r="A42" t="s">
        <v>226</v>
      </c>
      <c r="B42" s="14"/>
      <c r="C42" s="14" t="str">
        <f t="shared" si="1"/>
        <v xml:space="preserve">  protocol http port 80</v>
      </c>
    </row>
    <row r="43" spans="1:3">
      <c r="A43" t="s">
        <v>227</v>
      </c>
      <c r="B43" s="14"/>
      <c r="C43" s="14" t="str">
        <f t="shared" si="1"/>
        <v xml:space="preserve">  protocol https port 443</v>
      </c>
    </row>
    <row r="44" spans="1:3">
      <c r="A44" t="s">
        <v>220</v>
      </c>
      <c r="B44" s="14"/>
      <c r="C44" s="14" t="str">
        <f t="shared" si="1"/>
        <v xml:space="preserve">  use profile aaa DEFAULT</v>
      </c>
    </row>
    <row r="45" spans="1:3">
      <c r="A45" t="s">
        <v>73</v>
      </c>
      <c r="B45" s="14"/>
      <c r="C45" s="14" t="str">
        <f t="shared" si="1"/>
        <v xml:space="preserve">  no shutdown</v>
      </c>
    </row>
    <row r="46" spans="1:3">
      <c r="B46" s="14"/>
      <c r="C46" s="14" t="str">
        <f t="shared" si="1"/>
        <v/>
      </c>
    </row>
    <row r="47" spans="1:3">
      <c r="A47" t="s">
        <v>228</v>
      </c>
      <c r="B47" s="14"/>
      <c r="C47" s="14" t="str">
        <f t="shared" si="1"/>
        <v>ntp</v>
      </c>
    </row>
    <row r="48" spans="1:3">
      <c r="A48" t="s">
        <v>229</v>
      </c>
      <c r="B48" s="14"/>
      <c r="C48" s="14" t="str">
        <f t="shared" si="1"/>
        <v xml:space="preserve">  server 0.patton.pool.ntp.org</v>
      </c>
    </row>
    <row r="49" spans="1:3">
      <c r="A49" t="s">
        <v>230</v>
      </c>
      <c r="B49" s="14"/>
      <c r="C49" s="14" t="str">
        <f t="shared" si="1"/>
        <v xml:space="preserve">  server 1.patton.pool.ntp.org</v>
      </c>
    </row>
    <row r="50" spans="1:3">
      <c r="A50" t="s">
        <v>231</v>
      </c>
      <c r="B50" s="14"/>
      <c r="C50" s="14" t="str">
        <f t="shared" si="1"/>
        <v xml:space="preserve">  server 2.patton.pool.ntp.org</v>
      </c>
    </row>
    <row r="51" spans="1:3">
      <c r="A51" t="s">
        <v>232</v>
      </c>
      <c r="B51" s="14"/>
      <c r="C51" s="14" t="str">
        <f t="shared" si="1"/>
        <v xml:space="preserve">  server 3.patton.pool.ntp.org</v>
      </c>
    </row>
    <row r="52" spans="1:3">
      <c r="A52" t="s">
        <v>73</v>
      </c>
      <c r="B52" s="14"/>
      <c r="C52" s="14" t="str">
        <f t="shared" si="1"/>
        <v xml:space="preserve">  no shutdown</v>
      </c>
    </row>
    <row r="53" spans="1:3">
      <c r="B53" s="14"/>
      <c r="C53" s="14" t="str">
        <f t="shared" si="1"/>
        <v/>
      </c>
    </row>
    <row r="54" spans="1:3">
      <c r="A54" t="s">
        <v>233</v>
      </c>
      <c r="B54" s="14"/>
      <c r="C54" s="14" t="str">
        <f t="shared" si="1"/>
        <v>nodems-client</v>
      </c>
    </row>
    <row r="55" spans="1:3">
      <c r="A55" t="s">
        <v>234</v>
      </c>
      <c r="B55" s="14"/>
      <c r="C55" s="14" t="str">
        <f t="shared" si="1"/>
        <v xml:space="preserve">  organization-key GFoc53eDK5DzkI3xLKdE8aqqLyBq5dva</v>
      </c>
    </row>
    <row r="56" spans="1:3">
      <c r="A56" t="s">
        <v>235</v>
      </c>
      <c r="B56" s="14"/>
      <c r="C56" s="14" t="str">
        <f t="shared" si="1"/>
        <v xml:space="preserve">  resource any</v>
      </c>
    </row>
    <row r="57" spans="1:3">
      <c r="A57" t="s">
        <v>73</v>
      </c>
      <c r="B57" s="14"/>
      <c r="C57" s="14" t="str">
        <f t="shared" si="1"/>
        <v xml:space="preserve">  no shutdown</v>
      </c>
    </row>
    <row r="58" spans="1:3">
      <c r="B58" s="14"/>
      <c r="C58" s="14" t="str">
        <f t="shared" si="1"/>
        <v/>
      </c>
    </row>
    <row r="59" spans="1:3">
      <c r="A59" t="s">
        <v>58</v>
      </c>
      <c r="B59" s="14"/>
      <c r="C59" s="14" t="str">
        <f t="shared" si="1"/>
        <v>system</v>
      </c>
    </row>
    <row r="60" spans="1:3">
      <c r="A60" t="s">
        <v>41</v>
      </c>
      <c r="B60" s="14"/>
      <c r="C60" s="14" t="str">
        <f t="shared" si="1"/>
        <v xml:space="preserve">  clock-source 1 bri 0 0</v>
      </c>
    </row>
    <row r="61" spans="1:3">
      <c r="A61" t="s">
        <v>42</v>
      </c>
      <c r="B61" s="14"/>
      <c r="C61" s="14" t="str">
        <f t="shared" si="1"/>
        <v xml:space="preserve">  clock-source 2 bri 0 1</v>
      </c>
    </row>
    <row r="62" spans="1:3">
      <c r="A62" t="s">
        <v>43</v>
      </c>
      <c r="B62" s="14"/>
      <c r="C62" s="14" t="str">
        <f t="shared" si="1"/>
        <v xml:space="preserve">  clock-source 3 bri 0 2</v>
      </c>
    </row>
    <row r="63" spans="1:3">
      <c r="A63" t="s">
        <v>314</v>
      </c>
      <c r="B63" s="14"/>
      <c r="C63" s="14" t="str">
        <f t="shared" si="1"/>
        <v xml:space="preserve">  clock-source 4 bri 0 3</v>
      </c>
    </row>
    <row r="64" spans="1:3">
      <c r="B64" s="14"/>
      <c r="C64" s="14"/>
    </row>
    <row r="65" spans="1:3">
      <c r="A65" t="s">
        <v>44</v>
      </c>
      <c r="B65" s="14"/>
      <c r="C65" s="14" t="str">
        <f t="shared" si="1"/>
        <v>profile napt NAPT_WAN</v>
      </c>
    </row>
    <row r="66" spans="1:3">
      <c r="B66" s="14"/>
      <c r="C66" s="14" t="str">
        <f t="shared" si="1"/>
        <v/>
      </c>
    </row>
    <row r="67" spans="1:3">
      <c r="A67" t="s">
        <v>236</v>
      </c>
      <c r="B67" s="14"/>
      <c r="C67" s="14" t="str">
        <f t="shared" si="1"/>
        <v>dns-server</v>
      </c>
    </row>
    <row r="68" spans="1:3">
      <c r="A68" t="s">
        <v>237</v>
      </c>
      <c r="B68" s="14"/>
      <c r="C68" s="14" t="str">
        <f t="shared" si="1"/>
        <v xml:space="preserve">  relay dns-client</v>
      </c>
    </row>
    <row r="69" spans="1:3">
      <c r="A69" t="s">
        <v>224</v>
      </c>
      <c r="B69" s="14"/>
      <c r="C69" s="14" t="str">
        <f t="shared" si="1"/>
        <v xml:space="preserve">  shutdown</v>
      </c>
    </row>
    <row r="70" spans="1:3">
      <c r="B70" s="14"/>
      <c r="C70" s="14" t="str">
        <f t="shared" si="1"/>
        <v/>
      </c>
    </row>
    <row r="71" spans="1:3">
      <c r="A71" t="s">
        <v>238</v>
      </c>
      <c r="B71" s="14"/>
      <c r="C71" s="14" t="str">
        <f t="shared" si="1"/>
        <v>dns-client</v>
      </c>
    </row>
    <row r="72" spans="1:3">
      <c r="A72" t="s">
        <v>284</v>
      </c>
      <c r="B72" s="14" t="str">
        <f>DnsServer</f>
        <v>DNSDNSDN</v>
      </c>
      <c r="C72" s="14" t="str">
        <f t="shared" si="1"/>
        <v xml:space="preserve">  name-server DNSDNSDN</v>
      </c>
    </row>
    <row r="73" spans="1:3">
      <c r="B73" s="14"/>
      <c r="C73" s="14" t="str">
        <f t="shared" si="1"/>
        <v/>
      </c>
    </row>
    <row r="74" spans="1:3">
      <c r="A74" t="s">
        <v>239</v>
      </c>
      <c r="B74" s="14"/>
      <c r="C74" s="14" t="str">
        <f t="shared" si="1"/>
        <v>profile tls DEFAULT</v>
      </c>
    </row>
    <row r="75" spans="1:3">
      <c r="A75" t="s">
        <v>240</v>
      </c>
      <c r="B75" s="14"/>
      <c r="C75" s="14" t="str">
        <f t="shared" si="1"/>
        <v xml:space="preserve">  authentication incoming</v>
      </c>
    </row>
    <row r="76" spans="1:3">
      <c r="A76" t="s">
        <v>241</v>
      </c>
      <c r="B76" s="14"/>
      <c r="C76" s="14" t="str">
        <f t="shared" si="1"/>
        <v xml:space="preserve">  authentication outgoing</v>
      </c>
    </row>
    <row r="77" spans="1:3">
      <c r="A77" t="s">
        <v>242</v>
      </c>
      <c r="B77" s="14"/>
      <c r="C77" s="14" t="str">
        <f t="shared" si="1"/>
        <v xml:space="preserve">  private-key pki:private-key/DEFAULT</v>
      </c>
    </row>
    <row r="78" spans="1:3">
      <c r="A78" t="s">
        <v>243</v>
      </c>
      <c r="B78" s="14"/>
      <c r="C78" s="14" t="str">
        <f t="shared" si="1"/>
        <v xml:space="preserve">  own-certificate 1 pki:certificate/DEFAULT</v>
      </c>
    </row>
    <row r="79" spans="1:3">
      <c r="A79" t="s">
        <v>244</v>
      </c>
      <c r="B79" s="14"/>
      <c r="C79" s="14" t="str">
        <f t="shared" si="1"/>
        <v xml:space="preserve">  diffie-hellman-parameters pki:diffie-hellman-parameters/DEFAULT-2048</v>
      </c>
    </row>
    <row r="80" spans="1:3">
      <c r="B80" s="14"/>
      <c r="C80" s="14" t="str">
        <f t="shared" si="1"/>
        <v/>
      </c>
    </row>
    <row r="81" spans="1:3">
      <c r="A81" t="s">
        <v>245</v>
      </c>
      <c r="B81" s="14"/>
      <c r="C81" s="14" t="str">
        <f t="shared" si="1"/>
        <v>profile provisioning PF_PROVISIONING_CONFIG</v>
      </c>
    </row>
    <row r="82" spans="1:3">
      <c r="A82" t="s">
        <v>246</v>
      </c>
      <c r="B82" s="14"/>
      <c r="C82" s="14" t="str">
        <f t="shared" ref="C82:C143" si="2">A82&amp;B82</f>
        <v xml:space="preserve">  destination configuration</v>
      </c>
    </row>
    <row r="83" spans="1:3">
      <c r="A83" t="s">
        <v>247</v>
      </c>
      <c r="B83" s="14"/>
      <c r="C83" s="14" t="str">
        <f t="shared" si="2"/>
        <v xml:space="preserve">  use profile tls DEFAULT</v>
      </c>
    </row>
    <row r="84" spans="1:3">
      <c r="A84" t="s">
        <v>291</v>
      </c>
      <c r="B84" s="14"/>
      <c r="C84" s="14" t="str">
        <f t="shared" si="2"/>
        <v>location 1 https://redirect.patton.com/$(system.mac);mac=$(system.mac);serial=$(system.serial);hwMajor=$(system.hw.major);hwMinor=$(system.hw.minor);swMajor=$(system.sw.major);swMinor=$(system.sw.minor);swDate=$(system.sw.date);productName=$(system.product.name);cliMajor=$(cli.major);cliMinor=$(cli.minor);osName=Trinity;subDirTrinity=/Trinity;subDirSmartWare=;dhcp66=$(dhcp.66);dhcp67=$(dhcp.67)</v>
      </c>
    </row>
    <row r="85" spans="1:3">
      <c r="A85" t="s">
        <v>248</v>
      </c>
      <c r="B85" s="14"/>
      <c r="C85" s="14" t="str">
        <f t="shared" si="2"/>
        <v xml:space="preserve">  location 2 $(dhcp.66)</v>
      </c>
    </row>
    <row r="86" spans="1:3">
      <c r="A86" t="s">
        <v>249</v>
      </c>
      <c r="B86" s="14"/>
      <c r="C86" s="14" t="str">
        <f t="shared" si="2"/>
        <v xml:space="preserve">  location 3 $(dhcp.66)/$(system.mac).cfg</v>
      </c>
    </row>
    <row r="87" spans="1:3">
      <c r="A87" t="s">
        <v>250</v>
      </c>
      <c r="B87" s="14"/>
      <c r="C87" s="14" t="str">
        <f t="shared" si="2"/>
        <v xml:space="preserve">  location 4 http://$(dhcp.66)/$(dhcp.67)</v>
      </c>
    </row>
    <row r="88" spans="1:3">
      <c r="A88" t="s">
        <v>251</v>
      </c>
      <c r="B88" s="14"/>
      <c r="C88" s="14" t="str">
        <f t="shared" si="2"/>
        <v xml:space="preserve">  location 5 http://$(dhcp.66)/$(system.mac).cfg</v>
      </c>
    </row>
    <row r="89" spans="1:3">
      <c r="A89" t="s">
        <v>252</v>
      </c>
      <c r="B89" s="14"/>
      <c r="C89" s="14" t="str">
        <f t="shared" si="2"/>
        <v xml:space="preserve">  location 6 tftp://$(dhcp.66)/$(dhcp.67)</v>
      </c>
    </row>
    <row r="90" spans="1:3">
      <c r="A90" t="s">
        <v>253</v>
      </c>
      <c r="B90" s="14"/>
      <c r="C90" s="14" t="str">
        <f t="shared" si="2"/>
        <v xml:space="preserve">  location 7 tftp://$(dhcp.66)/$(system.mac).cfg</v>
      </c>
    </row>
    <row r="91" spans="1:3">
      <c r="A91" t="s">
        <v>254</v>
      </c>
      <c r="B91" s="14"/>
      <c r="C91" s="14" t="str">
        <f t="shared" si="2"/>
        <v xml:space="preserve">  activation reload immediate</v>
      </c>
    </row>
    <row r="92" spans="1:3">
      <c r="B92" s="14"/>
      <c r="C92" s="14" t="str">
        <f t="shared" si="2"/>
        <v/>
      </c>
    </row>
    <row r="93" spans="1:3">
      <c r="A93" t="s">
        <v>112</v>
      </c>
      <c r="B93" s="14"/>
      <c r="C93" s="14" t="str">
        <f t="shared" si="2"/>
        <v>profile call-progress-tone defaultAlertingtone</v>
      </c>
    </row>
    <row r="94" spans="1:3">
      <c r="A94" t="s">
        <v>255</v>
      </c>
      <c r="B94" s="14"/>
      <c r="C94" s="14" t="str">
        <f t="shared" si="2"/>
        <v xml:space="preserve">  play 1 1500 first-tone 440 -10</v>
      </c>
    </row>
    <row r="95" spans="1:3">
      <c r="A95" t="s">
        <v>114</v>
      </c>
      <c r="B95" s="14"/>
      <c r="C95" s="14" t="str">
        <f t="shared" si="2"/>
        <v xml:space="preserve">  pause 2 4000</v>
      </c>
    </row>
    <row r="96" spans="1:3">
      <c r="B96" s="14"/>
      <c r="C96" s="14" t="str">
        <f t="shared" si="2"/>
        <v/>
      </c>
    </row>
    <row r="97" spans="1:3">
      <c r="A97" t="s">
        <v>115</v>
      </c>
      <c r="B97" s="14"/>
      <c r="C97" s="14" t="str">
        <f t="shared" si="2"/>
        <v>profile call-progress-tone defaultBusytone</v>
      </c>
    </row>
    <row r="98" spans="1:3">
      <c r="A98" t="s">
        <v>256</v>
      </c>
      <c r="B98" s="14"/>
      <c r="C98" s="14" t="str">
        <f t="shared" si="2"/>
        <v xml:space="preserve">  play 1 500 first-tone 440 -10</v>
      </c>
    </row>
    <row r="99" spans="1:3">
      <c r="A99" t="s">
        <v>117</v>
      </c>
      <c r="B99" s="14"/>
      <c r="C99" s="14" t="str">
        <f t="shared" si="2"/>
        <v xml:space="preserve">  pause 2 500</v>
      </c>
    </row>
    <row r="100" spans="1:3">
      <c r="B100" s="14"/>
      <c r="C100" s="14" t="str">
        <f t="shared" si="2"/>
        <v/>
      </c>
    </row>
    <row r="101" spans="1:3">
      <c r="A101" t="s">
        <v>110</v>
      </c>
      <c r="B101" s="14"/>
      <c r="C101" s="14" t="str">
        <f t="shared" si="2"/>
        <v>profile call-progress-tone defaultDialtone</v>
      </c>
    </row>
    <row r="102" spans="1:3">
      <c r="A102" t="s">
        <v>257</v>
      </c>
      <c r="B102" s="14"/>
      <c r="C102" s="14" t="str">
        <f t="shared" si="2"/>
        <v xml:space="preserve">  play 1 5000 first-tone 440 -10</v>
      </c>
    </row>
    <row r="103" spans="1:3">
      <c r="B103" s="14"/>
      <c r="C103" s="14" t="str">
        <f t="shared" si="2"/>
        <v/>
      </c>
    </row>
    <row r="104" spans="1:3">
      <c r="A104" t="s">
        <v>258</v>
      </c>
      <c r="B104" s="14"/>
      <c r="C104" s="14" t="str">
        <f t="shared" si="2"/>
        <v>profile tone-set DEFAULT</v>
      </c>
    </row>
    <row r="105" spans="1:3">
      <c r="A105" t="s">
        <v>119</v>
      </c>
      <c r="B105" s="14"/>
      <c r="C105" s="14" t="str">
        <f t="shared" si="2"/>
        <v xml:space="preserve">  map call-progress-tone congestion-tone defaultBusytone</v>
      </c>
    </row>
    <row r="106" spans="1:3">
      <c r="A106" t="s">
        <v>118</v>
      </c>
      <c r="B106" s="14"/>
      <c r="C106" s="14" t="str">
        <f t="shared" si="2"/>
        <v xml:space="preserve">  map call-progress-tone release-tone defaultBusytone</v>
      </c>
    </row>
    <row r="107" spans="1:3">
      <c r="B107" s="14"/>
      <c r="C107" s="14" t="str">
        <f t="shared" si="2"/>
        <v/>
      </c>
    </row>
    <row r="108" spans="1:3">
      <c r="A108" t="s">
        <v>259</v>
      </c>
      <c r="B108" s="14"/>
      <c r="C108" s="14" t="str">
        <f t="shared" si="2"/>
        <v>profile voip DEFAULT</v>
      </c>
    </row>
    <row r="109" spans="1:3">
      <c r="A109" t="s">
        <v>120</v>
      </c>
      <c r="B109" s="14"/>
      <c r="C109" s="14" t="str">
        <f t="shared" si="2"/>
        <v xml:space="preserve">  codec 1 g711alaw64k rx-length 20 tx-length 20</v>
      </c>
    </row>
    <row r="110" spans="1:3">
      <c r="A110" t="s">
        <v>121</v>
      </c>
      <c r="B110" s="14"/>
      <c r="C110" s="14" t="str">
        <f t="shared" si="2"/>
        <v xml:space="preserve">  codec 2 g711ulaw64k rx-length 20 tx-length 20</v>
      </c>
    </row>
    <row r="111" spans="1:3">
      <c r="A111" t="s">
        <v>122</v>
      </c>
      <c r="B111" s="14"/>
      <c r="C111" s="14" t="str">
        <f t="shared" si="2"/>
        <v xml:space="preserve">  dejitter-max-delay 200</v>
      </c>
    </row>
    <row r="112" spans="1:3">
      <c r="A112" t="s">
        <v>45</v>
      </c>
      <c r="B112" s="14"/>
      <c r="C112" s="14" t="str">
        <f t="shared" si="2"/>
        <v xml:space="preserve">  fax transmission 1 relay t38-udp</v>
      </c>
    </row>
    <row r="113" spans="1:3">
      <c r="A113" t="s">
        <v>123</v>
      </c>
      <c r="B113" s="14"/>
      <c r="C113" s="14" t="str">
        <f t="shared" si="2"/>
        <v xml:space="preserve">  fax transmission 2 bypass g711alaw64k rx-length 20 tx-length 20</v>
      </c>
    </row>
    <row r="114" spans="1:3">
      <c r="A114" t="s">
        <v>124</v>
      </c>
      <c r="B114" s="14"/>
      <c r="C114" s="14" t="str">
        <f t="shared" si="2"/>
        <v xml:space="preserve">  fax bypass-method signaling</v>
      </c>
    </row>
    <row r="115" spans="1:3">
      <c r="A115" t="s">
        <v>125</v>
      </c>
      <c r="B115" s="14"/>
      <c r="C115" s="14" t="str">
        <f t="shared" si="2"/>
        <v xml:space="preserve">  modem transmission 1 bypass g711alaw64k rx-length 20 tx-length 20</v>
      </c>
    </row>
    <row r="116" spans="1:3">
      <c r="A116" t="s">
        <v>126</v>
      </c>
      <c r="B116" s="14"/>
      <c r="C116" s="14" t="str">
        <f t="shared" si="2"/>
        <v xml:space="preserve">  modem transmission 2 bypass g711ulaw64k rx-length 20 tx-length 20</v>
      </c>
    </row>
    <row r="117" spans="1:3">
      <c r="A117" t="s">
        <v>127</v>
      </c>
      <c r="B117" s="14"/>
      <c r="C117" s="14" t="str">
        <f t="shared" si="2"/>
        <v xml:space="preserve">  modem bypass-method signaling</v>
      </c>
    </row>
    <row r="118" spans="1:3">
      <c r="B118" s="14"/>
      <c r="C118" s="14" t="str">
        <f t="shared" si="2"/>
        <v/>
      </c>
    </row>
    <row r="119" spans="1:3">
      <c r="A119" t="s">
        <v>260</v>
      </c>
      <c r="B119" s="14"/>
      <c r="C119" s="14" t="str">
        <f t="shared" si="2"/>
        <v>profile pstn DEFAULT</v>
      </c>
    </row>
    <row r="120" spans="1:3">
      <c r="B120" s="14"/>
      <c r="C120" s="14" t="str">
        <f t="shared" si="2"/>
        <v/>
      </c>
    </row>
    <row r="121" spans="1:3">
      <c r="A121" t="s">
        <v>261</v>
      </c>
      <c r="B121" s="14"/>
      <c r="C121" s="14" t="str">
        <f t="shared" si="2"/>
        <v>profile rip DEFAULT</v>
      </c>
    </row>
    <row r="122" spans="1:3">
      <c r="B122" s="14"/>
      <c r="C122" s="14" t="str">
        <f t="shared" si="2"/>
        <v/>
      </c>
    </row>
    <row r="123" spans="1:3">
      <c r="A123" t="s">
        <v>262</v>
      </c>
      <c r="B123" s="14"/>
      <c r="C123" s="14" t="str">
        <f t="shared" si="2"/>
        <v>profile sip DEFAULT</v>
      </c>
    </row>
    <row r="124" spans="1:3">
      <c r="B124" s="14"/>
      <c r="C124" s="14" t="str">
        <f t="shared" si="2"/>
        <v/>
      </c>
    </row>
    <row r="125" spans="1:3">
      <c r="A125" t="s">
        <v>263</v>
      </c>
      <c r="B125" s="14"/>
      <c r="C125" s="14" t="str">
        <f t="shared" si="2"/>
        <v>context ip ROUTER</v>
      </c>
    </row>
    <row r="126" spans="1:3">
      <c r="B126" s="14"/>
      <c r="C126" s="14" t="str">
        <f t="shared" si="2"/>
        <v/>
      </c>
    </row>
    <row r="127" spans="1:3">
      <c r="A127" t="s">
        <v>130</v>
      </c>
      <c r="B127" s="14"/>
      <c r="C127" s="14" t="str">
        <f t="shared" si="2"/>
        <v xml:space="preserve">  interface WAN</v>
      </c>
    </row>
    <row r="128" spans="1:3">
      <c r="A128" t="s">
        <v>289</v>
      </c>
      <c r="B128" s="14"/>
      <c r="C128" s="14" t="str">
        <f>IF(LOWER(TRIM([0]!LanIP)) = "dhcp", (A128 &amp; "DHCP"&amp;" dhcp"), (A128 &amp;"static "&amp; TRIM([0]!LanIP) &amp; " " &amp;TRIM([0]!LanMask)))</f>
        <v>ipaddress static AAAAAAAA MMMM</v>
      </c>
    </row>
    <row r="129" spans="1:3">
      <c r="A129" t="s">
        <v>290</v>
      </c>
      <c r="B129" s="14"/>
      <c r="C129" s="14" t="str">
        <f>IF(LOWER(TRIM([0]!LanIP)) = "dhcp", (A129 &amp; "DHCP"), (A129 &amp;"static"))</f>
        <v>use profile napt NAPT_WAN static</v>
      </c>
    </row>
    <row r="130" spans="1:3">
      <c r="B130" s="14"/>
      <c r="C130" s="14" t="str">
        <f t="shared" si="2"/>
        <v/>
      </c>
    </row>
    <row r="131" spans="1:3">
      <c r="A131" t="s">
        <v>264</v>
      </c>
      <c r="B131" s="14"/>
      <c r="C131" s="14" t="str">
        <f t="shared" si="2"/>
        <v xml:space="preserve">  routing-table DEFAULT</v>
      </c>
    </row>
    <row r="132" spans="1:3">
      <c r="A132" t="s">
        <v>288</v>
      </c>
      <c r="B132" s="14" t="str">
        <f>TRIM([0]!DefGateway)</f>
        <v>GGGGGGGG</v>
      </c>
      <c r="C132" s="14" t="str">
        <f>IF([0]!LanIP = "DHCP","",(A132 &amp; B132&amp;" metric 0"))</f>
        <v xml:space="preserve">    route 0.0.0.0/0 gateway GGGGGGGG metric 0</v>
      </c>
    </row>
    <row r="133" spans="1:3">
      <c r="B133" s="14"/>
      <c r="C133" s="14" t="str">
        <f t="shared" si="2"/>
        <v/>
      </c>
    </row>
    <row r="134" spans="1:3">
      <c r="A134" t="s">
        <v>265</v>
      </c>
      <c r="B134" s="14"/>
      <c r="C134" s="14" t="str">
        <f t="shared" si="2"/>
        <v xml:space="preserve">  bgp</v>
      </c>
    </row>
    <row r="135" spans="1:3">
      <c r="A135" t="s">
        <v>266</v>
      </c>
      <c r="B135" s="14"/>
      <c r="C135" s="14" t="str">
        <f t="shared" si="2"/>
        <v xml:space="preserve">    shutdown</v>
      </c>
    </row>
    <row r="136" spans="1:3">
      <c r="B136" s="14"/>
      <c r="C136" s="14" t="str">
        <f t="shared" si="2"/>
        <v/>
      </c>
    </row>
    <row r="137" spans="1:3">
      <c r="A137" t="s">
        <v>267</v>
      </c>
      <c r="B137" s="14"/>
      <c r="C137" s="14" t="str">
        <f t="shared" si="2"/>
        <v xml:space="preserve">  rip</v>
      </c>
    </row>
    <row r="138" spans="1:3">
      <c r="A138" t="s">
        <v>266</v>
      </c>
      <c r="B138" s="14"/>
      <c r="C138" s="14" t="str">
        <f t="shared" si="2"/>
        <v xml:space="preserve">    shutdown</v>
      </c>
    </row>
    <row r="139" spans="1:3">
      <c r="B139" s="14"/>
      <c r="C139" s="14" t="str">
        <f t="shared" si="2"/>
        <v/>
      </c>
    </row>
    <row r="140" spans="1:3">
      <c r="A140" t="s">
        <v>268</v>
      </c>
      <c r="B140" s="14"/>
      <c r="C140" s="14" t="str">
        <f t="shared" si="2"/>
        <v>profile packetsmart DEFAULT</v>
      </c>
    </row>
    <row r="141" spans="1:3">
      <c r="B141" s="14"/>
      <c r="C141" s="14" t="str">
        <f t="shared" si="2"/>
        <v/>
      </c>
    </row>
    <row r="142" spans="1:3">
      <c r="A142" t="s">
        <v>269</v>
      </c>
      <c r="B142" s="14"/>
      <c r="C142" s="14" t="str">
        <f t="shared" si="2"/>
        <v>profile ppp DEFAULT</v>
      </c>
    </row>
    <row r="143" spans="1:3">
      <c r="B143" s="14"/>
      <c r="C143" s="14" t="str">
        <f t="shared" si="2"/>
        <v/>
      </c>
    </row>
    <row r="144" spans="1:3">
      <c r="A144" t="s">
        <v>271</v>
      </c>
      <c r="B144" s="14"/>
      <c r="C144" s="14" t="str">
        <f t="shared" ref="C144:C209" si="3">A144&amp;B144</f>
        <v>cwmp-client</v>
      </c>
    </row>
    <row r="145" spans="1:3">
      <c r="A145" t="s">
        <v>287</v>
      </c>
      <c r="B145" s="14"/>
      <c r="C145" s="14" t="str">
        <f>IF(LOWER(TRIM([0]!LanIP)) = "dhcp", (A145 &amp; "DHCP"), (A145 &amp;"static "))</f>
        <v xml:space="preserve">  bind ipaddress ROUTER WAN static </v>
      </c>
    </row>
    <row r="146" spans="1:3">
      <c r="A146" t="s">
        <v>272</v>
      </c>
      <c r="B146" s="14"/>
      <c r="C146" s="14" t="str">
        <f t="shared" si="3"/>
        <v xml:space="preserve">  session-retry-maximum 1</v>
      </c>
    </row>
    <row r="147" spans="1:3">
      <c r="A147" t="s">
        <v>73</v>
      </c>
      <c r="B147" s="14"/>
      <c r="C147" s="14" t="str">
        <f t="shared" si="3"/>
        <v xml:space="preserve">  no shutdown</v>
      </c>
    </row>
    <row r="148" spans="1:3">
      <c r="B148" s="14"/>
      <c r="C148" s="14" t="str">
        <f t="shared" si="3"/>
        <v/>
      </c>
    </row>
    <row r="149" spans="1:3">
      <c r="A149" t="s">
        <v>273</v>
      </c>
      <c r="B149" s="14"/>
      <c r="C149" s="14" t="str">
        <f t="shared" si="3"/>
        <v xml:space="preserve">  stun</v>
      </c>
    </row>
    <row r="150" spans="1:3">
      <c r="A150" t="s">
        <v>266</v>
      </c>
      <c r="B150" s="14"/>
      <c r="C150" s="14" t="str">
        <f t="shared" si="3"/>
        <v xml:space="preserve">    shutdown</v>
      </c>
    </row>
    <row r="151" spans="1:3">
      <c r="B151" s="14"/>
      <c r="C151" s="14" t="str">
        <f t="shared" si="3"/>
        <v/>
      </c>
    </row>
    <row r="152" spans="1:3">
      <c r="A152" t="s">
        <v>274</v>
      </c>
      <c r="B152" s="14"/>
      <c r="C152" s="14" t="str">
        <f t="shared" si="3"/>
        <v>context cs SWITCH</v>
      </c>
    </row>
    <row r="153" spans="1:3">
      <c r="A153" t="s">
        <v>73</v>
      </c>
      <c r="B153" s="14"/>
      <c r="C153" s="14" t="str">
        <f t="shared" si="3"/>
        <v xml:space="preserve">  no shutdown</v>
      </c>
    </row>
    <row r="154" spans="1:3">
      <c r="B154" s="14"/>
      <c r="C154" s="14" t="str">
        <f t="shared" si="3"/>
        <v/>
      </c>
    </row>
    <row r="155" spans="1:3">
      <c r="A155" t="s">
        <v>146</v>
      </c>
      <c r="B155" s="14"/>
      <c r="C155" s="14" t="str">
        <f t="shared" si="3"/>
        <v xml:space="preserve">  mapping-table called-e164 to calling-pi CLIR</v>
      </c>
    </row>
    <row r="156" spans="1:3">
      <c r="A156" t="s">
        <v>147</v>
      </c>
      <c r="B156" s="14"/>
      <c r="C156" s="14" t="str">
        <f t="shared" si="3"/>
        <v xml:space="preserve">    map 3651 to restricted</v>
      </c>
    </row>
    <row r="157" spans="1:3">
      <c r="B157" s="14"/>
      <c r="C157" s="14" t="str">
        <f t="shared" si="3"/>
        <v/>
      </c>
    </row>
    <row r="158" spans="1:3">
      <c r="A158" t="s">
        <v>133</v>
      </c>
      <c r="B158" s="14"/>
      <c r="C158" s="14" t="str">
        <f t="shared" si="3"/>
        <v xml:space="preserve">  routing-table called-e164 RT_ISDN_TO_SIP</v>
      </c>
    </row>
    <row r="159" spans="1:3">
      <c r="A159" t="s">
        <v>319</v>
      </c>
      <c r="B159" s="14"/>
      <c r="C159" s="14" t="str">
        <f t="shared" si="3"/>
        <v xml:space="preserve">    route 0......... dest-interface IF_SIP FORMAT_OUTGOING_SIP</v>
      </c>
    </row>
    <row r="160" spans="1:3">
      <c r="A160" t="s">
        <v>320</v>
      </c>
      <c r="B160" s="14"/>
      <c r="C160" s="14" t="str">
        <f t="shared" si="3"/>
        <v xml:space="preserve">    route 1[578] dest-interface IF_SIP FORMAT_OUTGOING_SIP</v>
      </c>
    </row>
    <row r="161" spans="1:3">
      <c r="A161" t="s">
        <v>321</v>
      </c>
      <c r="B161" s="14"/>
      <c r="C161" s="14" t="str">
        <f t="shared" si="3"/>
        <v xml:space="preserve">    route 11[023459] dest-interface IF_SIP FORMAT_OUTGOING_SIP</v>
      </c>
    </row>
    <row r="162" spans="1:3">
      <c r="A162" t="s">
        <v>322</v>
      </c>
      <c r="B162" s="14"/>
      <c r="C162" s="14" t="str">
        <f t="shared" si="3"/>
        <v xml:space="preserve">    route 118... dest-interface IF_SIP FORMAT_OUTGOING_SIP</v>
      </c>
    </row>
    <row r="163" spans="1:3">
      <c r="A163" t="s">
        <v>323</v>
      </c>
      <c r="B163" s="14"/>
      <c r="C163" s="14" t="str">
        <f t="shared" si="3"/>
        <v xml:space="preserve">    route 00T dest-interface IF_SIP FORMAT_OUTGOING_SIP</v>
      </c>
    </row>
    <row r="164" spans="1:3">
      <c r="A164" t="s">
        <v>324</v>
      </c>
      <c r="B164" s="14"/>
      <c r="C164" s="14" t="str">
        <f t="shared" si="3"/>
        <v xml:space="preserve">    route 10.. dest-interface IF_SIP FORMAT_OUTGOING_SIP</v>
      </c>
    </row>
    <row r="165" spans="1:3">
      <c r="A165" t="s">
        <v>325</v>
      </c>
      <c r="B165" s="14"/>
      <c r="C165" s="14" t="str">
        <f t="shared" si="3"/>
        <v xml:space="preserve">    route 3... dest-interface IF_SIP FORMAT_OUTGOING_SIP</v>
      </c>
    </row>
    <row r="166" spans="1:3">
      <c r="A166" t="s">
        <v>326</v>
      </c>
      <c r="B166" s="14"/>
      <c r="C166" s="14" t="str">
        <f t="shared" si="3"/>
        <v xml:space="preserve">    route 5.. dest-interface IF_SIP FORMAT_OUTGOING_SIP</v>
      </c>
    </row>
    <row r="167" spans="1:3">
      <c r="A167" t="s">
        <v>327</v>
      </c>
      <c r="B167" s="14"/>
      <c r="C167" s="14" t="str">
        <f t="shared" si="3"/>
        <v xml:space="preserve">    route default dest-interface IF_SIP FORMAT_OUTGOING_SIP</v>
      </c>
    </row>
    <row r="168" spans="1:3">
      <c r="A168" t="s">
        <v>143</v>
      </c>
      <c r="B168" s="14"/>
      <c r="C168" s="14" t="str">
        <f t="shared" si="3"/>
        <v xml:space="preserve">    route 3651T dest-interface IF_SIP CLIR</v>
      </c>
    </row>
    <row r="169" spans="1:3">
      <c r="B169" s="14"/>
      <c r="C169" s="14" t="str">
        <f t="shared" si="3"/>
        <v/>
      </c>
    </row>
    <row r="170" spans="1:3">
      <c r="A170" t="s">
        <v>144</v>
      </c>
      <c r="B170" s="14"/>
      <c r="C170" s="14" t="str">
        <f t="shared" si="3"/>
        <v xml:space="preserve">  routing-table called-e164 RT_SIP_TO_RNIS</v>
      </c>
    </row>
    <row r="171" spans="1:3">
      <c r="A171" t="s">
        <v>312</v>
      </c>
      <c r="B171" s="14"/>
      <c r="C171" s="14" t="str">
        <f t="shared" si="3"/>
        <v xml:space="preserve">    route default dest-service PORT_BALANCING FORMAT_INCOMING_SIP</v>
      </c>
    </row>
    <row r="172" spans="1:3">
      <c r="B172" s="14"/>
      <c r="C172" s="14" t="str">
        <f t="shared" si="3"/>
        <v/>
      </c>
    </row>
    <row r="173" spans="1:3">
      <c r="A173" t="s">
        <v>293</v>
      </c>
      <c r="B173" s="14"/>
      <c r="C173" s="14" t="str">
        <f t="shared" si="3"/>
        <v xml:space="preserve">  mapping-table called-e164 to called-e164 CALLED_9DIGITS</v>
      </c>
    </row>
    <row r="174" spans="1:3">
      <c r="A174" t="s">
        <v>294</v>
      </c>
      <c r="B174" s="14"/>
      <c r="C174" s="14" t="str">
        <f t="shared" si="3"/>
        <v xml:space="preserve">    map .%(.........) to \1</v>
      </c>
    </row>
    <row r="175" spans="1:3">
      <c r="B175" s="14"/>
      <c r="C175" s="14" t="str">
        <f t="shared" si="3"/>
        <v/>
      </c>
    </row>
    <row r="176" spans="1:3">
      <c r="A176" t="s">
        <v>295</v>
      </c>
      <c r="B176" s="14"/>
      <c r="C176" s="14" t="str">
        <f t="shared" si="3"/>
        <v xml:space="preserve">  mapping-table called-e164 to called-e164 CALLED_4DIGITS</v>
      </c>
    </row>
    <row r="177" spans="1:3">
      <c r="A177" t="s">
        <v>296</v>
      </c>
      <c r="B177" s="14"/>
      <c r="C177" s="14" t="str">
        <f t="shared" si="3"/>
        <v xml:space="preserve">    map .%(....) to \1</v>
      </c>
    </row>
    <row r="178" spans="1:3">
      <c r="B178" s="14"/>
      <c r="C178" s="14" t="str">
        <f t="shared" si="3"/>
        <v/>
      </c>
    </row>
    <row r="179" spans="1:3">
      <c r="A179" t="s">
        <v>305</v>
      </c>
      <c r="B179" s="14"/>
      <c r="C179" s="14" t="str">
        <f t="shared" si="3"/>
        <v xml:space="preserve">  mapping-table called-e164 to called-e164 CALLED_10DIGITS</v>
      </c>
    </row>
    <row r="180" spans="1:3">
      <c r="A180" t="s">
        <v>306</v>
      </c>
      <c r="B180" s="14"/>
      <c r="C180" s="14" t="str">
        <f t="shared" si="3"/>
        <v xml:space="preserve">    map .%(..........) to \1</v>
      </c>
    </row>
    <row r="181" spans="1:3">
      <c r="B181" s="14"/>
      <c r="C181" s="14"/>
    </row>
    <row r="182" spans="1:3">
      <c r="A182" t="s">
        <v>330</v>
      </c>
      <c r="B182" s="14"/>
      <c r="C182" s="14" t="str">
        <f t="shared" ref="C182:C183" si="4">A182&amp;B182</f>
        <v xml:space="preserve">      mapping-table callingd-e164 to calling-e164 CALLING_9DIGITS</v>
      </c>
    </row>
    <row r="183" spans="1:3">
      <c r="A183" t="s">
        <v>316</v>
      </c>
      <c r="B183" s="14"/>
      <c r="C183" s="14" t="str">
        <f t="shared" si="4"/>
        <v xml:space="preserve">    map .%(.........) to 0\1</v>
      </c>
    </row>
    <row r="184" spans="1:3">
      <c r="B184" s="14"/>
      <c r="C184" s="14"/>
    </row>
    <row r="185" spans="1:3">
      <c r="A185" t="s">
        <v>297</v>
      </c>
      <c r="B185" s="14"/>
      <c r="C185" s="14" t="str">
        <f t="shared" si="3"/>
        <v xml:space="preserve">  complex-function FORMAT_INCOMING_SIP</v>
      </c>
    </row>
    <row r="186" spans="1:3">
      <c r="A186" t="s">
        <v>304</v>
      </c>
      <c r="B186" s="14"/>
      <c r="C186" s="14" t="str">
        <f>IF(LOWER(TRIM([0]!Appel_entrant))="4 chiffres",(A186&amp;"CALLED_4DIGITS"),(IF(LOWER(TRIM([0]!Appel_entrant))="9 chiffres",(A186&amp;"CALLED_9DIGITS"),(A186&amp;"CALLED_10DIGITS"))))</f>
        <v xml:space="preserve">    execute 1 CALLED_4DIGITS</v>
      </c>
    </row>
    <row r="187" spans="1:3">
      <c r="B187" s="14"/>
      <c r="C187" s="14"/>
    </row>
    <row r="188" spans="1:3">
      <c r="A188" t="s">
        <v>328</v>
      </c>
      <c r="B188" s="14"/>
      <c r="C188" s="14" t="str">
        <f t="shared" ref="C188" si="5">A188&amp;B188</f>
        <v xml:space="preserve">  complex-function FORMAT_OUTGOING_SIP</v>
      </c>
    </row>
    <row r="189" spans="1:3">
      <c r="B189" s="14"/>
      <c r="C189" s="14" t="str">
        <f>IF(LOWER(TRIM([0]!Appel_Sortant))="9 chiffres",("execute 1 CALLING_9DIGITS"),(""))</f>
        <v>execute 1 CALLING_9DIGITS</v>
      </c>
    </row>
    <row r="190" spans="1:3">
      <c r="B190" s="14"/>
      <c r="C190" s="14" t="str">
        <f t="shared" si="3"/>
        <v/>
      </c>
    </row>
    <row r="191" spans="1:3">
      <c r="B191" s="14"/>
      <c r="C191" s="14" t="str">
        <f t="shared" si="3"/>
        <v/>
      </c>
    </row>
    <row r="192" spans="1:3">
      <c r="A192" t="s">
        <v>151</v>
      </c>
      <c r="B192" s="14"/>
      <c r="C192" s="14" t="str">
        <f t="shared" si="3"/>
        <v xml:space="preserve">  interface sip IF_SIP</v>
      </c>
    </row>
    <row r="193" spans="1:3">
      <c r="A193" t="s">
        <v>53</v>
      </c>
      <c r="B193" s="14"/>
      <c r="C193" s="14" t="str">
        <f t="shared" si="3"/>
        <v xml:space="preserve">    bind context sip-gateway GW_SIP</v>
      </c>
    </row>
    <row r="194" spans="1:3">
      <c r="A194" t="s">
        <v>192</v>
      </c>
      <c r="B194" s="14"/>
      <c r="C194" s="14" t="str">
        <f t="shared" si="3"/>
        <v xml:space="preserve">    route call dest-table RT_SIP_TO_RNIS</v>
      </c>
    </row>
    <row r="195" spans="1:3">
      <c r="A195" t="s">
        <v>99</v>
      </c>
      <c r="B195" s="14" t="str">
        <f>ServerIP</f>
        <v>SIPSIPSI</v>
      </c>
      <c r="C195" s="14" t="str">
        <f t="shared" si="3"/>
        <v xml:space="preserve">    remote SIPSIPSI</v>
      </c>
    </row>
    <row r="196" spans="1:3">
      <c r="A196" t="s">
        <v>37</v>
      </c>
      <c r="B196" s="14" t="str">
        <f>ServerIP</f>
        <v>SIPSIPSI</v>
      </c>
      <c r="C196" s="14" t="str">
        <f t="shared" si="3"/>
        <v xml:space="preserve">    local SIPSIPSI</v>
      </c>
    </row>
    <row r="197" spans="1:3">
      <c r="A197" t="s">
        <v>152</v>
      </c>
      <c r="B197" s="14"/>
      <c r="C197" s="14" t="str">
        <f t="shared" si="3"/>
        <v xml:space="preserve">    hold-method direction-attribute sendonly</v>
      </c>
    </row>
    <row r="198" spans="1:3">
      <c r="A198" t="s">
        <v>153</v>
      </c>
      <c r="B198" s="14"/>
      <c r="C198" s="14" t="str">
        <f t="shared" si="3"/>
        <v xml:space="preserve">    early-disconnect</v>
      </c>
    </row>
    <row r="199" spans="1:3">
      <c r="A199" t="s">
        <v>154</v>
      </c>
      <c r="B199" s="14"/>
      <c r="C199" s="14" t="str">
        <f t="shared" si="3"/>
        <v xml:space="preserve">    trust remote</v>
      </c>
    </row>
    <row r="200" spans="1:3">
      <c r="B200" s="14"/>
      <c r="C200" s="14" t="str">
        <f t="shared" si="3"/>
        <v/>
      </c>
    </row>
    <row r="201" spans="1:3">
      <c r="A201" t="s">
        <v>155</v>
      </c>
      <c r="B201" s="14"/>
      <c r="C201" s="14" t="str">
        <f t="shared" si="3"/>
        <v xml:space="preserve">  service hunt-group PORT_BALANCING</v>
      </c>
    </row>
    <row r="202" spans="1:3">
      <c r="A202" t="s">
        <v>89</v>
      </c>
      <c r="B202" s="14"/>
      <c r="C202" s="14" t="str">
        <f t="shared" si="3"/>
        <v xml:space="preserve">    drop-cause normal-unspecified</v>
      </c>
    </row>
    <row r="203" spans="1:3">
      <c r="A203" t="s">
        <v>90</v>
      </c>
      <c r="B203" s="14"/>
      <c r="C203" s="14" t="str">
        <f t="shared" si="3"/>
        <v xml:space="preserve">    drop-cause no-circuit-channel-available</v>
      </c>
    </row>
    <row r="204" spans="1:3">
      <c r="A204" t="s">
        <v>91</v>
      </c>
      <c r="B204" s="14"/>
      <c r="C204" s="14" t="str">
        <f t="shared" si="3"/>
        <v xml:space="preserve">    drop-cause network-out-of-order</v>
      </c>
    </row>
    <row r="205" spans="1:3">
      <c r="A205" t="s">
        <v>92</v>
      </c>
      <c r="B205" s="14"/>
      <c r="C205" s="14" t="str">
        <f t="shared" si="3"/>
        <v xml:space="preserve">    drop-cause temporary-failure</v>
      </c>
    </row>
    <row r="206" spans="1:3">
      <c r="A206" t="s">
        <v>93</v>
      </c>
      <c r="B206" s="14"/>
      <c r="C206" s="14" t="str">
        <f t="shared" si="3"/>
        <v xml:space="preserve">    drop-cause switching-equipment-congestion</v>
      </c>
    </row>
    <row r="207" spans="1:3">
      <c r="A207" t="s">
        <v>94</v>
      </c>
      <c r="B207" s="14"/>
      <c r="C207" s="14" t="str">
        <f t="shared" si="3"/>
        <v xml:space="preserve">    drop-cause access-info-discarded</v>
      </c>
    </row>
    <row r="208" spans="1:3">
      <c r="A208" t="s">
        <v>95</v>
      </c>
      <c r="B208" s="14"/>
      <c r="C208" s="14" t="str">
        <f t="shared" si="3"/>
        <v xml:space="preserve">    drop-cause circuit-channel-not-available</v>
      </c>
    </row>
    <row r="209" spans="1:3">
      <c r="A209" t="s">
        <v>96</v>
      </c>
      <c r="B209" s="14"/>
      <c r="C209" s="14" t="str">
        <f t="shared" si="3"/>
        <v xml:space="preserve">    drop-cause resources-unavailable</v>
      </c>
    </row>
    <row r="210" spans="1:3">
      <c r="A210" t="s">
        <v>156</v>
      </c>
      <c r="B210" s="14"/>
      <c r="C210" s="14" t="str">
        <f t="shared" ref="C210:C244" si="6">A210&amp;B210</f>
        <v xml:space="preserve">    route call 1 dest-interface IF_ISDN_00</v>
      </c>
    </row>
    <row r="211" spans="1:3">
      <c r="A211" t="s">
        <v>157</v>
      </c>
      <c r="B211" s="14"/>
      <c r="C211" s="14" t="str">
        <f t="shared" si="6"/>
        <v xml:space="preserve">    route call 2 dest-interface IF_ISDN_01</v>
      </c>
    </row>
    <row r="212" spans="1:3">
      <c r="A212" t="s">
        <v>158</v>
      </c>
      <c r="B212" s="14"/>
      <c r="C212" s="14" t="str">
        <f t="shared" si="6"/>
        <v xml:space="preserve">    route call 3 dest-interface IF_ISDN_02</v>
      </c>
    </row>
    <row r="213" spans="1:3">
      <c r="A213" t="s">
        <v>159</v>
      </c>
      <c r="B213" s="14"/>
      <c r="C213" s="14" t="str">
        <f t="shared" si="6"/>
        <v xml:space="preserve">    route call 4 dest-interface IF_ISDN_03</v>
      </c>
    </row>
    <row r="214" spans="1:3">
      <c r="B214" s="14"/>
      <c r="C214" s="14" t="str">
        <f t="shared" si="6"/>
        <v/>
      </c>
    </row>
    <row r="215" spans="1:3">
      <c r="C215" s="14" t="str">
        <f t="shared" si="6"/>
        <v/>
      </c>
    </row>
    <row r="216" spans="1:3">
      <c r="A216" t="s">
        <v>48</v>
      </c>
      <c r="C216" s="14" t="str">
        <f t="shared" si="6"/>
        <v xml:space="preserve">  interface isdn IF_ISDN_00</v>
      </c>
    </row>
    <row r="217" spans="1:3">
      <c r="A217" t="s">
        <v>148</v>
      </c>
      <c r="C217" s="14" t="str">
        <f t="shared" si="6"/>
        <v xml:space="preserve">    route call dest-table RT_ISDN_TO_SIP</v>
      </c>
    </row>
    <row r="218" spans="1:3">
      <c r="A218" t="s">
        <v>149</v>
      </c>
      <c r="C218" s="14" t="str">
        <f t="shared" si="6"/>
        <v xml:space="preserve">    caller-name</v>
      </c>
    </row>
    <row r="219" spans="1:3">
      <c r="A219" t="s">
        <v>150</v>
      </c>
      <c r="C219" s="14" t="str">
        <f t="shared" si="6"/>
        <v xml:space="preserve">    user-side-ringback-tone</v>
      </c>
    </row>
    <row r="220" spans="1:3">
      <c r="C220" s="14" t="str">
        <f t="shared" si="6"/>
        <v/>
      </c>
    </row>
    <row r="221" spans="1:3">
      <c r="A221" t="s">
        <v>49</v>
      </c>
      <c r="C221" s="14" t="str">
        <f t="shared" si="6"/>
        <v xml:space="preserve">  interface isdn IF_ISDN_01</v>
      </c>
    </row>
    <row r="222" spans="1:3">
      <c r="A222" t="s">
        <v>148</v>
      </c>
      <c r="C222" s="14" t="str">
        <f t="shared" si="6"/>
        <v xml:space="preserve">    route call dest-table RT_ISDN_TO_SIP</v>
      </c>
    </row>
    <row r="223" spans="1:3">
      <c r="A223" t="s">
        <v>149</v>
      </c>
      <c r="C223" s="14" t="str">
        <f t="shared" si="6"/>
        <v xml:space="preserve">    caller-name</v>
      </c>
    </row>
    <row r="224" spans="1:3">
      <c r="A224" t="s">
        <v>150</v>
      </c>
      <c r="C224" s="14" t="str">
        <f t="shared" si="6"/>
        <v xml:space="preserve">    user-side-ringback-tone</v>
      </c>
    </row>
    <row r="225" spans="1:3">
      <c r="C225" s="14" t="str">
        <f t="shared" si="6"/>
        <v/>
      </c>
    </row>
    <row r="226" spans="1:3">
      <c r="A226" t="s">
        <v>50</v>
      </c>
      <c r="C226" s="14" t="str">
        <f t="shared" si="6"/>
        <v xml:space="preserve">  interface isdn IF_ISDN_02</v>
      </c>
    </row>
    <row r="227" spans="1:3">
      <c r="A227" t="s">
        <v>148</v>
      </c>
      <c r="C227" s="14" t="str">
        <f t="shared" si="6"/>
        <v xml:space="preserve">    route call dest-table RT_ISDN_TO_SIP</v>
      </c>
    </row>
    <row r="228" spans="1:3">
      <c r="A228" t="s">
        <v>149</v>
      </c>
      <c r="C228" s="14" t="str">
        <f t="shared" si="6"/>
        <v xml:space="preserve">    caller-name</v>
      </c>
    </row>
    <row r="229" spans="1:3">
      <c r="A229" t="s">
        <v>150</v>
      </c>
      <c r="C229" s="14" t="str">
        <f t="shared" si="6"/>
        <v xml:space="preserve">    user-side-ringback-tone</v>
      </c>
    </row>
    <row r="230" spans="1:3">
      <c r="C230" s="14" t="str">
        <f t="shared" si="6"/>
        <v/>
      </c>
    </row>
    <row r="231" spans="1:3">
      <c r="A231" t="s">
        <v>51</v>
      </c>
      <c r="C231" s="14" t="str">
        <f t="shared" si="6"/>
        <v xml:space="preserve">  interface isdn IF_ISDN_03</v>
      </c>
    </row>
    <row r="232" spans="1:3">
      <c r="A232" t="s">
        <v>148</v>
      </c>
      <c r="C232" s="14" t="str">
        <f t="shared" si="6"/>
        <v xml:space="preserve">    route call dest-table RT_ISDN_TO_SIP</v>
      </c>
    </row>
    <row r="233" spans="1:3">
      <c r="A233" t="s">
        <v>149</v>
      </c>
      <c r="C233" s="14" t="str">
        <f t="shared" si="6"/>
        <v xml:space="preserve">    caller-name</v>
      </c>
    </row>
    <row r="234" spans="1:3">
      <c r="A234" t="s">
        <v>150</v>
      </c>
      <c r="C234" s="14" t="str">
        <f t="shared" si="6"/>
        <v xml:space="preserve">    user-side-ringback-tone</v>
      </c>
    </row>
    <row r="235" spans="1:3">
      <c r="B235" s="14"/>
      <c r="C235" s="14" t="str">
        <f t="shared" si="6"/>
        <v/>
      </c>
    </row>
    <row r="236" spans="1:3">
      <c r="A236" t="s">
        <v>160</v>
      </c>
      <c r="B236" s="14"/>
      <c r="C236" s="14" t="str">
        <f t="shared" si="6"/>
        <v>authentication-service AUTH_SRV</v>
      </c>
    </row>
    <row r="237" spans="1:3">
      <c r="A237" t="s">
        <v>6</v>
      </c>
      <c r="B237" s="14"/>
      <c r="C237" s="14" t="str">
        <f xml:space="preserve"> (A237 &amp; TRIM([0]!SipUsername) &amp; " password " &amp; TRIM([0]!SipPassword))</f>
        <v xml:space="preserve">  username USIPUSIP password PSIPPSIP</v>
      </c>
    </row>
    <row r="238" spans="1:3">
      <c r="B238" s="14"/>
      <c r="C238" s="14" t="str">
        <f t="shared" si="6"/>
        <v/>
      </c>
    </row>
    <row r="239" spans="1:3">
      <c r="A239" t="s">
        <v>161</v>
      </c>
      <c r="B239" s="14"/>
      <c r="C239" s="14" t="str">
        <f t="shared" si="6"/>
        <v>location-service SER_LOC</v>
      </c>
    </row>
    <row r="240" spans="1:3">
      <c r="A240" t="s">
        <v>7</v>
      </c>
      <c r="B240" s="14" t="str">
        <f>ServerIP</f>
        <v>SIPSIPSI</v>
      </c>
      <c r="C240" s="14" t="str">
        <f t="shared" si="6"/>
        <v xml:space="preserve">  domain 1 SIPSIPSI</v>
      </c>
    </row>
    <row r="241" spans="1:3">
      <c r="B241" s="14"/>
      <c r="C241" s="14" t="str">
        <f t="shared" si="6"/>
        <v/>
      </c>
    </row>
    <row r="242" spans="1:3">
      <c r="A242" t="s">
        <v>275</v>
      </c>
      <c r="B242" s="14"/>
      <c r="C242" s="14" t="str">
        <f t="shared" si="6"/>
        <v xml:space="preserve">  identity-group DEFAULT</v>
      </c>
    </row>
    <row r="243" spans="1:3">
      <c r="B243" s="14"/>
      <c r="C243" s="14" t="str">
        <f t="shared" si="6"/>
        <v/>
      </c>
    </row>
    <row r="244" spans="1:3">
      <c r="A244" t="s">
        <v>8</v>
      </c>
      <c r="B244" s="14"/>
      <c r="C244" s="14" t="str">
        <f t="shared" si="6"/>
        <v xml:space="preserve">    authentication outbound</v>
      </c>
    </row>
    <row r="245" spans="1:3">
      <c r="A245" t="s">
        <v>285</v>
      </c>
      <c r="B245" s="14" t="str">
        <f>TRIM([0]!SipUsername)</f>
        <v>USIPUSIP</v>
      </c>
      <c r="C245" s="14" t="str">
        <f>A245 &amp; B245</f>
        <v>authenticate 1 authentication-service AUTH_SRV username USIPUSIP</v>
      </c>
    </row>
    <row r="246" spans="1:3">
      <c r="B246" s="14"/>
      <c r="C246" s="14" t="str">
        <f t="shared" ref="C246:C311" si="7">A246&amp;B246</f>
        <v/>
      </c>
    </row>
    <row r="247" spans="1:3">
      <c r="A247" t="s">
        <v>9</v>
      </c>
      <c r="B247" s="14"/>
      <c r="C247" s="14" t="str">
        <f t="shared" si="7"/>
        <v xml:space="preserve">    registration outbound</v>
      </c>
    </row>
    <row r="248" spans="1:3">
      <c r="A248" t="s">
        <v>173</v>
      </c>
      <c r="B248" s="14" t="str">
        <f>ServerIP</f>
        <v>SIPSIPSI</v>
      </c>
      <c r="C248" s="14" t="str">
        <f t="shared" si="7"/>
        <v xml:space="preserve">      registrar SIPSIPSI</v>
      </c>
    </row>
    <row r="249" spans="1:3">
      <c r="A249" t="s">
        <v>162</v>
      </c>
      <c r="B249" s="14"/>
      <c r="C249" s="14" t="str">
        <f t="shared" si="7"/>
        <v xml:space="preserve">      lifetime 600</v>
      </c>
    </row>
    <row r="250" spans="1:3">
      <c r="A250" t="s">
        <v>10</v>
      </c>
      <c r="B250" s="14"/>
      <c r="C250" s="14" t="str">
        <f t="shared" si="7"/>
        <v xml:space="preserve">      register auto</v>
      </c>
    </row>
    <row r="251" spans="1:3">
      <c r="A251" t="s">
        <v>163</v>
      </c>
      <c r="B251" s="14"/>
      <c r="C251" s="14" t="str">
        <f t="shared" si="7"/>
        <v xml:space="preserve">      retry-timeout on-system-error 10</v>
      </c>
    </row>
    <row r="252" spans="1:3">
      <c r="A252" t="s">
        <v>164</v>
      </c>
      <c r="B252" s="14"/>
      <c r="C252" s="14" t="str">
        <f t="shared" si="7"/>
        <v xml:space="preserve">      retry-timeout on-client-error 10</v>
      </c>
    </row>
    <row r="253" spans="1:3">
      <c r="A253" t="s">
        <v>165</v>
      </c>
      <c r="B253" s="14"/>
      <c r="C253" s="14" t="str">
        <f t="shared" si="7"/>
        <v xml:space="preserve">      retry-timeout on-server-error 10</v>
      </c>
    </row>
    <row r="254" spans="1:3">
      <c r="B254" s="14"/>
      <c r="C254" s="14" t="str">
        <f t="shared" si="7"/>
        <v/>
      </c>
    </row>
    <row r="255" spans="1:3">
      <c r="A255" t="s">
        <v>38</v>
      </c>
      <c r="B255" s="14" t="str">
        <f>TRIM([0]!SipUsername)</f>
        <v>USIPUSIP</v>
      </c>
      <c r="C255" s="14" t="str">
        <f>( A255 &amp; B255 &amp; " inherits DEFAULT")</f>
        <v xml:space="preserve">  identity USIPUSIP inherits DEFAULT</v>
      </c>
    </row>
    <row r="256" spans="1:3">
      <c r="B256" s="14"/>
      <c r="C256" s="14" t="str">
        <f t="shared" si="7"/>
        <v/>
      </c>
    </row>
    <row r="257" spans="1:3">
      <c r="A257" t="s">
        <v>11</v>
      </c>
      <c r="B257" s="14"/>
      <c r="C257" s="14" t="str">
        <f t="shared" si="7"/>
        <v>context sip-gateway GW_SIP</v>
      </c>
    </row>
    <row r="258" spans="1:3">
      <c r="A258" t="s">
        <v>168</v>
      </c>
      <c r="B258" s="14"/>
      <c r="C258" s="14" t="str">
        <f t="shared" si="7"/>
        <v xml:space="preserve">  bind location-service SER_LOC</v>
      </c>
    </row>
    <row r="259" spans="1:3">
      <c r="B259" s="14"/>
      <c r="C259" s="14" t="str">
        <f t="shared" si="7"/>
        <v/>
      </c>
    </row>
    <row r="260" spans="1:3">
      <c r="A260" t="s">
        <v>166</v>
      </c>
      <c r="B260" s="14"/>
      <c r="C260" s="14" t="str">
        <f t="shared" si="7"/>
        <v xml:space="preserve">  interface SIP</v>
      </c>
    </row>
    <row r="261" spans="1:3">
      <c r="A261" t="s">
        <v>276</v>
      </c>
      <c r="B261" s="14"/>
      <c r="C261" s="14" t="str">
        <f t="shared" si="7"/>
        <v xml:space="preserve">    transport-protocol udp+tcp 5060</v>
      </c>
    </row>
    <row r="262" spans="1:3">
      <c r="A262" t="s">
        <v>277</v>
      </c>
      <c r="B262" s="14"/>
      <c r="C262" s="14" t="str">
        <f t="shared" si="7"/>
        <v xml:space="preserve">    no transport-protocol tls</v>
      </c>
    </row>
    <row r="263" spans="1:3">
      <c r="A263" t="s">
        <v>286</v>
      </c>
      <c r="B263" s="14"/>
      <c r="C263" s="14" t="str">
        <f>IF(LOWER(TRIM([0]!LanIP)) = "dhcp", (A263 &amp; "DHCP"), (A263 &amp;"static "))</f>
        <v xml:space="preserve">    bind ipaddress ROUTER WAN static </v>
      </c>
    </row>
    <row r="264" spans="1:3">
      <c r="B264" s="14"/>
      <c r="C264" s="14" t="str">
        <f t="shared" si="7"/>
        <v/>
      </c>
    </row>
    <row r="265" spans="1:3">
      <c r="A265" t="s">
        <v>11</v>
      </c>
      <c r="B265" s="14"/>
      <c r="C265" s="14" t="str">
        <f t="shared" si="7"/>
        <v>context sip-gateway GW_SIP</v>
      </c>
    </row>
    <row r="266" spans="1:3">
      <c r="A266" t="s">
        <v>73</v>
      </c>
      <c r="B266" s="14"/>
      <c r="C266" s="14" t="str">
        <f t="shared" si="7"/>
        <v xml:space="preserve">  no shutdown</v>
      </c>
    </row>
    <row r="267" spans="1:3">
      <c r="B267" s="14"/>
      <c r="C267" s="14" t="str">
        <f t="shared" si="7"/>
        <v/>
      </c>
    </row>
    <row r="268" spans="1:3">
      <c r="A268" t="s">
        <v>278</v>
      </c>
      <c r="B268" s="14"/>
      <c r="C268" s="14" t="str">
        <f t="shared" si="7"/>
        <v>sip-survivability</v>
      </c>
    </row>
    <row r="269" spans="1:3">
      <c r="A269" t="s">
        <v>224</v>
      </c>
      <c r="B269" s="14"/>
      <c r="C269" s="14" t="str">
        <f t="shared" si="7"/>
        <v xml:space="preserve">  shutdown</v>
      </c>
    </row>
    <row r="270" spans="1:3">
      <c r="B270" s="14"/>
      <c r="C270" s="14" t="str">
        <f t="shared" si="7"/>
        <v/>
      </c>
    </row>
    <row r="271" spans="1:3">
      <c r="A271" t="s">
        <v>74</v>
      </c>
      <c r="B271" s="14"/>
      <c r="C271" s="14" t="str">
        <f t="shared" si="7"/>
        <v>port ethernet 0 0</v>
      </c>
    </row>
    <row r="272" spans="1:3">
      <c r="A272" t="s">
        <v>279</v>
      </c>
      <c r="B272" s="14"/>
      <c r="C272" s="14" t="str">
        <f t="shared" si="7"/>
        <v xml:space="preserve">  bind interface ROUTER WAN</v>
      </c>
    </row>
    <row r="273" spans="1:4">
      <c r="A273" t="s">
        <v>73</v>
      </c>
      <c r="B273" s="14"/>
      <c r="C273" s="14" t="str">
        <f t="shared" si="7"/>
        <v xml:space="preserve">  no shutdown</v>
      </c>
    </row>
    <row r="274" spans="1:4">
      <c r="B274" s="14"/>
      <c r="C274" s="14" t="str">
        <f t="shared" si="7"/>
        <v/>
      </c>
    </row>
    <row r="275" spans="1:4">
      <c r="A275" s="31" t="s">
        <v>13</v>
      </c>
      <c r="B275" s="14"/>
      <c r="C275" s="14" t="str">
        <f t="shared" si="7"/>
        <v>port bri 0 0</v>
      </c>
      <c r="D275" s="31" t="s">
        <v>13</v>
      </c>
    </row>
    <row r="276" spans="1:4">
      <c r="A276" s="31" t="s">
        <v>26</v>
      </c>
      <c r="B276" s="14"/>
      <c r="C276" s="14" t="str">
        <f t="shared" si="7"/>
        <v xml:space="preserve">  power-feed</v>
      </c>
      <c r="D276" s="31" t="s">
        <v>26</v>
      </c>
    </row>
    <row r="277" spans="1:4">
      <c r="A277" s="30"/>
      <c r="B277" s="14"/>
      <c r="C277" s="14" t="str">
        <f t="shared" si="7"/>
        <v/>
      </c>
      <c r="D277" s="30"/>
    </row>
    <row r="278" spans="1:4">
      <c r="A278" s="31" t="s">
        <v>16</v>
      </c>
      <c r="B278" s="14"/>
      <c r="C278" s="14" t="str">
        <f t="shared" si="7"/>
        <v xml:space="preserve">  q921</v>
      </c>
      <c r="D278" s="31" t="s">
        <v>16</v>
      </c>
    </row>
    <row r="279" spans="1:4">
      <c r="A279" s="31" t="s">
        <v>315</v>
      </c>
      <c r="C279" s="14" t="str">
        <f t="shared" ref="C279" si="8">A279&amp;B279</f>
        <v>permanent-layer2</v>
      </c>
      <c r="D279" s="31"/>
    </row>
    <row r="280" spans="1:4">
      <c r="A280" s="31" t="s">
        <v>36</v>
      </c>
      <c r="B280" s="14" t="str">
        <f>IsdnL2ProtocolPbx</f>
        <v>pp</v>
      </c>
      <c r="C280" s="14" t="str">
        <f t="shared" si="7"/>
        <v xml:space="preserve">    protocol pp</v>
      </c>
      <c r="D280" s="31" t="s">
        <v>281</v>
      </c>
    </row>
    <row r="281" spans="1:4">
      <c r="A281" s="31" t="s">
        <v>17</v>
      </c>
      <c r="B281" s="14"/>
      <c r="C281" s="14" t="str">
        <f t="shared" si="7"/>
        <v xml:space="preserve">    uni-side auto</v>
      </c>
      <c r="D281" s="31" t="s">
        <v>17</v>
      </c>
    </row>
    <row r="282" spans="1:4">
      <c r="A282" s="30"/>
      <c r="B282" s="14"/>
      <c r="C282" s="14" t="str">
        <f t="shared" si="7"/>
        <v/>
      </c>
      <c r="D282" s="30"/>
    </row>
    <row r="283" spans="1:4">
      <c r="A283" s="31" t="s">
        <v>19</v>
      </c>
      <c r="B283" s="14"/>
      <c r="C283" s="14" t="str">
        <f t="shared" si="7"/>
        <v xml:space="preserve">    q931</v>
      </c>
      <c r="D283" s="31" t="s">
        <v>19</v>
      </c>
    </row>
    <row r="284" spans="1:4">
      <c r="A284" s="31" t="s">
        <v>20</v>
      </c>
      <c r="B284" s="14"/>
      <c r="C284" s="14" t="str">
        <f t="shared" si="7"/>
        <v xml:space="preserve">      protocol dss1</v>
      </c>
      <c r="D284" s="31" t="s">
        <v>20</v>
      </c>
    </row>
    <row r="285" spans="1:4">
      <c r="A285" s="31" t="s">
        <v>21</v>
      </c>
      <c r="B285" s="14"/>
      <c r="C285" s="14" t="str">
        <f t="shared" si="7"/>
        <v xml:space="preserve">      uni-side net</v>
      </c>
      <c r="D285" s="31" t="s">
        <v>21</v>
      </c>
    </row>
    <row r="286" spans="1:4">
      <c r="A286" s="31" t="s">
        <v>307</v>
      </c>
      <c r="B286" s="14"/>
      <c r="C286" s="14" t="str">
        <f t="shared" si="7"/>
        <v xml:space="preserve">      max-calls 2</v>
      </c>
      <c r="D286" s="31" t="s">
        <v>307</v>
      </c>
    </row>
    <row r="287" spans="1:4">
      <c r="A287" s="31" t="s">
        <v>308</v>
      </c>
      <c r="B287" s="14"/>
      <c r="C287" s="14" t="str">
        <f t="shared" si="7"/>
        <v xml:space="preserve">      channel-range 0 1</v>
      </c>
      <c r="D287" s="31" t="s">
        <v>308</v>
      </c>
    </row>
    <row r="288" spans="1:4">
      <c r="A288" s="31" t="s">
        <v>282</v>
      </c>
      <c r="B288" s="14"/>
      <c r="C288" s="14" t="str">
        <f t="shared" si="7"/>
        <v xml:space="preserve">      bind interface SWITCH IF_ISDN_00</v>
      </c>
      <c r="D288" s="31" t="s">
        <v>282</v>
      </c>
    </row>
    <row r="289" spans="1:4">
      <c r="A289" s="30"/>
      <c r="B289" s="14"/>
      <c r="C289" s="14" t="str">
        <f t="shared" si="7"/>
        <v/>
      </c>
      <c r="D289" s="30"/>
    </row>
    <row r="290" spans="1:4">
      <c r="A290" s="31" t="s">
        <v>13</v>
      </c>
      <c r="B290" s="14"/>
      <c r="C290" s="14" t="str">
        <f t="shared" si="7"/>
        <v>port bri 0 0</v>
      </c>
      <c r="D290" s="31" t="s">
        <v>13</v>
      </c>
    </row>
    <row r="291" spans="1:4">
      <c r="A291" s="31" t="s">
        <v>73</v>
      </c>
      <c r="B291" s="14"/>
      <c r="C291" s="14" t="str">
        <f t="shared" si="7"/>
        <v xml:space="preserve">  no shutdown</v>
      </c>
      <c r="D291" s="31" t="s">
        <v>73</v>
      </c>
    </row>
    <row r="292" spans="1:4">
      <c r="A292" s="30"/>
      <c r="B292" s="14"/>
      <c r="C292" s="14" t="str">
        <f t="shared" si="7"/>
        <v/>
      </c>
      <c r="D292" s="30"/>
    </row>
    <row r="293" spans="1:4">
      <c r="A293" s="31" t="s">
        <v>25</v>
      </c>
      <c r="B293" s="14"/>
      <c r="C293" s="14" t="str">
        <f t="shared" si="7"/>
        <v>port bri 0 1</v>
      </c>
      <c r="D293" s="31" t="s">
        <v>25</v>
      </c>
    </row>
    <row r="294" spans="1:4">
      <c r="A294" s="31" t="s">
        <v>26</v>
      </c>
      <c r="B294" s="14"/>
      <c r="C294" s="14" t="str">
        <f t="shared" si="7"/>
        <v xml:space="preserve">  power-feed</v>
      </c>
      <c r="D294" s="31" t="s">
        <v>26</v>
      </c>
    </row>
    <row r="295" spans="1:4">
      <c r="A295" s="30"/>
      <c r="B295" s="14"/>
      <c r="C295" s="14" t="str">
        <f t="shared" si="7"/>
        <v/>
      </c>
      <c r="D295" s="30"/>
    </row>
    <row r="296" spans="1:4">
      <c r="A296" s="31" t="s">
        <v>16</v>
      </c>
      <c r="B296" s="14"/>
      <c r="C296" s="14" t="str">
        <f t="shared" si="7"/>
        <v xml:space="preserve">  q921</v>
      </c>
      <c r="D296" s="31" t="s">
        <v>16</v>
      </c>
    </row>
    <row r="297" spans="1:4">
      <c r="A297" s="31" t="s">
        <v>315</v>
      </c>
      <c r="C297" s="14" t="str">
        <f t="shared" si="7"/>
        <v>permanent-layer2</v>
      </c>
      <c r="D297" s="31"/>
    </row>
    <row r="298" spans="1:4">
      <c r="A298" s="31" t="s">
        <v>36</v>
      </c>
      <c r="B298" s="14" t="str">
        <f>IsdnL2ProtocolPbx</f>
        <v>pp</v>
      </c>
      <c r="C298" s="14" t="str">
        <f t="shared" si="7"/>
        <v xml:space="preserve">    protocol pp</v>
      </c>
      <c r="D298" s="31" t="s">
        <v>281</v>
      </c>
    </row>
    <row r="299" spans="1:4">
      <c r="A299" s="31" t="s">
        <v>17</v>
      </c>
      <c r="B299" s="14"/>
      <c r="C299" s="14" t="str">
        <f t="shared" si="7"/>
        <v xml:space="preserve">    uni-side auto</v>
      </c>
      <c r="D299" s="31" t="s">
        <v>17</v>
      </c>
    </row>
    <row r="300" spans="1:4">
      <c r="A300" s="30"/>
      <c r="B300" s="14"/>
      <c r="C300" s="14" t="str">
        <f t="shared" si="7"/>
        <v/>
      </c>
      <c r="D300" s="30"/>
    </row>
    <row r="301" spans="1:4">
      <c r="A301" s="31" t="s">
        <v>19</v>
      </c>
      <c r="C301" s="14" t="str">
        <f t="shared" si="7"/>
        <v xml:space="preserve">    q931</v>
      </c>
      <c r="D301" s="31" t="s">
        <v>19</v>
      </c>
    </row>
    <row r="302" spans="1:4">
      <c r="A302" s="31" t="s">
        <v>20</v>
      </c>
      <c r="C302" s="14" t="str">
        <f t="shared" si="7"/>
        <v xml:space="preserve">      protocol dss1</v>
      </c>
      <c r="D302" s="31" t="s">
        <v>20</v>
      </c>
    </row>
    <row r="303" spans="1:4">
      <c r="A303" s="31" t="s">
        <v>21</v>
      </c>
      <c r="C303" s="14" t="str">
        <f t="shared" si="7"/>
        <v xml:space="preserve">      uni-side net</v>
      </c>
      <c r="D303" s="31" t="s">
        <v>21</v>
      </c>
    </row>
    <row r="304" spans="1:4">
      <c r="A304" s="31" t="s">
        <v>307</v>
      </c>
      <c r="C304" s="14" t="str">
        <f t="shared" si="7"/>
        <v xml:space="preserve">      max-calls 2</v>
      </c>
      <c r="D304" s="31" t="s">
        <v>307</v>
      </c>
    </row>
    <row r="305" spans="1:4">
      <c r="A305" s="31" t="s">
        <v>308</v>
      </c>
      <c r="C305" s="14" t="str">
        <f t="shared" si="7"/>
        <v xml:space="preserve">      channel-range 0 1</v>
      </c>
      <c r="D305" s="31" t="s">
        <v>308</v>
      </c>
    </row>
    <row r="306" spans="1:4">
      <c r="A306" s="31" t="s">
        <v>309</v>
      </c>
      <c r="C306" s="14" t="str">
        <f t="shared" si="7"/>
        <v xml:space="preserve">      bind interface SWITCH IF_ISDN_01</v>
      </c>
      <c r="D306" s="31" t="s">
        <v>309</v>
      </c>
    </row>
    <row r="307" spans="1:4">
      <c r="A307" s="30"/>
      <c r="C307" s="14" t="str">
        <f t="shared" si="7"/>
        <v/>
      </c>
      <c r="D307" s="30"/>
    </row>
    <row r="308" spans="1:4">
      <c r="A308" s="31" t="s">
        <v>25</v>
      </c>
      <c r="C308" s="14" t="str">
        <f t="shared" si="7"/>
        <v>port bri 0 1</v>
      </c>
      <c r="D308" s="31" t="s">
        <v>25</v>
      </c>
    </row>
    <row r="309" spans="1:4">
      <c r="A309" s="31" t="s">
        <v>73</v>
      </c>
      <c r="C309" s="14" t="str">
        <f t="shared" si="7"/>
        <v xml:space="preserve">  no shutdown</v>
      </c>
      <c r="D309" s="31" t="s">
        <v>73</v>
      </c>
    </row>
    <row r="310" spans="1:4">
      <c r="A310" s="30"/>
      <c r="C310" s="14" t="str">
        <f t="shared" si="7"/>
        <v/>
      </c>
      <c r="D310" s="30"/>
    </row>
    <row r="311" spans="1:4">
      <c r="A311" s="31" t="s">
        <v>28</v>
      </c>
      <c r="C311" s="14" t="str">
        <f t="shared" si="7"/>
        <v>port bri 0 2</v>
      </c>
      <c r="D311" s="31" t="s">
        <v>28</v>
      </c>
    </row>
    <row r="312" spans="1:4">
      <c r="A312" s="31" t="s">
        <v>26</v>
      </c>
      <c r="C312" s="14" t="str">
        <f t="shared" ref="C312:C377" si="9">A312&amp;B312</f>
        <v xml:space="preserve">  power-feed</v>
      </c>
      <c r="D312" s="31" t="s">
        <v>26</v>
      </c>
    </row>
    <row r="313" spans="1:4">
      <c r="A313" s="30"/>
      <c r="C313" s="14" t="str">
        <f t="shared" si="9"/>
        <v/>
      </c>
      <c r="D313" s="30"/>
    </row>
    <row r="314" spans="1:4">
      <c r="A314" s="31" t="s">
        <v>16</v>
      </c>
      <c r="C314" s="14" t="str">
        <f t="shared" si="9"/>
        <v xml:space="preserve">  q921</v>
      </c>
      <c r="D314" s="31" t="s">
        <v>16</v>
      </c>
    </row>
    <row r="315" spans="1:4">
      <c r="A315" s="31" t="s">
        <v>315</v>
      </c>
      <c r="C315" s="14" t="str">
        <f t="shared" ref="C315" si="10">A315&amp;B315</f>
        <v>permanent-layer2</v>
      </c>
      <c r="D315" s="31"/>
    </row>
    <row r="316" spans="1:4">
      <c r="A316" s="31" t="s">
        <v>36</v>
      </c>
      <c r="B316" s="14" t="str">
        <f>IsdnL2ProtocolPbx</f>
        <v>pp</v>
      </c>
      <c r="C316" s="14" t="str">
        <f t="shared" si="9"/>
        <v xml:space="preserve">    protocol pp</v>
      </c>
      <c r="D316" s="31" t="s">
        <v>281</v>
      </c>
    </row>
    <row r="317" spans="1:4">
      <c r="A317" s="31" t="s">
        <v>17</v>
      </c>
      <c r="C317" s="14" t="str">
        <f t="shared" si="9"/>
        <v xml:space="preserve">    uni-side auto</v>
      </c>
      <c r="D317" s="31" t="s">
        <v>17</v>
      </c>
    </row>
    <row r="318" spans="1:4">
      <c r="A318" s="30"/>
      <c r="C318" s="14" t="str">
        <f t="shared" si="9"/>
        <v/>
      </c>
      <c r="D318" s="30"/>
    </row>
    <row r="319" spans="1:4">
      <c r="A319" s="31" t="s">
        <v>19</v>
      </c>
      <c r="C319" s="14" t="str">
        <f t="shared" si="9"/>
        <v xml:space="preserve">    q931</v>
      </c>
      <c r="D319" s="31" t="s">
        <v>19</v>
      </c>
    </row>
    <row r="320" spans="1:4">
      <c r="A320" s="31" t="s">
        <v>20</v>
      </c>
      <c r="C320" s="14" t="str">
        <f t="shared" si="9"/>
        <v xml:space="preserve">      protocol dss1</v>
      </c>
      <c r="D320" s="31" t="s">
        <v>20</v>
      </c>
    </row>
    <row r="321" spans="1:4">
      <c r="A321" s="31" t="s">
        <v>21</v>
      </c>
      <c r="C321" s="14" t="str">
        <f t="shared" si="9"/>
        <v xml:space="preserve">      uni-side net</v>
      </c>
      <c r="D321" s="31" t="s">
        <v>21</v>
      </c>
    </row>
    <row r="322" spans="1:4">
      <c r="A322" s="31" t="s">
        <v>307</v>
      </c>
      <c r="C322" s="14" t="str">
        <f t="shared" si="9"/>
        <v xml:space="preserve">      max-calls 2</v>
      </c>
      <c r="D322" s="31" t="s">
        <v>307</v>
      </c>
    </row>
    <row r="323" spans="1:4">
      <c r="A323" s="31" t="s">
        <v>308</v>
      </c>
      <c r="C323" s="14" t="str">
        <f t="shared" si="9"/>
        <v xml:space="preserve">      channel-range 0 1</v>
      </c>
      <c r="D323" s="31" t="s">
        <v>308</v>
      </c>
    </row>
    <row r="324" spans="1:4">
      <c r="A324" s="31" t="s">
        <v>310</v>
      </c>
      <c r="C324" s="14" t="str">
        <f t="shared" si="9"/>
        <v xml:space="preserve">      bind interface SWITCH IF_ISDN_02</v>
      </c>
      <c r="D324" s="31" t="s">
        <v>310</v>
      </c>
    </row>
    <row r="325" spans="1:4">
      <c r="A325" s="30"/>
      <c r="C325" s="14" t="str">
        <f t="shared" si="9"/>
        <v/>
      </c>
      <c r="D325" s="30"/>
    </row>
    <row r="326" spans="1:4">
      <c r="A326" s="31" t="s">
        <v>28</v>
      </c>
      <c r="C326" s="14" t="str">
        <f t="shared" si="9"/>
        <v>port bri 0 2</v>
      </c>
      <c r="D326" s="31" t="s">
        <v>28</v>
      </c>
    </row>
    <row r="327" spans="1:4">
      <c r="A327" s="31" t="s">
        <v>73</v>
      </c>
      <c r="C327" s="14" t="str">
        <f t="shared" si="9"/>
        <v xml:space="preserve">  no shutdown</v>
      </c>
      <c r="D327" s="31" t="s">
        <v>73</v>
      </c>
    </row>
    <row r="328" spans="1:4">
      <c r="A328" s="30"/>
      <c r="C328" s="14" t="str">
        <f t="shared" si="9"/>
        <v/>
      </c>
      <c r="D328" s="30"/>
    </row>
    <row r="329" spans="1:4">
      <c r="A329" s="31" t="s">
        <v>30</v>
      </c>
      <c r="C329" s="14" t="str">
        <f t="shared" si="9"/>
        <v>port bri 0 3</v>
      </c>
      <c r="D329" s="31" t="s">
        <v>30</v>
      </c>
    </row>
    <row r="330" spans="1:4">
      <c r="A330" s="31" t="s">
        <v>26</v>
      </c>
      <c r="C330" s="14" t="str">
        <f t="shared" si="9"/>
        <v xml:space="preserve">  power-feed</v>
      </c>
      <c r="D330" s="31" t="s">
        <v>26</v>
      </c>
    </row>
    <row r="331" spans="1:4">
      <c r="A331" s="30"/>
      <c r="C331" s="14" t="str">
        <f t="shared" si="9"/>
        <v/>
      </c>
      <c r="D331" s="30"/>
    </row>
    <row r="332" spans="1:4">
      <c r="A332" s="31" t="s">
        <v>16</v>
      </c>
      <c r="C332" s="14" t="str">
        <f t="shared" si="9"/>
        <v xml:space="preserve">  q921</v>
      </c>
      <c r="D332" s="31" t="s">
        <v>16</v>
      </c>
    </row>
    <row r="333" spans="1:4">
      <c r="A333" s="31" t="s">
        <v>315</v>
      </c>
      <c r="C333" s="14" t="str">
        <f t="shared" si="9"/>
        <v>permanent-layer2</v>
      </c>
      <c r="D333" s="31"/>
    </row>
    <row r="334" spans="1:4">
      <c r="A334" s="31" t="s">
        <v>36</v>
      </c>
      <c r="B334" s="14" t="str">
        <f>IsdnL2ProtocolPbx</f>
        <v>pp</v>
      </c>
      <c r="C334" s="14" t="str">
        <f t="shared" si="9"/>
        <v xml:space="preserve">    protocol pp</v>
      </c>
      <c r="D334" s="31" t="s">
        <v>281</v>
      </c>
    </row>
    <row r="335" spans="1:4">
      <c r="A335" s="31" t="s">
        <v>17</v>
      </c>
      <c r="C335" s="14" t="str">
        <f t="shared" si="9"/>
        <v xml:space="preserve">    uni-side auto</v>
      </c>
      <c r="D335" s="31" t="s">
        <v>17</v>
      </c>
    </row>
    <row r="336" spans="1:4">
      <c r="A336" s="30"/>
      <c r="C336" s="14" t="str">
        <f t="shared" si="9"/>
        <v/>
      </c>
      <c r="D336" s="30"/>
    </row>
    <row r="337" spans="1:4">
      <c r="A337" s="31" t="s">
        <v>19</v>
      </c>
      <c r="C337" s="14" t="str">
        <f t="shared" si="9"/>
        <v xml:space="preserve">    q931</v>
      </c>
      <c r="D337" s="31" t="s">
        <v>19</v>
      </c>
    </row>
    <row r="338" spans="1:4">
      <c r="A338" s="31" t="s">
        <v>20</v>
      </c>
      <c r="C338" s="14" t="str">
        <f t="shared" si="9"/>
        <v xml:space="preserve">      protocol dss1</v>
      </c>
      <c r="D338" s="31" t="s">
        <v>20</v>
      </c>
    </row>
    <row r="339" spans="1:4">
      <c r="A339" s="31" t="s">
        <v>21</v>
      </c>
      <c r="C339" s="14" t="str">
        <f t="shared" si="9"/>
        <v xml:space="preserve">      uni-side net</v>
      </c>
      <c r="D339" s="31" t="s">
        <v>21</v>
      </c>
    </row>
    <row r="340" spans="1:4">
      <c r="A340" s="31" t="s">
        <v>307</v>
      </c>
      <c r="C340" s="14" t="str">
        <f t="shared" si="9"/>
        <v xml:space="preserve">      max-calls 2</v>
      </c>
      <c r="D340" s="31" t="s">
        <v>307</v>
      </c>
    </row>
    <row r="341" spans="1:4">
      <c r="A341" s="31" t="s">
        <v>308</v>
      </c>
      <c r="C341" s="14" t="str">
        <f t="shared" si="9"/>
        <v xml:space="preserve">      channel-range 0 1</v>
      </c>
      <c r="D341" s="31" t="s">
        <v>308</v>
      </c>
    </row>
    <row r="342" spans="1:4">
      <c r="A342" s="31" t="s">
        <v>311</v>
      </c>
      <c r="C342" s="14" t="str">
        <f t="shared" si="9"/>
        <v xml:space="preserve">      bind interface SWITCH IF_ISDN_03</v>
      </c>
      <c r="D342" s="31" t="s">
        <v>311</v>
      </c>
    </row>
    <row r="343" spans="1:4">
      <c r="A343" s="30"/>
      <c r="C343" s="14" t="str">
        <f t="shared" si="9"/>
        <v/>
      </c>
      <c r="D343" s="30"/>
    </row>
    <row r="344" spans="1:4">
      <c r="A344" s="31" t="s">
        <v>30</v>
      </c>
      <c r="C344" s="14" t="str">
        <f t="shared" si="9"/>
        <v>port bri 0 3</v>
      </c>
      <c r="D344" s="31" t="s">
        <v>30</v>
      </c>
    </row>
    <row r="345" spans="1:4">
      <c r="A345" s="31" t="s">
        <v>73</v>
      </c>
      <c r="C345" s="14" t="str">
        <f t="shared" si="9"/>
        <v xml:space="preserve">  no shutdown</v>
      </c>
      <c r="D345" s="31" t="s">
        <v>73</v>
      </c>
    </row>
    <row r="346" spans="1:4">
      <c r="C346" s="14" t="str">
        <f t="shared" si="9"/>
        <v/>
      </c>
    </row>
    <row r="347" spans="1:4">
      <c r="C347" s="14" t="str">
        <f t="shared" si="9"/>
        <v/>
      </c>
    </row>
    <row r="348" spans="1:4">
      <c r="C348" s="14" t="str">
        <f t="shared" si="9"/>
        <v/>
      </c>
    </row>
    <row r="349" spans="1:4">
      <c r="C349" s="14" t="str">
        <f t="shared" si="9"/>
        <v/>
      </c>
    </row>
    <row r="350" spans="1:4">
      <c r="C350" s="14" t="str">
        <f t="shared" si="9"/>
        <v/>
      </c>
    </row>
    <row r="351" spans="1:4">
      <c r="C351" s="14" t="str">
        <f t="shared" si="9"/>
        <v/>
      </c>
    </row>
    <row r="352" spans="1:4">
      <c r="C352" s="14" t="str">
        <f t="shared" si="9"/>
        <v/>
      </c>
    </row>
    <row r="353" spans="3:3">
      <c r="C353" s="14" t="str">
        <f t="shared" si="9"/>
        <v/>
      </c>
    </row>
    <row r="354" spans="3:3">
      <c r="C354" s="14" t="str">
        <f t="shared" si="9"/>
        <v/>
      </c>
    </row>
    <row r="355" spans="3:3">
      <c r="C355" s="14" t="str">
        <f t="shared" si="9"/>
        <v/>
      </c>
    </row>
    <row r="356" spans="3:3">
      <c r="C356" s="14" t="str">
        <f t="shared" si="9"/>
        <v/>
      </c>
    </row>
    <row r="357" spans="3:3">
      <c r="C357" s="14" t="str">
        <f t="shared" si="9"/>
        <v/>
      </c>
    </row>
    <row r="358" spans="3:3">
      <c r="C358" s="14" t="str">
        <f t="shared" si="9"/>
        <v/>
      </c>
    </row>
    <row r="359" spans="3:3">
      <c r="C359" s="14" t="str">
        <f t="shared" si="9"/>
        <v/>
      </c>
    </row>
    <row r="360" spans="3:3">
      <c r="C360" s="14" t="str">
        <f t="shared" si="9"/>
        <v/>
      </c>
    </row>
    <row r="361" spans="3:3">
      <c r="C361" s="14" t="str">
        <f t="shared" si="9"/>
        <v/>
      </c>
    </row>
    <row r="362" spans="3:3">
      <c r="C362" s="14" t="str">
        <f t="shared" si="9"/>
        <v/>
      </c>
    </row>
    <row r="363" spans="3:3">
      <c r="C363" s="14" t="str">
        <f t="shared" si="9"/>
        <v/>
      </c>
    </row>
    <row r="364" spans="3:3">
      <c r="C364" s="14" t="str">
        <f t="shared" si="9"/>
        <v/>
      </c>
    </row>
    <row r="365" spans="3:3">
      <c r="C365" s="14" t="str">
        <f t="shared" si="9"/>
        <v/>
      </c>
    </row>
    <row r="366" spans="3:3">
      <c r="C366" s="14" t="str">
        <f t="shared" si="9"/>
        <v/>
      </c>
    </row>
    <row r="367" spans="3:3">
      <c r="C367" s="14" t="str">
        <f t="shared" si="9"/>
        <v/>
      </c>
    </row>
    <row r="368" spans="3:3">
      <c r="C368" s="14" t="str">
        <f t="shared" si="9"/>
        <v/>
      </c>
    </row>
    <row r="369" spans="3:3">
      <c r="C369" s="14" t="str">
        <f t="shared" si="9"/>
        <v/>
      </c>
    </row>
    <row r="370" spans="3:3">
      <c r="C370" s="14" t="str">
        <f t="shared" si="9"/>
        <v/>
      </c>
    </row>
    <row r="371" spans="3:3">
      <c r="C371" s="14" t="str">
        <f t="shared" si="9"/>
        <v/>
      </c>
    </row>
    <row r="372" spans="3:3">
      <c r="C372" s="14" t="str">
        <f t="shared" si="9"/>
        <v/>
      </c>
    </row>
    <row r="373" spans="3:3">
      <c r="C373" s="14" t="str">
        <f t="shared" si="9"/>
        <v/>
      </c>
    </row>
    <row r="374" spans="3:3">
      <c r="C374" s="14" t="str">
        <f t="shared" si="9"/>
        <v/>
      </c>
    </row>
    <row r="375" spans="3:3">
      <c r="C375" s="14" t="str">
        <f t="shared" si="9"/>
        <v/>
      </c>
    </row>
    <row r="376" spans="3:3">
      <c r="C376" s="14" t="str">
        <f t="shared" si="9"/>
        <v/>
      </c>
    </row>
    <row r="377" spans="3:3">
      <c r="C377" s="14" t="str">
        <f t="shared" si="9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001E-45DE-480E-9376-C30043105280}">
  <sheetPr codeName="Feuil2">
    <tabColor theme="4" tint="0.39997558519241921"/>
  </sheetPr>
  <dimension ref="A1:C266"/>
  <sheetViews>
    <sheetView showGridLines="0" topLeftCell="C231" workbookViewId="0">
      <selection activeCell="C24" sqref="C24"/>
    </sheetView>
  </sheetViews>
  <sheetFormatPr baseColWidth="10" defaultRowHeight="15"/>
  <cols>
    <col min="1" max="1" width="82" hidden="1" customWidth="1"/>
    <col min="2" max="2" width="23" hidden="1" customWidth="1"/>
    <col min="3" max="3" width="255.7109375" bestFit="1" customWidth="1"/>
  </cols>
  <sheetData>
    <row r="1" spans="1:3">
      <c r="A1" s="14" t="s">
        <v>105</v>
      </c>
      <c r="B1" s="14"/>
      <c r="C1" s="14" t="str">
        <f t="shared" ref="C1:C11" si="0">A1 &amp; B1</f>
        <v>#----------------------------------------------------------------#</v>
      </c>
    </row>
    <row r="2" spans="1:3">
      <c r="A2" s="14" t="s">
        <v>106</v>
      </c>
      <c r="B2" s="14"/>
      <c r="C2" s="14" t="str">
        <f t="shared" si="0"/>
        <v>#                                                                #</v>
      </c>
    </row>
    <row r="3" spans="1:3">
      <c r="A3" s="14" t="s">
        <v>107</v>
      </c>
      <c r="B3" s="14"/>
      <c r="C3" s="14" t="str">
        <f t="shared" si="0"/>
        <v># SN4638/5BIS                                                    #</v>
      </c>
    </row>
    <row r="4" spans="1:3">
      <c r="A4" s="14" t="s">
        <v>108</v>
      </c>
      <c r="B4" s="14"/>
      <c r="C4" s="14" t="str">
        <f t="shared" si="0"/>
        <v># R6.4 2013-07-12 H323 SIP BRI                                   #</v>
      </c>
    </row>
    <row r="5" spans="1:3" ht="18.75">
      <c r="A5" s="24" t="s">
        <v>283</v>
      </c>
      <c r="B5" s="25"/>
      <c r="C5" s="25" t="str">
        <f t="shared" si="0"/>
        <v>#             PATTON T2 4171           #</v>
      </c>
    </row>
    <row r="6" spans="1:3">
      <c r="A6" s="14" t="s">
        <v>205</v>
      </c>
      <c r="B6" s="14"/>
      <c r="C6" s="14" t="str">
        <f t="shared" si="0"/>
        <v># SN/000000000000                                                #</v>
      </c>
    </row>
    <row r="7" spans="1:3">
      <c r="A7" s="14" t="s">
        <v>109</v>
      </c>
      <c r="B7" s="14"/>
      <c r="C7" s="14" t="str">
        <f t="shared" si="0"/>
        <v># Generated configuration file                                   #</v>
      </c>
    </row>
    <row r="8" spans="1:3">
      <c r="A8" s="14" t="s">
        <v>106</v>
      </c>
      <c r="B8" s="14"/>
      <c r="C8" s="14" t="str">
        <f t="shared" si="0"/>
        <v>#                                                                #</v>
      </c>
    </row>
    <row r="9" spans="1:3">
      <c r="A9" s="14" t="s">
        <v>105</v>
      </c>
      <c r="B9" s="14"/>
      <c r="C9" s="14" t="str">
        <f t="shared" si="0"/>
        <v>#----------------------------------------------------------------#</v>
      </c>
    </row>
    <row r="10" spans="1:3">
      <c r="B10" s="14"/>
      <c r="C10" s="14" t="str">
        <f t="shared" si="0"/>
        <v/>
      </c>
    </row>
    <row r="11" spans="1:3">
      <c r="A11" t="s">
        <v>209</v>
      </c>
      <c r="B11" s="14"/>
      <c r="C11" s="14" t="str">
        <f t="shared" si="0"/>
        <v>cli version 4.00</v>
      </c>
    </row>
    <row r="12" spans="1:3">
      <c r="A12" t="s">
        <v>292</v>
      </c>
      <c r="B12" s="14"/>
      <c r="C12" s="14" t="str">
        <f>IF(LEN([0]!Password ) &gt; 0,(A12 &amp; TRIM([0]!Administrator) &amp; " password " &amp; TRIM([0]!Password)),"")</f>
        <v>superuser UUUUUUUU password PPPPPPPP</v>
      </c>
    </row>
    <row r="13" spans="1:3">
      <c r="A13" t="s">
        <v>181</v>
      </c>
      <c r="B13" s="14" t="str">
        <f>TRIM([0]!Hostname)</f>
        <v>HOSTHOST</v>
      </c>
      <c r="C13" s="14" t="str">
        <f>A13&amp;B13</f>
        <v>system hostname HOSTHOST</v>
      </c>
    </row>
    <row r="14" spans="1:3">
      <c r="B14" s="14"/>
      <c r="C14" s="14"/>
    </row>
    <row r="15" spans="1:3">
      <c r="A15" t="s">
        <v>210</v>
      </c>
      <c r="B15" s="14"/>
      <c r="C15" s="14" t="str">
        <f t="shared" ref="C15:C77" si="1">A15&amp;B15</f>
        <v>actions</v>
      </c>
    </row>
    <row r="16" spans="1:3">
      <c r="B16" s="14"/>
      <c r="C16" s="14" t="str">
        <f t="shared" si="1"/>
        <v/>
      </c>
    </row>
    <row r="17" spans="1:3">
      <c r="A17" t="s">
        <v>211</v>
      </c>
      <c r="B17" s="14"/>
      <c r="C17" s="14" t="str">
        <f t="shared" si="1"/>
        <v xml:space="preserve">  rule PROV_STARTUP</v>
      </c>
    </row>
    <row r="18" spans="1:3">
      <c r="A18" t="s">
        <v>212</v>
      </c>
      <c r="B18" s="14"/>
      <c r="C18" s="14" t="str">
        <f t="shared" si="1"/>
        <v xml:space="preserve">    condition ip address:WAN.DHCP LINKUP initial</v>
      </c>
    </row>
    <row r="19" spans="1:3">
      <c r="A19" t="s">
        <v>213</v>
      </c>
      <c r="C19" s="14" t="str">
        <f t="shared" si="1"/>
        <v xml:space="preserve">    condition system ntp TIME_INITIALIZED</v>
      </c>
    </row>
    <row r="20" spans="1:3">
      <c r="A20" t="s">
        <v>214</v>
      </c>
      <c r="B20" s="14"/>
      <c r="C20" s="14" t="str">
        <f t="shared" si="1"/>
        <v xml:space="preserve">    action 1 "provisioning execute PF_PROVISIONING_CONFIG"</v>
      </c>
    </row>
    <row r="21" spans="1:3">
      <c r="B21" s="14"/>
      <c r="C21" s="14" t="str">
        <f t="shared" si="1"/>
        <v/>
      </c>
    </row>
    <row r="22" spans="1:3">
      <c r="A22" t="s">
        <v>215</v>
      </c>
      <c r="B22" s="14"/>
      <c r="C22" s="14" t="str">
        <f t="shared" si="1"/>
        <v>profile aaa DEFAULT</v>
      </c>
    </row>
    <row r="23" spans="1:3">
      <c r="A23" t="s">
        <v>216</v>
      </c>
      <c r="B23" s="14"/>
      <c r="C23" s="14" t="str">
        <f t="shared" si="1"/>
        <v xml:space="preserve">  method 1 nodems continue-on-reject</v>
      </c>
    </row>
    <row r="24" spans="1:3">
      <c r="A24" t="s">
        <v>217</v>
      </c>
      <c r="B24" s="14"/>
      <c r="C24" s="14" t="str">
        <f t="shared" si="1"/>
        <v xml:space="preserve">  method 2 local</v>
      </c>
    </row>
    <row r="25" spans="1:3">
      <c r="A25" t="s">
        <v>218</v>
      </c>
      <c r="B25" s="14"/>
      <c r="C25" s="14" t="str">
        <f t="shared" si="1"/>
        <v xml:space="preserve">  method 3 none</v>
      </c>
    </row>
    <row r="26" spans="1:3">
      <c r="B26" s="14"/>
      <c r="C26" s="14" t="str">
        <f t="shared" si="1"/>
        <v/>
      </c>
    </row>
    <row r="27" spans="1:3">
      <c r="A27" t="s">
        <v>219</v>
      </c>
      <c r="B27" s="14"/>
      <c r="C27" s="14" t="str">
        <f t="shared" si="1"/>
        <v>console</v>
      </c>
    </row>
    <row r="28" spans="1:3">
      <c r="A28" t="s">
        <v>220</v>
      </c>
      <c r="B28" s="14"/>
      <c r="C28" s="14" t="str">
        <f t="shared" si="1"/>
        <v xml:space="preserve">  use profile aaa DEFAULT</v>
      </c>
    </row>
    <row r="29" spans="1:3">
      <c r="B29" s="14"/>
      <c r="C29" s="14" t="str">
        <f t="shared" si="1"/>
        <v/>
      </c>
    </row>
    <row r="30" spans="1:3">
      <c r="A30" t="s">
        <v>221</v>
      </c>
      <c r="B30" s="14"/>
      <c r="C30" s="14" t="str">
        <f t="shared" si="1"/>
        <v>telnet-server</v>
      </c>
    </row>
    <row r="31" spans="1:3">
      <c r="A31" t="s">
        <v>220</v>
      </c>
      <c r="B31" s="14"/>
      <c r="C31" s="14" t="str">
        <f t="shared" si="1"/>
        <v xml:space="preserve">  use profile aaa DEFAULT</v>
      </c>
    </row>
    <row r="32" spans="1:3">
      <c r="A32" t="s">
        <v>73</v>
      </c>
      <c r="B32" s="14"/>
      <c r="C32" s="14" t="str">
        <f t="shared" si="1"/>
        <v xml:space="preserve">  no shutdown</v>
      </c>
    </row>
    <row r="33" spans="1:3">
      <c r="B33" s="14"/>
      <c r="C33" s="14" t="str">
        <f t="shared" si="1"/>
        <v/>
      </c>
    </row>
    <row r="34" spans="1:3">
      <c r="A34" t="s">
        <v>222</v>
      </c>
      <c r="B34" s="14"/>
      <c r="C34" s="14" t="str">
        <f t="shared" si="1"/>
        <v>ssh-server</v>
      </c>
    </row>
    <row r="35" spans="1:3">
      <c r="A35" t="s">
        <v>220</v>
      </c>
      <c r="B35" s="14"/>
      <c r="C35" s="14" t="str">
        <f t="shared" si="1"/>
        <v xml:space="preserve">  use profile aaa DEFAULT</v>
      </c>
    </row>
    <row r="36" spans="1:3">
      <c r="A36" t="s">
        <v>73</v>
      </c>
      <c r="B36" s="14"/>
      <c r="C36" s="14" t="str">
        <f t="shared" si="1"/>
        <v xml:space="preserve">  no shutdown</v>
      </c>
    </row>
    <row r="37" spans="1:3">
      <c r="B37" s="14"/>
      <c r="C37" s="14" t="str">
        <f t="shared" si="1"/>
        <v/>
      </c>
    </row>
    <row r="38" spans="1:3">
      <c r="A38" t="s">
        <v>223</v>
      </c>
      <c r="B38" s="14"/>
      <c r="C38" s="14" t="str">
        <f t="shared" si="1"/>
        <v>snmp-server</v>
      </c>
    </row>
    <row r="39" spans="1:3">
      <c r="A39" t="s">
        <v>224</v>
      </c>
      <c r="B39" s="14"/>
      <c r="C39" s="14" t="str">
        <f t="shared" si="1"/>
        <v xml:space="preserve">  shutdown</v>
      </c>
    </row>
    <row r="40" spans="1:3">
      <c r="B40" s="14"/>
      <c r="C40" s="14" t="str">
        <f t="shared" si="1"/>
        <v/>
      </c>
    </row>
    <row r="41" spans="1:3">
      <c r="A41" t="s">
        <v>225</v>
      </c>
      <c r="B41" s="14"/>
      <c r="C41" s="14" t="str">
        <f t="shared" si="1"/>
        <v>web-server</v>
      </c>
    </row>
    <row r="42" spans="1:3">
      <c r="A42" t="s">
        <v>226</v>
      </c>
      <c r="B42" s="14"/>
      <c r="C42" s="14" t="str">
        <f t="shared" si="1"/>
        <v xml:space="preserve">  protocol http port 80</v>
      </c>
    </row>
    <row r="43" spans="1:3">
      <c r="A43" t="s">
        <v>227</v>
      </c>
      <c r="B43" s="14"/>
      <c r="C43" s="14" t="str">
        <f t="shared" si="1"/>
        <v xml:space="preserve">  protocol https port 443</v>
      </c>
    </row>
    <row r="44" spans="1:3">
      <c r="A44" t="s">
        <v>220</v>
      </c>
      <c r="B44" s="14"/>
      <c r="C44" s="14" t="str">
        <f t="shared" si="1"/>
        <v xml:space="preserve">  use profile aaa DEFAULT</v>
      </c>
    </row>
    <row r="45" spans="1:3">
      <c r="A45" t="s">
        <v>73</v>
      </c>
      <c r="B45" s="14"/>
      <c r="C45" s="14" t="str">
        <f t="shared" si="1"/>
        <v xml:space="preserve">  no shutdown</v>
      </c>
    </row>
    <row r="46" spans="1:3">
      <c r="B46" s="14"/>
      <c r="C46" s="14" t="str">
        <f t="shared" si="1"/>
        <v/>
      </c>
    </row>
    <row r="47" spans="1:3">
      <c r="A47" t="s">
        <v>228</v>
      </c>
      <c r="B47" s="14"/>
      <c r="C47" s="14" t="str">
        <f t="shared" si="1"/>
        <v>ntp</v>
      </c>
    </row>
    <row r="48" spans="1:3">
      <c r="A48" t="s">
        <v>229</v>
      </c>
      <c r="B48" s="14"/>
      <c r="C48" s="14" t="str">
        <f t="shared" si="1"/>
        <v xml:space="preserve">  server 0.patton.pool.ntp.org</v>
      </c>
    </row>
    <row r="49" spans="1:3">
      <c r="A49" t="s">
        <v>230</v>
      </c>
      <c r="B49" s="14"/>
      <c r="C49" s="14" t="str">
        <f t="shared" si="1"/>
        <v xml:space="preserve">  server 1.patton.pool.ntp.org</v>
      </c>
    </row>
    <row r="50" spans="1:3">
      <c r="A50" t="s">
        <v>231</v>
      </c>
      <c r="B50" s="14"/>
      <c r="C50" s="14" t="str">
        <f t="shared" si="1"/>
        <v xml:space="preserve">  server 2.patton.pool.ntp.org</v>
      </c>
    </row>
    <row r="51" spans="1:3">
      <c r="A51" t="s">
        <v>232</v>
      </c>
      <c r="B51" s="14"/>
      <c r="C51" s="14" t="str">
        <f t="shared" si="1"/>
        <v xml:space="preserve">  server 3.patton.pool.ntp.org</v>
      </c>
    </row>
    <row r="52" spans="1:3">
      <c r="A52" t="s">
        <v>73</v>
      </c>
      <c r="B52" s="14"/>
      <c r="C52" s="14" t="str">
        <f t="shared" si="1"/>
        <v xml:space="preserve">  no shutdown</v>
      </c>
    </row>
    <row r="53" spans="1:3">
      <c r="B53" s="14"/>
      <c r="C53" s="14" t="str">
        <f t="shared" si="1"/>
        <v/>
      </c>
    </row>
    <row r="54" spans="1:3">
      <c r="A54" t="s">
        <v>233</v>
      </c>
      <c r="B54" s="14"/>
      <c r="C54" s="14" t="str">
        <f t="shared" si="1"/>
        <v>nodems-client</v>
      </c>
    </row>
    <row r="55" spans="1:3">
      <c r="A55" t="s">
        <v>234</v>
      </c>
      <c r="B55" s="14"/>
      <c r="C55" s="14" t="str">
        <f t="shared" si="1"/>
        <v xml:space="preserve">  organization-key GFoc53eDK5DzkI3xLKdE8aqqLyBq5dva</v>
      </c>
    </row>
    <row r="56" spans="1:3">
      <c r="A56" t="s">
        <v>235</v>
      </c>
      <c r="B56" s="14"/>
      <c r="C56" s="14" t="str">
        <f t="shared" si="1"/>
        <v xml:space="preserve">  resource any</v>
      </c>
    </row>
    <row r="57" spans="1:3">
      <c r="A57" t="s">
        <v>73</v>
      </c>
      <c r="B57" s="14"/>
      <c r="C57" s="14" t="str">
        <f t="shared" si="1"/>
        <v xml:space="preserve">  no shutdown</v>
      </c>
    </row>
    <row r="58" spans="1:3">
      <c r="B58" s="14"/>
      <c r="C58" s="14" t="str">
        <f t="shared" si="1"/>
        <v/>
      </c>
    </row>
    <row r="59" spans="1:3">
      <c r="A59" t="s">
        <v>58</v>
      </c>
      <c r="B59" s="14"/>
      <c r="C59" s="14" t="str">
        <f t="shared" si="1"/>
        <v>system</v>
      </c>
    </row>
    <row r="60" spans="1:3">
      <c r="A60" t="s">
        <v>182</v>
      </c>
      <c r="B60" s="14"/>
      <c r="C60" s="14" t="str">
        <f t="shared" si="1"/>
        <v xml:space="preserve">  clock-source 1 e1t1 0 0</v>
      </c>
    </row>
    <row r="61" spans="1:3">
      <c r="B61" s="14"/>
      <c r="C61" s="14" t="str">
        <f t="shared" si="1"/>
        <v/>
      </c>
    </row>
    <row r="62" spans="1:3">
      <c r="A62" t="s">
        <v>44</v>
      </c>
      <c r="B62" s="14"/>
      <c r="C62" s="14" t="str">
        <f t="shared" si="1"/>
        <v>profile napt NAPT_WAN</v>
      </c>
    </row>
    <row r="63" spans="1:3">
      <c r="B63" s="14"/>
      <c r="C63" s="14" t="str">
        <f t="shared" si="1"/>
        <v/>
      </c>
    </row>
    <row r="64" spans="1:3">
      <c r="A64" t="s">
        <v>236</v>
      </c>
      <c r="B64" s="14"/>
      <c r="C64" s="14" t="str">
        <f t="shared" si="1"/>
        <v>dns-server</v>
      </c>
    </row>
    <row r="65" spans="1:3">
      <c r="A65" t="s">
        <v>237</v>
      </c>
      <c r="B65" s="14"/>
      <c r="C65" s="14" t="str">
        <f t="shared" si="1"/>
        <v xml:space="preserve">  relay dns-client</v>
      </c>
    </row>
    <row r="66" spans="1:3">
      <c r="A66" t="s">
        <v>224</v>
      </c>
      <c r="B66" s="14"/>
      <c r="C66" s="14" t="str">
        <f t="shared" si="1"/>
        <v xml:space="preserve">  shutdown</v>
      </c>
    </row>
    <row r="67" spans="1:3">
      <c r="B67" s="14"/>
      <c r="C67" s="14" t="str">
        <f t="shared" si="1"/>
        <v/>
      </c>
    </row>
    <row r="68" spans="1:3">
      <c r="A68" t="s">
        <v>238</v>
      </c>
      <c r="B68" s="14"/>
      <c r="C68" s="14" t="str">
        <f t="shared" si="1"/>
        <v>dns-client</v>
      </c>
    </row>
    <row r="69" spans="1:3">
      <c r="A69" t="s">
        <v>284</v>
      </c>
      <c r="B69" s="14" t="str">
        <f>DnsServer</f>
        <v>DNSDNSDN</v>
      </c>
      <c r="C69" s="14" t="str">
        <f t="shared" si="1"/>
        <v xml:space="preserve">  name-server DNSDNSDN</v>
      </c>
    </row>
    <row r="70" spans="1:3">
      <c r="B70" s="14"/>
      <c r="C70" s="14" t="str">
        <f t="shared" si="1"/>
        <v/>
      </c>
    </row>
    <row r="71" spans="1:3">
      <c r="A71" t="s">
        <v>239</v>
      </c>
      <c r="B71" s="14"/>
      <c r="C71" s="14" t="str">
        <f t="shared" si="1"/>
        <v>profile tls DEFAULT</v>
      </c>
    </row>
    <row r="72" spans="1:3">
      <c r="A72" t="s">
        <v>240</v>
      </c>
      <c r="B72" s="14"/>
      <c r="C72" s="14" t="str">
        <f t="shared" si="1"/>
        <v xml:space="preserve">  authentication incoming</v>
      </c>
    </row>
    <row r="73" spans="1:3">
      <c r="A73" t="s">
        <v>241</v>
      </c>
      <c r="B73" s="14"/>
      <c r="C73" s="14" t="str">
        <f t="shared" si="1"/>
        <v xml:space="preserve">  authentication outgoing</v>
      </c>
    </row>
    <row r="74" spans="1:3">
      <c r="A74" t="s">
        <v>242</v>
      </c>
      <c r="B74" s="14"/>
      <c r="C74" s="14" t="str">
        <f t="shared" si="1"/>
        <v xml:space="preserve">  private-key pki:private-key/DEFAULT</v>
      </c>
    </row>
    <row r="75" spans="1:3">
      <c r="A75" t="s">
        <v>243</v>
      </c>
      <c r="B75" s="14"/>
      <c r="C75" s="14" t="str">
        <f t="shared" si="1"/>
        <v xml:space="preserve">  own-certificate 1 pki:certificate/DEFAULT</v>
      </c>
    </row>
    <row r="76" spans="1:3">
      <c r="A76" t="s">
        <v>244</v>
      </c>
      <c r="B76" s="14"/>
      <c r="C76" s="14" t="str">
        <f t="shared" si="1"/>
        <v xml:space="preserve">  diffie-hellman-parameters pki:diffie-hellman-parameters/DEFAULT-2048</v>
      </c>
    </row>
    <row r="77" spans="1:3">
      <c r="B77" s="14"/>
      <c r="C77" s="14" t="str">
        <f t="shared" si="1"/>
        <v/>
      </c>
    </row>
    <row r="78" spans="1:3">
      <c r="A78" t="s">
        <v>245</v>
      </c>
      <c r="B78" s="14"/>
      <c r="C78" s="14" t="str">
        <f t="shared" ref="C78:C141" si="2">A78&amp;B78</f>
        <v>profile provisioning PF_PROVISIONING_CONFIG</v>
      </c>
    </row>
    <row r="79" spans="1:3">
      <c r="A79" t="s">
        <v>246</v>
      </c>
      <c r="B79" s="14"/>
      <c r="C79" s="14" t="str">
        <f t="shared" si="2"/>
        <v xml:space="preserve">  destination configuration</v>
      </c>
    </row>
    <row r="80" spans="1:3">
      <c r="A80" t="s">
        <v>247</v>
      </c>
      <c r="B80" s="14"/>
      <c r="C80" s="14" t="str">
        <f t="shared" si="2"/>
        <v xml:space="preserve">  use profile tls DEFAULT</v>
      </c>
    </row>
    <row r="81" spans="1:3">
      <c r="A81" t="s">
        <v>291</v>
      </c>
      <c r="B81" s="14"/>
      <c r="C81" s="14" t="str">
        <f t="shared" si="2"/>
        <v>location 1 https://redirect.patton.com/$(system.mac);mac=$(system.mac);serial=$(system.serial);hwMajor=$(system.hw.major);hwMinor=$(system.hw.minor);swMajor=$(system.sw.major);swMinor=$(system.sw.minor);swDate=$(system.sw.date);productName=$(system.product.name);cliMajor=$(cli.major);cliMinor=$(cli.minor);osName=Trinity;subDirTrinity=/Trinity;subDirSmartWare=;dhcp66=$(dhcp.66);dhcp67=$(dhcp.67)</v>
      </c>
    </row>
    <row r="82" spans="1:3">
      <c r="A82" t="s">
        <v>248</v>
      </c>
      <c r="B82" s="14"/>
      <c r="C82" s="14" t="str">
        <f t="shared" si="2"/>
        <v xml:space="preserve">  location 2 $(dhcp.66)</v>
      </c>
    </row>
    <row r="83" spans="1:3">
      <c r="A83" t="s">
        <v>249</v>
      </c>
      <c r="B83" s="14"/>
      <c r="C83" s="14" t="str">
        <f t="shared" si="2"/>
        <v xml:space="preserve">  location 3 $(dhcp.66)/$(system.mac).cfg</v>
      </c>
    </row>
    <row r="84" spans="1:3">
      <c r="A84" t="s">
        <v>250</v>
      </c>
      <c r="B84" s="14"/>
      <c r="C84" s="14" t="str">
        <f t="shared" si="2"/>
        <v xml:space="preserve">  location 4 http://$(dhcp.66)/$(dhcp.67)</v>
      </c>
    </row>
    <row r="85" spans="1:3">
      <c r="A85" t="s">
        <v>251</v>
      </c>
      <c r="B85" s="14"/>
      <c r="C85" s="14" t="str">
        <f t="shared" si="2"/>
        <v xml:space="preserve">  location 5 http://$(dhcp.66)/$(system.mac).cfg</v>
      </c>
    </row>
    <row r="86" spans="1:3">
      <c r="A86" t="s">
        <v>252</v>
      </c>
      <c r="B86" s="14"/>
      <c r="C86" s="14" t="str">
        <f t="shared" si="2"/>
        <v xml:space="preserve">  location 6 tftp://$(dhcp.66)/$(dhcp.67)</v>
      </c>
    </row>
    <row r="87" spans="1:3">
      <c r="A87" t="s">
        <v>253</v>
      </c>
      <c r="B87" s="14"/>
      <c r="C87" s="14" t="str">
        <f t="shared" si="2"/>
        <v xml:space="preserve">  location 7 tftp://$(dhcp.66)/$(system.mac).cfg</v>
      </c>
    </row>
    <row r="88" spans="1:3">
      <c r="A88" t="s">
        <v>254</v>
      </c>
      <c r="B88" s="14"/>
      <c r="C88" s="14" t="str">
        <f t="shared" si="2"/>
        <v xml:space="preserve">  activation reload immediate</v>
      </c>
    </row>
    <row r="89" spans="1:3">
      <c r="B89" s="14"/>
      <c r="C89" s="14" t="str">
        <f t="shared" si="2"/>
        <v/>
      </c>
    </row>
    <row r="90" spans="1:3">
      <c r="A90" t="s">
        <v>112</v>
      </c>
      <c r="B90" s="14"/>
      <c r="C90" s="14" t="str">
        <f t="shared" si="2"/>
        <v>profile call-progress-tone defaultAlertingtone</v>
      </c>
    </row>
    <row r="91" spans="1:3">
      <c r="A91" t="s">
        <v>255</v>
      </c>
      <c r="B91" s="14"/>
      <c r="C91" s="14" t="str">
        <f t="shared" si="2"/>
        <v xml:space="preserve">  play 1 1500 first-tone 440 -10</v>
      </c>
    </row>
    <row r="92" spans="1:3">
      <c r="A92" t="s">
        <v>114</v>
      </c>
      <c r="B92" s="14"/>
      <c r="C92" s="14" t="str">
        <f t="shared" si="2"/>
        <v xml:space="preserve">  pause 2 4000</v>
      </c>
    </row>
    <row r="93" spans="1:3">
      <c r="B93" s="14"/>
      <c r="C93" s="14" t="str">
        <f t="shared" si="2"/>
        <v/>
      </c>
    </row>
    <row r="94" spans="1:3">
      <c r="A94" t="s">
        <v>115</v>
      </c>
      <c r="B94" s="14"/>
      <c r="C94" s="14" t="str">
        <f t="shared" si="2"/>
        <v>profile call-progress-tone defaultBusytone</v>
      </c>
    </row>
    <row r="95" spans="1:3">
      <c r="A95" t="s">
        <v>256</v>
      </c>
      <c r="B95" s="14"/>
      <c r="C95" s="14" t="str">
        <f t="shared" si="2"/>
        <v xml:space="preserve">  play 1 500 first-tone 440 -10</v>
      </c>
    </row>
    <row r="96" spans="1:3">
      <c r="A96" t="s">
        <v>117</v>
      </c>
      <c r="B96" s="14"/>
      <c r="C96" s="14" t="str">
        <f t="shared" si="2"/>
        <v xml:space="preserve">  pause 2 500</v>
      </c>
    </row>
    <row r="97" spans="1:3">
      <c r="B97" s="14"/>
      <c r="C97" s="14" t="str">
        <f t="shared" si="2"/>
        <v/>
      </c>
    </row>
    <row r="98" spans="1:3">
      <c r="A98" t="s">
        <v>110</v>
      </c>
      <c r="B98" s="14"/>
      <c r="C98" s="14" t="str">
        <f t="shared" si="2"/>
        <v>profile call-progress-tone defaultDialtone</v>
      </c>
    </row>
    <row r="99" spans="1:3">
      <c r="A99" t="s">
        <v>257</v>
      </c>
      <c r="B99" s="14"/>
      <c r="C99" s="14" t="str">
        <f t="shared" si="2"/>
        <v xml:space="preserve">  play 1 5000 first-tone 440 -10</v>
      </c>
    </row>
    <row r="100" spans="1:3">
      <c r="B100" s="14"/>
      <c r="C100" s="14" t="str">
        <f t="shared" si="2"/>
        <v/>
      </c>
    </row>
    <row r="101" spans="1:3">
      <c r="A101" t="s">
        <v>258</v>
      </c>
      <c r="B101" s="14"/>
      <c r="C101" s="14" t="str">
        <f t="shared" si="2"/>
        <v>profile tone-set DEFAULT</v>
      </c>
    </row>
    <row r="102" spans="1:3">
      <c r="A102" t="s">
        <v>119</v>
      </c>
      <c r="B102" s="14"/>
      <c r="C102" s="14" t="str">
        <f t="shared" si="2"/>
        <v xml:space="preserve">  map call-progress-tone congestion-tone defaultBusytone</v>
      </c>
    </row>
    <row r="103" spans="1:3">
      <c r="A103" t="s">
        <v>118</v>
      </c>
      <c r="B103" s="14"/>
      <c r="C103" s="14" t="str">
        <f t="shared" si="2"/>
        <v xml:space="preserve">  map call-progress-tone release-tone defaultBusytone</v>
      </c>
    </row>
    <row r="104" spans="1:3">
      <c r="B104" s="14"/>
      <c r="C104" s="14" t="str">
        <f t="shared" si="2"/>
        <v/>
      </c>
    </row>
    <row r="105" spans="1:3">
      <c r="A105" t="s">
        <v>259</v>
      </c>
      <c r="B105" s="14"/>
      <c r="C105" s="14" t="str">
        <f t="shared" si="2"/>
        <v>profile voip DEFAULT</v>
      </c>
    </row>
    <row r="106" spans="1:3">
      <c r="A106" t="s">
        <v>120</v>
      </c>
      <c r="B106" s="14"/>
      <c r="C106" s="14" t="str">
        <f t="shared" si="2"/>
        <v xml:space="preserve">  codec 1 g711alaw64k rx-length 20 tx-length 20</v>
      </c>
    </row>
    <row r="107" spans="1:3">
      <c r="A107" t="s">
        <v>121</v>
      </c>
      <c r="B107" s="14"/>
      <c r="C107" s="14" t="str">
        <f t="shared" si="2"/>
        <v xml:space="preserve">  codec 2 g711ulaw64k rx-length 20 tx-length 20</v>
      </c>
    </row>
    <row r="108" spans="1:3">
      <c r="A108" t="s">
        <v>122</v>
      </c>
      <c r="B108" s="14"/>
      <c r="C108" s="14" t="str">
        <f t="shared" si="2"/>
        <v xml:space="preserve">  dejitter-max-delay 200</v>
      </c>
    </row>
    <row r="109" spans="1:3">
      <c r="A109" t="s">
        <v>45</v>
      </c>
      <c r="B109" s="14"/>
      <c r="C109" s="14" t="str">
        <f t="shared" si="2"/>
        <v xml:space="preserve">  fax transmission 1 relay t38-udp</v>
      </c>
    </row>
    <row r="110" spans="1:3">
      <c r="A110" t="s">
        <v>123</v>
      </c>
      <c r="B110" s="14"/>
      <c r="C110" s="14" t="str">
        <f t="shared" si="2"/>
        <v xml:space="preserve">  fax transmission 2 bypass g711alaw64k rx-length 20 tx-length 20</v>
      </c>
    </row>
    <row r="111" spans="1:3">
      <c r="A111" t="s">
        <v>124</v>
      </c>
      <c r="B111" s="14"/>
      <c r="C111" s="14" t="str">
        <f t="shared" si="2"/>
        <v xml:space="preserve">  fax bypass-method signaling</v>
      </c>
    </row>
    <row r="112" spans="1:3">
      <c r="A112" t="s">
        <v>125</v>
      </c>
      <c r="B112" s="14"/>
      <c r="C112" s="14" t="str">
        <f t="shared" si="2"/>
        <v xml:space="preserve">  modem transmission 1 bypass g711alaw64k rx-length 20 tx-length 20</v>
      </c>
    </row>
    <row r="113" spans="1:3">
      <c r="A113" t="s">
        <v>126</v>
      </c>
      <c r="B113" s="14"/>
      <c r="C113" s="14" t="str">
        <f t="shared" si="2"/>
        <v xml:space="preserve">  modem transmission 2 bypass g711ulaw64k rx-length 20 tx-length 20</v>
      </c>
    </row>
    <row r="114" spans="1:3">
      <c r="A114" t="s">
        <v>127</v>
      </c>
      <c r="B114" s="14"/>
      <c r="C114" s="14" t="str">
        <f t="shared" si="2"/>
        <v xml:space="preserve">  modem bypass-method signaling</v>
      </c>
    </row>
    <row r="115" spans="1:3">
      <c r="B115" s="14"/>
      <c r="C115" s="14" t="str">
        <f t="shared" si="2"/>
        <v/>
      </c>
    </row>
    <row r="116" spans="1:3">
      <c r="A116" t="s">
        <v>260</v>
      </c>
      <c r="B116" s="14"/>
      <c r="C116" s="14" t="str">
        <f t="shared" si="2"/>
        <v>profile pstn DEFAULT</v>
      </c>
    </row>
    <row r="117" spans="1:3">
      <c r="B117" s="14"/>
      <c r="C117" s="14" t="str">
        <f t="shared" si="2"/>
        <v/>
      </c>
    </row>
    <row r="118" spans="1:3">
      <c r="A118" t="s">
        <v>261</v>
      </c>
      <c r="B118" s="14"/>
      <c r="C118" s="14" t="str">
        <f t="shared" si="2"/>
        <v>profile rip DEFAULT</v>
      </c>
    </row>
    <row r="119" spans="1:3">
      <c r="B119" s="14"/>
      <c r="C119" s="14" t="str">
        <f t="shared" si="2"/>
        <v/>
      </c>
    </row>
    <row r="120" spans="1:3">
      <c r="A120" t="s">
        <v>262</v>
      </c>
      <c r="B120" s="14"/>
      <c r="C120" s="14" t="str">
        <f t="shared" si="2"/>
        <v>profile sip DEFAULT</v>
      </c>
    </row>
    <row r="121" spans="1:3">
      <c r="B121" s="14"/>
      <c r="C121" s="14" t="str">
        <f t="shared" si="2"/>
        <v/>
      </c>
    </row>
    <row r="122" spans="1:3">
      <c r="A122" t="s">
        <v>263</v>
      </c>
      <c r="B122" s="14"/>
      <c r="C122" s="14" t="str">
        <f t="shared" si="2"/>
        <v>context ip ROUTER</v>
      </c>
    </row>
    <row r="123" spans="1:3">
      <c r="B123" s="14"/>
      <c r="C123" s="14" t="str">
        <f t="shared" si="2"/>
        <v/>
      </c>
    </row>
    <row r="124" spans="1:3">
      <c r="A124" t="s">
        <v>130</v>
      </c>
      <c r="B124" s="14"/>
      <c r="C124" s="14" t="str">
        <f t="shared" si="2"/>
        <v xml:space="preserve">  interface WAN</v>
      </c>
    </row>
    <row r="125" spans="1:3">
      <c r="A125" t="s">
        <v>289</v>
      </c>
      <c r="B125" s="14"/>
      <c r="C125" s="14" t="str">
        <f>IF(LOWER(TRIM([0]!LanIP)) = "dhcp", (A125 &amp; "DHCP"&amp;" dhcp"), (A125 &amp;"static "&amp; TRIM([0]!LanIP) &amp; " " &amp;TRIM([0]!LanMask)))</f>
        <v>ipaddress static AAAAAAAA MMMM</v>
      </c>
    </row>
    <row r="126" spans="1:3">
      <c r="A126" t="s">
        <v>290</v>
      </c>
      <c r="B126" s="14"/>
      <c r="C126" s="14" t="str">
        <f>IF(LOWER(TRIM([0]!LanIP)) = "dhcp", (A126 &amp; "DHCP"), (A126 &amp;"static"))</f>
        <v>use profile napt NAPT_WAN static</v>
      </c>
    </row>
    <row r="127" spans="1:3">
      <c r="B127" s="14"/>
      <c r="C127" s="14" t="str">
        <f t="shared" si="2"/>
        <v/>
      </c>
    </row>
    <row r="128" spans="1:3">
      <c r="A128" t="s">
        <v>264</v>
      </c>
      <c r="B128" s="14"/>
      <c r="C128" s="14" t="str">
        <f t="shared" si="2"/>
        <v xml:space="preserve">  routing-table DEFAULT</v>
      </c>
    </row>
    <row r="129" spans="1:3">
      <c r="A129" t="s">
        <v>288</v>
      </c>
      <c r="B129" s="14" t="str">
        <f>TRIM([0]!DefGateway)</f>
        <v>GGGGGGGG</v>
      </c>
      <c r="C129" s="14" t="str">
        <f>IF([0]!LanIP = "DHCP","",(A129 &amp; B129&amp;" metric 0"))</f>
        <v xml:space="preserve">    route 0.0.0.0/0 gateway GGGGGGGG metric 0</v>
      </c>
    </row>
    <row r="130" spans="1:3">
      <c r="B130" s="14"/>
      <c r="C130" s="14" t="str">
        <f t="shared" si="2"/>
        <v/>
      </c>
    </row>
    <row r="131" spans="1:3">
      <c r="A131" t="s">
        <v>265</v>
      </c>
      <c r="B131" s="14"/>
      <c r="C131" s="14" t="str">
        <f t="shared" si="2"/>
        <v xml:space="preserve">  bgp</v>
      </c>
    </row>
    <row r="132" spans="1:3">
      <c r="A132" t="s">
        <v>266</v>
      </c>
      <c r="B132" s="14"/>
      <c r="C132" s="14" t="str">
        <f t="shared" si="2"/>
        <v xml:space="preserve">    shutdown</v>
      </c>
    </row>
    <row r="133" spans="1:3">
      <c r="B133" s="14"/>
      <c r="C133" s="14" t="str">
        <f t="shared" si="2"/>
        <v/>
      </c>
    </row>
    <row r="134" spans="1:3">
      <c r="A134" t="s">
        <v>267</v>
      </c>
      <c r="B134" s="14"/>
      <c r="C134" s="14" t="str">
        <f t="shared" si="2"/>
        <v xml:space="preserve">  rip</v>
      </c>
    </row>
    <row r="135" spans="1:3">
      <c r="A135" t="s">
        <v>266</v>
      </c>
      <c r="B135" s="14"/>
      <c r="C135" s="14" t="str">
        <f t="shared" si="2"/>
        <v xml:space="preserve">    shutdown</v>
      </c>
    </row>
    <row r="136" spans="1:3">
      <c r="B136" s="14"/>
      <c r="C136" s="14" t="str">
        <f t="shared" si="2"/>
        <v/>
      </c>
    </row>
    <row r="137" spans="1:3">
      <c r="A137" t="s">
        <v>268</v>
      </c>
      <c r="B137" s="14"/>
      <c r="C137" s="14" t="str">
        <f t="shared" si="2"/>
        <v>profile packetsmart DEFAULT</v>
      </c>
    </row>
    <row r="138" spans="1:3">
      <c r="B138" s="14"/>
      <c r="C138" s="14" t="str">
        <f t="shared" si="2"/>
        <v/>
      </c>
    </row>
    <row r="139" spans="1:3">
      <c r="A139" t="s">
        <v>269</v>
      </c>
      <c r="B139" s="14"/>
      <c r="C139" s="14" t="str">
        <f t="shared" si="2"/>
        <v>profile ppp DEFAULT</v>
      </c>
    </row>
    <row r="140" spans="1:3">
      <c r="B140" s="14"/>
      <c r="C140" s="14" t="str">
        <f t="shared" si="2"/>
        <v/>
      </c>
    </row>
    <row r="141" spans="1:3">
      <c r="A141" t="s">
        <v>270</v>
      </c>
      <c r="B141" s="14"/>
      <c r="C141" s="14" t="str">
        <f t="shared" si="2"/>
        <v>profile r2 DEFAULT</v>
      </c>
    </row>
    <row r="142" spans="1:3">
      <c r="B142" s="14"/>
      <c r="C142" s="14" t="str">
        <f t="shared" ref="C142:C212" si="3">A142&amp;B142</f>
        <v/>
      </c>
    </row>
    <row r="143" spans="1:3">
      <c r="A143" t="s">
        <v>271</v>
      </c>
      <c r="B143" s="14"/>
      <c r="C143" s="14" t="str">
        <f t="shared" si="3"/>
        <v>cwmp-client</v>
      </c>
    </row>
    <row r="144" spans="1:3">
      <c r="A144" t="s">
        <v>287</v>
      </c>
      <c r="B144" s="14"/>
      <c r="C144" s="14" t="str">
        <f>IF(LOWER(TRIM([0]!LanIP)) = "dhcp", (A144 &amp; "DHCP"), (A144 &amp;"static "))</f>
        <v xml:space="preserve">  bind ipaddress ROUTER WAN static </v>
      </c>
    </row>
    <row r="145" spans="1:3">
      <c r="A145" t="s">
        <v>272</v>
      </c>
      <c r="B145" s="14"/>
      <c r="C145" s="14" t="str">
        <f t="shared" si="3"/>
        <v xml:space="preserve">  session-retry-maximum 1</v>
      </c>
    </row>
    <row r="146" spans="1:3">
      <c r="A146" t="s">
        <v>73</v>
      </c>
      <c r="B146" s="14"/>
      <c r="C146" s="14" t="str">
        <f t="shared" si="3"/>
        <v xml:space="preserve">  no shutdown</v>
      </c>
    </row>
    <row r="147" spans="1:3">
      <c r="B147" s="14"/>
      <c r="C147" s="14" t="str">
        <f t="shared" si="3"/>
        <v/>
      </c>
    </row>
    <row r="148" spans="1:3">
      <c r="A148" t="s">
        <v>273</v>
      </c>
      <c r="B148" s="14"/>
      <c r="C148" s="14" t="str">
        <f t="shared" si="3"/>
        <v xml:space="preserve">  stun</v>
      </c>
    </row>
    <row r="149" spans="1:3">
      <c r="A149" t="s">
        <v>266</v>
      </c>
      <c r="B149" s="14"/>
      <c r="C149" s="14" t="str">
        <f t="shared" si="3"/>
        <v xml:space="preserve">    shutdown</v>
      </c>
    </row>
    <row r="150" spans="1:3">
      <c r="B150" s="14"/>
      <c r="C150" s="14" t="str">
        <f t="shared" si="3"/>
        <v/>
      </c>
    </row>
    <row r="151" spans="1:3">
      <c r="A151" t="s">
        <v>274</v>
      </c>
      <c r="B151" s="14"/>
      <c r="C151" s="14" t="str">
        <f t="shared" si="3"/>
        <v>context cs SWITCH</v>
      </c>
    </row>
    <row r="152" spans="1:3">
      <c r="A152" t="s">
        <v>73</v>
      </c>
      <c r="B152" s="14"/>
      <c r="C152" s="14" t="str">
        <f t="shared" si="3"/>
        <v xml:space="preserve">  no shutdown</v>
      </c>
    </row>
    <row r="153" spans="1:3">
      <c r="B153" s="14"/>
      <c r="C153" s="14" t="str">
        <f t="shared" si="3"/>
        <v/>
      </c>
    </row>
    <row r="154" spans="1:3">
      <c r="A154" t="s">
        <v>146</v>
      </c>
      <c r="B154" s="14"/>
      <c r="C154" s="14" t="str">
        <f t="shared" si="3"/>
        <v xml:space="preserve">  mapping-table called-e164 to calling-pi CLIR</v>
      </c>
    </row>
    <row r="155" spans="1:3">
      <c r="A155" t="s">
        <v>147</v>
      </c>
      <c r="B155" s="14"/>
      <c r="C155" s="14" t="str">
        <f t="shared" si="3"/>
        <v xml:space="preserve">    map 3651 to restricted</v>
      </c>
    </row>
    <row r="156" spans="1:3">
      <c r="B156" s="14"/>
      <c r="C156" s="14" t="str">
        <f t="shared" si="3"/>
        <v/>
      </c>
    </row>
    <row r="157" spans="1:3">
      <c r="A157" t="s">
        <v>133</v>
      </c>
      <c r="B157" s="14"/>
      <c r="C157" s="14" t="str">
        <f t="shared" si="3"/>
        <v xml:space="preserve">  routing-table called-e164 RT_ISDN_TO_SIP</v>
      </c>
    </row>
    <row r="158" spans="1:3">
      <c r="A158" t="s">
        <v>319</v>
      </c>
      <c r="B158" s="14"/>
      <c r="C158" s="14" t="str">
        <f t="shared" si="3"/>
        <v xml:space="preserve">    route 0......... dest-interface IF_SIP FORMAT_OUTGOING_SIP</v>
      </c>
    </row>
    <row r="159" spans="1:3">
      <c r="A159" t="s">
        <v>320</v>
      </c>
      <c r="B159" s="14"/>
      <c r="C159" s="14" t="str">
        <f t="shared" si="3"/>
        <v xml:space="preserve">    route 1[578] dest-interface IF_SIP FORMAT_OUTGOING_SIP</v>
      </c>
    </row>
    <row r="160" spans="1:3">
      <c r="A160" t="s">
        <v>321</v>
      </c>
      <c r="B160" s="14"/>
      <c r="C160" s="14" t="str">
        <f t="shared" si="3"/>
        <v xml:space="preserve">    route 11[023459] dest-interface IF_SIP FORMAT_OUTGOING_SIP</v>
      </c>
    </row>
    <row r="161" spans="1:3">
      <c r="A161" t="s">
        <v>322</v>
      </c>
      <c r="B161" s="14"/>
      <c r="C161" s="14" t="str">
        <f t="shared" si="3"/>
        <v xml:space="preserve">    route 118... dest-interface IF_SIP FORMAT_OUTGOING_SIP</v>
      </c>
    </row>
    <row r="162" spans="1:3">
      <c r="A162" t="s">
        <v>323</v>
      </c>
      <c r="B162" s="14"/>
      <c r="C162" s="14" t="str">
        <f t="shared" si="3"/>
        <v xml:space="preserve">    route 00T dest-interface IF_SIP FORMAT_OUTGOING_SIP</v>
      </c>
    </row>
    <row r="163" spans="1:3">
      <c r="A163" t="s">
        <v>324</v>
      </c>
      <c r="B163" s="14"/>
      <c r="C163" s="14" t="str">
        <f t="shared" si="3"/>
        <v xml:space="preserve">    route 10.. dest-interface IF_SIP FORMAT_OUTGOING_SIP</v>
      </c>
    </row>
    <row r="164" spans="1:3">
      <c r="A164" t="s">
        <v>325</v>
      </c>
      <c r="B164" s="14"/>
      <c r="C164" s="14" t="str">
        <f t="shared" si="3"/>
        <v xml:space="preserve">    route 3... dest-interface IF_SIP FORMAT_OUTGOING_SIP</v>
      </c>
    </row>
    <row r="165" spans="1:3">
      <c r="A165" t="s">
        <v>326</v>
      </c>
      <c r="B165" s="14"/>
      <c r="C165" s="14" t="str">
        <f t="shared" si="3"/>
        <v xml:space="preserve">    route 5.. dest-interface IF_SIP FORMAT_OUTGOING_SIP</v>
      </c>
    </row>
    <row r="166" spans="1:3">
      <c r="A166" t="s">
        <v>327</v>
      </c>
      <c r="B166" s="14"/>
      <c r="C166" s="14" t="str">
        <f t="shared" si="3"/>
        <v xml:space="preserve">    route default dest-interface IF_SIP FORMAT_OUTGOING_SIP</v>
      </c>
    </row>
    <row r="167" spans="1:3">
      <c r="A167" t="s">
        <v>143</v>
      </c>
      <c r="B167" s="14"/>
      <c r="C167" s="14" t="str">
        <f t="shared" si="3"/>
        <v xml:space="preserve">    route 3651T dest-interface IF_SIP CLIR</v>
      </c>
    </row>
    <row r="168" spans="1:3">
      <c r="B168" s="14"/>
      <c r="C168" s="14" t="str">
        <f t="shared" si="3"/>
        <v/>
      </c>
    </row>
    <row r="169" spans="1:3">
      <c r="A169" t="s">
        <v>144</v>
      </c>
      <c r="B169" s="14"/>
      <c r="C169" s="14" t="str">
        <f t="shared" si="3"/>
        <v xml:space="preserve">  routing-table called-e164 RT_SIP_TO_RNIS</v>
      </c>
    </row>
    <row r="170" spans="1:3">
      <c r="A170" t="s">
        <v>298</v>
      </c>
      <c r="B170" s="14"/>
      <c r="C170" s="14" t="str">
        <f t="shared" si="3"/>
        <v xml:space="preserve">    route default dest-interface IF_ISDN_00 FORMAT_INCOMING_SIP</v>
      </c>
    </row>
    <row r="171" spans="1:3">
      <c r="B171" s="14"/>
      <c r="C171" s="14" t="str">
        <f t="shared" si="3"/>
        <v/>
      </c>
    </row>
    <row r="172" spans="1:3">
      <c r="A172" t="s">
        <v>293</v>
      </c>
      <c r="B172" s="14"/>
      <c r="C172" s="14" t="str">
        <f t="shared" si="3"/>
        <v xml:space="preserve">  mapping-table called-e164 to called-e164 CALLED_9DIGITS</v>
      </c>
    </row>
    <row r="173" spans="1:3">
      <c r="A173" t="s">
        <v>294</v>
      </c>
      <c r="B173" s="14"/>
      <c r="C173" s="14" t="str">
        <f t="shared" si="3"/>
        <v xml:space="preserve">    map .%(.........) to \1</v>
      </c>
    </row>
    <row r="174" spans="1:3">
      <c r="B174" s="14"/>
      <c r="C174" s="14" t="str">
        <f t="shared" si="3"/>
        <v/>
      </c>
    </row>
    <row r="175" spans="1:3">
      <c r="A175" t="s">
        <v>295</v>
      </c>
      <c r="B175" s="14"/>
      <c r="C175" s="14" t="str">
        <f t="shared" si="3"/>
        <v xml:space="preserve">  mapping-table called-e164 to called-e164 CALLED_4DIGITS</v>
      </c>
    </row>
    <row r="176" spans="1:3">
      <c r="A176" t="s">
        <v>296</v>
      </c>
      <c r="B176" s="14"/>
      <c r="C176" s="14" t="str">
        <f t="shared" si="3"/>
        <v xml:space="preserve">    map .%(....) to \1</v>
      </c>
    </row>
    <row r="177" spans="1:3">
      <c r="B177" s="14"/>
      <c r="C177" s="14" t="str">
        <f t="shared" si="3"/>
        <v/>
      </c>
    </row>
    <row r="178" spans="1:3">
      <c r="A178" t="s">
        <v>305</v>
      </c>
      <c r="B178" s="14"/>
      <c r="C178" s="14" t="str">
        <f t="shared" si="3"/>
        <v xml:space="preserve">  mapping-table called-e164 to called-e164 CALLED_10DIGITS</v>
      </c>
    </row>
    <row r="179" spans="1:3">
      <c r="A179" t="s">
        <v>306</v>
      </c>
      <c r="B179" s="14"/>
      <c r="C179" s="14" t="str">
        <f t="shared" si="3"/>
        <v xml:space="preserve">    map .%(..........) to \1</v>
      </c>
    </row>
    <row r="180" spans="1:3">
      <c r="B180" s="14"/>
      <c r="C180" s="14"/>
    </row>
    <row r="181" spans="1:3">
      <c r="A181" t="s">
        <v>331</v>
      </c>
      <c r="B181" s="14"/>
      <c r="C181" s="14" t="str">
        <f t="shared" ref="C181:C182" si="4">A181&amp;B181</f>
        <v xml:space="preserve">      mapping-table calling-e164 to calling-e164 CALLING_9DIGITS</v>
      </c>
    </row>
    <row r="182" spans="1:3">
      <c r="A182" t="s">
        <v>316</v>
      </c>
      <c r="B182" s="14"/>
      <c r="C182" s="14" t="str">
        <f t="shared" si="4"/>
        <v xml:space="preserve">    map .%(.........) to 0\1</v>
      </c>
    </row>
    <row r="183" spans="1:3">
      <c r="B183" s="14"/>
      <c r="C183" s="14"/>
    </row>
    <row r="184" spans="1:3">
      <c r="A184" t="s">
        <v>297</v>
      </c>
      <c r="B184" s="14"/>
      <c r="C184" s="14" t="str">
        <f t="shared" si="3"/>
        <v xml:space="preserve">  complex-function FORMAT_INCOMING_SIP</v>
      </c>
    </row>
    <row r="185" spans="1:3">
      <c r="A185" t="s">
        <v>304</v>
      </c>
      <c r="B185" s="14"/>
      <c r="C185" s="14" t="str">
        <f>IF(LOWER(TRIM([0]!Appel_entrant))="4 chiffres",(A185&amp;"CALLED_4DIGITS"),(IF(LOWER(TRIM([0]!Appel_entrant))="9 chiffres",(A185&amp;"CALLED_9DIGITS"),(A185&amp;"CALLED_10DIGITS"))))</f>
        <v xml:space="preserve">    execute 1 CALLED_4DIGITS</v>
      </c>
    </row>
    <row r="186" spans="1:3">
      <c r="B186" s="14"/>
      <c r="C186" s="14"/>
    </row>
    <row r="187" spans="1:3">
      <c r="A187" t="s">
        <v>328</v>
      </c>
      <c r="B187" s="14"/>
      <c r="C187" s="14" t="str">
        <f t="shared" ref="C187" si="5">A187&amp;B187</f>
        <v xml:space="preserve">  complex-function FORMAT_OUTGOING_SIP</v>
      </c>
    </row>
    <row r="188" spans="1:3">
      <c r="B188" s="14"/>
      <c r="C188" s="14" t="str">
        <f>IF(LOWER(TRIM([0]!Appel_Sortant))="9 chiffres",("execute 1 CALLING_9DIGITS"),(""))</f>
        <v>execute 1 CALLING_9DIGITS</v>
      </c>
    </row>
    <row r="189" spans="1:3" ht="14.25" customHeight="1">
      <c r="B189" s="14"/>
      <c r="C189" s="14" t="str">
        <f t="shared" si="3"/>
        <v/>
      </c>
    </row>
    <row r="190" spans="1:3">
      <c r="A190" t="s">
        <v>48</v>
      </c>
      <c r="B190" s="14"/>
      <c r="C190" s="14" t="str">
        <f t="shared" si="3"/>
        <v xml:space="preserve">  interface isdn IF_ISDN_00</v>
      </c>
    </row>
    <row r="191" spans="1:3">
      <c r="A191" t="s">
        <v>148</v>
      </c>
      <c r="B191" s="14"/>
      <c r="C191" s="14" t="str">
        <f t="shared" si="3"/>
        <v xml:space="preserve">    route call dest-table RT_ISDN_TO_SIP</v>
      </c>
    </row>
    <row r="192" spans="1:3">
      <c r="A192" t="s">
        <v>149</v>
      </c>
      <c r="B192" s="14"/>
      <c r="C192" s="14" t="str">
        <f t="shared" si="3"/>
        <v xml:space="preserve">    caller-name</v>
      </c>
    </row>
    <row r="193" spans="1:3">
      <c r="A193" t="s">
        <v>150</v>
      </c>
      <c r="B193" s="14"/>
      <c r="C193" s="14" t="str">
        <f t="shared" si="3"/>
        <v xml:space="preserve">    user-side-ringback-tone</v>
      </c>
    </row>
    <row r="194" spans="1:3">
      <c r="B194" s="14"/>
      <c r="C194" s="14" t="str">
        <f t="shared" si="3"/>
        <v/>
      </c>
    </row>
    <row r="195" spans="1:3">
      <c r="A195" t="s">
        <v>151</v>
      </c>
      <c r="B195" s="14"/>
      <c r="C195" s="14" t="str">
        <f t="shared" si="3"/>
        <v xml:space="preserve">  interface sip IF_SIP</v>
      </c>
    </row>
    <row r="196" spans="1:3">
      <c r="A196" t="s">
        <v>53</v>
      </c>
      <c r="B196" s="14"/>
      <c r="C196" s="14" t="str">
        <f t="shared" si="3"/>
        <v xml:space="preserve">    bind context sip-gateway GW_SIP</v>
      </c>
    </row>
    <row r="197" spans="1:3">
      <c r="A197" t="s">
        <v>192</v>
      </c>
      <c r="B197" s="14"/>
      <c r="C197" s="14" t="str">
        <f t="shared" si="3"/>
        <v xml:space="preserve">    route call dest-table RT_SIP_TO_RNIS</v>
      </c>
    </row>
    <row r="198" spans="1:3">
      <c r="A198" t="s">
        <v>99</v>
      </c>
      <c r="B198" s="14" t="str">
        <f>ServerIP</f>
        <v>SIPSIPSI</v>
      </c>
      <c r="C198" s="14" t="str">
        <f t="shared" si="3"/>
        <v xml:space="preserve">    remote SIPSIPSI</v>
      </c>
    </row>
    <row r="199" spans="1:3">
      <c r="A199" t="s">
        <v>37</v>
      </c>
      <c r="B199" s="14" t="str">
        <f>ServerIP</f>
        <v>SIPSIPSI</v>
      </c>
      <c r="C199" s="14" t="str">
        <f t="shared" si="3"/>
        <v xml:space="preserve">    local SIPSIPSI</v>
      </c>
    </row>
    <row r="200" spans="1:3">
      <c r="A200" t="s">
        <v>152</v>
      </c>
      <c r="B200" s="14"/>
      <c r="C200" s="14" t="str">
        <f t="shared" si="3"/>
        <v xml:space="preserve">    hold-method direction-attribute sendonly</v>
      </c>
    </row>
    <row r="201" spans="1:3">
      <c r="A201" t="s">
        <v>153</v>
      </c>
      <c r="B201" s="14"/>
      <c r="C201" s="14" t="str">
        <f t="shared" si="3"/>
        <v xml:space="preserve">    early-disconnect</v>
      </c>
    </row>
    <row r="202" spans="1:3">
      <c r="A202" t="s">
        <v>154</v>
      </c>
      <c r="B202" s="14"/>
      <c r="C202" s="14" t="str">
        <f t="shared" si="3"/>
        <v xml:space="preserve">    trust remote</v>
      </c>
    </row>
    <row r="203" spans="1:3">
      <c r="B203" s="14"/>
      <c r="C203" s="14" t="str">
        <f t="shared" si="3"/>
        <v/>
      </c>
    </row>
    <row r="204" spans="1:3">
      <c r="A204" t="s">
        <v>160</v>
      </c>
      <c r="B204" s="14"/>
      <c r="C204" s="14" t="str">
        <f t="shared" si="3"/>
        <v>authentication-service AUTH_SRV</v>
      </c>
    </row>
    <row r="205" spans="1:3">
      <c r="A205" t="s">
        <v>6</v>
      </c>
      <c r="B205" s="14"/>
      <c r="C205" s="14" t="str">
        <f xml:space="preserve"> (A205 &amp; TRIM([0]!SipUsername) &amp; " password " &amp; TRIM([0]!SipPassword))</f>
        <v xml:space="preserve">  username USIPUSIP password PSIPPSIP</v>
      </c>
    </row>
    <row r="206" spans="1:3">
      <c r="B206" s="14"/>
      <c r="C206" s="14" t="str">
        <f t="shared" si="3"/>
        <v/>
      </c>
    </row>
    <row r="207" spans="1:3">
      <c r="A207" t="s">
        <v>161</v>
      </c>
      <c r="B207" s="14"/>
      <c r="C207" s="14" t="str">
        <f t="shared" si="3"/>
        <v>location-service SER_LOC</v>
      </c>
    </row>
    <row r="208" spans="1:3">
      <c r="A208" t="s">
        <v>7</v>
      </c>
      <c r="B208" s="14" t="str">
        <f>ServerIP</f>
        <v>SIPSIPSI</v>
      </c>
      <c r="C208" s="14" t="str">
        <f t="shared" si="3"/>
        <v xml:space="preserve">  domain 1 SIPSIPSI</v>
      </c>
    </row>
    <row r="209" spans="1:3">
      <c r="B209" s="14"/>
      <c r="C209" s="14" t="str">
        <f t="shared" si="3"/>
        <v/>
      </c>
    </row>
    <row r="210" spans="1:3">
      <c r="A210" t="s">
        <v>275</v>
      </c>
      <c r="B210" s="14"/>
      <c r="C210" s="14" t="str">
        <f t="shared" si="3"/>
        <v xml:space="preserve">  identity-group DEFAULT</v>
      </c>
    </row>
    <row r="211" spans="1:3">
      <c r="B211" s="14"/>
      <c r="C211" s="14" t="str">
        <f t="shared" si="3"/>
        <v/>
      </c>
    </row>
    <row r="212" spans="1:3">
      <c r="A212" t="s">
        <v>8</v>
      </c>
      <c r="B212" s="14"/>
      <c r="C212" s="14" t="str">
        <f t="shared" si="3"/>
        <v xml:space="preserve">    authentication outbound</v>
      </c>
    </row>
    <row r="213" spans="1:3">
      <c r="A213" t="s">
        <v>285</v>
      </c>
      <c r="B213" s="14" t="str">
        <f>TRIM([0]!SipUsername)</f>
        <v>USIPUSIP</v>
      </c>
      <c r="C213" s="14" t="str">
        <f>A213 &amp; B213</f>
        <v>authenticate 1 authentication-service AUTH_SRV username USIPUSIP</v>
      </c>
    </row>
    <row r="214" spans="1:3">
      <c r="B214" s="14"/>
      <c r="C214" s="14" t="str">
        <f t="shared" ref="C214:C262" si="6">A214&amp;B214</f>
        <v/>
      </c>
    </row>
    <row r="215" spans="1:3">
      <c r="A215" t="s">
        <v>9</v>
      </c>
      <c r="B215" s="14"/>
      <c r="C215" s="14" t="str">
        <f t="shared" si="6"/>
        <v xml:space="preserve">    registration outbound</v>
      </c>
    </row>
    <row r="216" spans="1:3">
      <c r="A216" t="s">
        <v>173</v>
      </c>
      <c r="B216" s="14" t="str">
        <f>ServerIP</f>
        <v>SIPSIPSI</v>
      </c>
      <c r="C216" s="14" t="str">
        <f t="shared" si="6"/>
        <v xml:space="preserve">      registrar SIPSIPSI</v>
      </c>
    </row>
    <row r="217" spans="1:3">
      <c r="A217" t="s">
        <v>162</v>
      </c>
      <c r="B217" s="14"/>
      <c r="C217" s="14" t="str">
        <f t="shared" si="6"/>
        <v xml:space="preserve">      lifetime 600</v>
      </c>
    </row>
    <row r="218" spans="1:3">
      <c r="A218" t="s">
        <v>10</v>
      </c>
      <c r="B218" s="14"/>
      <c r="C218" s="14" t="str">
        <f t="shared" si="6"/>
        <v xml:space="preserve">      register auto</v>
      </c>
    </row>
    <row r="219" spans="1:3">
      <c r="A219" t="s">
        <v>163</v>
      </c>
      <c r="B219" s="14"/>
      <c r="C219" s="14" t="str">
        <f t="shared" si="6"/>
        <v xml:space="preserve">      retry-timeout on-system-error 10</v>
      </c>
    </row>
    <row r="220" spans="1:3">
      <c r="A220" t="s">
        <v>164</v>
      </c>
      <c r="B220" s="14"/>
      <c r="C220" s="14" t="str">
        <f t="shared" si="6"/>
        <v xml:space="preserve">      retry-timeout on-client-error 10</v>
      </c>
    </row>
    <row r="221" spans="1:3">
      <c r="A221" t="s">
        <v>165</v>
      </c>
      <c r="B221" s="14"/>
      <c r="C221" s="14" t="str">
        <f t="shared" si="6"/>
        <v xml:space="preserve">      retry-timeout on-server-error 10</v>
      </c>
    </row>
    <row r="222" spans="1:3">
      <c r="B222" s="14"/>
      <c r="C222" s="14" t="str">
        <f t="shared" si="6"/>
        <v/>
      </c>
    </row>
    <row r="223" spans="1:3">
      <c r="A223" t="s">
        <v>38</v>
      </c>
      <c r="B223" s="14" t="str">
        <f>TRIM([0]!SipUsername)</f>
        <v>USIPUSIP</v>
      </c>
      <c r="C223" s="14" t="str">
        <f>( A223 &amp; B223 &amp; " inherits DEFAULT")</f>
        <v xml:space="preserve">  identity USIPUSIP inherits DEFAULT</v>
      </c>
    </row>
    <row r="224" spans="1:3">
      <c r="B224" s="14"/>
      <c r="C224" s="14" t="str">
        <f t="shared" si="6"/>
        <v/>
      </c>
    </row>
    <row r="225" spans="1:3">
      <c r="A225" t="s">
        <v>11</v>
      </c>
      <c r="B225" s="14"/>
      <c r="C225" s="14" t="str">
        <f t="shared" si="6"/>
        <v>context sip-gateway GW_SIP</v>
      </c>
    </row>
    <row r="226" spans="1:3">
      <c r="A226" t="s">
        <v>168</v>
      </c>
      <c r="B226" s="14"/>
      <c r="C226" s="14" t="str">
        <f t="shared" si="6"/>
        <v xml:space="preserve">  bind location-service SER_LOC</v>
      </c>
    </row>
    <row r="227" spans="1:3">
      <c r="B227" s="14"/>
      <c r="C227" s="14" t="str">
        <f t="shared" si="6"/>
        <v/>
      </c>
    </row>
    <row r="228" spans="1:3">
      <c r="A228" t="s">
        <v>166</v>
      </c>
      <c r="B228" s="14"/>
      <c r="C228" s="14" t="str">
        <f t="shared" si="6"/>
        <v xml:space="preserve">  interface SIP</v>
      </c>
    </row>
    <row r="229" spans="1:3">
      <c r="A229" t="s">
        <v>276</v>
      </c>
      <c r="B229" s="14"/>
      <c r="C229" s="14" t="str">
        <f t="shared" si="6"/>
        <v xml:space="preserve">    transport-protocol udp+tcp 5060</v>
      </c>
    </row>
    <row r="230" spans="1:3">
      <c r="A230" t="s">
        <v>277</v>
      </c>
      <c r="B230" s="14"/>
      <c r="C230" s="14" t="str">
        <f t="shared" si="6"/>
        <v xml:space="preserve">    no transport-protocol tls</v>
      </c>
    </row>
    <row r="231" spans="1:3">
      <c r="A231" t="s">
        <v>286</v>
      </c>
      <c r="B231" s="14"/>
      <c r="C231" s="14" t="str">
        <f>IF(LOWER(TRIM([0]!LanIP)) = "dhcp", (A231 &amp; "DHCP"), (A231 &amp;"static "))</f>
        <v xml:space="preserve">    bind ipaddress ROUTER WAN static </v>
      </c>
    </row>
    <row r="232" spans="1:3">
      <c r="B232" s="14"/>
      <c r="C232" s="14" t="str">
        <f t="shared" si="6"/>
        <v/>
      </c>
    </row>
    <row r="233" spans="1:3">
      <c r="A233" t="s">
        <v>11</v>
      </c>
      <c r="B233" s="14"/>
      <c r="C233" s="14" t="str">
        <f t="shared" si="6"/>
        <v>context sip-gateway GW_SIP</v>
      </c>
    </row>
    <row r="234" spans="1:3">
      <c r="A234" t="s">
        <v>73</v>
      </c>
      <c r="B234" s="14"/>
      <c r="C234" s="14" t="str">
        <f t="shared" si="6"/>
        <v xml:space="preserve">  no shutdown</v>
      </c>
    </row>
    <row r="235" spans="1:3">
      <c r="B235" s="14"/>
      <c r="C235" s="14" t="str">
        <f t="shared" si="6"/>
        <v/>
      </c>
    </row>
    <row r="236" spans="1:3">
      <c r="A236" t="s">
        <v>278</v>
      </c>
      <c r="B236" s="14"/>
      <c r="C236" s="14" t="str">
        <f t="shared" si="6"/>
        <v>sip-survivability</v>
      </c>
    </row>
    <row r="237" spans="1:3">
      <c r="A237" t="s">
        <v>224</v>
      </c>
      <c r="B237" s="14"/>
      <c r="C237" s="14" t="str">
        <f t="shared" si="6"/>
        <v xml:space="preserve">  shutdown</v>
      </c>
    </row>
    <row r="238" spans="1:3">
      <c r="B238" s="14"/>
      <c r="C238" s="14" t="str">
        <f t="shared" si="6"/>
        <v/>
      </c>
    </row>
    <row r="239" spans="1:3">
      <c r="A239" t="s">
        <v>74</v>
      </c>
      <c r="B239" s="14"/>
      <c r="C239" s="14" t="str">
        <f t="shared" si="6"/>
        <v>port ethernet 0 0</v>
      </c>
    </row>
    <row r="240" spans="1:3">
      <c r="A240" t="s">
        <v>279</v>
      </c>
      <c r="B240" s="14"/>
      <c r="C240" s="14" t="str">
        <f t="shared" si="6"/>
        <v xml:space="preserve">  bind interface ROUTER WAN</v>
      </c>
    </row>
    <row r="241" spans="1:3">
      <c r="A241" t="s">
        <v>73</v>
      </c>
      <c r="B241" s="14"/>
      <c r="C241" s="14" t="str">
        <f t="shared" si="6"/>
        <v xml:space="preserve">  no shutdown</v>
      </c>
    </row>
    <row r="242" spans="1:3">
      <c r="B242" s="14"/>
      <c r="C242" s="14" t="str">
        <f t="shared" si="6"/>
        <v/>
      </c>
    </row>
    <row r="243" spans="1:3">
      <c r="A243" t="s">
        <v>183</v>
      </c>
      <c r="B243" s="14"/>
      <c r="C243" s="14" t="str">
        <f t="shared" si="6"/>
        <v>port e1t1 0 0</v>
      </c>
    </row>
    <row r="244" spans="1:3">
      <c r="A244" t="s">
        <v>184</v>
      </c>
      <c r="B244" s="14"/>
      <c r="C244" s="14" t="str">
        <f t="shared" si="6"/>
        <v xml:space="preserve">  port-type e1</v>
      </c>
    </row>
    <row r="245" spans="1:3">
      <c r="A245" t="s">
        <v>14</v>
      </c>
      <c r="B245" s="14"/>
      <c r="C245" s="14" t="str">
        <f t="shared" si="6"/>
        <v xml:space="preserve">  clock auto</v>
      </c>
    </row>
    <row r="246" spans="1:3">
      <c r="A246" t="s">
        <v>280</v>
      </c>
      <c r="B246" s="14"/>
      <c r="C246" s="14" t="str">
        <f t="shared" si="6"/>
        <v xml:space="preserve">  framing non-crc4</v>
      </c>
    </row>
    <row r="247" spans="1:3">
      <c r="A247" t="s">
        <v>15</v>
      </c>
      <c r="B247" s="14"/>
      <c r="C247" s="14" t="str">
        <f t="shared" si="6"/>
        <v xml:space="preserve">  encapsulation q921</v>
      </c>
    </row>
    <row r="248" spans="1:3">
      <c r="B248" s="14"/>
      <c r="C248" s="14" t="str">
        <f t="shared" si="6"/>
        <v/>
      </c>
    </row>
    <row r="249" spans="1:3">
      <c r="A249" t="s">
        <v>16</v>
      </c>
      <c r="B249" s="14"/>
      <c r="C249" s="14" t="str">
        <f t="shared" si="6"/>
        <v xml:space="preserve">  q921</v>
      </c>
    </row>
    <row r="250" spans="1:3">
      <c r="A250" t="s">
        <v>36</v>
      </c>
      <c r="B250" s="14" t="str">
        <f>IsdnL2ProtocolPbx</f>
        <v>pp</v>
      </c>
      <c r="C250" s="14" t="str">
        <f t="shared" si="6"/>
        <v xml:space="preserve">    protocol pp</v>
      </c>
    </row>
    <row r="251" spans="1:3">
      <c r="A251" t="s">
        <v>17</v>
      </c>
      <c r="B251" s="14"/>
      <c r="C251" s="14" t="str">
        <f t="shared" si="6"/>
        <v xml:space="preserve">    uni-side auto</v>
      </c>
    </row>
    <row r="252" spans="1:3">
      <c r="B252" s="14"/>
      <c r="C252" s="14" t="str">
        <f t="shared" si="6"/>
        <v/>
      </c>
    </row>
    <row r="253" spans="1:3">
      <c r="A253" t="s">
        <v>19</v>
      </c>
      <c r="B253" s="14"/>
      <c r="C253" s="14" t="str">
        <f t="shared" si="6"/>
        <v xml:space="preserve">    q931</v>
      </c>
    </row>
    <row r="254" spans="1:3">
      <c r="A254" t="s">
        <v>20</v>
      </c>
      <c r="B254" s="14"/>
      <c r="C254" s="14" t="str">
        <f t="shared" si="6"/>
        <v xml:space="preserve">      protocol dss1</v>
      </c>
    </row>
    <row r="255" spans="1:3">
      <c r="A255" t="s">
        <v>21</v>
      </c>
      <c r="B255" s="14"/>
      <c r="C255" s="14" t="str">
        <f t="shared" si="6"/>
        <v xml:space="preserve">      uni-side net</v>
      </c>
    </row>
    <row r="256" spans="1:3">
      <c r="A256" t="s">
        <v>190</v>
      </c>
      <c r="B256" s="14" t="str">
        <f>Maxchannel</f>
        <v>T2T2T2T2</v>
      </c>
      <c r="C256" s="14" t="str">
        <f>A256&amp;B256</f>
        <v xml:space="preserve">      max-calls T2T2T2T2</v>
      </c>
    </row>
    <row r="257" spans="1:3">
      <c r="A257" t="s">
        <v>191</v>
      </c>
      <c r="B257" s="14" t="str">
        <f>Maxchannel</f>
        <v>T2T2T2T2</v>
      </c>
      <c r="C257" s="14" t="str">
        <f t="shared" si="6"/>
        <v xml:space="preserve">      channel-range 1 T2T2T2T2</v>
      </c>
    </row>
    <row r="258" spans="1:3">
      <c r="A258" t="s">
        <v>282</v>
      </c>
      <c r="B258" s="14"/>
      <c r="C258" s="14" t="str">
        <f t="shared" si="6"/>
        <v xml:space="preserve">      bind interface SWITCH IF_ISDN_00</v>
      </c>
    </row>
    <row r="259" spans="1:3">
      <c r="B259" s="14"/>
      <c r="C259" s="14" t="str">
        <f t="shared" si="6"/>
        <v/>
      </c>
    </row>
    <row r="260" spans="1:3">
      <c r="A260" t="s">
        <v>183</v>
      </c>
      <c r="B260" s="14"/>
      <c r="C260" s="14" t="str">
        <f t="shared" si="6"/>
        <v>port e1t1 0 0</v>
      </c>
    </row>
    <row r="261" spans="1:3">
      <c r="A261" t="s">
        <v>73</v>
      </c>
      <c r="B261" s="14"/>
      <c r="C261" s="14" t="str">
        <f t="shared" si="6"/>
        <v xml:space="preserve">  no shutdown</v>
      </c>
    </row>
    <row r="262" spans="1:3">
      <c r="B262" s="14"/>
      <c r="C262" s="14" t="str">
        <f t="shared" si="6"/>
        <v/>
      </c>
    </row>
    <row r="263" spans="1:3">
      <c r="B263" s="14"/>
      <c r="C263" s="14" t="str">
        <f t="shared" ref="C263:C264" si="7">A263 &amp; B263</f>
        <v/>
      </c>
    </row>
    <row r="264" spans="1:3">
      <c r="B264" s="14"/>
      <c r="C264" s="14" t="str">
        <f t="shared" si="7"/>
        <v/>
      </c>
    </row>
    <row r="265" spans="1:3">
      <c r="B265" s="14"/>
      <c r="C265" s="14" t="str">
        <f>A265 &amp; B265</f>
        <v/>
      </c>
    </row>
    <row r="266" spans="1:3">
      <c r="B266" s="14"/>
      <c r="C266" s="14" t="str">
        <f>A266 &amp; B266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1">
    <tabColor theme="5" tint="0.39997558519241921"/>
  </sheetPr>
  <dimension ref="A1:C258"/>
  <sheetViews>
    <sheetView showGridLines="0" topLeftCell="A237" workbookViewId="0">
      <selection activeCell="A18" sqref="A18"/>
    </sheetView>
  </sheetViews>
  <sheetFormatPr baseColWidth="10" defaultRowHeight="15"/>
  <cols>
    <col min="1" max="1" width="79.42578125" customWidth="1"/>
    <col min="2" max="2" width="23" customWidth="1"/>
    <col min="3" max="3" width="88.85546875" bestFit="1" customWidth="1"/>
  </cols>
  <sheetData>
    <row r="1" spans="1:3">
      <c r="A1" s="14" t="s">
        <v>105</v>
      </c>
      <c r="B1" s="14"/>
      <c r="C1" s="14" t="str">
        <f t="shared" ref="C1:C65" si="0">A1 &amp; B1</f>
        <v>#----------------------------------------------------------------#</v>
      </c>
    </row>
    <row r="2" spans="1:3">
      <c r="A2" s="14" t="s">
        <v>106</v>
      </c>
      <c r="B2" s="14"/>
      <c r="C2" s="14" t="str">
        <f t="shared" si="0"/>
        <v>#                                                                #</v>
      </c>
    </row>
    <row r="3" spans="1:3">
      <c r="A3" s="14" t="s">
        <v>107</v>
      </c>
      <c r="B3" s="14"/>
      <c r="C3" s="14" t="str">
        <f t="shared" si="0"/>
        <v># SN4638/5BIS                                                    #</v>
      </c>
    </row>
    <row r="4" spans="1:3">
      <c r="A4" s="14" t="s">
        <v>108</v>
      </c>
      <c r="B4" s="14"/>
      <c r="C4" s="14" t="str">
        <f t="shared" si="0"/>
        <v># R6.4 2013-07-12 H323 SIP BRI                                   #</v>
      </c>
    </row>
    <row r="5" spans="1:3" s="26" customFormat="1" ht="21">
      <c r="A5" s="24" t="s">
        <v>207</v>
      </c>
      <c r="B5" s="25"/>
      <c r="C5" s="25" t="str">
        <f t="shared" si="0"/>
        <v>#               PATTON 3T0             #</v>
      </c>
    </row>
    <row r="6" spans="1:3">
      <c r="A6" s="14" t="s">
        <v>205</v>
      </c>
      <c r="B6" s="14"/>
      <c r="C6" s="14" t="str">
        <f t="shared" si="0"/>
        <v># SN/000000000000                                                #</v>
      </c>
    </row>
    <row r="7" spans="1:3">
      <c r="A7" s="14" t="s">
        <v>109</v>
      </c>
      <c r="B7" s="14"/>
      <c r="C7" s="14" t="str">
        <f t="shared" si="0"/>
        <v># Generated configuration file                                   #</v>
      </c>
    </row>
    <row r="8" spans="1:3">
      <c r="A8" s="14" t="s">
        <v>106</v>
      </c>
      <c r="B8" s="14"/>
      <c r="C8" s="14" t="str">
        <f t="shared" si="0"/>
        <v>#                                                                #</v>
      </c>
    </row>
    <row r="9" spans="1:3">
      <c r="A9" s="14" t="s">
        <v>105</v>
      </c>
      <c r="B9" s="14"/>
      <c r="C9" s="14" t="str">
        <f t="shared" si="0"/>
        <v>#----------------------------------------------------------------#</v>
      </c>
    </row>
    <row r="10" spans="1:3">
      <c r="A10" s="14"/>
      <c r="B10" s="14"/>
      <c r="C10" s="14" t="str">
        <f t="shared" si="0"/>
        <v/>
      </c>
    </row>
    <row r="11" spans="1:3">
      <c r="A11" s="14" t="s">
        <v>40</v>
      </c>
      <c r="B11" s="14"/>
      <c r="C11" s="14" t="str">
        <f t="shared" si="0"/>
        <v>cli version 3.20</v>
      </c>
    </row>
    <row r="12" spans="1:3">
      <c r="A12" s="14" t="s">
        <v>3</v>
      </c>
      <c r="B12" s="14"/>
      <c r="C12" s="14" t="str">
        <f>IF(LEN([0]!Password ) &gt; 0,(A12 &amp; TRIM([0]!Administrator) &amp; " password " &amp; TRIM([0]!Password)),"")</f>
        <v>administrator UUUUUUUU password PPPPPPPP</v>
      </c>
    </row>
    <row r="13" spans="1:3">
      <c r="A13" s="14" t="s">
        <v>204</v>
      </c>
      <c r="B13" s="14"/>
      <c r="C13" s="14" t="str">
        <f>A13&amp;B13</f>
        <v>clock local default-offset +01:00</v>
      </c>
    </row>
    <row r="14" spans="1:3">
      <c r="A14" s="14" t="s">
        <v>97</v>
      </c>
      <c r="B14" s="14" t="str">
        <f>TRIM([0]!DnsServer)</f>
        <v>DNSDNSDN</v>
      </c>
      <c r="C14" s="14" t="str">
        <f>IF(LOWER(TRIM([0]!LanIP)) = "dhcp", "", (A14 &amp; B14))</f>
        <v>dns-client server DNSDNSDN</v>
      </c>
    </row>
    <row r="15" spans="1:3">
      <c r="A15" s="14" t="s">
        <v>87</v>
      </c>
      <c r="B15" s="14"/>
      <c r="C15" s="14" t="str">
        <f t="shared" si="0"/>
        <v>dns-relay</v>
      </c>
    </row>
    <row r="16" spans="1:3">
      <c r="A16" s="14" t="s">
        <v>57</v>
      </c>
      <c r="B16" s="14"/>
      <c r="C16" s="14" t="str">
        <f t="shared" si="0"/>
        <v>webserver port 80 language en</v>
      </c>
    </row>
    <row r="17" spans="1:3">
      <c r="A17" s="14" t="s">
        <v>88</v>
      </c>
      <c r="B17" s="14"/>
      <c r="C17" s="14" t="str">
        <f>(A17&amp;B17)</f>
        <v>sntp-client</v>
      </c>
    </row>
    <row r="18" spans="1:3">
      <c r="A18" s="14" t="s">
        <v>56</v>
      </c>
      <c r="B18" s="14" t="str">
        <f>TRIM([0]!SntpServer)</f>
        <v>SNTPSNTP</v>
      </c>
      <c r="C18" s="14" t="str">
        <f>A18 &amp;B18</f>
        <v>sntp-client server primary SNTPSNTP</v>
      </c>
    </row>
    <row r="19" spans="1:3">
      <c r="A19" s="14" t="s">
        <v>181</v>
      </c>
      <c r="B19" s="14" t="str">
        <f>TRIM([0]!Hostname)</f>
        <v>HOSTHOST</v>
      </c>
      <c r="C19" s="14" t="str">
        <f>A19 &amp;B19</f>
        <v>system hostname HOSTHOST</v>
      </c>
    </row>
    <row r="20" spans="1:3">
      <c r="A20" s="14"/>
      <c r="B20" s="14"/>
      <c r="C20" s="14" t="str">
        <f t="shared" si="0"/>
        <v/>
      </c>
    </row>
    <row r="21" spans="1:3">
      <c r="A21" s="14" t="s">
        <v>58</v>
      </c>
      <c r="B21" s="14"/>
      <c r="C21" s="14" t="str">
        <f t="shared" si="0"/>
        <v>system</v>
      </c>
    </row>
    <row r="22" spans="1:3">
      <c r="A22" s="14"/>
      <c r="B22" s="14"/>
      <c r="C22" s="14" t="str">
        <f t="shared" si="0"/>
        <v/>
      </c>
    </row>
    <row r="23" spans="1:3">
      <c r="A23" s="14" t="s">
        <v>59</v>
      </c>
      <c r="B23" s="14"/>
      <c r="C23" s="14" t="str">
        <f t="shared" si="0"/>
        <v xml:space="preserve">  ic voice 0</v>
      </c>
    </row>
    <row r="24" spans="1:3">
      <c r="A24" s="14" t="s">
        <v>60</v>
      </c>
      <c r="B24" s="14"/>
      <c r="C24" s="14" t="str">
        <f t="shared" si="0"/>
        <v xml:space="preserve">    low-bitrate-codec g729</v>
      </c>
    </row>
    <row r="25" spans="1:3">
      <c r="A25" s="14"/>
      <c r="B25" s="14"/>
      <c r="C25" s="14" t="str">
        <f t="shared" si="0"/>
        <v/>
      </c>
    </row>
    <row r="26" spans="1:3">
      <c r="A26" s="14" t="s">
        <v>58</v>
      </c>
      <c r="B26" s="14"/>
      <c r="C26" s="14" t="str">
        <f t="shared" si="0"/>
        <v>system</v>
      </c>
    </row>
    <row r="27" spans="1:3">
      <c r="A27" s="14" t="s">
        <v>41</v>
      </c>
      <c r="B27" s="14"/>
      <c r="C27" s="14" t="str">
        <f t="shared" si="0"/>
        <v xml:space="preserve">  clock-source 1 bri 0 0</v>
      </c>
    </row>
    <row r="28" spans="1:3">
      <c r="A28" s="14" t="s">
        <v>42</v>
      </c>
      <c r="B28" s="14"/>
      <c r="C28" s="14" t="str">
        <f t="shared" si="0"/>
        <v xml:space="preserve">  clock-source 2 bri 0 1</v>
      </c>
    </row>
    <row r="29" spans="1:3" s="1" customFormat="1">
      <c r="A29" s="14" t="s">
        <v>43</v>
      </c>
      <c r="B29" s="14"/>
      <c r="C29" s="14" t="str">
        <f t="shared" si="0"/>
        <v xml:space="preserve">  clock-source 3 bri 0 2</v>
      </c>
    </row>
    <row r="30" spans="1:3">
      <c r="A30" s="14"/>
      <c r="B30" s="14"/>
      <c r="C30" s="14" t="str">
        <f t="shared" si="0"/>
        <v/>
      </c>
    </row>
    <row r="31" spans="1:3">
      <c r="A31" s="14" t="s">
        <v>44</v>
      </c>
      <c r="B31" s="14"/>
      <c r="C31" s="14" t="str">
        <f t="shared" si="0"/>
        <v>profile napt NAPT_WAN</v>
      </c>
    </row>
    <row r="32" spans="1:3">
      <c r="A32" s="14"/>
      <c r="B32" s="14"/>
      <c r="C32" s="14" t="str">
        <f t="shared" si="0"/>
        <v/>
      </c>
    </row>
    <row r="33" spans="1:3">
      <c r="A33" s="14" t="s">
        <v>61</v>
      </c>
      <c r="B33" s="14"/>
      <c r="C33" s="14" t="str">
        <f t="shared" si="0"/>
        <v>profile ppp default</v>
      </c>
    </row>
    <row r="34" spans="1:3">
      <c r="A34" s="14"/>
      <c r="B34" s="14"/>
      <c r="C34" s="14" t="str">
        <f t="shared" si="0"/>
        <v/>
      </c>
    </row>
    <row r="35" spans="1:3">
      <c r="A35" s="14" t="s">
        <v>110</v>
      </c>
      <c r="B35" s="14"/>
      <c r="C35" s="14" t="str">
        <f t="shared" si="0"/>
        <v>profile call-progress-tone defaultDialtone</v>
      </c>
    </row>
    <row r="36" spans="1:3">
      <c r="A36" s="14" t="s">
        <v>111</v>
      </c>
      <c r="B36" s="14"/>
      <c r="C36" s="14" t="str">
        <f t="shared" si="0"/>
        <v xml:space="preserve">  play 1 5000 440 -10</v>
      </c>
    </row>
    <row r="37" spans="1:3">
      <c r="A37" s="14"/>
      <c r="B37" s="14"/>
      <c r="C37" s="14" t="str">
        <f t="shared" si="0"/>
        <v/>
      </c>
    </row>
    <row r="38" spans="1:3">
      <c r="A38" s="14" t="s">
        <v>112</v>
      </c>
      <c r="B38" s="14"/>
      <c r="C38" s="14" t="str">
        <f t="shared" si="0"/>
        <v>profile call-progress-tone defaultAlertingtone</v>
      </c>
    </row>
    <row r="39" spans="1:3">
      <c r="A39" s="14" t="s">
        <v>113</v>
      </c>
      <c r="B39" s="14"/>
      <c r="C39" s="14" t="str">
        <f t="shared" si="0"/>
        <v xml:space="preserve">  play 1 1500 440 -10</v>
      </c>
    </row>
    <row r="40" spans="1:3">
      <c r="A40" s="14" t="s">
        <v>114</v>
      </c>
      <c r="B40" s="14"/>
      <c r="C40" s="14" t="str">
        <f t="shared" si="0"/>
        <v xml:space="preserve">  pause 2 4000</v>
      </c>
    </row>
    <row r="41" spans="1:3">
      <c r="A41" s="14"/>
      <c r="B41" s="14"/>
      <c r="C41" s="14" t="str">
        <f t="shared" si="0"/>
        <v/>
      </c>
    </row>
    <row r="42" spans="1:3">
      <c r="A42" s="14" t="s">
        <v>115</v>
      </c>
      <c r="B42" s="14"/>
      <c r="C42" s="14" t="str">
        <f t="shared" si="0"/>
        <v>profile call-progress-tone defaultBusytone</v>
      </c>
    </row>
    <row r="43" spans="1:3">
      <c r="A43" s="14" t="s">
        <v>116</v>
      </c>
      <c r="B43" s="14"/>
      <c r="C43" s="14" t="str">
        <f t="shared" si="0"/>
        <v xml:space="preserve">  play 1 500 440 -10</v>
      </c>
    </row>
    <row r="44" spans="1:3">
      <c r="A44" s="14" t="s">
        <v>117</v>
      </c>
      <c r="B44" s="14"/>
      <c r="C44" s="14" t="str">
        <f t="shared" si="0"/>
        <v xml:space="preserve">  pause 2 500</v>
      </c>
    </row>
    <row r="45" spans="1:3">
      <c r="A45" s="14"/>
      <c r="B45" s="14"/>
      <c r="C45" s="14" t="str">
        <f t="shared" si="0"/>
        <v/>
      </c>
    </row>
    <row r="46" spans="1:3">
      <c r="A46" s="14" t="s">
        <v>62</v>
      </c>
      <c r="B46" s="14"/>
      <c r="C46" s="14" t="str">
        <f t="shared" si="0"/>
        <v>profile tone-set default</v>
      </c>
    </row>
    <row r="47" spans="1:3">
      <c r="A47" s="14" t="s">
        <v>118</v>
      </c>
      <c r="B47" s="14"/>
      <c r="C47" s="14" t="str">
        <f t="shared" si="0"/>
        <v xml:space="preserve">  map call-progress-tone release-tone defaultBusytone</v>
      </c>
    </row>
    <row r="48" spans="1:3">
      <c r="A48" s="14" t="s">
        <v>119</v>
      </c>
      <c r="B48" s="14"/>
      <c r="C48" s="14" t="str">
        <f t="shared" si="0"/>
        <v xml:space="preserve">  map call-progress-tone congestion-tone defaultBusytone</v>
      </c>
    </row>
    <row r="49" spans="1:3">
      <c r="A49" s="14"/>
      <c r="B49" s="14"/>
      <c r="C49" s="14" t="str">
        <f t="shared" si="0"/>
        <v/>
      </c>
    </row>
    <row r="50" spans="1:3">
      <c r="A50" s="14" t="s">
        <v>63</v>
      </c>
      <c r="B50" s="14"/>
      <c r="C50" s="14" t="str">
        <f t="shared" si="0"/>
        <v>profile voip default</v>
      </c>
    </row>
    <row r="51" spans="1:3">
      <c r="A51" s="14" t="s">
        <v>120</v>
      </c>
      <c r="B51" s="14"/>
      <c r="C51" s="14" t="str">
        <f t="shared" si="0"/>
        <v xml:space="preserve">  codec 1 g711alaw64k rx-length 20 tx-length 20</v>
      </c>
    </row>
    <row r="52" spans="1:3">
      <c r="A52" s="14" t="s">
        <v>121</v>
      </c>
      <c r="B52" s="14"/>
      <c r="C52" s="14" t="str">
        <f t="shared" si="0"/>
        <v xml:space="preserve">  codec 2 g711ulaw64k rx-length 20 tx-length 20</v>
      </c>
    </row>
    <row r="53" spans="1:3">
      <c r="A53" s="14" t="s">
        <v>122</v>
      </c>
      <c r="B53" s="14"/>
      <c r="C53" s="14" t="str">
        <f t="shared" si="0"/>
        <v xml:space="preserve">  dejitter-max-delay 200</v>
      </c>
    </row>
    <row r="54" spans="1:3">
      <c r="A54" s="14" t="s">
        <v>45</v>
      </c>
      <c r="B54" s="14"/>
      <c r="C54" s="14" t="str">
        <f t="shared" si="0"/>
        <v xml:space="preserve">  fax transmission 1 relay t38-udp</v>
      </c>
    </row>
    <row r="55" spans="1:3">
      <c r="A55" s="14" t="s">
        <v>123</v>
      </c>
      <c r="B55" s="14"/>
      <c r="C55" s="14" t="str">
        <f t="shared" si="0"/>
        <v xml:space="preserve">  fax transmission 2 bypass g711alaw64k rx-length 20 tx-length 20</v>
      </c>
    </row>
    <row r="56" spans="1:3">
      <c r="A56" s="14" t="s">
        <v>124</v>
      </c>
      <c r="B56" s="14"/>
      <c r="C56" s="14" t="str">
        <f t="shared" si="0"/>
        <v xml:space="preserve">  fax bypass-method signaling</v>
      </c>
    </row>
    <row r="57" spans="1:3">
      <c r="A57" s="14" t="s">
        <v>125</v>
      </c>
      <c r="B57" s="14"/>
      <c r="C57" s="14" t="str">
        <f t="shared" si="0"/>
        <v xml:space="preserve">  modem transmission 1 bypass g711alaw64k rx-length 20 tx-length 20</v>
      </c>
    </row>
    <row r="58" spans="1:3">
      <c r="A58" s="14" t="s">
        <v>126</v>
      </c>
      <c r="B58" s="14"/>
      <c r="C58" s="14" t="str">
        <f t="shared" si="0"/>
        <v xml:space="preserve">  modem transmission 2 bypass g711ulaw64k rx-length 20 tx-length 20</v>
      </c>
    </row>
    <row r="59" spans="1:3">
      <c r="A59" s="14" t="s">
        <v>127</v>
      </c>
      <c r="B59" s="14"/>
      <c r="C59" s="14" t="str">
        <f t="shared" si="0"/>
        <v xml:space="preserve">  modem bypass-method signaling</v>
      </c>
    </row>
    <row r="60" spans="1:3">
      <c r="A60" s="14"/>
      <c r="B60" s="14"/>
      <c r="C60" s="14" t="str">
        <f t="shared" si="0"/>
        <v/>
      </c>
    </row>
    <row r="61" spans="1:3">
      <c r="A61" s="14" t="s">
        <v>64</v>
      </c>
      <c r="B61" s="14"/>
      <c r="C61" s="14" t="str">
        <f t="shared" si="0"/>
        <v>profile pstn default</v>
      </c>
    </row>
    <row r="62" spans="1:3">
      <c r="A62" s="14"/>
      <c r="B62" s="14"/>
      <c r="C62" s="14" t="str">
        <f t="shared" si="0"/>
        <v/>
      </c>
    </row>
    <row r="63" spans="1:3">
      <c r="A63" s="14" t="s">
        <v>65</v>
      </c>
      <c r="B63" s="14"/>
      <c r="C63" s="14" t="str">
        <f t="shared" si="0"/>
        <v>profile sip default</v>
      </c>
    </row>
    <row r="64" spans="1:3">
      <c r="A64" s="14" t="s">
        <v>46</v>
      </c>
      <c r="B64" s="14"/>
      <c r="C64" s="14" t="str">
        <f t="shared" si="0"/>
        <v xml:space="preserve">  no autonomous-transitioning</v>
      </c>
    </row>
    <row r="65" spans="1:3">
      <c r="A65" s="14"/>
      <c r="B65" s="14"/>
      <c r="C65" s="14" t="str">
        <f t="shared" si="0"/>
        <v/>
      </c>
    </row>
    <row r="66" spans="1:3">
      <c r="A66" s="14" t="s">
        <v>128</v>
      </c>
      <c r="B66" s="14"/>
      <c r="C66" s="14" t="str">
        <f t="shared" ref="C66:C124" si="1">A66 &amp; B66</f>
        <v>profile dhcp-server DHCPS_LAN</v>
      </c>
    </row>
    <row r="67" spans="1:3">
      <c r="A67" s="14" t="s">
        <v>174</v>
      </c>
      <c r="B67" s="14"/>
      <c r="C67" s="14" t="str">
        <f t="shared" si="1"/>
        <v xml:space="preserve">  network 192.168.104.0 255.255.255.0</v>
      </c>
    </row>
    <row r="68" spans="1:3">
      <c r="A68" s="14" t="s">
        <v>175</v>
      </c>
      <c r="B68" s="14"/>
      <c r="C68" s="14" t="str">
        <f t="shared" si="1"/>
        <v xml:space="preserve">  include 1 192.168.104.10 192.168.104.99</v>
      </c>
    </row>
    <row r="69" spans="1:3">
      <c r="A69" s="14" t="s">
        <v>129</v>
      </c>
      <c r="B69" s="14"/>
      <c r="C69" s="14" t="str">
        <f t="shared" si="1"/>
        <v xml:space="preserve">  lease 2 hours</v>
      </c>
    </row>
    <row r="70" spans="1:3">
      <c r="A70" s="14" t="s">
        <v>176</v>
      </c>
      <c r="B70" s="14"/>
      <c r="C70" s="14" t="str">
        <f t="shared" si="1"/>
        <v xml:space="preserve">  default-router 1 192.168.104.1</v>
      </c>
    </row>
    <row r="71" spans="1:3">
      <c r="A71" s="14" t="s">
        <v>171</v>
      </c>
      <c r="B71" s="14"/>
      <c r="C71" s="14" t="str">
        <f t="shared" si="1"/>
        <v xml:space="preserve">  domain-name-server 1 8.8.8.8</v>
      </c>
    </row>
    <row r="72" spans="1:3">
      <c r="A72" s="14"/>
      <c r="B72" s="14"/>
      <c r="C72" s="14" t="str">
        <f t="shared" si="1"/>
        <v/>
      </c>
    </row>
    <row r="73" spans="1:3">
      <c r="A73" s="14" t="s">
        <v>66</v>
      </c>
      <c r="B73" s="14"/>
      <c r="C73" s="14" t="str">
        <f t="shared" si="1"/>
        <v>profile aaa default</v>
      </c>
    </row>
    <row r="74" spans="1:3">
      <c r="A74" s="14" t="s">
        <v>67</v>
      </c>
      <c r="B74" s="14"/>
      <c r="C74" s="14" t="str">
        <f t="shared" si="1"/>
        <v xml:space="preserve">  method 1 local</v>
      </c>
    </row>
    <row r="75" spans="1:3">
      <c r="A75" s="14" t="s">
        <v>68</v>
      </c>
      <c r="B75" s="14"/>
      <c r="C75" s="14" t="str">
        <f t="shared" si="1"/>
        <v xml:space="preserve">  method 2 none</v>
      </c>
    </row>
    <row r="76" spans="1:3">
      <c r="A76" s="14"/>
      <c r="B76" s="14"/>
      <c r="C76" s="14" t="str">
        <f t="shared" si="1"/>
        <v/>
      </c>
    </row>
    <row r="77" spans="1:3">
      <c r="A77" s="14"/>
      <c r="B77" s="14"/>
      <c r="C77" s="14" t="str">
        <f t="shared" si="1"/>
        <v/>
      </c>
    </row>
    <row r="78" spans="1:3">
      <c r="A78" s="14" t="s">
        <v>69</v>
      </c>
      <c r="B78" s="14"/>
      <c r="C78" s="14" t="str">
        <f t="shared" si="1"/>
        <v>context ip router</v>
      </c>
    </row>
    <row r="79" spans="1:3">
      <c r="A79" s="14"/>
      <c r="B79" s="14"/>
      <c r="C79" s="14" t="str">
        <f t="shared" si="1"/>
        <v/>
      </c>
    </row>
    <row r="80" spans="1:3">
      <c r="A80" s="14" t="s">
        <v>130</v>
      </c>
      <c r="B80" s="14"/>
      <c r="C80" s="14" t="str">
        <f t="shared" si="1"/>
        <v xml:space="preserve">  interface WAN</v>
      </c>
    </row>
    <row r="81" spans="1:3">
      <c r="A81" s="14" t="s">
        <v>5</v>
      </c>
      <c r="B81" s="14"/>
      <c r="C81" s="14" t="str">
        <f>IF(LOWER(TRIM([0]!LanIP)) = "dhcp", (A81 &amp; "dhcp"), (A81 &amp; TRIM([0]!LanIP) &amp; " " &amp;TRIM([0]!LanMask)))</f>
        <v xml:space="preserve">    ipaddress AAAAAAAA MMMM</v>
      </c>
    </row>
    <row r="82" spans="1:3">
      <c r="A82" s="14" t="s">
        <v>47</v>
      </c>
      <c r="B82" s="14"/>
      <c r="C82" s="14" t="str">
        <f t="shared" si="1"/>
        <v xml:space="preserve">    use profile napt NAPT_WAN</v>
      </c>
    </row>
    <row r="83" spans="1:3">
      <c r="A83" s="14" t="s">
        <v>70</v>
      </c>
      <c r="B83" s="14"/>
      <c r="C83" s="14" t="str">
        <f t="shared" si="1"/>
        <v xml:space="preserve">    tcp adjust-mss rx mtu</v>
      </c>
    </row>
    <row r="84" spans="1:3">
      <c r="A84" s="14" t="s">
        <v>71</v>
      </c>
      <c r="B84" s="14"/>
      <c r="C84" s="14" t="str">
        <f t="shared" si="1"/>
        <v xml:space="preserve">    tcp adjust-mss tx mtu</v>
      </c>
    </row>
    <row r="85" spans="1:3">
      <c r="A85" s="14"/>
      <c r="B85" s="14"/>
      <c r="C85" s="14" t="str">
        <f t="shared" si="1"/>
        <v/>
      </c>
    </row>
    <row r="86" spans="1:3">
      <c r="A86" s="14" t="s">
        <v>131</v>
      </c>
      <c r="B86" s="14"/>
      <c r="C86" s="14" t="str">
        <f t="shared" si="1"/>
        <v xml:space="preserve">  interface LAN</v>
      </c>
    </row>
    <row r="87" spans="1:3">
      <c r="A87" s="14" t="s">
        <v>177</v>
      </c>
      <c r="B87" s="14"/>
      <c r="C87" s="14" t="str">
        <f t="shared" si="1"/>
        <v xml:space="preserve">    ipaddress 192.168.104.1 255.255.255.0</v>
      </c>
    </row>
    <row r="88" spans="1:3">
      <c r="A88" s="14" t="s">
        <v>70</v>
      </c>
      <c r="B88" s="14"/>
      <c r="C88" s="14" t="str">
        <f t="shared" si="1"/>
        <v xml:space="preserve">    tcp adjust-mss rx mtu</v>
      </c>
    </row>
    <row r="89" spans="1:3">
      <c r="A89" s="14" t="s">
        <v>71</v>
      </c>
      <c r="B89" s="14"/>
      <c r="C89" s="14" t="str">
        <f t="shared" si="1"/>
        <v xml:space="preserve">    tcp adjust-mss tx mtu</v>
      </c>
    </row>
    <row r="90" spans="1:3">
      <c r="A90" s="14"/>
      <c r="B90" s="14"/>
      <c r="C90" s="14" t="str">
        <f t="shared" si="1"/>
        <v/>
      </c>
    </row>
    <row r="91" spans="1:3">
      <c r="A91" s="14" t="s">
        <v>69</v>
      </c>
      <c r="B91" s="14"/>
      <c r="C91" s="14" t="str">
        <f t="shared" si="1"/>
        <v>context ip router</v>
      </c>
    </row>
    <row r="92" spans="1:3">
      <c r="A92" s="14" t="s">
        <v>132</v>
      </c>
      <c r="B92" s="14"/>
      <c r="C92" s="14" t="str">
        <f t="shared" si="1"/>
        <v xml:space="preserve">  dhcp-server use profile DHCPS_LAN</v>
      </c>
    </row>
    <row r="93" spans="1:3">
      <c r="A93" s="14" t="s">
        <v>98</v>
      </c>
      <c r="B93" s="14" t="str">
        <f>TRIM([0]!DefGateway)</f>
        <v>GGGGGGGG</v>
      </c>
      <c r="C93" s="14" t="str">
        <f>IF([0]!LanIP = "DHCP","",(A93 &amp; B93))</f>
        <v xml:space="preserve">  route 0.0.0.0 0.0.0.0 GGGGGGGG</v>
      </c>
    </row>
    <row r="94" spans="1:3">
      <c r="A94" s="14"/>
      <c r="B94" s="14"/>
      <c r="C94" s="14" t="str">
        <f t="shared" si="1"/>
        <v/>
      </c>
    </row>
    <row r="95" spans="1:3">
      <c r="A95" s="14" t="s">
        <v>72</v>
      </c>
      <c r="B95" s="14"/>
      <c r="C95" s="14" t="str">
        <f t="shared" si="1"/>
        <v>context cs switch</v>
      </c>
    </row>
    <row r="96" spans="1:3">
      <c r="A96" s="14"/>
      <c r="B96" s="14"/>
      <c r="C96" s="14" t="str">
        <f t="shared" si="1"/>
        <v/>
      </c>
    </row>
    <row r="97" spans="1:3">
      <c r="A97" s="14" t="s">
        <v>133</v>
      </c>
      <c r="B97" s="14"/>
      <c r="C97" s="14" t="str">
        <f t="shared" si="1"/>
        <v xml:space="preserve">  routing-table called-e164 RT_ISDN_TO_SIP</v>
      </c>
    </row>
    <row r="98" spans="1:3">
      <c r="A98" s="14" t="s">
        <v>134</v>
      </c>
      <c r="B98" s="14"/>
      <c r="C98" s="14" t="str">
        <f t="shared" si="1"/>
        <v xml:space="preserve">    route 0......... dest-interface IF_SIP</v>
      </c>
    </row>
    <row r="99" spans="1:3">
      <c r="A99" s="14" t="s">
        <v>135</v>
      </c>
      <c r="B99" s="14"/>
      <c r="C99" s="14" t="str">
        <f t="shared" si="1"/>
        <v xml:space="preserve">    route 1[578] dest-interface IF_SIP</v>
      </c>
    </row>
    <row r="100" spans="1:3">
      <c r="A100" s="14" t="s">
        <v>136</v>
      </c>
      <c r="B100" s="14"/>
      <c r="C100" s="14" t="str">
        <f t="shared" si="1"/>
        <v xml:space="preserve">    route 11[023459] dest-interface IF_SIP</v>
      </c>
    </row>
    <row r="101" spans="1:3">
      <c r="A101" s="14" t="s">
        <v>137</v>
      </c>
      <c r="B101" s="14"/>
      <c r="C101" s="14" t="str">
        <f t="shared" si="1"/>
        <v xml:space="preserve">    route 118... dest-interface IF_SIP</v>
      </c>
    </row>
    <row r="102" spans="1:3">
      <c r="A102" s="14" t="s">
        <v>138</v>
      </c>
      <c r="B102" s="14"/>
      <c r="C102" s="14" t="str">
        <f t="shared" si="1"/>
        <v xml:space="preserve">    route 00T dest-interface IF_SIP</v>
      </c>
    </row>
    <row r="103" spans="1:3">
      <c r="A103" s="14" t="s">
        <v>139</v>
      </c>
      <c r="B103" s="14"/>
      <c r="C103" s="14" t="str">
        <f t="shared" si="1"/>
        <v xml:space="preserve">    route 10.. dest-interface IF_SIP</v>
      </c>
    </row>
    <row r="104" spans="1:3">
      <c r="A104" s="14" t="s">
        <v>140</v>
      </c>
      <c r="B104" s="14"/>
      <c r="C104" s="14" t="str">
        <f t="shared" si="1"/>
        <v xml:space="preserve">    route 3... dest-interface IF_SIP</v>
      </c>
    </row>
    <row r="105" spans="1:3">
      <c r="A105" s="14" t="s">
        <v>141</v>
      </c>
      <c r="B105" s="14"/>
      <c r="C105" s="14" t="str">
        <f t="shared" si="1"/>
        <v xml:space="preserve">    route 5.. dest-interface IF_SIP</v>
      </c>
    </row>
    <row r="106" spans="1:3">
      <c r="A106" s="14" t="s">
        <v>142</v>
      </c>
      <c r="B106" s="14"/>
      <c r="C106" s="14" t="str">
        <f t="shared" si="1"/>
        <v xml:space="preserve">    route default dest-interface IF_SIP</v>
      </c>
    </row>
    <row r="107" spans="1:3">
      <c r="A107" s="14" t="s">
        <v>143</v>
      </c>
      <c r="B107" s="14"/>
      <c r="C107" s="14" t="str">
        <f t="shared" si="1"/>
        <v xml:space="preserve">    route 3651T dest-interface IF_SIP CLIR</v>
      </c>
    </row>
    <row r="108" spans="1:3">
      <c r="A108" s="14"/>
      <c r="B108" s="14"/>
      <c r="C108" s="14" t="str">
        <f t="shared" si="1"/>
        <v/>
      </c>
    </row>
    <row r="109" spans="1:3">
      <c r="A109" s="14" t="s">
        <v>144</v>
      </c>
      <c r="B109" s="14"/>
      <c r="C109" s="14" t="str">
        <f t="shared" si="1"/>
        <v xml:space="preserve">  routing-table called-e164 RT_SIP_TO_RNIS</v>
      </c>
    </row>
    <row r="110" spans="1:3">
      <c r="A110" s="14" t="s">
        <v>145</v>
      </c>
      <c r="B110" s="14"/>
      <c r="C110" s="14" t="str">
        <f t="shared" si="1"/>
        <v xml:space="preserve">    route default dest-service PORT_BALANCING</v>
      </c>
    </row>
    <row r="111" spans="1:3">
      <c r="A111" s="14"/>
      <c r="B111" s="14"/>
      <c r="C111" s="14" t="str">
        <f t="shared" si="1"/>
        <v/>
      </c>
    </row>
    <row r="112" spans="1:3">
      <c r="A112" s="14" t="s">
        <v>146</v>
      </c>
      <c r="B112" s="14"/>
      <c r="C112" s="14" t="str">
        <f t="shared" si="1"/>
        <v xml:space="preserve">  mapping-table called-e164 to calling-pi CLIR</v>
      </c>
    </row>
    <row r="113" spans="1:3">
      <c r="A113" s="14" t="s">
        <v>147</v>
      </c>
      <c r="B113" s="14"/>
      <c r="C113" s="14" t="str">
        <f t="shared" si="1"/>
        <v xml:space="preserve">    map 3651 to restricted</v>
      </c>
    </row>
    <row r="114" spans="1:3">
      <c r="A114" s="14"/>
      <c r="B114" s="14"/>
      <c r="C114" s="14" t="str">
        <f t="shared" si="1"/>
        <v/>
      </c>
    </row>
    <row r="115" spans="1:3">
      <c r="A115" s="14" t="s">
        <v>48</v>
      </c>
      <c r="B115" s="14"/>
      <c r="C115" s="14" t="str">
        <f t="shared" si="1"/>
        <v xml:space="preserve">  interface isdn IF_ISDN_00</v>
      </c>
    </row>
    <row r="116" spans="1:3">
      <c r="A116" s="14" t="s">
        <v>148</v>
      </c>
      <c r="B116" s="14"/>
      <c r="C116" s="14" t="str">
        <f t="shared" si="1"/>
        <v xml:space="preserve">    route call dest-table RT_ISDN_TO_SIP</v>
      </c>
    </row>
    <row r="117" spans="1:3">
      <c r="A117" s="14" t="s">
        <v>149</v>
      </c>
      <c r="B117" s="14"/>
      <c r="C117" s="14" t="str">
        <f t="shared" si="1"/>
        <v xml:space="preserve">    caller-name</v>
      </c>
    </row>
    <row r="118" spans="1:3">
      <c r="A118" s="14" t="s">
        <v>150</v>
      </c>
      <c r="B118" s="14"/>
      <c r="C118" s="14" t="str">
        <f t="shared" si="1"/>
        <v xml:space="preserve">    user-side-ringback-tone</v>
      </c>
    </row>
    <row r="119" spans="1:3">
      <c r="A119" s="14"/>
      <c r="B119" s="14"/>
      <c r="C119" s="14" t="str">
        <f t="shared" si="1"/>
        <v/>
      </c>
    </row>
    <row r="120" spans="1:3">
      <c r="A120" s="14" t="s">
        <v>49</v>
      </c>
      <c r="B120" s="14"/>
      <c r="C120" s="14" t="str">
        <f t="shared" si="1"/>
        <v xml:space="preserve">  interface isdn IF_ISDN_01</v>
      </c>
    </row>
    <row r="121" spans="1:3">
      <c r="A121" s="14" t="s">
        <v>148</v>
      </c>
      <c r="B121" s="14"/>
      <c r="C121" s="14" t="str">
        <f t="shared" si="1"/>
        <v xml:space="preserve">    route call dest-table RT_ISDN_TO_SIP</v>
      </c>
    </row>
    <row r="122" spans="1:3">
      <c r="A122" s="14" t="s">
        <v>149</v>
      </c>
      <c r="B122" s="14"/>
      <c r="C122" s="14" t="str">
        <f t="shared" si="1"/>
        <v xml:space="preserve">    caller-name</v>
      </c>
    </row>
    <row r="123" spans="1:3">
      <c r="A123" s="14" t="s">
        <v>150</v>
      </c>
      <c r="B123" s="14"/>
      <c r="C123" s="14" t="str">
        <f t="shared" si="1"/>
        <v xml:space="preserve">    user-side-ringback-tone</v>
      </c>
    </row>
    <row r="124" spans="1:3">
      <c r="A124" s="14"/>
      <c r="B124" s="14"/>
      <c r="C124" s="14" t="str">
        <f t="shared" si="1"/>
        <v/>
      </c>
    </row>
    <row r="125" spans="1:3">
      <c r="A125" s="14" t="s">
        <v>50</v>
      </c>
      <c r="B125" s="14"/>
      <c r="C125" s="14" t="str">
        <f t="shared" ref="C125:C128" si="2">A125 &amp; B125</f>
        <v xml:space="preserve">  interface isdn IF_ISDN_02</v>
      </c>
    </row>
    <row r="126" spans="1:3">
      <c r="A126" s="14" t="s">
        <v>148</v>
      </c>
      <c r="B126" s="14"/>
      <c r="C126" s="14" t="str">
        <f t="shared" si="2"/>
        <v xml:space="preserve">    route call dest-table RT_ISDN_TO_SIP</v>
      </c>
    </row>
    <row r="127" spans="1:3">
      <c r="A127" s="14" t="s">
        <v>149</v>
      </c>
      <c r="B127" s="14"/>
      <c r="C127" s="14" t="str">
        <f t="shared" si="2"/>
        <v xml:space="preserve">    caller-name</v>
      </c>
    </row>
    <row r="128" spans="1:3">
      <c r="A128" s="14" t="s">
        <v>150</v>
      </c>
      <c r="B128" s="14"/>
      <c r="C128" s="14" t="str">
        <f t="shared" si="2"/>
        <v xml:space="preserve">    user-side-ringback-tone</v>
      </c>
    </row>
    <row r="129" spans="1:3">
      <c r="A129" s="14"/>
      <c r="B129" s="14"/>
      <c r="C129" s="14" t="str">
        <f t="shared" ref="C129:C181" si="3">A129 &amp; B129</f>
        <v/>
      </c>
    </row>
    <row r="130" spans="1:3">
      <c r="A130" s="14" t="s">
        <v>151</v>
      </c>
      <c r="B130" s="14"/>
      <c r="C130" s="14" t="str">
        <f t="shared" si="3"/>
        <v xml:space="preserve">  interface sip IF_SIP</v>
      </c>
    </row>
    <row r="131" spans="1:3">
      <c r="A131" s="14" t="s">
        <v>53</v>
      </c>
      <c r="B131" s="14"/>
      <c r="C131" s="14" t="str">
        <f t="shared" si="3"/>
        <v xml:space="preserve">    bind context sip-gateway GW_SIP</v>
      </c>
    </row>
    <row r="132" spans="1:3">
      <c r="A132" s="14" t="s">
        <v>192</v>
      </c>
      <c r="B132" s="14"/>
      <c r="C132" s="14" t="str">
        <f t="shared" si="3"/>
        <v xml:space="preserve">    route call dest-table RT_SIP_TO_RNIS</v>
      </c>
    </row>
    <row r="133" spans="1:3">
      <c r="A133" s="14" t="s">
        <v>99</v>
      </c>
      <c r="B133" s="14" t="str">
        <f>TRIM([0]!ServerIP)</f>
        <v>SIPSIPSI</v>
      </c>
      <c r="C133" s="14" t="str">
        <f t="shared" si="3"/>
        <v xml:space="preserve">    remote SIPSIPSI</v>
      </c>
    </row>
    <row r="134" spans="1:3">
      <c r="A134" s="14" t="s">
        <v>37</v>
      </c>
      <c r="B134" s="14" t="str">
        <f>TRIM([0]!ServerIP)</f>
        <v>SIPSIPSI</v>
      </c>
      <c r="C134" s="14" t="str">
        <f t="shared" si="3"/>
        <v xml:space="preserve">    local SIPSIPSI</v>
      </c>
    </row>
    <row r="135" spans="1:3">
      <c r="A135" s="14" t="s">
        <v>152</v>
      </c>
      <c r="B135" s="14"/>
      <c r="C135" s="14" t="str">
        <f t="shared" si="3"/>
        <v xml:space="preserve">    hold-method direction-attribute sendonly</v>
      </c>
    </row>
    <row r="136" spans="1:3">
      <c r="A136" s="14" t="s">
        <v>153</v>
      </c>
      <c r="B136" s="14"/>
      <c r="C136" s="14" t="str">
        <f t="shared" si="3"/>
        <v xml:space="preserve">    early-disconnect</v>
      </c>
    </row>
    <row r="137" spans="1:3">
      <c r="A137" s="14" t="s">
        <v>154</v>
      </c>
      <c r="B137" s="14"/>
      <c r="C137" s="14" t="str">
        <f t="shared" si="3"/>
        <v xml:space="preserve">    trust remote</v>
      </c>
    </row>
    <row r="138" spans="1:3">
      <c r="A138" s="14"/>
      <c r="B138" s="14"/>
      <c r="C138" s="14" t="str">
        <f t="shared" si="3"/>
        <v/>
      </c>
    </row>
    <row r="139" spans="1:3">
      <c r="A139" s="14" t="s">
        <v>155</v>
      </c>
      <c r="B139" s="14"/>
      <c r="C139" s="14" t="str">
        <f t="shared" si="3"/>
        <v xml:space="preserve">  service hunt-group PORT_BALANCING</v>
      </c>
    </row>
    <row r="140" spans="1:3">
      <c r="A140" s="14" t="s">
        <v>89</v>
      </c>
      <c r="B140" s="14"/>
      <c r="C140" s="14" t="str">
        <f t="shared" si="3"/>
        <v xml:space="preserve">    drop-cause normal-unspecified</v>
      </c>
    </row>
    <row r="141" spans="1:3">
      <c r="A141" s="14" t="s">
        <v>90</v>
      </c>
      <c r="B141" s="14"/>
      <c r="C141" s="14" t="str">
        <f t="shared" si="3"/>
        <v xml:space="preserve">    drop-cause no-circuit-channel-available</v>
      </c>
    </row>
    <row r="142" spans="1:3">
      <c r="A142" s="14" t="s">
        <v>91</v>
      </c>
      <c r="B142" s="14"/>
      <c r="C142" s="14" t="str">
        <f t="shared" si="3"/>
        <v xml:space="preserve">    drop-cause network-out-of-order</v>
      </c>
    </row>
    <row r="143" spans="1:3">
      <c r="A143" s="14" t="s">
        <v>92</v>
      </c>
      <c r="B143" s="14"/>
      <c r="C143" s="14" t="str">
        <f t="shared" si="3"/>
        <v xml:space="preserve">    drop-cause temporary-failure</v>
      </c>
    </row>
    <row r="144" spans="1:3">
      <c r="A144" s="14" t="s">
        <v>93</v>
      </c>
      <c r="B144" s="14"/>
      <c r="C144" s="14" t="str">
        <f t="shared" si="3"/>
        <v xml:space="preserve">    drop-cause switching-equipment-congestion</v>
      </c>
    </row>
    <row r="145" spans="1:3">
      <c r="A145" s="14" t="s">
        <v>94</v>
      </c>
      <c r="B145" s="14"/>
      <c r="C145" s="14" t="str">
        <f t="shared" si="3"/>
        <v xml:space="preserve">    drop-cause access-info-discarded</v>
      </c>
    </row>
    <row r="146" spans="1:3">
      <c r="A146" s="14" t="s">
        <v>95</v>
      </c>
      <c r="B146" s="14"/>
      <c r="C146" s="14" t="str">
        <f t="shared" si="3"/>
        <v xml:space="preserve">    drop-cause circuit-channel-not-available</v>
      </c>
    </row>
    <row r="147" spans="1:3">
      <c r="A147" s="14" t="s">
        <v>96</v>
      </c>
      <c r="B147" s="14"/>
      <c r="C147" s="14" t="str">
        <f t="shared" si="3"/>
        <v xml:space="preserve">    drop-cause resources-unavailable</v>
      </c>
    </row>
    <row r="148" spans="1:3">
      <c r="A148" s="14" t="s">
        <v>156</v>
      </c>
      <c r="B148" s="14"/>
      <c r="C148" s="14" t="str">
        <f t="shared" si="3"/>
        <v xml:space="preserve">    route call 1 dest-interface IF_ISDN_00</v>
      </c>
    </row>
    <row r="149" spans="1:3">
      <c r="A149" s="14" t="s">
        <v>157</v>
      </c>
      <c r="B149" s="14"/>
      <c r="C149" s="14" t="str">
        <f t="shared" si="3"/>
        <v xml:space="preserve">    route call 2 dest-interface IF_ISDN_01</v>
      </c>
    </row>
    <row r="150" spans="1:3" s="1" customFormat="1">
      <c r="A150" s="14" t="s">
        <v>158</v>
      </c>
      <c r="B150" s="14"/>
      <c r="C150" s="14" t="str">
        <f t="shared" si="3"/>
        <v xml:space="preserve">    route call 3 dest-interface IF_ISDN_02</v>
      </c>
    </row>
    <row r="151" spans="1:3">
      <c r="A151" s="14"/>
      <c r="B151" s="14"/>
      <c r="C151" s="14" t="str">
        <f t="shared" si="3"/>
        <v/>
      </c>
    </row>
    <row r="152" spans="1:3">
      <c r="A152" s="14" t="s">
        <v>72</v>
      </c>
      <c r="B152" s="14"/>
      <c r="C152" s="14" t="str">
        <f t="shared" si="3"/>
        <v>context cs switch</v>
      </c>
    </row>
    <row r="153" spans="1:3">
      <c r="A153" s="14" t="s">
        <v>73</v>
      </c>
      <c r="B153" s="14"/>
      <c r="C153" s="14" t="str">
        <f t="shared" si="3"/>
        <v xml:space="preserve">  no shutdown</v>
      </c>
    </row>
    <row r="154" spans="1:3">
      <c r="A154" s="14"/>
      <c r="B154" s="14"/>
      <c r="C154" s="14" t="str">
        <f t="shared" si="3"/>
        <v/>
      </c>
    </row>
    <row r="155" spans="1:3">
      <c r="A155" s="14" t="s">
        <v>160</v>
      </c>
      <c r="B155" s="14"/>
      <c r="C155" s="14" t="str">
        <f t="shared" si="3"/>
        <v>authentication-service AUTH_SRV</v>
      </c>
    </row>
    <row r="156" spans="1:3">
      <c r="A156" s="14" t="s">
        <v>6</v>
      </c>
      <c r="B156" s="14"/>
      <c r="C156" s="14" t="str">
        <f xml:space="preserve"> (A156 &amp; TRIM([0]!SipUsername) &amp; " password " &amp; TRIM([0]!SipPassword))</f>
        <v xml:space="preserve">  username USIPUSIP password PSIPPSIP</v>
      </c>
    </row>
    <row r="157" spans="1:3">
      <c r="A157" s="14"/>
      <c r="B157" s="14"/>
      <c r="C157" s="14" t="str">
        <f t="shared" si="3"/>
        <v/>
      </c>
    </row>
    <row r="158" spans="1:3">
      <c r="A158" s="14" t="s">
        <v>161</v>
      </c>
      <c r="B158" s="14"/>
      <c r="C158" s="14" t="str">
        <f t="shared" si="3"/>
        <v>location-service SER_LOC</v>
      </c>
    </row>
    <row r="159" spans="1:3">
      <c r="A159" s="14" t="s">
        <v>7</v>
      </c>
      <c r="B159" s="14" t="str">
        <f>TRIM([0]!ServerIP)</f>
        <v>SIPSIPSI</v>
      </c>
      <c r="C159" s="14" t="str">
        <f t="shared" si="3"/>
        <v xml:space="preserve">  domain 1 SIPSIPSI</v>
      </c>
    </row>
    <row r="160" spans="1:3">
      <c r="A160" s="14"/>
      <c r="B160" s="14"/>
      <c r="C160" s="14" t="str">
        <f t="shared" si="3"/>
        <v/>
      </c>
    </row>
    <row r="161" spans="1:3">
      <c r="A161" s="14" t="s">
        <v>54</v>
      </c>
      <c r="B161" s="14"/>
      <c r="C161" s="14" t="str">
        <f t="shared" si="3"/>
        <v xml:space="preserve">  identity-group default</v>
      </c>
    </row>
    <row r="162" spans="1:3">
      <c r="A162" s="14"/>
      <c r="B162" s="14"/>
      <c r="C162" s="14" t="str">
        <f t="shared" si="3"/>
        <v/>
      </c>
    </row>
    <row r="163" spans="1:3">
      <c r="A163" s="14" t="s">
        <v>8</v>
      </c>
      <c r="B163" s="14"/>
      <c r="C163" s="14" t="str">
        <f>A163 &amp; B163</f>
        <v xml:space="preserve">    authentication outbound</v>
      </c>
    </row>
    <row r="164" spans="1:3">
      <c r="A164" s="14" t="s">
        <v>172</v>
      </c>
      <c r="B164" s="14" t="str">
        <f>TRIM([0]!SipUsername)</f>
        <v>USIPUSIP</v>
      </c>
      <c r="C164" s="14" t="str">
        <f>A164 &amp; B164</f>
        <v xml:space="preserve">      authenticate 1 authentication-service AUTH_SRV username USIPUSIP</v>
      </c>
    </row>
    <row r="165" spans="1:3">
      <c r="A165" s="14"/>
      <c r="B165" s="14"/>
      <c r="C165" s="14" t="str">
        <f t="shared" si="3"/>
        <v/>
      </c>
    </row>
    <row r="166" spans="1:3">
      <c r="A166" s="14" t="s">
        <v>9</v>
      </c>
      <c r="B166" s="14"/>
      <c r="C166" s="14" t="str">
        <f t="shared" si="3"/>
        <v xml:space="preserve">    registration outbound</v>
      </c>
    </row>
    <row r="167" spans="1:3">
      <c r="A167" s="14" t="s">
        <v>173</v>
      </c>
      <c r="B167" s="14" t="str">
        <f>TRIM([0]!ServerIP)</f>
        <v>SIPSIPSI</v>
      </c>
      <c r="C167" s="14" t="str">
        <f t="shared" si="3"/>
        <v xml:space="preserve">      registrar SIPSIPSI</v>
      </c>
    </row>
    <row r="168" spans="1:3">
      <c r="A168" s="14" t="s">
        <v>162</v>
      </c>
      <c r="B168" s="14"/>
      <c r="C168" s="14" t="str">
        <f t="shared" si="3"/>
        <v xml:space="preserve">      lifetime 600</v>
      </c>
    </row>
    <row r="169" spans="1:3">
      <c r="A169" s="14" t="s">
        <v>10</v>
      </c>
      <c r="B169" s="14"/>
      <c r="C169" s="14" t="str">
        <f t="shared" si="3"/>
        <v xml:space="preserve">      register auto</v>
      </c>
    </row>
    <row r="170" spans="1:3">
      <c r="A170" s="14" t="s">
        <v>163</v>
      </c>
      <c r="B170" s="14"/>
      <c r="C170" s="14" t="str">
        <f t="shared" si="3"/>
        <v xml:space="preserve">      retry-timeout on-system-error 10</v>
      </c>
    </row>
    <row r="171" spans="1:3">
      <c r="A171" s="14" t="s">
        <v>164</v>
      </c>
      <c r="B171" s="14"/>
      <c r="C171" s="14" t="str">
        <f t="shared" si="3"/>
        <v xml:space="preserve">      retry-timeout on-client-error 10</v>
      </c>
    </row>
    <row r="172" spans="1:3">
      <c r="A172" s="14" t="s">
        <v>165</v>
      </c>
      <c r="B172" s="14"/>
      <c r="C172" s="14" t="str">
        <f t="shared" si="3"/>
        <v xml:space="preserve">      retry-timeout on-server-error 10</v>
      </c>
    </row>
    <row r="173" spans="1:3">
      <c r="A173" s="14"/>
      <c r="B173" s="14"/>
      <c r="C173" s="14"/>
    </row>
    <row r="174" spans="1:3">
      <c r="A174" s="14" t="s">
        <v>38</v>
      </c>
      <c r="B174" s="14" t="str">
        <f>TRIM([0]!SipUsername)</f>
        <v>USIPUSIP</v>
      </c>
      <c r="C174" s="14" t="str">
        <f>( A174 &amp; B174 &amp; " inherits default ")</f>
        <v xml:space="preserve">  identity USIPUSIP inherits default </v>
      </c>
    </row>
    <row r="175" spans="1:3">
      <c r="A175" s="14"/>
      <c r="B175" s="14"/>
      <c r="C175" s="14" t="str">
        <f t="shared" si="3"/>
        <v/>
      </c>
    </row>
    <row r="176" spans="1:3">
      <c r="A176" s="14" t="s">
        <v>11</v>
      </c>
      <c r="B176" s="14"/>
      <c r="C176" s="14" t="str">
        <f t="shared" si="3"/>
        <v>context sip-gateway GW_SIP</v>
      </c>
    </row>
    <row r="177" spans="1:3">
      <c r="A177" s="14"/>
      <c r="B177" s="14"/>
      <c r="C177" s="14" t="str">
        <f t="shared" si="3"/>
        <v/>
      </c>
    </row>
    <row r="178" spans="1:3">
      <c r="A178" s="14" t="s">
        <v>166</v>
      </c>
      <c r="B178" s="14"/>
      <c r="C178" s="14" t="str">
        <f t="shared" si="3"/>
        <v xml:space="preserve">  interface SIP</v>
      </c>
    </row>
    <row r="179" spans="1:3">
      <c r="A179" s="14" t="s">
        <v>167</v>
      </c>
      <c r="B179" s="14"/>
      <c r="C179" s="14" t="str">
        <f t="shared" si="3"/>
        <v xml:space="preserve">    bind interface WAN context router port 5060</v>
      </c>
    </row>
    <row r="180" spans="1:3">
      <c r="A180" s="14"/>
      <c r="B180" s="14"/>
      <c r="C180" s="14" t="str">
        <f t="shared" si="3"/>
        <v/>
      </c>
    </row>
    <row r="181" spans="1:3">
      <c r="A181" s="14" t="s">
        <v>11</v>
      </c>
      <c r="B181" s="14"/>
      <c r="C181" s="14" t="str">
        <f t="shared" si="3"/>
        <v>context sip-gateway GW_SIP</v>
      </c>
    </row>
    <row r="182" spans="1:3">
      <c r="A182" s="14" t="s">
        <v>168</v>
      </c>
      <c r="B182" s="14"/>
      <c r="C182" s="14" t="str">
        <f t="shared" ref="C182:C256" si="4">A182 &amp; B182</f>
        <v xml:space="preserve">  bind location-service SER_LOC</v>
      </c>
    </row>
    <row r="183" spans="1:3">
      <c r="A183" s="14" t="s">
        <v>73</v>
      </c>
      <c r="B183" s="14"/>
      <c r="C183" s="14" t="str">
        <f t="shared" si="4"/>
        <v xml:space="preserve">  no shutdown</v>
      </c>
    </row>
    <row r="184" spans="1:3">
      <c r="A184" s="14"/>
      <c r="B184" s="14"/>
      <c r="C184" s="14" t="str">
        <f t="shared" si="4"/>
        <v/>
      </c>
    </row>
    <row r="185" spans="1:3">
      <c r="A185" s="14" t="s">
        <v>74</v>
      </c>
      <c r="B185" s="14"/>
      <c r="C185" s="14" t="str">
        <f t="shared" si="4"/>
        <v>port ethernet 0 0</v>
      </c>
    </row>
    <row r="186" spans="1:3">
      <c r="A186" s="14" t="s">
        <v>75</v>
      </c>
      <c r="B186" s="14"/>
      <c r="C186" s="14" t="str">
        <f t="shared" si="4"/>
        <v xml:space="preserve">  medium auto</v>
      </c>
    </row>
    <row r="187" spans="1:3">
      <c r="A187" s="14" t="s">
        <v>76</v>
      </c>
      <c r="B187" s="14"/>
      <c r="C187" s="14" t="str">
        <f t="shared" si="4"/>
        <v xml:space="preserve">  encapsulation ip</v>
      </c>
    </row>
    <row r="188" spans="1:3">
      <c r="A188" s="14" t="s">
        <v>169</v>
      </c>
      <c r="B188" s="14"/>
      <c r="C188" s="14" t="str">
        <f t="shared" si="4"/>
        <v xml:space="preserve">  bind interface WAN router</v>
      </c>
    </row>
    <row r="189" spans="1:3">
      <c r="A189" s="14" t="s">
        <v>73</v>
      </c>
      <c r="B189" s="14"/>
      <c r="C189" s="14" t="str">
        <f t="shared" si="4"/>
        <v xml:space="preserve">  no shutdown</v>
      </c>
    </row>
    <row r="190" spans="1:3">
      <c r="A190" s="14"/>
      <c r="B190" s="14"/>
      <c r="C190" s="14" t="str">
        <f t="shared" si="4"/>
        <v/>
      </c>
    </row>
    <row r="191" spans="1:3">
      <c r="A191" s="14" t="s">
        <v>12</v>
      </c>
      <c r="B191" s="14"/>
      <c r="C191" s="14" t="str">
        <f t="shared" si="4"/>
        <v>port ethernet 0 1</v>
      </c>
    </row>
    <row r="192" spans="1:3">
      <c r="A192" s="14" t="s">
        <v>75</v>
      </c>
      <c r="B192" s="14"/>
      <c r="C192" s="14" t="str">
        <f t="shared" si="4"/>
        <v xml:space="preserve">  medium auto</v>
      </c>
    </row>
    <row r="193" spans="1:3">
      <c r="A193" s="14" t="s">
        <v>76</v>
      </c>
      <c r="B193" s="14"/>
      <c r="C193" s="14" t="str">
        <f t="shared" si="4"/>
        <v xml:space="preserve">  encapsulation ip</v>
      </c>
    </row>
    <row r="194" spans="1:3">
      <c r="A194" s="14" t="s">
        <v>170</v>
      </c>
      <c r="B194" s="14"/>
      <c r="C194" s="14" t="str">
        <f t="shared" si="4"/>
        <v xml:space="preserve">  bind interface LAN router</v>
      </c>
    </row>
    <row r="195" spans="1:3">
      <c r="A195" s="14" t="s">
        <v>73</v>
      </c>
      <c r="B195" s="14"/>
      <c r="C195" s="14" t="str">
        <f t="shared" si="4"/>
        <v xml:space="preserve">  no shutdown</v>
      </c>
    </row>
    <row r="196" spans="1:3">
      <c r="A196" s="14"/>
      <c r="B196" s="14"/>
      <c r="C196" s="14" t="str">
        <f t="shared" si="4"/>
        <v/>
      </c>
    </row>
    <row r="197" spans="1:3">
      <c r="A197" s="14" t="s">
        <v>13</v>
      </c>
      <c r="B197" s="14"/>
      <c r="C197" s="14" t="str">
        <f t="shared" si="4"/>
        <v>port bri 0 0</v>
      </c>
    </row>
    <row r="198" spans="1:3">
      <c r="A198" s="14" t="s">
        <v>14</v>
      </c>
      <c r="B198" s="14"/>
      <c r="C198" s="14" t="str">
        <f t="shared" si="4"/>
        <v xml:space="preserve">  clock auto</v>
      </c>
    </row>
    <row r="199" spans="1:3">
      <c r="A199" s="14" t="s">
        <v>26</v>
      </c>
      <c r="B199" s="14"/>
      <c r="C199" s="14" t="str">
        <f t="shared" si="4"/>
        <v xml:space="preserve">  power-feed</v>
      </c>
    </row>
    <row r="200" spans="1:3">
      <c r="A200" s="14" t="s">
        <v>15</v>
      </c>
      <c r="B200" s="14"/>
      <c r="C200" s="14" t="str">
        <f t="shared" si="4"/>
        <v xml:space="preserve">  encapsulation q921</v>
      </c>
    </row>
    <row r="201" spans="1:3">
      <c r="A201" s="14"/>
      <c r="B201" s="14"/>
      <c r="C201" s="14" t="str">
        <f t="shared" si="4"/>
        <v/>
      </c>
    </row>
    <row r="202" spans="1:3">
      <c r="A202" s="14" t="s">
        <v>16</v>
      </c>
      <c r="B202" s="14"/>
      <c r="C202" s="14" t="str">
        <f t="shared" si="4"/>
        <v xml:space="preserve">  q921</v>
      </c>
    </row>
    <row r="203" spans="1:3">
      <c r="A203" s="14" t="s">
        <v>36</v>
      </c>
      <c r="B203" s="14" t="str">
        <f>TRIM([0]!IsdnL2ProtocolPbx)</f>
        <v>pp</v>
      </c>
      <c r="C203" s="14" t="str">
        <f t="shared" si="4"/>
        <v xml:space="preserve">    protocol pp</v>
      </c>
    </row>
    <row r="204" spans="1:3">
      <c r="A204" s="14" t="s">
        <v>17</v>
      </c>
      <c r="B204" s="14"/>
      <c r="C204" s="14" t="str">
        <f t="shared" si="4"/>
        <v xml:space="preserve">    uni-side auto</v>
      </c>
    </row>
    <row r="205" spans="1:3">
      <c r="A205" s="14" t="s">
        <v>18</v>
      </c>
      <c r="B205" s="14"/>
      <c r="C205" s="14" t="str">
        <f t="shared" si="4"/>
        <v xml:space="preserve">    encapsulation q931</v>
      </c>
    </row>
    <row r="206" spans="1:3">
      <c r="A206" s="14"/>
      <c r="B206" s="14"/>
      <c r="C206" s="14" t="str">
        <f t="shared" si="4"/>
        <v/>
      </c>
    </row>
    <row r="207" spans="1:3">
      <c r="A207" s="14" t="s">
        <v>19</v>
      </c>
      <c r="B207" s="14"/>
      <c r="C207" s="14" t="str">
        <f t="shared" si="4"/>
        <v xml:space="preserve">    q931</v>
      </c>
    </row>
    <row r="208" spans="1:3">
      <c r="A208" s="14" t="s">
        <v>20</v>
      </c>
      <c r="B208" s="14"/>
      <c r="C208" s="14" t="str">
        <f t="shared" si="4"/>
        <v xml:space="preserve">      protocol dss1</v>
      </c>
    </row>
    <row r="209" spans="1:3">
      <c r="A209" s="14" t="s">
        <v>21</v>
      </c>
      <c r="B209" s="14"/>
      <c r="C209" s="14" t="str">
        <f t="shared" si="4"/>
        <v xml:space="preserve">      uni-side net</v>
      </c>
    </row>
    <row r="210" spans="1:3">
      <c r="A210" s="14" t="s">
        <v>22</v>
      </c>
      <c r="B210" s="14"/>
      <c r="C210" s="14" t="str">
        <f t="shared" si="4"/>
        <v xml:space="preserve">      bchan-number-order ascending</v>
      </c>
    </row>
    <row r="211" spans="1:3">
      <c r="A211" s="14" t="s">
        <v>23</v>
      </c>
      <c r="B211" s="14"/>
      <c r="C211" s="14" t="str">
        <f t="shared" si="4"/>
        <v xml:space="preserve">      encapsulation cc-isdn</v>
      </c>
    </row>
    <row r="212" spans="1:3">
      <c r="A212" s="14" t="s">
        <v>24</v>
      </c>
      <c r="B212" s="14"/>
      <c r="C212" s="14" t="str">
        <f t="shared" si="4"/>
        <v xml:space="preserve">      bind interface IF_ISDN_00 switch</v>
      </c>
    </row>
    <row r="213" spans="1:3">
      <c r="A213" s="14"/>
      <c r="B213" s="14"/>
      <c r="C213" s="14" t="str">
        <f t="shared" si="4"/>
        <v/>
      </c>
    </row>
    <row r="214" spans="1:3">
      <c r="A214" s="14" t="s">
        <v>13</v>
      </c>
      <c r="B214" s="14"/>
      <c r="C214" s="14" t="str">
        <f t="shared" si="4"/>
        <v>port bri 0 0</v>
      </c>
    </row>
    <row r="215" spans="1:3">
      <c r="A215" s="14" t="s">
        <v>73</v>
      </c>
      <c r="B215" s="14"/>
      <c r="C215" s="14" t="str">
        <f t="shared" si="4"/>
        <v xml:space="preserve">  no shutdown</v>
      </c>
    </row>
    <row r="216" spans="1:3">
      <c r="A216" s="14"/>
      <c r="B216" s="14"/>
      <c r="C216" s="14" t="str">
        <f t="shared" si="4"/>
        <v/>
      </c>
    </row>
    <row r="217" spans="1:3">
      <c r="A217" s="14" t="s">
        <v>25</v>
      </c>
      <c r="B217" s="14"/>
      <c r="C217" s="14" t="str">
        <f t="shared" si="4"/>
        <v>port bri 0 1</v>
      </c>
    </row>
    <row r="218" spans="1:3">
      <c r="A218" s="14" t="s">
        <v>14</v>
      </c>
      <c r="B218" s="14"/>
      <c r="C218" s="14" t="str">
        <f t="shared" si="4"/>
        <v xml:space="preserve">  clock auto</v>
      </c>
    </row>
    <row r="219" spans="1:3">
      <c r="A219" s="14" t="s">
        <v>26</v>
      </c>
      <c r="B219" s="14"/>
      <c r="C219" s="14" t="str">
        <f t="shared" si="4"/>
        <v xml:space="preserve">  power-feed</v>
      </c>
    </row>
    <row r="220" spans="1:3">
      <c r="A220" s="14" t="s">
        <v>15</v>
      </c>
      <c r="B220" s="14"/>
      <c r="C220" s="14" t="str">
        <f t="shared" si="4"/>
        <v xml:space="preserve">  encapsulation q921</v>
      </c>
    </row>
    <row r="221" spans="1:3">
      <c r="A221" s="14"/>
      <c r="B221" s="14"/>
      <c r="C221" s="14" t="str">
        <f t="shared" si="4"/>
        <v/>
      </c>
    </row>
    <row r="222" spans="1:3">
      <c r="A222" s="14" t="s">
        <v>16</v>
      </c>
      <c r="B222" s="14"/>
      <c r="C222" s="14" t="str">
        <f t="shared" si="4"/>
        <v xml:space="preserve">  q921</v>
      </c>
    </row>
    <row r="223" spans="1:3">
      <c r="A223" s="14" t="s">
        <v>36</v>
      </c>
      <c r="B223" s="14" t="str">
        <f>TRIM([0]!IsdnL2ProtocolPbx)</f>
        <v>pp</v>
      </c>
      <c r="C223" s="14" t="str">
        <f t="shared" si="4"/>
        <v xml:space="preserve">    protocol pp</v>
      </c>
    </row>
    <row r="224" spans="1:3">
      <c r="A224" s="14" t="s">
        <v>17</v>
      </c>
      <c r="B224" s="14"/>
      <c r="C224" s="14" t="str">
        <f t="shared" si="4"/>
        <v xml:space="preserve">    uni-side auto</v>
      </c>
    </row>
    <row r="225" spans="1:3">
      <c r="A225" s="14" t="s">
        <v>18</v>
      </c>
      <c r="B225" s="14"/>
      <c r="C225" s="14" t="str">
        <f t="shared" si="4"/>
        <v xml:space="preserve">    encapsulation q931</v>
      </c>
    </row>
    <row r="226" spans="1:3">
      <c r="A226" s="14"/>
      <c r="B226" s="14"/>
      <c r="C226" s="14" t="str">
        <f t="shared" si="4"/>
        <v/>
      </c>
    </row>
    <row r="227" spans="1:3">
      <c r="A227" s="14" t="s">
        <v>19</v>
      </c>
      <c r="B227" s="14"/>
      <c r="C227" s="14" t="str">
        <f t="shared" si="4"/>
        <v xml:space="preserve">    q931</v>
      </c>
    </row>
    <row r="228" spans="1:3">
      <c r="A228" s="14" t="s">
        <v>20</v>
      </c>
      <c r="B228" s="14"/>
      <c r="C228" s="14" t="str">
        <f t="shared" si="4"/>
        <v xml:space="preserve">      protocol dss1</v>
      </c>
    </row>
    <row r="229" spans="1:3">
      <c r="A229" s="14" t="s">
        <v>21</v>
      </c>
      <c r="B229" s="14"/>
      <c r="C229" s="14" t="str">
        <f t="shared" si="4"/>
        <v xml:space="preserve">      uni-side net</v>
      </c>
    </row>
    <row r="230" spans="1:3">
      <c r="A230" s="14" t="s">
        <v>22</v>
      </c>
      <c r="B230" s="14"/>
      <c r="C230" s="14" t="str">
        <f t="shared" si="4"/>
        <v xml:space="preserve">      bchan-number-order ascending</v>
      </c>
    </row>
    <row r="231" spans="1:3">
      <c r="A231" s="14" t="s">
        <v>23</v>
      </c>
      <c r="B231" s="14"/>
      <c r="C231" s="14" t="str">
        <f t="shared" si="4"/>
        <v xml:space="preserve">      encapsulation cc-isdn</v>
      </c>
    </row>
    <row r="232" spans="1:3">
      <c r="A232" s="14" t="s">
        <v>27</v>
      </c>
      <c r="B232" s="14"/>
      <c r="C232" s="14" t="str">
        <f t="shared" si="4"/>
        <v xml:space="preserve">      bind interface IF_ISDN_01 switch</v>
      </c>
    </row>
    <row r="233" spans="1:3">
      <c r="A233" s="14"/>
      <c r="B233" s="14"/>
      <c r="C233" s="14" t="str">
        <f t="shared" si="4"/>
        <v/>
      </c>
    </row>
    <row r="234" spans="1:3">
      <c r="A234" s="14" t="s">
        <v>25</v>
      </c>
      <c r="B234" s="14"/>
      <c r="C234" s="14" t="str">
        <f t="shared" si="4"/>
        <v>port bri 0 1</v>
      </c>
    </row>
    <row r="235" spans="1:3">
      <c r="A235" s="14" t="s">
        <v>73</v>
      </c>
      <c r="B235" s="14"/>
      <c r="C235" s="14" t="str">
        <f t="shared" si="4"/>
        <v xml:space="preserve">  no shutdown</v>
      </c>
    </row>
    <row r="236" spans="1:3">
      <c r="A236" s="14"/>
      <c r="B236" s="14"/>
      <c r="C236" s="14"/>
    </row>
    <row r="237" spans="1:3" s="1" customFormat="1">
      <c r="A237" s="14" t="s">
        <v>28</v>
      </c>
      <c r="B237" s="14"/>
      <c r="C237" s="14" t="str">
        <f t="shared" si="4"/>
        <v>port bri 0 2</v>
      </c>
    </row>
    <row r="238" spans="1:3" s="1" customFormat="1">
      <c r="A238" s="14" t="s">
        <v>14</v>
      </c>
      <c r="B238" s="14"/>
      <c r="C238" s="14" t="str">
        <f t="shared" si="4"/>
        <v xml:space="preserve">  clock auto</v>
      </c>
    </row>
    <row r="239" spans="1:3" s="1" customFormat="1">
      <c r="A239" s="14" t="s">
        <v>26</v>
      </c>
      <c r="B239" s="14"/>
      <c r="C239" s="14" t="str">
        <f t="shared" si="4"/>
        <v xml:space="preserve">  power-feed</v>
      </c>
    </row>
    <row r="240" spans="1:3" s="1" customFormat="1">
      <c r="A240" s="14" t="s">
        <v>15</v>
      </c>
      <c r="B240" s="14"/>
      <c r="C240" s="14" t="str">
        <f t="shared" si="4"/>
        <v xml:space="preserve">  encapsulation q921</v>
      </c>
    </row>
    <row r="241" spans="1:3" s="1" customFormat="1">
      <c r="A241" s="14"/>
      <c r="B241" s="14"/>
      <c r="C241" s="14" t="str">
        <f t="shared" si="4"/>
        <v/>
      </c>
    </row>
    <row r="242" spans="1:3" s="1" customFormat="1">
      <c r="A242" s="14" t="s">
        <v>16</v>
      </c>
      <c r="B242" s="14"/>
      <c r="C242" s="14" t="str">
        <f t="shared" si="4"/>
        <v xml:space="preserve">  q921</v>
      </c>
    </row>
    <row r="243" spans="1:3" s="1" customFormat="1">
      <c r="A243" s="14" t="s">
        <v>36</v>
      </c>
      <c r="B243" s="14" t="str">
        <f>TRIM([0]!IsdnL2ProtocolPbx)</f>
        <v>pp</v>
      </c>
      <c r="C243" s="14" t="str">
        <f t="shared" si="4"/>
        <v xml:space="preserve">    protocol pp</v>
      </c>
    </row>
    <row r="244" spans="1:3" s="1" customFormat="1">
      <c r="A244" s="14" t="s">
        <v>17</v>
      </c>
      <c r="B244" s="14"/>
      <c r="C244" s="14" t="str">
        <f t="shared" si="4"/>
        <v xml:space="preserve">    uni-side auto</v>
      </c>
    </row>
    <row r="245" spans="1:3" s="1" customFormat="1">
      <c r="A245" s="14" t="s">
        <v>18</v>
      </c>
      <c r="B245" s="14"/>
      <c r="C245" s="14" t="str">
        <f t="shared" si="4"/>
        <v xml:space="preserve">    encapsulation q931</v>
      </c>
    </row>
    <row r="246" spans="1:3" s="1" customFormat="1">
      <c r="A246" s="14"/>
      <c r="B246" s="14"/>
      <c r="C246" s="14" t="str">
        <f t="shared" si="4"/>
        <v/>
      </c>
    </row>
    <row r="247" spans="1:3" s="1" customFormat="1">
      <c r="A247" s="14" t="s">
        <v>19</v>
      </c>
      <c r="B247" s="14"/>
      <c r="C247" s="14" t="str">
        <f t="shared" si="4"/>
        <v xml:space="preserve">    q931</v>
      </c>
    </row>
    <row r="248" spans="1:3" s="1" customFormat="1">
      <c r="A248" s="14" t="s">
        <v>20</v>
      </c>
      <c r="B248" s="14"/>
      <c r="C248" s="14" t="str">
        <f t="shared" si="4"/>
        <v xml:space="preserve">      protocol dss1</v>
      </c>
    </row>
    <row r="249" spans="1:3" s="1" customFormat="1">
      <c r="A249" s="14" t="s">
        <v>21</v>
      </c>
      <c r="B249" s="14"/>
      <c r="C249" s="14" t="str">
        <f t="shared" si="4"/>
        <v xml:space="preserve">      uni-side net</v>
      </c>
    </row>
    <row r="250" spans="1:3" s="1" customFormat="1">
      <c r="A250" s="14" t="s">
        <v>22</v>
      </c>
      <c r="B250" s="14"/>
      <c r="C250" s="14" t="str">
        <f t="shared" si="4"/>
        <v xml:space="preserve">      bchan-number-order ascending</v>
      </c>
    </row>
    <row r="251" spans="1:3" s="1" customFormat="1">
      <c r="A251" s="14" t="s">
        <v>23</v>
      </c>
      <c r="B251" s="14"/>
      <c r="C251" s="14" t="str">
        <f t="shared" si="4"/>
        <v xml:space="preserve">      encapsulation cc-isdn</v>
      </c>
    </row>
    <row r="252" spans="1:3" s="1" customFormat="1">
      <c r="A252" s="14" t="s">
        <v>29</v>
      </c>
      <c r="B252" s="14"/>
      <c r="C252" s="14" t="str">
        <f t="shared" si="4"/>
        <v xml:space="preserve">      bind interface IF_ISDN_02 switch</v>
      </c>
    </row>
    <row r="253" spans="1:3" s="1" customFormat="1">
      <c r="A253" s="14"/>
      <c r="B253" s="14"/>
      <c r="C253" s="14" t="str">
        <f t="shared" si="4"/>
        <v/>
      </c>
    </row>
    <row r="254" spans="1:3" s="1" customFormat="1">
      <c r="A254" s="14" t="s">
        <v>28</v>
      </c>
      <c r="B254" s="14"/>
      <c r="C254" s="14" t="str">
        <f t="shared" si="4"/>
        <v>port bri 0 2</v>
      </c>
    </row>
    <row r="255" spans="1:3" s="1" customFormat="1">
      <c r="A255" s="14" t="s">
        <v>73</v>
      </c>
      <c r="B255" s="14"/>
      <c r="C255" s="14" t="str">
        <f t="shared" si="4"/>
        <v xml:space="preserve">  no shutdown</v>
      </c>
    </row>
    <row r="256" spans="1:3">
      <c r="A256" s="14"/>
      <c r="B256" s="14"/>
      <c r="C256" s="14" t="str">
        <f t="shared" si="4"/>
        <v/>
      </c>
    </row>
    <row r="257" spans="1:3">
      <c r="A257" s="14" t="s">
        <v>100</v>
      </c>
      <c r="B257" s="14"/>
      <c r="C257" s="14" t="str">
        <f>A257 &amp; B257</f>
        <v>#-------------------------------END------------------------------#</v>
      </c>
    </row>
    <row r="258" spans="1:3">
      <c r="A258" s="14"/>
      <c r="B258" s="14"/>
      <c r="C258" s="14" t="str">
        <f>A258 &amp; B258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1">
    <tabColor theme="5" tint="0.39997558519241921"/>
  </sheetPr>
  <dimension ref="A1:T328"/>
  <sheetViews>
    <sheetView showGridLines="0" topLeftCell="A178" zoomScaleNormal="100" workbookViewId="0">
      <selection activeCell="A178" sqref="A1:A1048576"/>
    </sheetView>
  </sheetViews>
  <sheetFormatPr baseColWidth="10" defaultColWidth="65.42578125" defaultRowHeight="15"/>
  <cols>
    <col min="1" max="1" width="76.140625" style="14" customWidth="1"/>
    <col min="2" max="2" width="23" style="14" customWidth="1"/>
    <col min="3" max="3" width="88.85546875" style="14" bestFit="1" customWidth="1"/>
    <col min="4" max="16384" width="65.42578125" style="1"/>
  </cols>
  <sheetData>
    <row r="1" spans="1:20" customFormat="1" ht="53.25" customHeight="1">
      <c r="A1" s="19" t="s">
        <v>193</v>
      </c>
      <c r="C1" s="19" t="s">
        <v>193</v>
      </c>
    </row>
    <row r="2" spans="1:20">
      <c r="A2" s="14" t="s">
        <v>105</v>
      </c>
      <c r="C2" s="14" t="str">
        <f t="shared" ref="C2:C11" si="0">A2 &amp; B2</f>
        <v>#----------------------------------------------------------------#</v>
      </c>
    </row>
    <row r="3" spans="1:20">
      <c r="A3" s="14" t="s">
        <v>106</v>
      </c>
      <c r="C3" s="14" t="str">
        <f t="shared" si="0"/>
        <v>#                                                                #</v>
      </c>
    </row>
    <row r="4" spans="1:20">
      <c r="A4" s="14" t="s">
        <v>107</v>
      </c>
      <c r="C4" s="14" t="str">
        <f t="shared" si="0"/>
        <v># SN4638/5BIS                                                    #</v>
      </c>
    </row>
    <row r="5" spans="1:20">
      <c r="A5" s="14" t="s">
        <v>108</v>
      </c>
      <c r="C5" s="14" t="str">
        <f t="shared" si="0"/>
        <v># R6.4 2013-07-12 H323 SIP BRI                                   #</v>
      </c>
    </row>
    <row r="6" spans="1:20" s="27" customFormat="1" ht="21">
      <c r="A6" s="24" t="s">
        <v>208</v>
      </c>
      <c r="B6" s="24"/>
      <c r="C6" s="24" t="str">
        <f t="shared" si="0"/>
        <v>#             PATTON 5T0                #</v>
      </c>
    </row>
    <row r="7" spans="1:20" customFormat="1">
      <c r="A7" s="14" t="s">
        <v>205</v>
      </c>
      <c r="B7" s="14"/>
      <c r="C7" s="14" t="str">
        <f t="shared" si="0"/>
        <v># SN/000000000000                                                #</v>
      </c>
    </row>
    <row r="8" spans="1:20">
      <c r="A8" s="14" t="s">
        <v>109</v>
      </c>
      <c r="C8" s="14" t="str">
        <f t="shared" si="0"/>
        <v># Generated configuration file                                   #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14" t="s">
        <v>106</v>
      </c>
      <c r="C9" s="14" t="str">
        <f t="shared" si="0"/>
        <v>#                                                                #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s="14" t="s">
        <v>105</v>
      </c>
      <c r="C10" s="14" t="str">
        <f t="shared" si="0"/>
        <v>#----------------------------------------------------------------#</v>
      </c>
    </row>
    <row r="11" spans="1:20">
      <c r="C11" s="14" t="str">
        <f t="shared" si="0"/>
        <v/>
      </c>
    </row>
    <row r="12" spans="1:20">
      <c r="A12" s="14" t="s">
        <v>40</v>
      </c>
      <c r="C12" s="14" t="str">
        <f t="shared" ref="C12:C70" si="1">A12 &amp; B12</f>
        <v>cli version 3.20</v>
      </c>
    </row>
    <row r="13" spans="1:20">
      <c r="A13" s="14" t="s">
        <v>3</v>
      </c>
      <c r="C13" s="14" t="str">
        <f>IF(LEN([0]!Password ) &gt; 0,(A13 &amp; TRIM([0]!Administrator) &amp; " password " &amp; TRIM([0]!Password)),"")</f>
        <v>administrator UUUUUUUU password PPPPPPPP</v>
      </c>
    </row>
    <row r="14" spans="1:20">
      <c r="A14" s="14" t="s">
        <v>204</v>
      </c>
      <c r="C14" s="14" t="str">
        <f>A14&amp;B14</f>
        <v>clock local default-offset +01:00</v>
      </c>
    </row>
    <row r="15" spans="1:20">
      <c r="A15" s="14" t="s">
        <v>97</v>
      </c>
      <c r="B15" s="14" t="str">
        <f>TRIM([0]!DnsServer)</f>
        <v>DNSDNSDN</v>
      </c>
      <c r="C15" s="14" t="str">
        <f>IF(LOWER(TRIM([0]!LanIP)) = "dhcp", "", (A15 &amp; B15))</f>
        <v>dns-client server DNSDNSDN</v>
      </c>
    </row>
    <row r="16" spans="1:20">
      <c r="A16" s="14" t="s">
        <v>87</v>
      </c>
      <c r="C16" s="14" t="str">
        <f t="shared" si="1"/>
        <v>dns-relay</v>
      </c>
    </row>
    <row r="17" spans="1:3">
      <c r="A17" s="14" t="s">
        <v>57</v>
      </c>
      <c r="C17" s="14" t="str">
        <f t="shared" si="1"/>
        <v>webserver port 80 language en</v>
      </c>
    </row>
    <row r="18" spans="1:3">
      <c r="A18" s="14" t="s">
        <v>88</v>
      </c>
      <c r="C18" s="14" t="str">
        <f>(A18&amp;B18)</f>
        <v>sntp-client</v>
      </c>
    </row>
    <row r="19" spans="1:3">
      <c r="A19" s="14" t="s">
        <v>56</v>
      </c>
      <c r="B19" s="14" t="str">
        <f>TRIM([0]!SntpServer)</f>
        <v>SNTPSNTP</v>
      </c>
      <c r="C19" s="14" t="str">
        <f>A19 &amp;B19</f>
        <v>sntp-client server primary SNTPSNTP</v>
      </c>
    </row>
    <row r="20" spans="1:3" customFormat="1">
      <c r="A20" s="14" t="s">
        <v>181</v>
      </c>
      <c r="B20" s="14" t="str">
        <f>TRIM([0]!Hostname)</f>
        <v>HOSTHOST</v>
      </c>
      <c r="C20" s="14" t="str">
        <f>A20 &amp;B20</f>
        <v>system hostname HOSTHOST</v>
      </c>
    </row>
    <row r="21" spans="1:3">
      <c r="C21" s="14" t="str">
        <f t="shared" si="1"/>
        <v/>
      </c>
    </row>
    <row r="22" spans="1:3">
      <c r="A22" s="14" t="s">
        <v>58</v>
      </c>
      <c r="C22" s="14" t="str">
        <f t="shared" si="1"/>
        <v>system</v>
      </c>
    </row>
    <row r="23" spans="1:3">
      <c r="C23" s="14" t="str">
        <f t="shared" si="1"/>
        <v/>
      </c>
    </row>
    <row r="24" spans="1:3">
      <c r="A24" s="14" t="s">
        <v>59</v>
      </c>
      <c r="C24" s="14" t="str">
        <f t="shared" si="1"/>
        <v xml:space="preserve">  ic voice 0</v>
      </c>
    </row>
    <row r="25" spans="1:3">
      <c r="A25" s="14" t="s">
        <v>60</v>
      </c>
      <c r="C25" s="14" t="str">
        <f t="shared" si="1"/>
        <v xml:space="preserve">    low-bitrate-codec g729</v>
      </c>
    </row>
    <row r="26" spans="1:3">
      <c r="C26" s="14" t="str">
        <f t="shared" si="1"/>
        <v/>
      </c>
    </row>
    <row r="27" spans="1:3">
      <c r="A27" s="14" t="s">
        <v>58</v>
      </c>
      <c r="C27" s="14" t="str">
        <f t="shared" si="1"/>
        <v>system</v>
      </c>
    </row>
    <row r="28" spans="1:3">
      <c r="A28" s="14" t="s">
        <v>41</v>
      </c>
      <c r="C28" s="14" t="str">
        <f t="shared" si="1"/>
        <v xml:space="preserve">  clock-source 1 bri 0 0</v>
      </c>
    </row>
    <row r="29" spans="1:3">
      <c r="A29" s="14" t="s">
        <v>42</v>
      </c>
      <c r="C29" s="14" t="str">
        <f t="shared" si="1"/>
        <v xml:space="preserve">  clock-source 2 bri 0 1</v>
      </c>
    </row>
    <row r="30" spans="1:3">
      <c r="A30" s="14" t="s">
        <v>43</v>
      </c>
      <c r="C30" s="14" t="str">
        <f t="shared" si="1"/>
        <v xml:space="preserve">  clock-source 3 bri 0 2</v>
      </c>
    </row>
    <row r="31" spans="1:3">
      <c r="C31" s="14" t="str">
        <f t="shared" si="1"/>
        <v/>
      </c>
    </row>
    <row r="32" spans="1:3">
      <c r="A32" s="14" t="s">
        <v>44</v>
      </c>
      <c r="C32" s="14" t="str">
        <f t="shared" si="1"/>
        <v>profile napt NAPT_WAN</v>
      </c>
    </row>
    <row r="33" spans="1:3">
      <c r="C33" s="14" t="str">
        <f t="shared" si="1"/>
        <v/>
      </c>
    </row>
    <row r="34" spans="1:3">
      <c r="A34" s="14" t="s">
        <v>61</v>
      </c>
      <c r="C34" s="14" t="str">
        <f t="shared" si="1"/>
        <v>profile ppp default</v>
      </c>
    </row>
    <row r="35" spans="1:3">
      <c r="C35" s="14" t="str">
        <f t="shared" si="1"/>
        <v/>
      </c>
    </row>
    <row r="36" spans="1:3">
      <c r="A36" s="14" t="s">
        <v>110</v>
      </c>
      <c r="C36" s="14" t="str">
        <f t="shared" si="1"/>
        <v>profile call-progress-tone defaultDialtone</v>
      </c>
    </row>
    <row r="37" spans="1:3">
      <c r="A37" s="14" t="s">
        <v>111</v>
      </c>
      <c r="C37" s="14" t="str">
        <f t="shared" si="1"/>
        <v xml:space="preserve">  play 1 5000 440 -10</v>
      </c>
    </row>
    <row r="38" spans="1:3">
      <c r="C38" s="14" t="str">
        <f t="shared" si="1"/>
        <v/>
      </c>
    </row>
    <row r="39" spans="1:3">
      <c r="A39" s="14" t="s">
        <v>112</v>
      </c>
      <c r="C39" s="14" t="str">
        <f t="shared" si="1"/>
        <v>profile call-progress-tone defaultAlertingtone</v>
      </c>
    </row>
    <row r="40" spans="1:3">
      <c r="A40" s="14" t="s">
        <v>113</v>
      </c>
      <c r="C40" s="14" t="str">
        <f t="shared" si="1"/>
        <v xml:space="preserve">  play 1 1500 440 -10</v>
      </c>
    </row>
    <row r="41" spans="1:3">
      <c r="A41" s="14" t="s">
        <v>114</v>
      </c>
      <c r="C41" s="14" t="str">
        <f t="shared" si="1"/>
        <v xml:space="preserve">  pause 2 4000</v>
      </c>
    </row>
    <row r="42" spans="1:3">
      <c r="C42" s="14" t="str">
        <f t="shared" si="1"/>
        <v/>
      </c>
    </row>
    <row r="43" spans="1:3">
      <c r="A43" s="14" t="s">
        <v>115</v>
      </c>
      <c r="C43" s="14" t="str">
        <f t="shared" si="1"/>
        <v>profile call-progress-tone defaultBusytone</v>
      </c>
    </row>
    <row r="44" spans="1:3">
      <c r="A44" s="14" t="s">
        <v>116</v>
      </c>
      <c r="C44" s="14" t="str">
        <f t="shared" si="1"/>
        <v xml:space="preserve">  play 1 500 440 -10</v>
      </c>
    </row>
    <row r="45" spans="1:3">
      <c r="A45" s="14" t="s">
        <v>117</v>
      </c>
      <c r="C45" s="14" t="str">
        <f t="shared" si="1"/>
        <v xml:space="preserve">  pause 2 500</v>
      </c>
    </row>
    <row r="46" spans="1:3">
      <c r="C46" s="14" t="str">
        <f t="shared" si="1"/>
        <v/>
      </c>
    </row>
    <row r="47" spans="1:3">
      <c r="A47" s="14" t="s">
        <v>62</v>
      </c>
      <c r="C47" s="14" t="str">
        <f t="shared" si="1"/>
        <v>profile tone-set default</v>
      </c>
    </row>
    <row r="48" spans="1:3">
      <c r="A48" s="14" t="s">
        <v>118</v>
      </c>
      <c r="C48" s="14" t="str">
        <f t="shared" si="1"/>
        <v xml:space="preserve">  map call-progress-tone release-tone defaultBusytone</v>
      </c>
    </row>
    <row r="49" spans="1:3">
      <c r="A49" s="14" t="s">
        <v>119</v>
      </c>
      <c r="C49" s="14" t="str">
        <f t="shared" si="1"/>
        <v xml:space="preserve">  map call-progress-tone congestion-tone defaultBusytone</v>
      </c>
    </row>
    <row r="50" spans="1:3">
      <c r="C50" s="14" t="str">
        <f t="shared" si="1"/>
        <v/>
      </c>
    </row>
    <row r="51" spans="1:3">
      <c r="A51" s="14" t="s">
        <v>63</v>
      </c>
      <c r="C51" s="14" t="str">
        <f t="shared" si="1"/>
        <v>profile voip default</v>
      </c>
    </row>
    <row r="52" spans="1:3">
      <c r="A52" s="14" t="s">
        <v>120</v>
      </c>
      <c r="C52" s="14" t="str">
        <f t="shared" si="1"/>
        <v xml:space="preserve">  codec 1 g711alaw64k rx-length 20 tx-length 20</v>
      </c>
    </row>
    <row r="53" spans="1:3">
      <c r="A53" s="14" t="s">
        <v>121</v>
      </c>
      <c r="C53" s="14" t="str">
        <f t="shared" si="1"/>
        <v xml:space="preserve">  codec 2 g711ulaw64k rx-length 20 tx-length 20</v>
      </c>
    </row>
    <row r="54" spans="1:3">
      <c r="A54" s="14" t="s">
        <v>122</v>
      </c>
      <c r="C54" s="14" t="str">
        <f t="shared" si="1"/>
        <v xml:space="preserve">  dejitter-max-delay 200</v>
      </c>
    </row>
    <row r="55" spans="1:3">
      <c r="A55" s="14" t="s">
        <v>45</v>
      </c>
      <c r="C55" s="14" t="str">
        <f t="shared" si="1"/>
        <v xml:space="preserve">  fax transmission 1 relay t38-udp</v>
      </c>
    </row>
    <row r="56" spans="1:3">
      <c r="A56" s="14" t="s">
        <v>123</v>
      </c>
      <c r="C56" s="14" t="str">
        <f t="shared" si="1"/>
        <v xml:space="preserve">  fax transmission 2 bypass g711alaw64k rx-length 20 tx-length 20</v>
      </c>
    </row>
    <row r="57" spans="1:3">
      <c r="A57" s="14" t="s">
        <v>124</v>
      </c>
      <c r="C57" s="14" t="str">
        <f t="shared" si="1"/>
        <v xml:space="preserve">  fax bypass-method signaling</v>
      </c>
    </row>
    <row r="58" spans="1:3">
      <c r="A58" s="14" t="s">
        <v>125</v>
      </c>
      <c r="C58" s="14" t="str">
        <f t="shared" si="1"/>
        <v xml:space="preserve">  modem transmission 1 bypass g711alaw64k rx-length 20 tx-length 20</v>
      </c>
    </row>
    <row r="59" spans="1:3">
      <c r="A59" s="14" t="s">
        <v>126</v>
      </c>
      <c r="C59" s="14" t="str">
        <f t="shared" si="1"/>
        <v xml:space="preserve">  modem transmission 2 bypass g711ulaw64k rx-length 20 tx-length 20</v>
      </c>
    </row>
    <row r="60" spans="1:3">
      <c r="A60" s="14" t="s">
        <v>127</v>
      </c>
      <c r="C60" s="14" t="str">
        <f t="shared" si="1"/>
        <v xml:space="preserve">  modem bypass-method signaling</v>
      </c>
    </row>
    <row r="61" spans="1:3">
      <c r="C61" s="14" t="str">
        <f t="shared" si="1"/>
        <v/>
      </c>
    </row>
    <row r="62" spans="1:3">
      <c r="A62" s="14" t="s">
        <v>64</v>
      </c>
      <c r="C62" s="14" t="str">
        <f t="shared" si="1"/>
        <v>profile pstn default</v>
      </c>
    </row>
    <row r="63" spans="1:3">
      <c r="C63" s="14" t="str">
        <f t="shared" si="1"/>
        <v/>
      </c>
    </row>
    <row r="64" spans="1:3">
      <c r="A64" s="14" t="s">
        <v>65</v>
      </c>
      <c r="C64" s="14" t="str">
        <f t="shared" si="1"/>
        <v>profile sip default</v>
      </c>
    </row>
    <row r="65" spans="1:3">
      <c r="A65" s="14" t="s">
        <v>46</v>
      </c>
      <c r="C65" s="14" t="str">
        <f t="shared" si="1"/>
        <v xml:space="preserve">  no autonomous-transitioning</v>
      </c>
    </row>
    <row r="66" spans="1:3">
      <c r="C66" s="14" t="str">
        <f t="shared" si="1"/>
        <v/>
      </c>
    </row>
    <row r="67" spans="1:3">
      <c r="A67" s="14" t="s">
        <v>128</v>
      </c>
      <c r="C67" s="14" t="str">
        <f t="shared" si="1"/>
        <v>profile dhcp-server DHCPS_LAN</v>
      </c>
    </row>
    <row r="68" spans="1:3">
      <c r="A68" s="14" t="s">
        <v>174</v>
      </c>
      <c r="C68" s="14" t="str">
        <f t="shared" si="1"/>
        <v xml:space="preserve">  network 192.168.104.0 255.255.255.0</v>
      </c>
    </row>
    <row r="69" spans="1:3">
      <c r="A69" s="14" t="s">
        <v>175</v>
      </c>
      <c r="C69" s="14" t="str">
        <f t="shared" si="1"/>
        <v xml:space="preserve">  include 1 192.168.104.10 192.168.104.99</v>
      </c>
    </row>
    <row r="70" spans="1:3">
      <c r="A70" s="14" t="s">
        <v>129</v>
      </c>
      <c r="C70" s="14" t="str">
        <f t="shared" si="1"/>
        <v xml:space="preserve">  lease 2 hours</v>
      </c>
    </row>
    <row r="71" spans="1:3">
      <c r="A71" s="14" t="s">
        <v>176</v>
      </c>
      <c r="C71" s="14" t="str">
        <f t="shared" ref="C71:C77" si="2">A71 &amp; B71</f>
        <v xml:space="preserve">  default-router 1 192.168.104.1</v>
      </c>
    </row>
    <row r="72" spans="1:3">
      <c r="A72" s="14" t="s">
        <v>171</v>
      </c>
      <c r="C72" s="14" t="str">
        <f t="shared" si="2"/>
        <v xml:space="preserve">  domain-name-server 1 8.8.8.8</v>
      </c>
    </row>
    <row r="73" spans="1:3">
      <c r="C73" s="14" t="str">
        <f t="shared" si="2"/>
        <v/>
      </c>
    </row>
    <row r="74" spans="1:3">
      <c r="A74" s="14" t="s">
        <v>66</v>
      </c>
      <c r="C74" s="14" t="str">
        <f t="shared" si="2"/>
        <v>profile aaa default</v>
      </c>
    </row>
    <row r="75" spans="1:3">
      <c r="A75" s="14" t="s">
        <v>67</v>
      </c>
      <c r="C75" s="14" t="str">
        <f t="shared" si="2"/>
        <v xml:space="preserve">  method 1 local</v>
      </c>
    </row>
    <row r="76" spans="1:3">
      <c r="A76" s="14" t="s">
        <v>68</v>
      </c>
      <c r="C76" s="14" t="str">
        <f t="shared" si="2"/>
        <v xml:space="preserve">  method 2 none</v>
      </c>
    </row>
    <row r="77" spans="1:3">
      <c r="C77" s="14" t="str">
        <f t="shared" si="2"/>
        <v/>
      </c>
    </row>
    <row r="78" spans="1:3">
      <c r="C78" s="14" t="str">
        <f t="shared" ref="C78:C130" si="3">A78 &amp; B78</f>
        <v/>
      </c>
    </row>
    <row r="79" spans="1:3">
      <c r="A79" s="14" t="s">
        <v>69</v>
      </c>
      <c r="C79" s="14" t="str">
        <f t="shared" si="3"/>
        <v>context ip router</v>
      </c>
    </row>
    <row r="80" spans="1:3">
      <c r="C80" s="14" t="str">
        <f t="shared" si="3"/>
        <v/>
      </c>
    </row>
    <row r="81" spans="1:3">
      <c r="A81" s="14" t="s">
        <v>130</v>
      </c>
      <c r="C81" s="14" t="str">
        <f t="shared" si="3"/>
        <v xml:space="preserve">  interface WAN</v>
      </c>
    </row>
    <row r="82" spans="1:3">
      <c r="A82" s="14" t="s">
        <v>5</v>
      </c>
      <c r="C82" s="14" t="str">
        <f>IF(LOWER(TRIM([0]!LanIP)) = "dhcp", (A82 &amp; "dhcp"), (A82 &amp; TRIM([0]!LanIP) &amp; " " &amp;TRIM([0]!LanMask)))</f>
        <v xml:space="preserve">    ipaddress AAAAAAAA MMMM</v>
      </c>
    </row>
    <row r="83" spans="1:3">
      <c r="A83" s="14" t="s">
        <v>47</v>
      </c>
      <c r="C83" s="14" t="str">
        <f t="shared" si="3"/>
        <v xml:space="preserve">    use profile napt NAPT_WAN</v>
      </c>
    </row>
    <row r="84" spans="1:3">
      <c r="A84" s="14" t="s">
        <v>70</v>
      </c>
      <c r="C84" s="14" t="str">
        <f t="shared" si="3"/>
        <v xml:space="preserve">    tcp adjust-mss rx mtu</v>
      </c>
    </row>
    <row r="85" spans="1:3">
      <c r="A85" s="14" t="s">
        <v>71</v>
      </c>
      <c r="C85" s="14" t="str">
        <f t="shared" si="3"/>
        <v xml:space="preserve">    tcp adjust-mss tx mtu</v>
      </c>
    </row>
    <row r="86" spans="1:3">
      <c r="C86" s="14" t="str">
        <f t="shared" si="3"/>
        <v/>
      </c>
    </row>
    <row r="87" spans="1:3">
      <c r="A87" s="14" t="s">
        <v>131</v>
      </c>
      <c r="C87" s="14" t="str">
        <f t="shared" si="3"/>
        <v xml:space="preserve">  interface LAN</v>
      </c>
    </row>
    <row r="88" spans="1:3">
      <c r="A88" s="14" t="s">
        <v>177</v>
      </c>
      <c r="C88" s="14" t="str">
        <f t="shared" si="3"/>
        <v xml:space="preserve">    ipaddress 192.168.104.1 255.255.255.0</v>
      </c>
    </row>
    <row r="89" spans="1:3">
      <c r="A89" s="14" t="s">
        <v>70</v>
      </c>
      <c r="C89" s="14" t="str">
        <f t="shared" si="3"/>
        <v xml:space="preserve">    tcp adjust-mss rx mtu</v>
      </c>
    </row>
    <row r="90" spans="1:3">
      <c r="A90" s="14" t="s">
        <v>71</v>
      </c>
      <c r="C90" s="14" t="str">
        <f t="shared" si="3"/>
        <v xml:space="preserve">    tcp adjust-mss tx mtu</v>
      </c>
    </row>
    <row r="91" spans="1:3">
      <c r="C91" s="14" t="str">
        <f t="shared" si="3"/>
        <v/>
      </c>
    </row>
    <row r="92" spans="1:3">
      <c r="A92" s="14" t="s">
        <v>69</v>
      </c>
      <c r="C92" s="14" t="str">
        <f t="shared" si="3"/>
        <v>context ip router</v>
      </c>
    </row>
    <row r="93" spans="1:3">
      <c r="A93" s="14" t="s">
        <v>132</v>
      </c>
      <c r="C93" s="14" t="str">
        <f t="shared" si="3"/>
        <v xml:space="preserve">  dhcp-server use profile DHCPS_LAN</v>
      </c>
    </row>
    <row r="94" spans="1:3">
      <c r="A94" s="14" t="s">
        <v>98</v>
      </c>
      <c r="B94" s="14" t="str">
        <f>TRIM([0]!DefGateway)</f>
        <v>GGGGGGGG</v>
      </c>
      <c r="C94" s="14" t="str">
        <f>IF([0]!LanIP = "DHCP","",(A94 &amp; B94))</f>
        <v xml:space="preserve">  route 0.0.0.0 0.0.0.0 GGGGGGGG</v>
      </c>
    </row>
    <row r="95" spans="1:3">
      <c r="C95" s="14" t="str">
        <f t="shared" si="3"/>
        <v/>
      </c>
    </row>
    <row r="96" spans="1:3">
      <c r="A96" s="14" t="s">
        <v>72</v>
      </c>
      <c r="C96" s="14" t="str">
        <f t="shared" si="3"/>
        <v>context cs switch</v>
      </c>
    </row>
    <row r="97" spans="1:3">
      <c r="C97" s="14" t="str">
        <f t="shared" si="3"/>
        <v/>
      </c>
    </row>
    <row r="98" spans="1:3">
      <c r="A98" s="14" t="s">
        <v>133</v>
      </c>
      <c r="C98" s="14" t="str">
        <f t="shared" si="3"/>
        <v xml:space="preserve">  routing-table called-e164 RT_ISDN_TO_SIP</v>
      </c>
    </row>
    <row r="99" spans="1:3">
      <c r="A99" s="14" t="s">
        <v>134</v>
      </c>
      <c r="C99" s="14" t="str">
        <f t="shared" si="3"/>
        <v xml:space="preserve">    route 0......... dest-interface IF_SIP</v>
      </c>
    </row>
    <row r="100" spans="1:3">
      <c r="A100" s="14" t="s">
        <v>135</v>
      </c>
      <c r="C100" s="14" t="str">
        <f t="shared" si="3"/>
        <v xml:space="preserve">    route 1[578] dest-interface IF_SIP</v>
      </c>
    </row>
    <row r="101" spans="1:3">
      <c r="A101" s="14" t="s">
        <v>136</v>
      </c>
      <c r="C101" s="14" t="str">
        <f t="shared" si="3"/>
        <v xml:space="preserve">    route 11[023459] dest-interface IF_SIP</v>
      </c>
    </row>
    <row r="102" spans="1:3">
      <c r="A102" s="14" t="s">
        <v>137</v>
      </c>
      <c r="C102" s="14" t="str">
        <f t="shared" si="3"/>
        <v xml:space="preserve">    route 118... dest-interface IF_SIP</v>
      </c>
    </row>
    <row r="103" spans="1:3">
      <c r="A103" s="14" t="s">
        <v>138</v>
      </c>
      <c r="C103" s="14" t="str">
        <f t="shared" si="3"/>
        <v xml:space="preserve">    route 00T dest-interface IF_SIP</v>
      </c>
    </row>
    <row r="104" spans="1:3">
      <c r="A104" s="14" t="s">
        <v>139</v>
      </c>
      <c r="C104" s="14" t="str">
        <f t="shared" si="3"/>
        <v xml:space="preserve">    route 10.. dest-interface IF_SIP</v>
      </c>
    </row>
    <row r="105" spans="1:3">
      <c r="A105" s="14" t="s">
        <v>140</v>
      </c>
      <c r="C105" s="14" t="str">
        <f t="shared" si="3"/>
        <v xml:space="preserve">    route 3... dest-interface IF_SIP</v>
      </c>
    </row>
    <row r="106" spans="1:3">
      <c r="A106" s="14" t="s">
        <v>141</v>
      </c>
      <c r="C106" s="14" t="str">
        <f t="shared" si="3"/>
        <v xml:space="preserve">    route 5.. dest-interface IF_SIP</v>
      </c>
    </row>
    <row r="107" spans="1:3">
      <c r="A107" s="14" t="s">
        <v>142</v>
      </c>
      <c r="C107" s="14" t="str">
        <f t="shared" si="3"/>
        <v xml:space="preserve">    route default dest-interface IF_SIP</v>
      </c>
    </row>
    <row r="108" spans="1:3">
      <c r="A108" s="14" t="s">
        <v>143</v>
      </c>
      <c r="C108" s="14" t="str">
        <f t="shared" si="3"/>
        <v xml:space="preserve">    route 3651T dest-interface IF_SIP CLIR</v>
      </c>
    </row>
    <row r="109" spans="1:3">
      <c r="C109" s="14" t="str">
        <f t="shared" si="3"/>
        <v/>
      </c>
    </row>
    <row r="110" spans="1:3">
      <c r="A110" s="14" t="s">
        <v>144</v>
      </c>
      <c r="C110" s="14" t="str">
        <f t="shared" si="3"/>
        <v xml:space="preserve">  routing-table called-e164 RT_SIP_TO_RNIS</v>
      </c>
    </row>
    <row r="111" spans="1:3">
      <c r="A111" s="14" t="s">
        <v>145</v>
      </c>
      <c r="C111" s="14" t="str">
        <f t="shared" si="3"/>
        <v xml:space="preserve">    route default dest-service PORT_BALANCING</v>
      </c>
    </row>
    <row r="112" spans="1:3">
      <c r="C112" s="14" t="str">
        <f t="shared" si="3"/>
        <v/>
      </c>
    </row>
    <row r="113" spans="1:3">
      <c r="A113" s="14" t="s">
        <v>146</v>
      </c>
      <c r="C113" s="14" t="str">
        <f t="shared" si="3"/>
        <v xml:space="preserve">  mapping-table called-e164 to calling-pi CLIR</v>
      </c>
    </row>
    <row r="114" spans="1:3">
      <c r="A114" s="14" t="s">
        <v>147</v>
      </c>
      <c r="C114" s="14" t="str">
        <f t="shared" si="3"/>
        <v xml:space="preserve">    map 3651 to restricted</v>
      </c>
    </row>
    <row r="115" spans="1:3">
      <c r="C115" s="14" t="str">
        <f t="shared" si="3"/>
        <v/>
      </c>
    </row>
    <row r="116" spans="1:3">
      <c r="A116" s="14" t="s">
        <v>48</v>
      </c>
      <c r="C116" s="14" t="str">
        <f t="shared" si="3"/>
        <v xml:space="preserve">  interface isdn IF_ISDN_00</v>
      </c>
    </row>
    <row r="117" spans="1:3">
      <c r="A117" s="14" t="s">
        <v>148</v>
      </c>
      <c r="C117" s="14" t="str">
        <f t="shared" si="3"/>
        <v xml:space="preserve">    route call dest-table RT_ISDN_TO_SIP</v>
      </c>
    </row>
    <row r="118" spans="1:3">
      <c r="A118" s="14" t="s">
        <v>149</v>
      </c>
      <c r="C118" s="14" t="str">
        <f t="shared" si="3"/>
        <v xml:space="preserve">    caller-name</v>
      </c>
    </row>
    <row r="119" spans="1:3">
      <c r="A119" s="14" t="s">
        <v>150</v>
      </c>
      <c r="C119" s="14" t="str">
        <f t="shared" si="3"/>
        <v xml:space="preserve">    user-side-ringback-tone</v>
      </c>
    </row>
    <row r="120" spans="1:3">
      <c r="C120" s="14" t="str">
        <f t="shared" si="3"/>
        <v/>
      </c>
    </row>
    <row r="121" spans="1:3">
      <c r="A121" s="14" t="s">
        <v>49</v>
      </c>
      <c r="C121" s="14" t="str">
        <f t="shared" si="3"/>
        <v xml:space="preserve">  interface isdn IF_ISDN_01</v>
      </c>
    </row>
    <row r="122" spans="1:3">
      <c r="A122" s="14" t="s">
        <v>148</v>
      </c>
      <c r="C122" s="14" t="str">
        <f t="shared" si="3"/>
        <v xml:space="preserve">    route call dest-table RT_ISDN_TO_SIP</v>
      </c>
    </row>
    <row r="123" spans="1:3">
      <c r="A123" s="14" t="s">
        <v>149</v>
      </c>
      <c r="C123" s="14" t="str">
        <f t="shared" si="3"/>
        <v xml:space="preserve">    caller-name</v>
      </c>
    </row>
    <row r="124" spans="1:3">
      <c r="A124" s="14" t="s">
        <v>150</v>
      </c>
      <c r="C124" s="14" t="str">
        <f t="shared" si="3"/>
        <v xml:space="preserve">    user-side-ringback-tone</v>
      </c>
    </row>
    <row r="125" spans="1:3">
      <c r="C125" s="14" t="str">
        <f t="shared" si="3"/>
        <v/>
      </c>
    </row>
    <row r="126" spans="1:3">
      <c r="A126" s="14" t="s">
        <v>50</v>
      </c>
      <c r="C126" s="14" t="str">
        <f t="shared" si="3"/>
        <v xml:space="preserve">  interface isdn IF_ISDN_02</v>
      </c>
    </row>
    <row r="127" spans="1:3">
      <c r="A127" s="14" t="s">
        <v>148</v>
      </c>
      <c r="C127" s="14" t="str">
        <f t="shared" si="3"/>
        <v xml:space="preserve">    route call dest-table RT_ISDN_TO_SIP</v>
      </c>
    </row>
    <row r="128" spans="1:3">
      <c r="A128" s="14" t="s">
        <v>149</v>
      </c>
      <c r="C128" s="14" t="str">
        <f t="shared" si="3"/>
        <v xml:space="preserve">    caller-name</v>
      </c>
    </row>
    <row r="129" spans="1:3">
      <c r="A129" s="14" t="s">
        <v>150</v>
      </c>
      <c r="C129" s="14" t="str">
        <f t="shared" si="3"/>
        <v xml:space="preserve">    user-side-ringback-tone</v>
      </c>
    </row>
    <row r="130" spans="1:3">
      <c r="C130" s="14" t="str">
        <f t="shared" si="3"/>
        <v/>
      </c>
    </row>
    <row r="131" spans="1:3">
      <c r="A131" s="14" t="s">
        <v>51</v>
      </c>
      <c r="C131" s="14" t="str">
        <f t="shared" ref="C131:C195" si="4">A131 &amp; B131</f>
        <v xml:space="preserve">  interface isdn IF_ISDN_03</v>
      </c>
    </row>
    <row r="132" spans="1:3">
      <c r="A132" s="14" t="s">
        <v>148</v>
      </c>
      <c r="C132" s="14" t="str">
        <f t="shared" si="4"/>
        <v xml:space="preserve">    route call dest-table RT_ISDN_TO_SIP</v>
      </c>
    </row>
    <row r="133" spans="1:3">
      <c r="A133" s="14" t="s">
        <v>149</v>
      </c>
      <c r="C133" s="14" t="str">
        <f t="shared" si="4"/>
        <v xml:space="preserve">    caller-name</v>
      </c>
    </row>
    <row r="134" spans="1:3">
      <c r="A134" s="14" t="s">
        <v>150</v>
      </c>
      <c r="C134" s="14" t="str">
        <f t="shared" si="4"/>
        <v xml:space="preserve">    user-side-ringback-tone</v>
      </c>
    </row>
    <row r="136" spans="1:3">
      <c r="A136" s="14" t="s">
        <v>52</v>
      </c>
      <c r="C136" s="14" t="str">
        <f>A136 &amp; B136</f>
        <v xml:space="preserve">  interface isdn IF_ISDN_04</v>
      </c>
    </row>
    <row r="137" spans="1:3">
      <c r="A137" s="14" t="s">
        <v>148</v>
      </c>
      <c r="C137" s="14" t="str">
        <f>A137 &amp; B137</f>
        <v xml:space="preserve">    route call dest-table RT_ISDN_TO_SIP</v>
      </c>
    </row>
    <row r="138" spans="1:3">
      <c r="A138" s="14" t="s">
        <v>149</v>
      </c>
      <c r="C138" s="14" t="str">
        <f>A138 &amp; B138</f>
        <v xml:space="preserve">    caller-name</v>
      </c>
    </row>
    <row r="139" spans="1:3">
      <c r="A139" s="14" t="s">
        <v>150</v>
      </c>
      <c r="C139" s="14" t="str">
        <f>A139 &amp; B139</f>
        <v xml:space="preserve">    user-side-ringback-tone</v>
      </c>
    </row>
    <row r="140" spans="1:3">
      <c r="C140" s="14" t="str">
        <f t="shared" si="4"/>
        <v/>
      </c>
    </row>
    <row r="141" spans="1:3">
      <c r="A141" s="14" t="s">
        <v>151</v>
      </c>
      <c r="C141" s="14" t="str">
        <f t="shared" si="4"/>
        <v xml:space="preserve">  interface sip IF_SIP</v>
      </c>
    </row>
    <row r="142" spans="1:3">
      <c r="A142" s="14" t="s">
        <v>53</v>
      </c>
      <c r="C142" s="14" t="str">
        <f t="shared" si="4"/>
        <v xml:space="preserve">    bind context sip-gateway GW_SIP</v>
      </c>
    </row>
    <row r="143" spans="1:3">
      <c r="A143" s="14" t="s">
        <v>192</v>
      </c>
      <c r="C143" s="14" t="str">
        <f t="shared" si="4"/>
        <v xml:space="preserve">    route call dest-table RT_SIP_TO_RNIS</v>
      </c>
    </row>
    <row r="144" spans="1:3">
      <c r="A144" s="14" t="s">
        <v>99</v>
      </c>
      <c r="B144" s="14" t="str">
        <f>TRIM([0]!ServerIP)</f>
        <v>SIPSIPSI</v>
      </c>
      <c r="C144" s="14" t="str">
        <f t="shared" si="4"/>
        <v xml:space="preserve">    remote SIPSIPSI</v>
      </c>
    </row>
    <row r="145" spans="1:3">
      <c r="A145" s="14" t="s">
        <v>37</v>
      </c>
      <c r="B145" s="14" t="str">
        <f>TRIM([0]!ServerIP)</f>
        <v>SIPSIPSI</v>
      </c>
      <c r="C145" s="14" t="str">
        <f t="shared" si="4"/>
        <v xml:space="preserve">    local SIPSIPSI</v>
      </c>
    </row>
    <row r="146" spans="1:3">
      <c r="A146" s="14" t="s">
        <v>152</v>
      </c>
      <c r="C146" s="14" t="str">
        <f t="shared" si="4"/>
        <v xml:space="preserve">    hold-method direction-attribute sendonly</v>
      </c>
    </row>
    <row r="147" spans="1:3">
      <c r="A147" s="14" t="s">
        <v>153</v>
      </c>
      <c r="C147" s="14" t="str">
        <f t="shared" si="4"/>
        <v xml:space="preserve">    early-disconnect</v>
      </c>
    </row>
    <row r="148" spans="1:3">
      <c r="A148" s="14" t="s">
        <v>154</v>
      </c>
      <c r="C148" s="14" t="str">
        <f t="shared" si="4"/>
        <v xml:space="preserve">    trust remote</v>
      </c>
    </row>
    <row r="149" spans="1:3">
      <c r="C149" s="14" t="str">
        <f t="shared" si="4"/>
        <v/>
      </c>
    </row>
    <row r="150" spans="1:3">
      <c r="A150" s="14" t="s">
        <v>155</v>
      </c>
      <c r="C150" s="14" t="str">
        <f t="shared" si="4"/>
        <v xml:space="preserve">  service hunt-group PORT_BALANCING</v>
      </c>
    </row>
    <row r="151" spans="1:3">
      <c r="A151" s="14" t="s">
        <v>89</v>
      </c>
      <c r="C151" s="14" t="str">
        <f t="shared" si="4"/>
        <v xml:space="preserve">    drop-cause normal-unspecified</v>
      </c>
    </row>
    <row r="152" spans="1:3">
      <c r="A152" s="14" t="s">
        <v>90</v>
      </c>
      <c r="C152" s="14" t="str">
        <f t="shared" si="4"/>
        <v xml:space="preserve">    drop-cause no-circuit-channel-available</v>
      </c>
    </row>
    <row r="153" spans="1:3">
      <c r="A153" s="14" t="s">
        <v>91</v>
      </c>
      <c r="C153" s="14" t="str">
        <f t="shared" si="4"/>
        <v xml:space="preserve">    drop-cause network-out-of-order</v>
      </c>
    </row>
    <row r="154" spans="1:3">
      <c r="A154" s="14" t="s">
        <v>92</v>
      </c>
      <c r="C154" s="14" t="str">
        <f t="shared" si="4"/>
        <v xml:space="preserve">    drop-cause temporary-failure</v>
      </c>
    </row>
    <row r="155" spans="1:3">
      <c r="A155" s="14" t="s">
        <v>93</v>
      </c>
      <c r="C155" s="14" t="str">
        <f t="shared" si="4"/>
        <v xml:space="preserve">    drop-cause switching-equipment-congestion</v>
      </c>
    </row>
    <row r="156" spans="1:3">
      <c r="A156" s="14" t="s">
        <v>94</v>
      </c>
      <c r="C156" s="14" t="str">
        <f t="shared" si="4"/>
        <v xml:space="preserve">    drop-cause access-info-discarded</v>
      </c>
    </row>
    <row r="157" spans="1:3">
      <c r="A157" s="14" t="s">
        <v>95</v>
      </c>
      <c r="C157" s="14" t="str">
        <f t="shared" si="4"/>
        <v xml:space="preserve">    drop-cause circuit-channel-not-available</v>
      </c>
    </row>
    <row r="158" spans="1:3">
      <c r="A158" s="14" t="s">
        <v>96</v>
      </c>
      <c r="C158" s="14" t="str">
        <f t="shared" si="4"/>
        <v xml:space="preserve">    drop-cause resources-unavailable</v>
      </c>
    </row>
    <row r="159" spans="1:3">
      <c r="A159" s="14" t="s">
        <v>156</v>
      </c>
      <c r="C159" s="14" t="str">
        <f t="shared" si="4"/>
        <v xml:space="preserve">    route call 1 dest-interface IF_ISDN_00</v>
      </c>
    </row>
    <row r="160" spans="1:3">
      <c r="A160" s="14" t="s">
        <v>157</v>
      </c>
      <c r="C160" s="14" t="str">
        <f t="shared" si="4"/>
        <v xml:space="preserve">    route call 2 dest-interface IF_ISDN_01</v>
      </c>
    </row>
    <row r="161" spans="1:3">
      <c r="A161" s="14" t="s">
        <v>158</v>
      </c>
      <c r="C161" s="14" t="str">
        <f t="shared" si="4"/>
        <v xml:space="preserve">    route call 3 dest-interface IF_ISDN_02</v>
      </c>
    </row>
    <row r="162" spans="1:3">
      <c r="A162" s="14" t="s">
        <v>159</v>
      </c>
      <c r="C162" s="14" t="str">
        <f t="shared" si="4"/>
        <v xml:space="preserve">    route call 4 dest-interface IF_ISDN_03</v>
      </c>
    </row>
    <row r="163" spans="1:3">
      <c r="A163" s="14" t="s">
        <v>178</v>
      </c>
      <c r="C163" s="14" t="str">
        <f>A163 &amp; B163</f>
        <v xml:space="preserve">    route call 5 dest-interface IF_ISDN_04</v>
      </c>
    </row>
    <row r="164" spans="1:3">
      <c r="C164" s="14" t="str">
        <f t="shared" si="4"/>
        <v/>
      </c>
    </row>
    <row r="165" spans="1:3">
      <c r="A165" s="14" t="s">
        <v>72</v>
      </c>
      <c r="C165" s="14" t="str">
        <f t="shared" si="4"/>
        <v>context cs switch</v>
      </c>
    </row>
    <row r="166" spans="1:3">
      <c r="A166" s="14" t="s">
        <v>73</v>
      </c>
      <c r="C166" s="14" t="str">
        <f t="shared" si="4"/>
        <v xml:space="preserve">  no shutdown</v>
      </c>
    </row>
    <row r="167" spans="1:3">
      <c r="C167" s="14" t="str">
        <f t="shared" si="4"/>
        <v/>
      </c>
    </row>
    <row r="168" spans="1:3" customFormat="1">
      <c r="A168" s="14"/>
      <c r="B168" s="14"/>
      <c r="C168" s="14" t="str">
        <f t="shared" si="4"/>
        <v/>
      </c>
    </row>
    <row r="169" spans="1:3" customFormat="1">
      <c r="A169" s="14" t="s">
        <v>160</v>
      </c>
      <c r="B169" s="14"/>
      <c r="C169" s="14" t="str">
        <f t="shared" si="4"/>
        <v>authentication-service AUTH_SRV</v>
      </c>
    </row>
    <row r="170" spans="1:3" customFormat="1">
      <c r="A170" s="14" t="s">
        <v>6</v>
      </c>
      <c r="B170" s="14"/>
      <c r="C170" s="14" t="str">
        <f xml:space="preserve"> (A170 &amp; TRIM([0]!SipUsername) &amp; " password " &amp; TRIM([0]!SipPassword))</f>
        <v xml:space="preserve">  username USIPUSIP password PSIPPSIP</v>
      </c>
    </row>
    <row r="171" spans="1:3" customFormat="1">
      <c r="A171" s="14"/>
      <c r="B171" s="14"/>
      <c r="C171" s="14" t="str">
        <f t="shared" si="4"/>
        <v/>
      </c>
    </row>
    <row r="172" spans="1:3" customFormat="1">
      <c r="A172" s="14" t="s">
        <v>161</v>
      </c>
      <c r="B172" s="14"/>
      <c r="C172" s="14" t="str">
        <f t="shared" si="4"/>
        <v>location-service SER_LOC</v>
      </c>
    </row>
    <row r="173" spans="1:3" customFormat="1">
      <c r="A173" s="14" t="s">
        <v>7</v>
      </c>
      <c r="B173" s="14" t="str">
        <f>TRIM([0]!ServerIP)</f>
        <v>SIPSIPSI</v>
      </c>
      <c r="C173" s="14" t="str">
        <f t="shared" si="4"/>
        <v xml:space="preserve">  domain 1 SIPSIPSI</v>
      </c>
    </row>
    <row r="174" spans="1:3" customFormat="1">
      <c r="A174" s="14"/>
      <c r="B174" s="14"/>
      <c r="C174" s="14" t="str">
        <f t="shared" si="4"/>
        <v/>
      </c>
    </row>
    <row r="175" spans="1:3" customFormat="1">
      <c r="A175" s="14" t="s">
        <v>54</v>
      </c>
      <c r="B175" s="14"/>
      <c r="C175" s="14" t="str">
        <f t="shared" si="4"/>
        <v xml:space="preserve">  identity-group default</v>
      </c>
    </row>
    <row r="176" spans="1:3" customFormat="1">
      <c r="A176" s="14"/>
      <c r="B176" s="14"/>
      <c r="C176" s="14" t="str">
        <f t="shared" si="4"/>
        <v/>
      </c>
    </row>
    <row r="177" spans="1:3" customFormat="1">
      <c r="A177" s="14" t="s">
        <v>8</v>
      </c>
      <c r="B177" s="14"/>
      <c r="C177" s="14" t="str">
        <f>A177 &amp; B177</f>
        <v xml:space="preserve">    authentication outbound</v>
      </c>
    </row>
    <row r="178" spans="1:3" customFormat="1">
      <c r="A178" s="14" t="s">
        <v>172</v>
      </c>
      <c r="B178" s="14" t="str">
        <f>TRIM([0]!SipUsername)</f>
        <v>USIPUSIP</v>
      </c>
      <c r="C178" s="14" t="str">
        <f>A178 &amp; B178</f>
        <v xml:space="preserve">      authenticate 1 authentication-service AUTH_SRV username USIPUSIP</v>
      </c>
    </row>
    <row r="179" spans="1:3" customFormat="1">
      <c r="A179" s="14"/>
      <c r="B179" s="14"/>
      <c r="C179" s="14" t="str">
        <f t="shared" si="4"/>
        <v/>
      </c>
    </row>
    <row r="180" spans="1:3" customFormat="1">
      <c r="A180" s="14" t="s">
        <v>9</v>
      </c>
      <c r="B180" s="14"/>
      <c r="C180" s="14" t="str">
        <f t="shared" si="4"/>
        <v xml:space="preserve">    registration outbound</v>
      </c>
    </row>
    <row r="181" spans="1:3" customFormat="1">
      <c r="A181" s="14" t="s">
        <v>173</v>
      </c>
      <c r="B181" s="14" t="str">
        <f>TRIM([0]!ServerIP)</f>
        <v>SIPSIPSI</v>
      </c>
      <c r="C181" s="14" t="str">
        <f t="shared" si="4"/>
        <v xml:space="preserve">      registrar SIPSIPSI</v>
      </c>
    </row>
    <row r="182" spans="1:3" customFormat="1">
      <c r="A182" s="14" t="s">
        <v>162</v>
      </c>
      <c r="B182" s="14"/>
      <c r="C182" s="14" t="str">
        <f t="shared" si="4"/>
        <v xml:space="preserve">      lifetime 600</v>
      </c>
    </row>
    <row r="183" spans="1:3" customFormat="1">
      <c r="A183" s="14" t="s">
        <v>10</v>
      </c>
      <c r="B183" s="14"/>
      <c r="C183" s="14" t="str">
        <f t="shared" si="4"/>
        <v xml:space="preserve">      register auto</v>
      </c>
    </row>
    <row r="184" spans="1:3" customFormat="1">
      <c r="A184" s="14" t="s">
        <v>163</v>
      </c>
      <c r="B184" s="14"/>
      <c r="C184" s="14" t="str">
        <f t="shared" si="4"/>
        <v xml:space="preserve">      retry-timeout on-system-error 10</v>
      </c>
    </row>
    <row r="185" spans="1:3" customFormat="1">
      <c r="A185" s="14" t="s">
        <v>164</v>
      </c>
      <c r="B185" s="14"/>
      <c r="C185" s="14" t="str">
        <f t="shared" si="4"/>
        <v xml:space="preserve">      retry-timeout on-client-error 10</v>
      </c>
    </row>
    <row r="186" spans="1:3" customFormat="1">
      <c r="A186" s="14" t="s">
        <v>165</v>
      </c>
      <c r="B186" s="14"/>
      <c r="C186" s="14" t="str">
        <f t="shared" si="4"/>
        <v xml:space="preserve">      retry-timeout on-server-error 10</v>
      </c>
    </row>
    <row r="187" spans="1:3" customFormat="1">
      <c r="A187" s="14"/>
      <c r="B187" s="14"/>
      <c r="C187" s="14"/>
    </row>
    <row r="188" spans="1:3" customFormat="1">
      <c r="A188" s="14" t="s">
        <v>38</v>
      </c>
      <c r="B188" s="14" t="str">
        <f>TRIM([0]!SipUsername)</f>
        <v>USIPUSIP</v>
      </c>
      <c r="C188" s="14" t="str">
        <f>( A188 &amp; B188 &amp; " inherits default ")</f>
        <v xml:space="preserve">  identity USIPUSIP inherits default </v>
      </c>
    </row>
    <row r="189" spans="1:3" customFormat="1">
      <c r="A189" s="14"/>
      <c r="B189" s="14"/>
      <c r="C189" s="14"/>
    </row>
    <row r="190" spans="1:3">
      <c r="A190" s="14" t="s">
        <v>11</v>
      </c>
      <c r="C190" s="14" t="str">
        <f t="shared" si="4"/>
        <v>context sip-gateway GW_SIP</v>
      </c>
    </row>
    <row r="191" spans="1:3">
      <c r="C191" s="14" t="str">
        <f t="shared" si="4"/>
        <v/>
      </c>
    </row>
    <row r="192" spans="1:3">
      <c r="A192" s="14" t="s">
        <v>166</v>
      </c>
      <c r="C192" s="14" t="str">
        <f t="shared" si="4"/>
        <v xml:space="preserve">  interface SIP</v>
      </c>
    </row>
    <row r="193" spans="1:3">
      <c r="A193" s="14" t="s">
        <v>167</v>
      </c>
      <c r="C193" s="14" t="str">
        <f t="shared" si="4"/>
        <v xml:space="preserve">    bind interface WAN context router port 5060</v>
      </c>
    </row>
    <row r="194" spans="1:3">
      <c r="C194" s="14" t="str">
        <f t="shared" si="4"/>
        <v/>
      </c>
    </row>
    <row r="195" spans="1:3">
      <c r="A195" s="14" t="s">
        <v>11</v>
      </c>
      <c r="C195" s="14" t="str">
        <f t="shared" si="4"/>
        <v>context sip-gateway GW_SIP</v>
      </c>
    </row>
    <row r="196" spans="1:3">
      <c r="A196" s="14" t="s">
        <v>168</v>
      </c>
      <c r="C196" s="14" t="str">
        <f t="shared" ref="C196:C259" si="5">A196 &amp; B196</f>
        <v xml:space="preserve">  bind location-service SER_LOC</v>
      </c>
    </row>
    <row r="197" spans="1:3">
      <c r="A197" s="14" t="s">
        <v>73</v>
      </c>
      <c r="C197" s="14" t="str">
        <f t="shared" si="5"/>
        <v xml:space="preserve">  no shutdown</v>
      </c>
    </row>
    <row r="198" spans="1:3">
      <c r="C198" s="14" t="str">
        <f t="shared" si="5"/>
        <v/>
      </c>
    </row>
    <row r="199" spans="1:3">
      <c r="A199" s="14" t="s">
        <v>74</v>
      </c>
      <c r="C199" s="14" t="str">
        <f t="shared" si="5"/>
        <v>port ethernet 0 0</v>
      </c>
    </row>
    <row r="200" spans="1:3">
      <c r="A200" s="14" t="s">
        <v>75</v>
      </c>
      <c r="C200" s="14" t="str">
        <f t="shared" si="5"/>
        <v xml:space="preserve">  medium auto</v>
      </c>
    </row>
    <row r="201" spans="1:3">
      <c r="A201" s="14" t="s">
        <v>76</v>
      </c>
      <c r="C201" s="14" t="str">
        <f t="shared" si="5"/>
        <v xml:space="preserve">  encapsulation ip</v>
      </c>
    </row>
    <row r="202" spans="1:3">
      <c r="A202" s="14" t="s">
        <v>169</v>
      </c>
      <c r="C202" s="14" t="str">
        <f t="shared" si="5"/>
        <v xml:space="preserve">  bind interface WAN router</v>
      </c>
    </row>
    <row r="203" spans="1:3">
      <c r="A203" s="14" t="s">
        <v>73</v>
      </c>
      <c r="C203" s="14" t="str">
        <f t="shared" si="5"/>
        <v xml:space="preserve">  no shutdown</v>
      </c>
    </row>
    <row r="204" spans="1:3">
      <c r="C204" s="14" t="str">
        <f t="shared" si="5"/>
        <v/>
      </c>
    </row>
    <row r="205" spans="1:3">
      <c r="A205" s="14" t="s">
        <v>12</v>
      </c>
      <c r="C205" s="14" t="str">
        <f t="shared" si="5"/>
        <v>port ethernet 0 1</v>
      </c>
    </row>
    <row r="206" spans="1:3">
      <c r="A206" s="14" t="s">
        <v>75</v>
      </c>
      <c r="C206" s="14" t="str">
        <f t="shared" si="5"/>
        <v xml:space="preserve">  medium auto</v>
      </c>
    </row>
    <row r="207" spans="1:3">
      <c r="A207" s="14" t="s">
        <v>76</v>
      </c>
      <c r="C207" s="14" t="str">
        <f t="shared" si="5"/>
        <v xml:space="preserve">  encapsulation ip</v>
      </c>
    </row>
    <row r="208" spans="1:3">
      <c r="A208" s="14" t="s">
        <v>170</v>
      </c>
      <c r="C208" s="14" t="str">
        <f t="shared" si="5"/>
        <v xml:space="preserve">  bind interface LAN router</v>
      </c>
    </row>
    <row r="209" spans="1:3">
      <c r="A209" s="14" t="s">
        <v>73</v>
      </c>
      <c r="C209" s="14" t="str">
        <f t="shared" si="5"/>
        <v xml:space="preserve">  no shutdown</v>
      </c>
    </row>
    <row r="210" spans="1:3">
      <c r="C210" s="14" t="str">
        <f t="shared" si="5"/>
        <v/>
      </c>
    </row>
    <row r="211" spans="1:3">
      <c r="A211" s="14" t="s">
        <v>13</v>
      </c>
      <c r="C211" s="14" t="str">
        <f t="shared" si="5"/>
        <v>port bri 0 0</v>
      </c>
    </row>
    <row r="212" spans="1:3">
      <c r="A212" s="14" t="s">
        <v>14</v>
      </c>
      <c r="C212" s="14" t="str">
        <f t="shared" si="5"/>
        <v xml:space="preserve">  clock auto</v>
      </c>
    </row>
    <row r="213" spans="1:3">
      <c r="A213" s="14" t="s">
        <v>26</v>
      </c>
      <c r="C213" s="14" t="str">
        <f t="shared" si="5"/>
        <v xml:space="preserve">  power-feed</v>
      </c>
    </row>
    <row r="214" spans="1:3">
      <c r="A214" s="14" t="s">
        <v>15</v>
      </c>
      <c r="C214" s="14" t="str">
        <f t="shared" si="5"/>
        <v xml:space="preserve">  encapsulation q921</v>
      </c>
    </row>
    <row r="215" spans="1:3">
      <c r="C215" s="14" t="str">
        <f t="shared" si="5"/>
        <v/>
      </c>
    </row>
    <row r="216" spans="1:3">
      <c r="A216" s="14" t="s">
        <v>16</v>
      </c>
      <c r="C216" s="14" t="str">
        <f t="shared" si="5"/>
        <v xml:space="preserve">  q921</v>
      </c>
    </row>
    <row r="217" spans="1:3">
      <c r="A217" s="14" t="s">
        <v>36</v>
      </c>
      <c r="B217" s="14" t="str">
        <f>TRIM([0]!IsdnL2ProtocolPbx)</f>
        <v>pp</v>
      </c>
      <c r="C217" s="14" t="str">
        <f t="shared" si="5"/>
        <v xml:space="preserve">    protocol pp</v>
      </c>
    </row>
    <row r="218" spans="1:3">
      <c r="A218" s="14" t="s">
        <v>17</v>
      </c>
      <c r="C218" s="14" t="str">
        <f t="shared" si="5"/>
        <v xml:space="preserve">    uni-side auto</v>
      </c>
    </row>
    <row r="219" spans="1:3">
      <c r="A219" s="14" t="s">
        <v>18</v>
      </c>
      <c r="C219" s="14" t="str">
        <f t="shared" si="5"/>
        <v xml:space="preserve">    encapsulation q931</v>
      </c>
    </row>
    <row r="220" spans="1:3">
      <c r="C220" s="14" t="str">
        <f t="shared" si="5"/>
        <v/>
      </c>
    </row>
    <row r="221" spans="1:3">
      <c r="A221" s="14" t="s">
        <v>19</v>
      </c>
      <c r="C221" s="14" t="str">
        <f t="shared" si="5"/>
        <v xml:space="preserve">    q931</v>
      </c>
    </row>
    <row r="222" spans="1:3">
      <c r="A222" s="14" t="s">
        <v>20</v>
      </c>
      <c r="C222" s="14" t="str">
        <f t="shared" si="5"/>
        <v xml:space="preserve">      protocol dss1</v>
      </c>
    </row>
    <row r="223" spans="1:3">
      <c r="A223" s="14" t="s">
        <v>21</v>
      </c>
      <c r="C223" s="14" t="str">
        <f t="shared" si="5"/>
        <v xml:space="preserve">      uni-side net</v>
      </c>
    </row>
    <row r="224" spans="1:3">
      <c r="A224" s="14" t="s">
        <v>22</v>
      </c>
      <c r="C224" s="14" t="str">
        <f t="shared" si="5"/>
        <v xml:space="preserve">      bchan-number-order ascending</v>
      </c>
    </row>
    <row r="225" spans="1:3">
      <c r="A225" s="14" t="s">
        <v>23</v>
      </c>
      <c r="C225" s="14" t="str">
        <f t="shared" si="5"/>
        <v xml:space="preserve">      encapsulation cc-isdn</v>
      </c>
    </row>
    <row r="226" spans="1:3">
      <c r="A226" s="14" t="s">
        <v>24</v>
      </c>
      <c r="C226" s="14" t="str">
        <f t="shared" si="5"/>
        <v xml:space="preserve">      bind interface IF_ISDN_00 switch</v>
      </c>
    </row>
    <row r="227" spans="1:3">
      <c r="C227" s="14" t="str">
        <f t="shared" si="5"/>
        <v/>
      </c>
    </row>
    <row r="228" spans="1:3">
      <c r="A228" s="14" t="s">
        <v>13</v>
      </c>
      <c r="C228" s="14" t="str">
        <f t="shared" si="5"/>
        <v>port bri 0 0</v>
      </c>
    </row>
    <row r="229" spans="1:3">
      <c r="A229" s="14" t="s">
        <v>73</v>
      </c>
      <c r="C229" s="14" t="str">
        <f t="shared" si="5"/>
        <v xml:space="preserve">  no shutdown</v>
      </c>
    </row>
    <row r="230" spans="1:3">
      <c r="C230" s="14" t="str">
        <f t="shared" si="5"/>
        <v/>
      </c>
    </row>
    <row r="231" spans="1:3">
      <c r="A231" s="14" t="s">
        <v>25</v>
      </c>
      <c r="C231" s="14" t="str">
        <f t="shared" si="5"/>
        <v>port bri 0 1</v>
      </c>
    </row>
    <row r="232" spans="1:3">
      <c r="A232" s="14" t="s">
        <v>14</v>
      </c>
      <c r="C232" s="14" t="str">
        <f t="shared" si="5"/>
        <v xml:space="preserve">  clock auto</v>
      </c>
    </row>
    <row r="233" spans="1:3">
      <c r="A233" s="14" t="s">
        <v>26</v>
      </c>
      <c r="C233" s="14" t="str">
        <f t="shared" si="5"/>
        <v xml:space="preserve">  power-feed</v>
      </c>
    </row>
    <row r="234" spans="1:3">
      <c r="A234" s="14" t="s">
        <v>15</v>
      </c>
      <c r="C234" s="14" t="str">
        <f t="shared" si="5"/>
        <v xml:space="preserve">  encapsulation q921</v>
      </c>
    </row>
    <row r="235" spans="1:3">
      <c r="C235" s="14" t="str">
        <f t="shared" si="5"/>
        <v/>
      </c>
    </row>
    <row r="236" spans="1:3">
      <c r="A236" s="14" t="s">
        <v>16</v>
      </c>
      <c r="C236" s="14" t="str">
        <f t="shared" si="5"/>
        <v xml:space="preserve">  q921</v>
      </c>
    </row>
    <row r="237" spans="1:3">
      <c r="A237" s="14" t="s">
        <v>36</v>
      </c>
      <c r="B237" s="14" t="str">
        <f>TRIM([0]!IsdnL2ProtocolPbx)</f>
        <v>pp</v>
      </c>
      <c r="C237" s="14" t="str">
        <f t="shared" si="5"/>
        <v xml:space="preserve">    protocol pp</v>
      </c>
    </row>
    <row r="238" spans="1:3">
      <c r="A238" s="14" t="s">
        <v>17</v>
      </c>
      <c r="C238" s="14" t="str">
        <f t="shared" si="5"/>
        <v xml:space="preserve">    uni-side auto</v>
      </c>
    </row>
    <row r="239" spans="1:3">
      <c r="A239" s="14" t="s">
        <v>18</v>
      </c>
      <c r="C239" s="14" t="str">
        <f t="shared" si="5"/>
        <v xml:space="preserve">    encapsulation q931</v>
      </c>
    </row>
    <row r="240" spans="1:3">
      <c r="C240" s="14" t="str">
        <f t="shared" si="5"/>
        <v/>
      </c>
    </row>
    <row r="241" spans="1:3">
      <c r="A241" s="14" t="s">
        <v>19</v>
      </c>
      <c r="C241" s="14" t="str">
        <f t="shared" si="5"/>
        <v xml:space="preserve">    q931</v>
      </c>
    </row>
    <row r="242" spans="1:3">
      <c r="A242" s="14" t="s">
        <v>20</v>
      </c>
      <c r="C242" s="14" t="str">
        <f t="shared" si="5"/>
        <v xml:space="preserve">      protocol dss1</v>
      </c>
    </row>
    <row r="243" spans="1:3">
      <c r="A243" s="14" t="s">
        <v>21</v>
      </c>
      <c r="C243" s="14" t="str">
        <f t="shared" si="5"/>
        <v xml:space="preserve">      uni-side net</v>
      </c>
    </row>
    <row r="244" spans="1:3">
      <c r="A244" s="14" t="s">
        <v>22</v>
      </c>
      <c r="C244" s="14" t="str">
        <f t="shared" si="5"/>
        <v xml:space="preserve">      bchan-number-order ascending</v>
      </c>
    </row>
    <row r="245" spans="1:3">
      <c r="A245" s="14" t="s">
        <v>23</v>
      </c>
      <c r="C245" s="14" t="str">
        <f t="shared" si="5"/>
        <v xml:space="preserve">      encapsulation cc-isdn</v>
      </c>
    </row>
    <row r="246" spans="1:3">
      <c r="A246" s="14" t="s">
        <v>27</v>
      </c>
      <c r="C246" s="14" t="str">
        <f t="shared" si="5"/>
        <v xml:space="preserve">      bind interface IF_ISDN_01 switch</v>
      </c>
    </row>
    <row r="247" spans="1:3">
      <c r="C247" s="14" t="str">
        <f t="shared" si="5"/>
        <v/>
      </c>
    </row>
    <row r="248" spans="1:3">
      <c r="A248" s="14" t="s">
        <v>25</v>
      </c>
      <c r="C248" s="14" t="str">
        <f t="shared" si="5"/>
        <v>port bri 0 1</v>
      </c>
    </row>
    <row r="249" spans="1:3">
      <c r="A249" s="14" t="s">
        <v>73</v>
      </c>
      <c r="C249" s="14" t="str">
        <f t="shared" si="5"/>
        <v xml:space="preserve">  no shutdown</v>
      </c>
    </row>
    <row r="250" spans="1:3">
      <c r="C250" s="14" t="str">
        <f t="shared" si="5"/>
        <v/>
      </c>
    </row>
    <row r="251" spans="1:3">
      <c r="A251" s="14" t="s">
        <v>28</v>
      </c>
      <c r="C251" s="14" t="str">
        <f t="shared" si="5"/>
        <v>port bri 0 2</v>
      </c>
    </row>
    <row r="252" spans="1:3">
      <c r="A252" s="14" t="s">
        <v>14</v>
      </c>
      <c r="C252" s="14" t="str">
        <f t="shared" si="5"/>
        <v xml:space="preserve">  clock auto</v>
      </c>
    </row>
    <row r="253" spans="1:3">
      <c r="A253" s="14" t="s">
        <v>26</v>
      </c>
      <c r="C253" s="14" t="str">
        <f t="shared" si="5"/>
        <v xml:space="preserve">  power-feed</v>
      </c>
    </row>
    <row r="254" spans="1:3">
      <c r="A254" s="14" t="s">
        <v>15</v>
      </c>
      <c r="C254" s="14" t="str">
        <f t="shared" si="5"/>
        <v xml:space="preserve">  encapsulation q921</v>
      </c>
    </row>
    <row r="255" spans="1:3">
      <c r="C255" s="14" t="str">
        <f t="shared" si="5"/>
        <v/>
      </c>
    </row>
    <row r="256" spans="1:3">
      <c r="A256" s="14" t="s">
        <v>16</v>
      </c>
      <c r="C256" s="14" t="str">
        <f t="shared" si="5"/>
        <v xml:space="preserve">  q921</v>
      </c>
    </row>
    <row r="257" spans="1:3">
      <c r="A257" s="14" t="s">
        <v>36</v>
      </c>
      <c r="B257" s="14" t="str">
        <f>TRIM([0]!IsdnL2ProtocolPbx)</f>
        <v>pp</v>
      </c>
      <c r="C257" s="14" t="str">
        <f t="shared" si="5"/>
        <v xml:space="preserve">    protocol pp</v>
      </c>
    </row>
    <row r="258" spans="1:3">
      <c r="A258" s="14" t="s">
        <v>17</v>
      </c>
      <c r="C258" s="14" t="str">
        <f t="shared" si="5"/>
        <v xml:space="preserve">    uni-side auto</v>
      </c>
    </row>
    <row r="259" spans="1:3">
      <c r="A259" s="14" t="s">
        <v>18</v>
      </c>
      <c r="C259" s="14" t="str">
        <f t="shared" si="5"/>
        <v xml:space="preserve">    encapsulation q931</v>
      </c>
    </row>
    <row r="260" spans="1:3">
      <c r="C260" s="14" t="str">
        <f t="shared" ref="C260:C288" si="6">A260 &amp; B260</f>
        <v/>
      </c>
    </row>
    <row r="261" spans="1:3">
      <c r="A261" s="14" t="s">
        <v>19</v>
      </c>
      <c r="C261" s="14" t="str">
        <f t="shared" si="6"/>
        <v xml:space="preserve">    q931</v>
      </c>
    </row>
    <row r="262" spans="1:3">
      <c r="A262" s="14" t="s">
        <v>20</v>
      </c>
      <c r="C262" s="14" t="str">
        <f t="shared" si="6"/>
        <v xml:space="preserve">      protocol dss1</v>
      </c>
    </row>
    <row r="263" spans="1:3">
      <c r="A263" s="14" t="s">
        <v>21</v>
      </c>
      <c r="C263" s="14" t="str">
        <f t="shared" si="6"/>
        <v xml:space="preserve">      uni-side net</v>
      </c>
    </row>
    <row r="264" spans="1:3">
      <c r="A264" s="14" t="s">
        <v>22</v>
      </c>
      <c r="C264" s="14" t="str">
        <f t="shared" si="6"/>
        <v xml:space="preserve">      bchan-number-order ascending</v>
      </c>
    </row>
    <row r="265" spans="1:3">
      <c r="A265" s="14" t="s">
        <v>23</v>
      </c>
      <c r="C265" s="14" t="str">
        <f t="shared" si="6"/>
        <v xml:space="preserve">      encapsulation cc-isdn</v>
      </c>
    </row>
    <row r="266" spans="1:3">
      <c r="A266" s="14" t="s">
        <v>29</v>
      </c>
      <c r="C266" s="14" t="str">
        <f t="shared" si="6"/>
        <v xml:space="preserve">      bind interface IF_ISDN_02 switch</v>
      </c>
    </row>
    <row r="267" spans="1:3">
      <c r="C267" s="14" t="str">
        <f t="shared" si="6"/>
        <v/>
      </c>
    </row>
    <row r="268" spans="1:3">
      <c r="A268" s="14" t="s">
        <v>28</v>
      </c>
      <c r="C268" s="14" t="str">
        <f t="shared" si="6"/>
        <v>port bri 0 2</v>
      </c>
    </row>
    <row r="269" spans="1:3">
      <c r="A269" s="14" t="s">
        <v>73</v>
      </c>
      <c r="C269" s="14" t="str">
        <f t="shared" si="6"/>
        <v xml:space="preserve">  no shutdown</v>
      </c>
    </row>
    <row r="270" spans="1:3">
      <c r="C270" s="14" t="str">
        <f t="shared" si="6"/>
        <v/>
      </c>
    </row>
    <row r="271" spans="1:3">
      <c r="A271" s="14" t="s">
        <v>30</v>
      </c>
      <c r="C271" s="14" t="str">
        <f t="shared" si="6"/>
        <v>port bri 0 3</v>
      </c>
    </row>
    <row r="272" spans="1:3">
      <c r="A272" s="14" t="s">
        <v>14</v>
      </c>
      <c r="C272" s="14" t="str">
        <f t="shared" si="6"/>
        <v xml:space="preserve">  clock auto</v>
      </c>
    </row>
    <row r="273" spans="1:3">
      <c r="A273" s="14" t="s">
        <v>26</v>
      </c>
      <c r="C273" s="14" t="str">
        <f t="shared" si="6"/>
        <v xml:space="preserve">  power-feed</v>
      </c>
    </row>
    <row r="274" spans="1:3">
      <c r="A274" s="14" t="s">
        <v>15</v>
      </c>
      <c r="C274" s="14" t="str">
        <f t="shared" si="6"/>
        <v xml:space="preserve">  encapsulation q921</v>
      </c>
    </row>
    <row r="275" spans="1:3">
      <c r="C275" s="14" t="str">
        <f t="shared" si="6"/>
        <v/>
      </c>
    </row>
    <row r="276" spans="1:3">
      <c r="A276" s="14" t="s">
        <v>16</v>
      </c>
      <c r="C276" s="14" t="str">
        <f t="shared" si="6"/>
        <v xml:space="preserve">  q921</v>
      </c>
    </row>
    <row r="277" spans="1:3">
      <c r="A277" s="14" t="s">
        <v>36</v>
      </c>
      <c r="B277" s="14" t="str">
        <f>TRIM([0]!IsdnL2ProtocolPbx)</f>
        <v>pp</v>
      </c>
      <c r="C277" s="14" t="str">
        <f t="shared" si="6"/>
        <v xml:space="preserve">    protocol pp</v>
      </c>
    </row>
    <row r="278" spans="1:3">
      <c r="A278" s="14" t="s">
        <v>17</v>
      </c>
      <c r="C278" s="14" t="str">
        <f t="shared" si="6"/>
        <v xml:space="preserve">    uni-side auto</v>
      </c>
    </row>
    <row r="279" spans="1:3">
      <c r="A279" s="14" t="s">
        <v>18</v>
      </c>
      <c r="C279" s="14" t="str">
        <f t="shared" si="6"/>
        <v xml:space="preserve">    encapsulation q931</v>
      </c>
    </row>
    <row r="280" spans="1:3">
      <c r="C280" s="14" t="str">
        <f t="shared" si="6"/>
        <v/>
      </c>
    </row>
    <row r="281" spans="1:3">
      <c r="A281" s="14" t="s">
        <v>19</v>
      </c>
      <c r="C281" s="14" t="str">
        <f t="shared" si="6"/>
        <v xml:space="preserve">    q931</v>
      </c>
    </row>
    <row r="282" spans="1:3">
      <c r="A282" s="14" t="s">
        <v>20</v>
      </c>
      <c r="C282" s="14" t="str">
        <f t="shared" si="6"/>
        <v xml:space="preserve">      protocol dss1</v>
      </c>
    </row>
    <row r="283" spans="1:3">
      <c r="A283" s="14" t="s">
        <v>21</v>
      </c>
      <c r="C283" s="14" t="str">
        <f t="shared" si="6"/>
        <v xml:space="preserve">      uni-side net</v>
      </c>
    </row>
    <row r="284" spans="1:3">
      <c r="A284" s="14" t="s">
        <v>22</v>
      </c>
      <c r="C284" s="14" t="str">
        <f t="shared" si="6"/>
        <v xml:space="preserve">      bchan-number-order ascending</v>
      </c>
    </row>
    <row r="285" spans="1:3">
      <c r="A285" s="14" t="s">
        <v>23</v>
      </c>
      <c r="C285" s="14" t="str">
        <f t="shared" si="6"/>
        <v xml:space="preserve">      encapsulation cc-isdn</v>
      </c>
    </row>
    <row r="286" spans="1:3">
      <c r="A286" s="14" t="s">
        <v>31</v>
      </c>
      <c r="C286" s="14" t="str">
        <f t="shared" si="6"/>
        <v xml:space="preserve">      bind interface IF_ISDN_03 switch</v>
      </c>
    </row>
    <row r="287" spans="1:3">
      <c r="C287" s="14" t="str">
        <f t="shared" si="6"/>
        <v/>
      </c>
    </row>
    <row r="288" spans="1:3">
      <c r="A288" s="14" t="s">
        <v>30</v>
      </c>
      <c r="C288" s="14" t="str">
        <f t="shared" si="6"/>
        <v>port bri 0 3</v>
      </c>
    </row>
    <row r="289" spans="1:3">
      <c r="A289" s="14" t="s">
        <v>73</v>
      </c>
      <c r="C289" s="14" t="str">
        <f>A289 &amp; B289</f>
        <v xml:space="preserve">  no shutdown</v>
      </c>
    </row>
    <row r="290" spans="1:3">
      <c r="C290" s="14" t="str">
        <f t="shared" ref="C290:C310" si="7">A290 &amp; B290</f>
        <v/>
      </c>
    </row>
    <row r="291" spans="1:3">
      <c r="A291" s="14" t="s">
        <v>32</v>
      </c>
      <c r="C291" s="14" t="str">
        <f t="shared" si="7"/>
        <v>port bri 0 4</v>
      </c>
    </row>
    <row r="292" spans="1:3">
      <c r="A292" s="14" t="s">
        <v>14</v>
      </c>
      <c r="C292" s="14" t="str">
        <f t="shared" si="7"/>
        <v xml:space="preserve">  clock auto</v>
      </c>
    </row>
    <row r="293" spans="1:3">
      <c r="A293" s="14" t="s">
        <v>26</v>
      </c>
      <c r="C293" s="14" t="str">
        <f t="shared" si="7"/>
        <v xml:space="preserve">  power-feed</v>
      </c>
    </row>
    <row r="294" spans="1:3">
      <c r="A294" s="14" t="s">
        <v>15</v>
      </c>
      <c r="C294" s="14" t="str">
        <f t="shared" si="7"/>
        <v xml:space="preserve">  encapsulation q921</v>
      </c>
    </row>
    <row r="295" spans="1:3">
      <c r="C295" s="14" t="str">
        <f t="shared" si="7"/>
        <v/>
      </c>
    </row>
    <row r="296" spans="1:3">
      <c r="A296" s="14" t="s">
        <v>16</v>
      </c>
      <c r="C296" s="14" t="str">
        <f t="shared" si="7"/>
        <v xml:space="preserve">  q921</v>
      </c>
    </row>
    <row r="297" spans="1:3">
      <c r="A297" s="14" t="s">
        <v>36</v>
      </c>
      <c r="B297" s="14" t="str">
        <f>TRIM([0]!IsdnL2ProtocolPbx)</f>
        <v>pp</v>
      </c>
      <c r="C297" s="14" t="str">
        <f t="shared" si="7"/>
        <v xml:space="preserve">    protocol pp</v>
      </c>
    </row>
    <row r="298" spans="1:3">
      <c r="A298" s="14" t="s">
        <v>17</v>
      </c>
      <c r="C298" s="14" t="str">
        <f t="shared" si="7"/>
        <v xml:space="preserve">    uni-side auto</v>
      </c>
    </row>
    <row r="299" spans="1:3">
      <c r="A299" s="14" t="s">
        <v>18</v>
      </c>
      <c r="C299" s="14" t="str">
        <f t="shared" si="7"/>
        <v xml:space="preserve">    encapsulation q931</v>
      </c>
    </row>
    <row r="300" spans="1:3">
      <c r="C300" s="14" t="str">
        <f t="shared" si="7"/>
        <v/>
      </c>
    </row>
    <row r="301" spans="1:3">
      <c r="A301" s="14" t="s">
        <v>19</v>
      </c>
      <c r="C301" s="14" t="str">
        <f t="shared" si="7"/>
        <v xml:space="preserve">    q931</v>
      </c>
    </row>
    <row r="302" spans="1:3">
      <c r="A302" s="14" t="s">
        <v>20</v>
      </c>
      <c r="C302" s="14" t="str">
        <f t="shared" si="7"/>
        <v xml:space="preserve">      protocol dss1</v>
      </c>
    </row>
    <row r="303" spans="1:3">
      <c r="A303" s="14" t="s">
        <v>21</v>
      </c>
      <c r="C303" s="14" t="str">
        <f t="shared" si="7"/>
        <v xml:space="preserve">      uni-side net</v>
      </c>
    </row>
    <row r="304" spans="1:3">
      <c r="A304" s="14" t="s">
        <v>22</v>
      </c>
      <c r="C304" s="14" t="str">
        <f t="shared" si="7"/>
        <v xml:space="preserve">      bchan-number-order ascending</v>
      </c>
    </row>
    <row r="305" spans="1:3">
      <c r="A305" s="14" t="s">
        <v>23</v>
      </c>
      <c r="C305" s="14" t="str">
        <f t="shared" si="7"/>
        <v xml:space="preserve">      encapsulation cc-isdn</v>
      </c>
    </row>
    <row r="306" spans="1:3">
      <c r="A306" s="14" t="s">
        <v>33</v>
      </c>
      <c r="C306" s="14" t="str">
        <f t="shared" si="7"/>
        <v xml:space="preserve">      bind interface IF_ISDN_04 switch</v>
      </c>
    </row>
    <row r="307" spans="1:3">
      <c r="C307" s="14" t="str">
        <f t="shared" si="7"/>
        <v/>
      </c>
    </row>
    <row r="308" spans="1:3">
      <c r="A308" s="14" t="s">
        <v>32</v>
      </c>
      <c r="C308" s="14" t="str">
        <f t="shared" si="7"/>
        <v>port bri 0 4</v>
      </c>
    </row>
    <row r="309" spans="1:3">
      <c r="A309" s="14" t="s">
        <v>73</v>
      </c>
      <c r="C309" s="14" t="str">
        <f t="shared" si="7"/>
        <v xml:space="preserve">  no shutdown</v>
      </c>
    </row>
    <row r="310" spans="1:3">
      <c r="C310" s="14" t="str">
        <f t="shared" si="7"/>
        <v/>
      </c>
    </row>
    <row r="311" spans="1:3">
      <c r="C311" s="14" t="str">
        <f t="shared" ref="C311:C325" si="8">A311 &amp; B311</f>
        <v/>
      </c>
    </row>
    <row r="312" spans="1:3" customFormat="1">
      <c r="A312" s="14" t="s">
        <v>100</v>
      </c>
      <c r="B312" s="14"/>
      <c r="C312" s="14" t="str">
        <f>A312 &amp; B312</f>
        <v>#-------------------------------END------------------------------#</v>
      </c>
    </row>
    <row r="313" spans="1:3">
      <c r="C313" s="14" t="str">
        <f t="shared" si="8"/>
        <v/>
      </c>
    </row>
    <row r="314" spans="1:3">
      <c r="C314" s="14" t="str">
        <f t="shared" si="8"/>
        <v/>
      </c>
    </row>
    <row r="315" spans="1:3">
      <c r="C315" s="14" t="str">
        <f t="shared" si="8"/>
        <v/>
      </c>
    </row>
    <row r="316" spans="1:3">
      <c r="C316" s="14" t="str">
        <f t="shared" si="8"/>
        <v/>
      </c>
    </row>
    <row r="317" spans="1:3">
      <c r="C317" s="14" t="str">
        <f t="shared" si="8"/>
        <v/>
      </c>
    </row>
    <row r="318" spans="1:3">
      <c r="C318" s="14" t="str">
        <f t="shared" si="8"/>
        <v/>
      </c>
    </row>
    <row r="319" spans="1:3">
      <c r="C319" s="14" t="str">
        <f t="shared" si="8"/>
        <v/>
      </c>
    </row>
    <row r="320" spans="1:3">
      <c r="C320" s="14" t="str">
        <f t="shared" si="8"/>
        <v/>
      </c>
    </row>
    <row r="321" spans="3:3">
      <c r="C321" s="14" t="str">
        <f t="shared" si="8"/>
        <v/>
      </c>
    </row>
    <row r="322" spans="3:3">
      <c r="C322" s="14" t="str">
        <f t="shared" si="8"/>
        <v/>
      </c>
    </row>
    <row r="323" spans="3:3">
      <c r="C323" s="14" t="str">
        <f t="shared" si="8"/>
        <v/>
      </c>
    </row>
    <row r="324" spans="3:3">
      <c r="C324" s="14" t="str">
        <f t="shared" si="8"/>
        <v/>
      </c>
    </row>
    <row r="325" spans="3:3">
      <c r="C325" s="14" t="str">
        <f t="shared" si="8"/>
        <v/>
      </c>
    </row>
    <row r="326" spans="3:3">
      <c r="C326" s="14" t="str">
        <f>A326 &amp; B326</f>
        <v/>
      </c>
    </row>
    <row r="327" spans="3:3">
      <c r="C327" s="14" t="str">
        <f>A327 &amp; B327</f>
        <v/>
      </c>
    </row>
    <row r="328" spans="3:3">
      <c r="C328" s="14" t="str">
        <f>A328 &amp; B328</f>
        <v/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tabColor theme="5" tint="0.39997558519241921"/>
  </sheetPr>
  <dimension ref="A1:C232"/>
  <sheetViews>
    <sheetView showGridLines="0" topLeftCell="A90" workbookViewId="0">
      <selection activeCell="C35" sqref="C35"/>
    </sheetView>
  </sheetViews>
  <sheetFormatPr baseColWidth="10" defaultRowHeight="15"/>
  <cols>
    <col min="1" max="1" width="76.28515625" customWidth="1"/>
    <col min="2" max="2" width="23" customWidth="1"/>
    <col min="3" max="3" width="88.85546875" bestFit="1" customWidth="1"/>
  </cols>
  <sheetData>
    <row r="1" spans="1:3">
      <c r="A1" s="14" t="s">
        <v>105</v>
      </c>
      <c r="B1" s="14"/>
      <c r="C1" s="14" t="str">
        <f t="shared" ref="C1:C62" si="0">A1 &amp; B1</f>
        <v>#----------------------------------------------------------------#</v>
      </c>
    </row>
    <row r="2" spans="1:3">
      <c r="A2" s="14" t="s">
        <v>106</v>
      </c>
      <c r="B2" s="14"/>
      <c r="C2" s="14" t="str">
        <f t="shared" si="0"/>
        <v>#                                                                #</v>
      </c>
    </row>
    <row r="3" spans="1:3">
      <c r="A3" s="14" t="s">
        <v>107</v>
      </c>
      <c r="B3" s="14"/>
      <c r="C3" s="14" t="str">
        <f t="shared" si="0"/>
        <v># SN4638/5BIS                                                    #</v>
      </c>
    </row>
    <row r="4" spans="1:3">
      <c r="A4" s="14" t="s">
        <v>108</v>
      </c>
      <c r="B4" s="14"/>
      <c r="C4" s="14" t="str">
        <f t="shared" si="0"/>
        <v># R6.4 2013-07-12 H323 SIP BRI                                   #</v>
      </c>
    </row>
    <row r="5" spans="1:3" s="22" customFormat="1" ht="21">
      <c r="A5" s="23" t="s">
        <v>206</v>
      </c>
      <c r="B5" s="21"/>
      <c r="C5" s="21" t="str">
        <f t="shared" si="0"/>
        <v>#                 PATTON T2             #</v>
      </c>
    </row>
    <row r="6" spans="1:3">
      <c r="A6" s="14" t="s">
        <v>205</v>
      </c>
      <c r="B6" s="14"/>
      <c r="C6" s="14" t="str">
        <f t="shared" si="0"/>
        <v># SN/000000000000                                                #</v>
      </c>
    </row>
    <row r="7" spans="1:3">
      <c r="A7" s="14" t="s">
        <v>109</v>
      </c>
      <c r="B7" s="14"/>
      <c r="C7" s="14" t="str">
        <f t="shared" si="0"/>
        <v># Generated configuration file                                   #</v>
      </c>
    </row>
    <row r="8" spans="1:3">
      <c r="A8" s="14" t="s">
        <v>106</v>
      </c>
      <c r="B8" s="14"/>
      <c r="C8" s="14" t="str">
        <f t="shared" si="0"/>
        <v>#                                                                #</v>
      </c>
    </row>
    <row r="9" spans="1:3">
      <c r="A9" s="14" t="s">
        <v>105</v>
      </c>
      <c r="B9" s="14"/>
      <c r="C9" s="14" t="str">
        <f t="shared" si="0"/>
        <v>#----------------------------------------------------------------#</v>
      </c>
    </row>
    <row r="10" spans="1:3">
      <c r="A10" s="14"/>
      <c r="B10" s="14"/>
      <c r="C10" s="14" t="str">
        <f t="shared" si="0"/>
        <v/>
      </c>
    </row>
    <row r="11" spans="1:3">
      <c r="A11" s="14" t="s">
        <v>40</v>
      </c>
      <c r="B11" s="14"/>
      <c r="C11" s="14" t="str">
        <f t="shared" si="0"/>
        <v>cli version 3.20</v>
      </c>
    </row>
    <row r="12" spans="1:3">
      <c r="A12" s="14" t="s">
        <v>3</v>
      </c>
      <c r="B12" s="14"/>
      <c r="C12" s="14" t="str">
        <f>IF(LEN([0]!Password ) &gt; 0,(A12 &amp; TRIM([0]!Administrator) &amp; " password " &amp; TRIM([0]!Password)),"")</f>
        <v>administrator UUUUUUUU password PPPPPPPP</v>
      </c>
    </row>
    <row r="13" spans="1:3">
      <c r="A13" s="14" t="s">
        <v>204</v>
      </c>
      <c r="B13" s="14"/>
      <c r="C13" s="14" t="str">
        <f>A13&amp;B13</f>
        <v>clock local default-offset +01:00</v>
      </c>
    </row>
    <row r="14" spans="1:3">
      <c r="A14" s="14" t="s">
        <v>97</v>
      </c>
      <c r="B14" s="14" t="str">
        <f>TRIM([0]!DnsServer)</f>
        <v>DNSDNSDN</v>
      </c>
      <c r="C14" s="14" t="str">
        <f>IF(LOWER(TRIM([0]!LanIP)) = "dhcp", "", (A14 &amp; B14))</f>
        <v>dns-client server DNSDNSDN</v>
      </c>
    </row>
    <row r="15" spans="1:3">
      <c r="A15" s="14" t="s">
        <v>87</v>
      </c>
      <c r="B15" s="14"/>
      <c r="C15" s="14" t="str">
        <f t="shared" si="0"/>
        <v>dns-relay</v>
      </c>
    </row>
    <row r="16" spans="1:3">
      <c r="A16" s="14" t="s">
        <v>57</v>
      </c>
      <c r="B16" s="14"/>
      <c r="C16" s="14" t="str">
        <f t="shared" si="0"/>
        <v>webserver port 80 language en</v>
      </c>
    </row>
    <row r="17" spans="1:3">
      <c r="A17" s="14" t="s">
        <v>88</v>
      </c>
      <c r="B17" s="14"/>
      <c r="C17" s="14" t="str">
        <f>(A17&amp;B17)</f>
        <v>sntp-client</v>
      </c>
    </row>
    <row r="18" spans="1:3">
      <c r="A18" s="14" t="s">
        <v>56</v>
      </c>
      <c r="B18" s="14" t="str">
        <f>TRIM([0]!SntpServer)</f>
        <v>SNTPSNTP</v>
      </c>
      <c r="C18" s="14" t="str">
        <f>A18 &amp;B18</f>
        <v>sntp-client server primary SNTPSNTP</v>
      </c>
    </row>
    <row r="19" spans="1:3">
      <c r="A19" s="14" t="s">
        <v>181</v>
      </c>
      <c r="B19" s="14" t="str">
        <f>TRIM([0]!Hostname)</f>
        <v>HOSTHOST</v>
      </c>
      <c r="C19" s="14" t="str">
        <f>A19 &amp;B19</f>
        <v>system hostname HOSTHOST</v>
      </c>
    </row>
    <row r="20" spans="1:3">
      <c r="A20" s="14"/>
      <c r="B20" s="14"/>
      <c r="C20" s="14" t="str">
        <f t="shared" si="0"/>
        <v/>
      </c>
    </row>
    <row r="21" spans="1:3">
      <c r="A21" s="14" t="s">
        <v>58</v>
      </c>
      <c r="B21" s="14"/>
      <c r="C21" s="14" t="str">
        <f t="shared" si="0"/>
        <v>system</v>
      </c>
    </row>
    <row r="22" spans="1:3">
      <c r="A22" s="14"/>
      <c r="B22" s="14"/>
      <c r="C22" s="14" t="str">
        <f t="shared" si="0"/>
        <v/>
      </c>
    </row>
    <row r="23" spans="1:3">
      <c r="A23" s="14" t="s">
        <v>59</v>
      </c>
      <c r="B23" s="14"/>
      <c r="C23" s="14" t="str">
        <f t="shared" si="0"/>
        <v xml:space="preserve">  ic voice 0</v>
      </c>
    </row>
    <row r="24" spans="1:3">
      <c r="A24" s="14"/>
      <c r="B24" s="14"/>
      <c r="C24" s="14" t="str">
        <f t="shared" si="0"/>
        <v/>
      </c>
    </row>
    <row r="25" spans="1:3">
      <c r="A25" s="14" t="s">
        <v>58</v>
      </c>
      <c r="B25" s="14"/>
      <c r="C25" s="14" t="str">
        <f t="shared" si="0"/>
        <v>system</v>
      </c>
    </row>
    <row r="26" spans="1:3">
      <c r="A26" s="14" t="s">
        <v>182</v>
      </c>
      <c r="B26" s="14"/>
      <c r="C26" s="14" t="str">
        <f t="shared" si="0"/>
        <v xml:space="preserve">  clock-source 1 e1t1 0 0</v>
      </c>
    </row>
    <row r="27" spans="1:3">
      <c r="A27" s="14"/>
      <c r="B27" s="14"/>
      <c r="C27" s="14" t="str">
        <f t="shared" si="0"/>
        <v/>
      </c>
    </row>
    <row r="28" spans="1:3">
      <c r="A28" s="14" t="s">
        <v>44</v>
      </c>
      <c r="B28" s="14"/>
      <c r="C28" s="14" t="str">
        <f t="shared" si="0"/>
        <v>profile napt NAPT_WAN</v>
      </c>
    </row>
    <row r="29" spans="1:3">
      <c r="A29" s="14"/>
      <c r="B29" s="14"/>
      <c r="C29" s="14" t="str">
        <f t="shared" si="0"/>
        <v/>
      </c>
    </row>
    <row r="30" spans="1:3">
      <c r="A30" s="14" t="s">
        <v>61</v>
      </c>
      <c r="B30" s="14"/>
      <c r="C30" s="14" t="str">
        <f t="shared" si="0"/>
        <v>profile ppp default</v>
      </c>
    </row>
    <row r="31" spans="1:3">
      <c r="A31" s="14"/>
      <c r="B31" s="14"/>
      <c r="C31" s="14" t="str">
        <f t="shared" si="0"/>
        <v/>
      </c>
    </row>
    <row r="32" spans="1:3">
      <c r="A32" s="14" t="s">
        <v>110</v>
      </c>
      <c r="B32" s="14"/>
      <c r="C32" s="14" t="str">
        <f t="shared" si="0"/>
        <v>profile call-progress-tone defaultDialtone</v>
      </c>
    </row>
    <row r="33" spans="1:3">
      <c r="A33" s="14" t="s">
        <v>111</v>
      </c>
      <c r="B33" s="14"/>
      <c r="C33" s="14" t="str">
        <f t="shared" si="0"/>
        <v xml:space="preserve">  play 1 5000 440 -10</v>
      </c>
    </row>
    <row r="34" spans="1:3">
      <c r="A34" s="14"/>
      <c r="B34" s="14"/>
      <c r="C34" s="14" t="str">
        <f t="shared" si="0"/>
        <v/>
      </c>
    </row>
    <row r="35" spans="1:3">
      <c r="A35" s="14" t="s">
        <v>112</v>
      </c>
      <c r="B35" s="14"/>
      <c r="C35" s="14" t="str">
        <f t="shared" si="0"/>
        <v>profile call-progress-tone defaultAlertingtone</v>
      </c>
    </row>
    <row r="36" spans="1:3">
      <c r="A36" s="14" t="s">
        <v>113</v>
      </c>
      <c r="B36" s="14"/>
      <c r="C36" s="14" t="str">
        <f t="shared" si="0"/>
        <v xml:space="preserve">  play 1 1500 440 -10</v>
      </c>
    </row>
    <row r="37" spans="1:3">
      <c r="A37" s="14" t="s">
        <v>114</v>
      </c>
      <c r="B37" s="14"/>
      <c r="C37" s="14" t="str">
        <f t="shared" si="0"/>
        <v xml:space="preserve">  pause 2 4000</v>
      </c>
    </row>
    <row r="38" spans="1:3">
      <c r="A38" s="14"/>
      <c r="B38" s="14"/>
      <c r="C38" s="14" t="str">
        <f t="shared" si="0"/>
        <v/>
      </c>
    </row>
    <row r="39" spans="1:3">
      <c r="A39" s="14" t="s">
        <v>115</v>
      </c>
      <c r="B39" s="14"/>
      <c r="C39" s="14" t="str">
        <f t="shared" si="0"/>
        <v>profile call-progress-tone defaultBusytone</v>
      </c>
    </row>
    <row r="40" spans="1:3">
      <c r="A40" s="14" t="s">
        <v>116</v>
      </c>
      <c r="B40" s="14"/>
      <c r="C40" s="14" t="str">
        <f t="shared" si="0"/>
        <v xml:space="preserve">  play 1 500 440 -10</v>
      </c>
    </row>
    <row r="41" spans="1:3">
      <c r="A41" s="14" t="s">
        <v>117</v>
      </c>
      <c r="B41" s="14"/>
      <c r="C41" s="14" t="str">
        <f t="shared" si="0"/>
        <v xml:space="preserve">  pause 2 500</v>
      </c>
    </row>
    <row r="42" spans="1:3">
      <c r="A42" s="14"/>
      <c r="B42" s="14"/>
      <c r="C42" s="14" t="str">
        <f t="shared" si="0"/>
        <v/>
      </c>
    </row>
    <row r="43" spans="1:3">
      <c r="A43" s="14" t="s">
        <v>62</v>
      </c>
      <c r="B43" s="14"/>
      <c r="C43" s="14" t="str">
        <f t="shared" si="0"/>
        <v>profile tone-set default</v>
      </c>
    </row>
    <row r="44" spans="1:3">
      <c r="A44" s="14" t="s">
        <v>118</v>
      </c>
      <c r="B44" s="14"/>
      <c r="C44" s="14" t="str">
        <f t="shared" si="0"/>
        <v xml:space="preserve">  map call-progress-tone release-tone defaultBusytone</v>
      </c>
    </row>
    <row r="45" spans="1:3">
      <c r="A45" s="14" t="s">
        <v>119</v>
      </c>
      <c r="B45" s="14"/>
      <c r="C45" s="14" t="str">
        <f t="shared" si="0"/>
        <v xml:space="preserve">  map call-progress-tone congestion-tone defaultBusytone</v>
      </c>
    </row>
    <row r="46" spans="1:3">
      <c r="A46" s="14"/>
      <c r="B46" s="14"/>
      <c r="C46" s="14" t="str">
        <f t="shared" si="0"/>
        <v/>
      </c>
    </row>
    <row r="47" spans="1:3">
      <c r="A47" s="14" t="s">
        <v>63</v>
      </c>
      <c r="B47" s="14"/>
      <c r="C47" s="14" t="str">
        <f t="shared" si="0"/>
        <v>profile voip default</v>
      </c>
    </row>
    <row r="48" spans="1:3">
      <c r="A48" s="14" t="s">
        <v>120</v>
      </c>
      <c r="B48" s="14"/>
      <c r="C48" s="14" t="str">
        <f t="shared" si="0"/>
        <v xml:space="preserve">  codec 1 g711alaw64k rx-length 20 tx-length 20</v>
      </c>
    </row>
    <row r="49" spans="1:3">
      <c r="A49" s="14" t="s">
        <v>121</v>
      </c>
      <c r="B49" s="14"/>
      <c r="C49" s="14" t="str">
        <f t="shared" si="0"/>
        <v xml:space="preserve">  codec 2 g711ulaw64k rx-length 20 tx-length 20</v>
      </c>
    </row>
    <row r="50" spans="1:3">
      <c r="A50" s="14" t="s">
        <v>122</v>
      </c>
      <c r="B50" s="14"/>
      <c r="C50" s="14" t="str">
        <f t="shared" si="0"/>
        <v xml:space="preserve">  dejitter-max-delay 200</v>
      </c>
    </row>
    <row r="51" spans="1:3">
      <c r="A51" s="14" t="s">
        <v>45</v>
      </c>
      <c r="B51" s="14"/>
      <c r="C51" s="14" t="str">
        <f t="shared" si="0"/>
        <v xml:space="preserve">  fax transmission 1 relay t38-udp</v>
      </c>
    </row>
    <row r="52" spans="1:3">
      <c r="A52" s="14" t="s">
        <v>123</v>
      </c>
      <c r="B52" s="14"/>
      <c r="C52" s="14" t="str">
        <f t="shared" si="0"/>
        <v xml:space="preserve">  fax transmission 2 bypass g711alaw64k rx-length 20 tx-length 20</v>
      </c>
    </row>
    <row r="53" spans="1:3">
      <c r="A53" s="14" t="s">
        <v>124</v>
      </c>
      <c r="B53" s="14"/>
      <c r="C53" s="14" t="str">
        <f t="shared" si="0"/>
        <v xml:space="preserve">  fax bypass-method signaling</v>
      </c>
    </row>
    <row r="54" spans="1:3">
      <c r="A54" s="14" t="s">
        <v>125</v>
      </c>
      <c r="B54" s="14"/>
      <c r="C54" s="14" t="str">
        <f t="shared" si="0"/>
        <v xml:space="preserve">  modem transmission 1 bypass g711alaw64k rx-length 20 tx-length 20</v>
      </c>
    </row>
    <row r="55" spans="1:3">
      <c r="A55" s="14" t="s">
        <v>126</v>
      </c>
      <c r="B55" s="14"/>
      <c r="C55" s="14" t="str">
        <f t="shared" si="0"/>
        <v xml:space="preserve">  modem transmission 2 bypass g711ulaw64k rx-length 20 tx-length 20</v>
      </c>
    </row>
    <row r="56" spans="1:3">
      <c r="A56" s="14" t="s">
        <v>127</v>
      </c>
      <c r="B56" s="14"/>
      <c r="C56" s="14" t="str">
        <f t="shared" si="0"/>
        <v xml:space="preserve">  modem bypass-method signaling</v>
      </c>
    </row>
    <row r="57" spans="1:3">
      <c r="A57" s="14"/>
      <c r="B57" s="14"/>
      <c r="C57" s="14" t="str">
        <f t="shared" si="0"/>
        <v/>
      </c>
    </row>
    <row r="58" spans="1:3">
      <c r="A58" s="14" t="s">
        <v>64</v>
      </c>
      <c r="B58" s="14"/>
      <c r="C58" s="14" t="str">
        <f t="shared" si="0"/>
        <v>profile pstn default</v>
      </c>
    </row>
    <row r="59" spans="1:3">
      <c r="A59" s="14"/>
      <c r="B59" s="14"/>
      <c r="C59" s="14" t="str">
        <f t="shared" si="0"/>
        <v/>
      </c>
    </row>
    <row r="60" spans="1:3">
      <c r="A60" s="14" t="s">
        <v>65</v>
      </c>
      <c r="B60" s="14"/>
      <c r="C60" s="14" t="str">
        <f t="shared" si="0"/>
        <v>profile sip default</v>
      </c>
    </row>
    <row r="61" spans="1:3">
      <c r="A61" s="14" t="s">
        <v>46</v>
      </c>
      <c r="B61" s="14"/>
      <c r="C61" s="14" t="str">
        <f t="shared" si="0"/>
        <v xml:space="preserve">  no autonomous-transitioning</v>
      </c>
    </row>
    <row r="62" spans="1:3">
      <c r="A62" s="14"/>
      <c r="B62" s="14"/>
      <c r="C62" s="14" t="str">
        <f t="shared" si="0"/>
        <v/>
      </c>
    </row>
    <row r="63" spans="1:3">
      <c r="A63" s="14" t="s">
        <v>128</v>
      </c>
      <c r="B63" s="14"/>
      <c r="C63" s="14" t="str">
        <f t="shared" ref="C63:C121" si="1">A63 &amp; B63</f>
        <v>profile dhcp-server DHCPS_LAN</v>
      </c>
    </row>
    <row r="64" spans="1:3">
      <c r="A64" s="14" t="s">
        <v>174</v>
      </c>
      <c r="B64" s="14"/>
      <c r="C64" s="14" t="str">
        <f t="shared" si="1"/>
        <v xml:space="preserve">  network 192.168.104.0 255.255.255.0</v>
      </c>
    </row>
    <row r="65" spans="1:3">
      <c r="A65" s="14" t="s">
        <v>175</v>
      </c>
      <c r="B65" s="14"/>
      <c r="C65" s="14" t="str">
        <f t="shared" si="1"/>
        <v xml:space="preserve">  include 1 192.168.104.10 192.168.104.99</v>
      </c>
    </row>
    <row r="66" spans="1:3">
      <c r="A66" s="14" t="s">
        <v>129</v>
      </c>
      <c r="B66" s="14"/>
      <c r="C66" s="14" t="str">
        <f t="shared" si="1"/>
        <v xml:space="preserve">  lease 2 hours</v>
      </c>
    </row>
    <row r="67" spans="1:3">
      <c r="A67" s="14" t="s">
        <v>176</v>
      </c>
      <c r="B67" s="14"/>
      <c r="C67" s="14" t="str">
        <f t="shared" si="1"/>
        <v xml:space="preserve">  default-router 1 192.168.104.1</v>
      </c>
    </row>
    <row r="68" spans="1:3">
      <c r="A68" s="14" t="s">
        <v>171</v>
      </c>
      <c r="B68" s="14"/>
      <c r="C68" s="14" t="str">
        <f t="shared" si="1"/>
        <v xml:space="preserve">  domain-name-server 1 8.8.8.8</v>
      </c>
    </row>
    <row r="69" spans="1:3">
      <c r="A69" s="14"/>
      <c r="B69" s="14"/>
      <c r="C69" s="14" t="str">
        <f t="shared" si="1"/>
        <v/>
      </c>
    </row>
    <row r="70" spans="1:3">
      <c r="A70" s="14" t="s">
        <v>66</v>
      </c>
      <c r="B70" s="14"/>
      <c r="C70" s="14" t="str">
        <f t="shared" si="1"/>
        <v>profile aaa default</v>
      </c>
    </row>
    <row r="71" spans="1:3">
      <c r="A71" s="14" t="s">
        <v>67</v>
      </c>
      <c r="B71" s="14"/>
      <c r="C71" s="14" t="str">
        <f t="shared" si="1"/>
        <v xml:space="preserve">  method 1 local</v>
      </c>
    </row>
    <row r="72" spans="1:3">
      <c r="A72" s="14" t="s">
        <v>68</v>
      </c>
      <c r="B72" s="14"/>
      <c r="C72" s="14" t="str">
        <f t="shared" si="1"/>
        <v xml:space="preserve">  method 2 none</v>
      </c>
    </row>
    <row r="73" spans="1:3">
      <c r="A73" s="14"/>
      <c r="B73" s="14"/>
      <c r="C73" s="14" t="str">
        <f t="shared" si="1"/>
        <v/>
      </c>
    </row>
    <row r="74" spans="1:3">
      <c r="A74" s="14"/>
      <c r="B74" s="14"/>
      <c r="C74" s="14" t="str">
        <f t="shared" si="1"/>
        <v/>
      </c>
    </row>
    <row r="75" spans="1:3">
      <c r="A75" s="14" t="s">
        <v>69</v>
      </c>
      <c r="B75" s="14"/>
      <c r="C75" s="14" t="str">
        <f t="shared" si="1"/>
        <v>context ip router</v>
      </c>
    </row>
    <row r="76" spans="1:3">
      <c r="A76" s="14"/>
      <c r="B76" s="14"/>
      <c r="C76" s="14" t="str">
        <f t="shared" si="1"/>
        <v/>
      </c>
    </row>
    <row r="77" spans="1:3">
      <c r="A77" s="14" t="s">
        <v>130</v>
      </c>
      <c r="B77" s="14"/>
      <c r="C77" s="14" t="str">
        <f t="shared" si="1"/>
        <v xml:space="preserve">  interface WAN</v>
      </c>
    </row>
    <row r="78" spans="1:3">
      <c r="A78" s="14" t="s">
        <v>5</v>
      </c>
      <c r="B78" s="14"/>
      <c r="C78" s="14" t="str">
        <f>IF(LOWER(TRIM([0]!LanIP)) = "dhcp", (A78 &amp; "dhcp"), (A78 &amp; TRIM([0]!LanIP) &amp; " " &amp;TRIM([0]!LanMask)))</f>
        <v xml:space="preserve">    ipaddress AAAAAAAA MMMM</v>
      </c>
    </row>
    <row r="79" spans="1:3">
      <c r="A79" s="14" t="s">
        <v>47</v>
      </c>
      <c r="B79" s="14"/>
      <c r="C79" s="14" t="str">
        <f t="shared" si="1"/>
        <v xml:space="preserve">    use profile napt NAPT_WAN</v>
      </c>
    </row>
    <row r="80" spans="1:3">
      <c r="A80" s="14" t="s">
        <v>70</v>
      </c>
      <c r="B80" s="14"/>
      <c r="C80" s="14" t="str">
        <f t="shared" si="1"/>
        <v xml:space="preserve">    tcp adjust-mss rx mtu</v>
      </c>
    </row>
    <row r="81" spans="1:3">
      <c r="A81" s="14" t="s">
        <v>71</v>
      </c>
      <c r="B81" s="14"/>
      <c r="C81" s="14" t="str">
        <f t="shared" si="1"/>
        <v xml:space="preserve">    tcp adjust-mss tx mtu</v>
      </c>
    </row>
    <row r="82" spans="1:3">
      <c r="A82" s="14"/>
      <c r="B82" s="14"/>
      <c r="C82" s="14" t="str">
        <f t="shared" si="1"/>
        <v/>
      </c>
    </row>
    <row r="83" spans="1:3">
      <c r="A83" s="14" t="s">
        <v>131</v>
      </c>
      <c r="B83" s="14"/>
      <c r="C83" s="14" t="str">
        <f t="shared" si="1"/>
        <v xml:space="preserve">  interface LAN</v>
      </c>
    </row>
    <row r="84" spans="1:3">
      <c r="A84" s="14" t="s">
        <v>177</v>
      </c>
      <c r="B84" s="14"/>
      <c r="C84" s="14" t="str">
        <f t="shared" si="1"/>
        <v xml:space="preserve">    ipaddress 192.168.104.1 255.255.255.0</v>
      </c>
    </row>
    <row r="85" spans="1:3">
      <c r="A85" s="14" t="s">
        <v>70</v>
      </c>
      <c r="B85" s="14"/>
      <c r="C85" s="14" t="str">
        <f t="shared" si="1"/>
        <v xml:space="preserve">    tcp adjust-mss rx mtu</v>
      </c>
    </row>
    <row r="86" spans="1:3">
      <c r="A86" s="14" t="s">
        <v>71</v>
      </c>
      <c r="B86" s="14"/>
      <c r="C86" s="14" t="str">
        <f t="shared" si="1"/>
        <v xml:space="preserve">    tcp adjust-mss tx mtu</v>
      </c>
    </row>
    <row r="87" spans="1:3">
      <c r="A87" s="14"/>
      <c r="B87" s="14"/>
      <c r="C87" s="14" t="str">
        <f t="shared" si="1"/>
        <v/>
      </c>
    </row>
    <row r="88" spans="1:3">
      <c r="A88" s="14" t="s">
        <v>69</v>
      </c>
      <c r="B88" s="14"/>
      <c r="C88" s="14" t="str">
        <f t="shared" si="1"/>
        <v>context ip router</v>
      </c>
    </row>
    <row r="89" spans="1:3">
      <c r="A89" s="14" t="s">
        <v>132</v>
      </c>
      <c r="B89" s="14"/>
      <c r="C89" s="14" t="str">
        <f t="shared" si="1"/>
        <v xml:space="preserve">  dhcp-server use profile DHCPS_LAN</v>
      </c>
    </row>
    <row r="90" spans="1:3">
      <c r="A90" s="14" t="s">
        <v>98</v>
      </c>
      <c r="B90" s="14" t="str">
        <f>TRIM([0]!DefGateway)</f>
        <v>GGGGGGGG</v>
      </c>
      <c r="C90" s="14" t="str">
        <f>IF([0]!LanIP = "DHCP","",(A90 &amp; B90))</f>
        <v xml:space="preserve">  route 0.0.0.0 0.0.0.0 GGGGGGGG</v>
      </c>
    </row>
    <row r="91" spans="1:3">
      <c r="A91" s="14"/>
      <c r="B91" s="14"/>
      <c r="C91" s="14" t="str">
        <f t="shared" si="1"/>
        <v/>
      </c>
    </row>
    <row r="92" spans="1:3">
      <c r="A92" s="14" t="s">
        <v>72</v>
      </c>
      <c r="B92" s="14"/>
      <c r="C92" s="14" t="str">
        <f t="shared" si="1"/>
        <v>context cs switch</v>
      </c>
    </row>
    <row r="93" spans="1:3">
      <c r="A93" s="14"/>
      <c r="B93" s="14"/>
      <c r="C93" s="14" t="str">
        <f t="shared" si="1"/>
        <v/>
      </c>
    </row>
    <row r="94" spans="1:3">
      <c r="A94" s="14" t="s">
        <v>133</v>
      </c>
      <c r="B94" s="14"/>
      <c r="C94" s="14" t="str">
        <f t="shared" si="1"/>
        <v xml:space="preserve">  routing-table called-e164 RT_ISDN_TO_SIP</v>
      </c>
    </row>
    <row r="95" spans="1:3">
      <c r="A95" s="14" t="s">
        <v>134</v>
      </c>
      <c r="B95" s="14"/>
      <c r="C95" s="14" t="str">
        <f t="shared" si="1"/>
        <v xml:space="preserve">    route 0......... dest-interface IF_SIP</v>
      </c>
    </row>
    <row r="96" spans="1:3">
      <c r="A96" s="14" t="s">
        <v>135</v>
      </c>
      <c r="B96" s="14"/>
      <c r="C96" s="14" t="str">
        <f t="shared" si="1"/>
        <v xml:space="preserve">    route 1[578] dest-interface IF_SIP</v>
      </c>
    </row>
    <row r="97" spans="1:3">
      <c r="A97" s="14" t="s">
        <v>136</v>
      </c>
      <c r="B97" s="14"/>
      <c r="C97" s="14" t="str">
        <f t="shared" si="1"/>
        <v xml:space="preserve">    route 11[023459] dest-interface IF_SIP</v>
      </c>
    </row>
    <row r="98" spans="1:3">
      <c r="A98" s="14" t="s">
        <v>137</v>
      </c>
      <c r="B98" s="14"/>
      <c r="C98" s="14" t="str">
        <f t="shared" si="1"/>
        <v xml:space="preserve">    route 118... dest-interface IF_SIP</v>
      </c>
    </row>
    <row r="99" spans="1:3">
      <c r="A99" s="14" t="s">
        <v>138</v>
      </c>
      <c r="B99" s="14"/>
      <c r="C99" s="14" t="str">
        <f t="shared" si="1"/>
        <v xml:space="preserve">    route 00T dest-interface IF_SIP</v>
      </c>
    </row>
    <row r="100" spans="1:3">
      <c r="A100" s="14" t="s">
        <v>139</v>
      </c>
      <c r="B100" s="14"/>
      <c r="C100" s="14" t="str">
        <f t="shared" si="1"/>
        <v xml:space="preserve">    route 10.. dest-interface IF_SIP</v>
      </c>
    </row>
    <row r="101" spans="1:3">
      <c r="A101" s="14" t="s">
        <v>140</v>
      </c>
      <c r="B101" s="14"/>
      <c r="C101" s="14" t="str">
        <f t="shared" si="1"/>
        <v xml:space="preserve">    route 3... dest-interface IF_SIP</v>
      </c>
    </row>
    <row r="102" spans="1:3">
      <c r="A102" s="14" t="s">
        <v>141</v>
      </c>
      <c r="B102" s="14"/>
      <c r="C102" s="14" t="str">
        <f t="shared" si="1"/>
        <v xml:space="preserve">    route 5.. dest-interface IF_SIP</v>
      </c>
    </row>
    <row r="103" spans="1:3">
      <c r="A103" s="14" t="s">
        <v>142</v>
      </c>
      <c r="B103" s="14"/>
      <c r="C103" s="14" t="str">
        <f t="shared" si="1"/>
        <v xml:space="preserve">    route default dest-interface IF_SIP</v>
      </c>
    </row>
    <row r="104" spans="1:3">
      <c r="A104" s="14" t="s">
        <v>143</v>
      </c>
      <c r="B104" s="14"/>
      <c r="C104" s="14" t="str">
        <f t="shared" si="1"/>
        <v xml:space="preserve">    route 3651T dest-interface IF_SIP CLIR</v>
      </c>
    </row>
    <row r="105" spans="1:3">
      <c r="A105" s="14"/>
      <c r="B105" s="14"/>
      <c r="C105" s="14" t="str">
        <f t="shared" si="1"/>
        <v/>
      </c>
    </row>
    <row r="106" spans="1:3">
      <c r="A106" s="14" t="s">
        <v>144</v>
      </c>
      <c r="B106" s="14"/>
      <c r="C106" s="14" t="str">
        <f t="shared" si="1"/>
        <v xml:space="preserve">  routing-table called-e164 RT_SIP_TO_RNIS</v>
      </c>
    </row>
    <row r="107" spans="1:3">
      <c r="A107" s="14" t="s">
        <v>203</v>
      </c>
      <c r="B107" s="14"/>
      <c r="C107" s="14" t="str">
        <f t="shared" si="1"/>
        <v xml:space="preserve">    route default dest-interface IF_ISDN_01</v>
      </c>
    </row>
    <row r="108" spans="1:3">
      <c r="A108" s="14"/>
      <c r="B108" s="14"/>
      <c r="C108" s="14" t="str">
        <f t="shared" si="1"/>
        <v/>
      </c>
    </row>
    <row r="109" spans="1:3">
      <c r="A109" s="14" t="s">
        <v>146</v>
      </c>
      <c r="B109" s="14"/>
      <c r="C109" s="14" t="str">
        <f t="shared" si="1"/>
        <v xml:space="preserve">  mapping-table called-e164 to calling-pi CLIR</v>
      </c>
    </row>
    <row r="110" spans="1:3">
      <c r="A110" s="14" t="s">
        <v>147</v>
      </c>
      <c r="B110" s="14"/>
      <c r="C110" s="14" t="str">
        <f t="shared" si="1"/>
        <v xml:space="preserve">    map 3651 to restricted</v>
      </c>
    </row>
    <row r="111" spans="1:3">
      <c r="A111" s="14"/>
      <c r="B111" s="14"/>
      <c r="C111" s="14" t="str">
        <f t="shared" si="1"/>
        <v/>
      </c>
    </row>
    <row r="112" spans="1:3">
      <c r="A112" s="14" t="s">
        <v>49</v>
      </c>
      <c r="B112" s="14"/>
      <c r="C112" s="14" t="str">
        <f t="shared" si="1"/>
        <v xml:space="preserve">  interface isdn IF_ISDN_01</v>
      </c>
    </row>
    <row r="113" spans="1:3">
      <c r="A113" s="14" t="s">
        <v>148</v>
      </c>
      <c r="B113" s="14"/>
      <c r="C113" s="14" t="str">
        <f t="shared" si="1"/>
        <v xml:space="preserve">    route call dest-table RT_ISDN_TO_SIP</v>
      </c>
    </row>
    <row r="114" spans="1:3">
      <c r="A114" s="14" t="s">
        <v>149</v>
      </c>
      <c r="B114" s="14"/>
      <c r="C114" s="14" t="str">
        <f t="shared" si="1"/>
        <v xml:space="preserve">    caller-name</v>
      </c>
    </row>
    <row r="115" spans="1:3">
      <c r="A115" s="14" t="s">
        <v>150</v>
      </c>
      <c r="B115" s="14"/>
      <c r="C115" s="14" t="str">
        <f t="shared" si="1"/>
        <v xml:space="preserve">    user-side-ringback-tone</v>
      </c>
    </row>
    <row r="116" spans="1:3">
      <c r="A116" s="14"/>
      <c r="B116" s="14"/>
      <c r="C116" s="14" t="str">
        <f t="shared" si="1"/>
        <v/>
      </c>
    </row>
    <row r="117" spans="1:3">
      <c r="A117" s="14"/>
      <c r="B117" s="14"/>
      <c r="C117" s="14" t="str">
        <f t="shared" si="1"/>
        <v/>
      </c>
    </row>
    <row r="118" spans="1:3">
      <c r="A118" s="14" t="s">
        <v>151</v>
      </c>
      <c r="B118" s="14"/>
      <c r="C118" s="14" t="str">
        <f t="shared" si="1"/>
        <v xml:space="preserve">  interface sip IF_SIP</v>
      </c>
    </row>
    <row r="119" spans="1:3">
      <c r="A119" s="14" t="s">
        <v>53</v>
      </c>
      <c r="B119" s="14"/>
      <c r="C119" s="14" t="str">
        <f t="shared" si="1"/>
        <v xml:space="preserve">    bind context sip-gateway GW_SIP</v>
      </c>
    </row>
    <row r="120" spans="1:3">
      <c r="A120" s="14" t="s">
        <v>192</v>
      </c>
      <c r="B120" s="14"/>
      <c r="C120" s="14" t="str">
        <f t="shared" si="1"/>
        <v xml:space="preserve">    route call dest-table RT_SIP_TO_RNIS</v>
      </c>
    </row>
    <row r="121" spans="1:3">
      <c r="A121" s="14" t="s">
        <v>99</v>
      </c>
      <c r="B121" s="14" t="str">
        <f>TRIM([0]!ServerIP)</f>
        <v>SIPSIPSI</v>
      </c>
      <c r="C121" s="14" t="str">
        <f t="shared" si="1"/>
        <v xml:space="preserve">    remote SIPSIPSI</v>
      </c>
    </row>
    <row r="122" spans="1:3">
      <c r="A122" s="14" t="s">
        <v>37</v>
      </c>
      <c r="B122" s="14" t="str">
        <f>TRIM([0]!ServerIP)</f>
        <v>SIPSIPSI</v>
      </c>
      <c r="C122" s="14" t="str">
        <f t="shared" ref="C122:C165" si="2">A122 &amp; B122</f>
        <v xml:space="preserve">    local SIPSIPSI</v>
      </c>
    </row>
    <row r="123" spans="1:3">
      <c r="A123" s="14" t="s">
        <v>152</v>
      </c>
      <c r="B123" s="14"/>
      <c r="C123" s="14" t="str">
        <f t="shared" si="2"/>
        <v xml:space="preserve">    hold-method direction-attribute sendonly</v>
      </c>
    </row>
    <row r="124" spans="1:3">
      <c r="A124" s="14" t="s">
        <v>153</v>
      </c>
      <c r="B124" s="14"/>
      <c r="C124" s="14" t="str">
        <f t="shared" si="2"/>
        <v xml:space="preserve">    early-disconnect</v>
      </c>
    </row>
    <row r="125" spans="1:3">
      <c r="A125" s="14" t="s">
        <v>154</v>
      </c>
      <c r="B125" s="14"/>
      <c r="C125" s="14" t="str">
        <f t="shared" si="2"/>
        <v xml:space="preserve">    trust remote</v>
      </c>
    </row>
    <row r="126" spans="1:3">
      <c r="A126" s="14"/>
      <c r="B126" s="14"/>
      <c r="C126" s="14" t="str">
        <f t="shared" si="2"/>
        <v/>
      </c>
    </row>
    <row r="127" spans="1:3">
      <c r="A127" s="14" t="s">
        <v>72</v>
      </c>
      <c r="B127" s="14"/>
      <c r="C127" s="14" t="str">
        <f t="shared" si="2"/>
        <v>context cs switch</v>
      </c>
    </row>
    <row r="128" spans="1:3">
      <c r="A128" s="14" t="s">
        <v>73</v>
      </c>
      <c r="B128" s="14"/>
      <c r="C128" s="14" t="str">
        <f t="shared" si="2"/>
        <v xml:space="preserve">  no shutdown</v>
      </c>
    </row>
    <row r="129" spans="1:3">
      <c r="A129" s="14"/>
      <c r="B129" s="14"/>
      <c r="C129" s="14" t="str">
        <f t="shared" si="2"/>
        <v/>
      </c>
    </row>
    <row r="130" spans="1:3">
      <c r="A130" s="14" t="s">
        <v>160</v>
      </c>
      <c r="B130" s="14"/>
      <c r="C130" s="14" t="str">
        <f t="shared" si="2"/>
        <v>authentication-service AUTH_SRV</v>
      </c>
    </row>
    <row r="131" spans="1:3">
      <c r="A131" s="14" t="s">
        <v>6</v>
      </c>
      <c r="B131" s="14"/>
      <c r="C131" s="14" t="str">
        <f xml:space="preserve"> (A131 &amp; TRIM([0]!SipUsername) &amp; " password " &amp; TRIM([0]!SipPassword))</f>
        <v xml:space="preserve">  username USIPUSIP password PSIPPSIP</v>
      </c>
    </row>
    <row r="132" spans="1:3">
      <c r="A132" s="14"/>
      <c r="B132" s="14"/>
      <c r="C132" s="14" t="str">
        <f t="shared" si="2"/>
        <v/>
      </c>
    </row>
    <row r="133" spans="1:3">
      <c r="A133" s="14" t="s">
        <v>161</v>
      </c>
      <c r="B133" s="14"/>
      <c r="C133" s="14" t="str">
        <f t="shared" si="2"/>
        <v>location-service SER_LOC</v>
      </c>
    </row>
    <row r="134" spans="1:3">
      <c r="A134" s="14" t="s">
        <v>7</v>
      </c>
      <c r="B134" s="14" t="str">
        <f>TRIM([0]!ServerIP)</f>
        <v>SIPSIPSI</v>
      </c>
      <c r="C134" s="14" t="str">
        <f t="shared" si="2"/>
        <v xml:space="preserve">  domain 1 SIPSIPSI</v>
      </c>
    </row>
    <row r="135" spans="1:3">
      <c r="A135" s="14"/>
      <c r="B135" s="14"/>
      <c r="C135" s="14" t="str">
        <f t="shared" si="2"/>
        <v/>
      </c>
    </row>
    <row r="136" spans="1:3">
      <c r="A136" s="14" t="s">
        <v>54</v>
      </c>
      <c r="B136" s="14"/>
      <c r="C136" s="14" t="str">
        <f t="shared" si="2"/>
        <v xml:space="preserve">  identity-group default</v>
      </c>
    </row>
    <row r="137" spans="1:3">
      <c r="A137" s="14"/>
      <c r="B137" s="14"/>
      <c r="C137" s="14" t="str">
        <f t="shared" si="2"/>
        <v/>
      </c>
    </row>
    <row r="138" spans="1:3">
      <c r="A138" s="14" t="s">
        <v>8</v>
      </c>
      <c r="B138" s="14"/>
      <c r="C138" s="14" t="str">
        <f>A138 &amp; B138</f>
        <v xml:space="preserve">    authentication outbound</v>
      </c>
    </row>
    <row r="139" spans="1:3">
      <c r="A139" s="14" t="s">
        <v>172</v>
      </c>
      <c r="B139" s="14" t="str">
        <f>TRIM([0]!SipUsername)</f>
        <v>USIPUSIP</v>
      </c>
      <c r="C139" s="14" t="str">
        <f>A139 &amp; B139</f>
        <v xml:space="preserve">      authenticate 1 authentication-service AUTH_SRV username USIPUSIP</v>
      </c>
    </row>
    <row r="140" spans="1:3">
      <c r="A140" s="14"/>
      <c r="B140" s="14"/>
      <c r="C140" s="14" t="str">
        <f t="shared" si="2"/>
        <v/>
      </c>
    </row>
    <row r="141" spans="1:3">
      <c r="A141" s="14" t="s">
        <v>9</v>
      </c>
      <c r="B141" s="14"/>
      <c r="C141" s="14" t="str">
        <f t="shared" si="2"/>
        <v xml:space="preserve">    registration outbound</v>
      </c>
    </row>
    <row r="142" spans="1:3">
      <c r="A142" s="14" t="s">
        <v>173</v>
      </c>
      <c r="B142" s="14" t="str">
        <f>TRIM([0]!ServerIP)</f>
        <v>SIPSIPSI</v>
      </c>
      <c r="C142" s="14" t="str">
        <f t="shared" si="2"/>
        <v xml:space="preserve">      registrar SIPSIPSI</v>
      </c>
    </row>
    <row r="143" spans="1:3">
      <c r="A143" s="14" t="s">
        <v>162</v>
      </c>
      <c r="B143" s="14"/>
      <c r="C143" s="14" t="str">
        <f t="shared" si="2"/>
        <v xml:space="preserve">      lifetime 600</v>
      </c>
    </row>
    <row r="144" spans="1:3">
      <c r="A144" s="14" t="s">
        <v>10</v>
      </c>
      <c r="B144" s="14"/>
      <c r="C144" s="14" t="str">
        <f t="shared" si="2"/>
        <v xml:space="preserve">      register auto</v>
      </c>
    </row>
    <row r="145" spans="1:3">
      <c r="A145" s="14" t="s">
        <v>163</v>
      </c>
      <c r="B145" s="14"/>
      <c r="C145" s="14" t="str">
        <f t="shared" si="2"/>
        <v xml:space="preserve">      retry-timeout on-system-error 10</v>
      </c>
    </row>
    <row r="146" spans="1:3">
      <c r="A146" s="14" t="s">
        <v>164</v>
      </c>
      <c r="B146" s="14"/>
      <c r="C146" s="14" t="str">
        <f t="shared" si="2"/>
        <v xml:space="preserve">      retry-timeout on-client-error 10</v>
      </c>
    </row>
    <row r="147" spans="1:3">
      <c r="A147" s="14" t="s">
        <v>165</v>
      </c>
      <c r="B147" s="14"/>
      <c r="C147" s="14" t="str">
        <f t="shared" si="2"/>
        <v xml:space="preserve">      retry-timeout on-server-error 10</v>
      </c>
    </row>
    <row r="148" spans="1:3">
      <c r="A148" s="14"/>
      <c r="B148" s="14"/>
      <c r="C148" s="14"/>
    </row>
    <row r="149" spans="1:3">
      <c r="A149" s="14" t="s">
        <v>38</v>
      </c>
      <c r="B149" s="14" t="str">
        <f>TRIM([0]!SipUsername)</f>
        <v>USIPUSIP</v>
      </c>
      <c r="C149" s="14" t="str">
        <f>( A149 &amp; B149 &amp; " inherits default ")</f>
        <v xml:space="preserve">  identity USIPUSIP inherits default </v>
      </c>
    </row>
    <row r="150" spans="1:3">
      <c r="A150" s="14"/>
      <c r="B150" s="14"/>
      <c r="C150" s="14" t="str">
        <f t="shared" si="2"/>
        <v/>
      </c>
    </row>
    <row r="151" spans="1:3">
      <c r="A151" s="14" t="s">
        <v>11</v>
      </c>
      <c r="B151" s="14"/>
      <c r="C151" s="14" t="str">
        <f t="shared" si="2"/>
        <v>context sip-gateway GW_SIP</v>
      </c>
    </row>
    <row r="152" spans="1:3">
      <c r="A152" s="14"/>
      <c r="B152" s="14"/>
      <c r="C152" s="14" t="str">
        <f t="shared" si="2"/>
        <v/>
      </c>
    </row>
    <row r="153" spans="1:3">
      <c r="A153" s="14" t="s">
        <v>166</v>
      </c>
      <c r="B153" s="14"/>
      <c r="C153" s="14" t="str">
        <f t="shared" si="2"/>
        <v xml:space="preserve">  interface SIP</v>
      </c>
    </row>
    <row r="154" spans="1:3">
      <c r="A154" s="14" t="s">
        <v>167</v>
      </c>
      <c r="B154" s="14"/>
      <c r="C154" s="14" t="str">
        <f t="shared" si="2"/>
        <v xml:space="preserve">    bind interface WAN context router port 5060</v>
      </c>
    </row>
    <row r="155" spans="1:3">
      <c r="A155" s="14"/>
      <c r="B155" s="14"/>
      <c r="C155" s="14" t="str">
        <f t="shared" si="2"/>
        <v/>
      </c>
    </row>
    <row r="156" spans="1:3">
      <c r="A156" s="14" t="s">
        <v>11</v>
      </c>
      <c r="B156" s="14"/>
      <c r="C156" s="14" t="str">
        <f t="shared" si="2"/>
        <v>context sip-gateway GW_SIP</v>
      </c>
    </row>
    <row r="157" spans="1:3">
      <c r="A157" s="14" t="s">
        <v>168</v>
      </c>
      <c r="B157" s="14"/>
      <c r="C157" s="14" t="str">
        <f t="shared" si="2"/>
        <v xml:space="preserve">  bind location-service SER_LOC</v>
      </c>
    </row>
    <row r="158" spans="1:3">
      <c r="A158" s="14" t="s">
        <v>73</v>
      </c>
      <c r="B158" s="14"/>
      <c r="C158" s="14" t="str">
        <f t="shared" si="2"/>
        <v xml:space="preserve">  no shutdown</v>
      </c>
    </row>
    <row r="159" spans="1:3">
      <c r="A159" s="14"/>
      <c r="B159" s="14"/>
      <c r="C159" s="14" t="str">
        <f t="shared" si="2"/>
        <v/>
      </c>
    </row>
    <row r="160" spans="1:3">
      <c r="A160" s="14" t="s">
        <v>74</v>
      </c>
      <c r="B160" s="14"/>
      <c r="C160" s="14" t="str">
        <f t="shared" si="2"/>
        <v>port ethernet 0 0</v>
      </c>
    </row>
    <row r="161" spans="1:3">
      <c r="A161" s="14" t="s">
        <v>75</v>
      </c>
      <c r="B161" s="14"/>
      <c r="C161" s="14" t="str">
        <f t="shared" si="2"/>
        <v xml:space="preserve">  medium auto</v>
      </c>
    </row>
    <row r="162" spans="1:3">
      <c r="A162" s="14" t="s">
        <v>76</v>
      </c>
      <c r="B162" s="14"/>
      <c r="C162" s="14" t="str">
        <f t="shared" si="2"/>
        <v xml:space="preserve">  encapsulation ip</v>
      </c>
    </row>
    <row r="163" spans="1:3">
      <c r="A163" s="14" t="s">
        <v>169</v>
      </c>
      <c r="B163" s="14"/>
      <c r="C163" s="14" t="str">
        <f t="shared" si="2"/>
        <v xml:space="preserve">  bind interface WAN router</v>
      </c>
    </row>
    <row r="164" spans="1:3">
      <c r="A164" s="14" t="s">
        <v>73</v>
      </c>
      <c r="B164" s="14"/>
      <c r="C164" s="14" t="str">
        <f t="shared" si="2"/>
        <v xml:space="preserve">  no shutdown</v>
      </c>
    </row>
    <row r="165" spans="1:3">
      <c r="A165" s="14"/>
      <c r="B165" s="14"/>
      <c r="C165" s="14" t="str">
        <f t="shared" si="2"/>
        <v/>
      </c>
    </row>
    <row r="166" spans="1:3">
      <c r="A166" s="14" t="s">
        <v>12</v>
      </c>
      <c r="B166" s="14"/>
      <c r="C166" s="14" t="str">
        <f t="shared" ref="C166:C230" si="3">A166 &amp; B166</f>
        <v>port ethernet 0 1</v>
      </c>
    </row>
    <row r="167" spans="1:3">
      <c r="A167" s="14" t="s">
        <v>75</v>
      </c>
      <c r="B167" s="14"/>
      <c r="C167" s="14" t="str">
        <f t="shared" si="3"/>
        <v xml:space="preserve">  medium auto</v>
      </c>
    </row>
    <row r="168" spans="1:3">
      <c r="A168" s="14" t="s">
        <v>76</v>
      </c>
      <c r="B168" s="14"/>
      <c r="C168" s="14" t="str">
        <f t="shared" si="3"/>
        <v xml:space="preserve">  encapsulation ip</v>
      </c>
    </row>
    <row r="169" spans="1:3">
      <c r="A169" s="14" t="s">
        <v>170</v>
      </c>
      <c r="B169" s="14"/>
      <c r="C169" s="14" t="str">
        <f t="shared" si="3"/>
        <v xml:space="preserve">  bind interface LAN router</v>
      </c>
    </row>
    <row r="170" spans="1:3">
      <c r="A170" s="14" t="s">
        <v>73</v>
      </c>
      <c r="B170" s="14"/>
      <c r="C170" s="14" t="str">
        <f t="shared" si="3"/>
        <v xml:space="preserve">  no shutdown</v>
      </c>
    </row>
    <row r="171" spans="1:3">
      <c r="A171" s="14"/>
      <c r="B171" s="14"/>
      <c r="C171" s="14" t="str">
        <f t="shared" si="3"/>
        <v/>
      </c>
    </row>
    <row r="172" spans="1:3">
      <c r="A172" s="14" t="s">
        <v>183</v>
      </c>
      <c r="B172" s="14"/>
      <c r="C172" s="14" t="str">
        <f t="shared" si="3"/>
        <v>port e1t1 0 0</v>
      </c>
    </row>
    <row r="173" spans="1:3">
      <c r="A173" s="14" t="s">
        <v>184</v>
      </c>
      <c r="B173" s="14"/>
      <c r="C173" s="14" t="str">
        <f t="shared" si="3"/>
        <v xml:space="preserve">  port-type e1</v>
      </c>
    </row>
    <row r="174" spans="1:3">
      <c r="A174" s="14" t="s">
        <v>14</v>
      </c>
      <c r="B174" s="14"/>
      <c r="C174" s="14" t="str">
        <f t="shared" si="3"/>
        <v xml:space="preserve">  clock auto</v>
      </c>
    </row>
    <row r="175" spans="1:3">
      <c r="A175" s="14" t="s">
        <v>185</v>
      </c>
      <c r="B175" s="14"/>
      <c r="C175" s="14" t="str">
        <f t="shared" si="3"/>
        <v xml:space="preserve">  framing crc4</v>
      </c>
    </row>
    <row r="176" spans="1:3">
      <c r="A176" s="14" t="s">
        <v>15</v>
      </c>
      <c r="B176" s="14"/>
      <c r="C176" s="14" t="str">
        <f t="shared" si="3"/>
        <v xml:space="preserve">  encapsulation q921</v>
      </c>
    </row>
    <row r="177" spans="1:3">
      <c r="A177" s="14"/>
      <c r="B177" s="14"/>
      <c r="C177" s="14" t="str">
        <f t="shared" si="3"/>
        <v/>
      </c>
    </row>
    <row r="178" spans="1:3">
      <c r="A178" s="14" t="s">
        <v>16</v>
      </c>
      <c r="B178" s="14"/>
      <c r="C178" s="14" t="str">
        <f t="shared" si="3"/>
        <v xml:space="preserve">  q921</v>
      </c>
    </row>
    <row r="179" spans="1:3">
      <c r="A179" s="14" t="s">
        <v>17</v>
      </c>
      <c r="B179" s="14"/>
      <c r="C179" s="14" t="str">
        <f t="shared" si="3"/>
        <v xml:space="preserve">    uni-side auto</v>
      </c>
    </row>
    <row r="180" spans="1:3">
      <c r="A180" s="14" t="s">
        <v>18</v>
      </c>
      <c r="B180" s="14"/>
      <c r="C180" s="14" t="str">
        <f t="shared" si="3"/>
        <v xml:space="preserve">    encapsulation q931</v>
      </c>
    </row>
    <row r="181" spans="1:3">
      <c r="A181" s="14"/>
      <c r="B181" s="14"/>
      <c r="C181" s="14" t="str">
        <f t="shared" si="3"/>
        <v/>
      </c>
    </row>
    <row r="182" spans="1:3">
      <c r="A182" s="14" t="s">
        <v>19</v>
      </c>
      <c r="B182" s="14"/>
      <c r="C182" s="14" t="str">
        <f t="shared" si="3"/>
        <v xml:space="preserve">    q931</v>
      </c>
    </row>
    <row r="183" spans="1:3">
      <c r="A183" s="14" t="s">
        <v>20</v>
      </c>
      <c r="B183" s="14"/>
      <c r="C183" s="14" t="str">
        <f t="shared" si="3"/>
        <v xml:space="preserve">      protocol dss1</v>
      </c>
    </row>
    <row r="184" spans="1:3">
      <c r="A184" s="14" t="s">
        <v>21</v>
      </c>
      <c r="B184" s="14"/>
      <c r="C184" s="14" t="str">
        <f t="shared" si="3"/>
        <v xml:space="preserve">      uni-side net</v>
      </c>
    </row>
    <row r="185" spans="1:3">
      <c r="A185" s="14" t="s">
        <v>22</v>
      </c>
      <c r="B185" s="14"/>
      <c r="C185" s="14" t="str">
        <f t="shared" si="3"/>
        <v xml:space="preserve">      bchan-number-order ascending</v>
      </c>
    </row>
    <row r="186" spans="1:3">
      <c r="A186" s="14" t="s">
        <v>190</v>
      </c>
      <c r="B186" s="14" t="str">
        <f>TRIM([0]!Maxchannel)</f>
        <v>T2T2T2T2</v>
      </c>
      <c r="C186" s="14" t="str">
        <f t="shared" si="3"/>
        <v xml:space="preserve">      max-calls T2T2T2T2</v>
      </c>
    </row>
    <row r="187" spans="1:3">
      <c r="A187" s="14" t="s">
        <v>191</v>
      </c>
      <c r="B187" s="14" t="str">
        <f>TRIM([0]!Maxchannel)</f>
        <v>T2T2T2T2</v>
      </c>
      <c r="C187" s="14" t="str">
        <f t="shared" si="3"/>
        <v xml:space="preserve">      channel-range 1 T2T2T2T2</v>
      </c>
    </row>
    <row r="188" spans="1:3">
      <c r="A188" s="14" t="s">
        <v>23</v>
      </c>
      <c r="B188" s="14"/>
      <c r="C188" s="14" t="str">
        <f t="shared" si="3"/>
        <v xml:space="preserve">      encapsulation cc-isdn</v>
      </c>
    </row>
    <row r="189" spans="1:3">
      <c r="A189" s="14" t="s">
        <v>27</v>
      </c>
      <c r="B189" s="14"/>
      <c r="C189" s="14" t="str">
        <f t="shared" si="3"/>
        <v xml:space="preserve">      bind interface IF_ISDN_01 switch</v>
      </c>
    </row>
    <row r="190" spans="1:3">
      <c r="A190" s="14"/>
      <c r="B190" s="14"/>
      <c r="C190" s="14" t="str">
        <f t="shared" si="3"/>
        <v/>
      </c>
    </row>
    <row r="191" spans="1:3">
      <c r="A191" s="14" t="s">
        <v>183</v>
      </c>
      <c r="B191" s="14"/>
      <c r="C191" s="14" t="str">
        <f t="shared" si="3"/>
        <v>port e1t1 0 0</v>
      </c>
    </row>
    <row r="192" spans="1:3">
      <c r="A192" s="14" t="s">
        <v>73</v>
      </c>
      <c r="B192" s="14"/>
      <c r="C192" s="14" t="str">
        <f t="shared" si="3"/>
        <v xml:space="preserve">  no shutdown</v>
      </c>
    </row>
    <row r="193" spans="1:3">
      <c r="A193" s="14"/>
      <c r="B193" s="14"/>
      <c r="C193" s="14" t="str">
        <f t="shared" si="3"/>
        <v/>
      </c>
    </row>
    <row r="194" spans="1:3">
      <c r="A194" s="14" t="s">
        <v>100</v>
      </c>
      <c r="B194" s="14"/>
      <c r="C194" s="14" t="str">
        <f>A194 &amp; B194</f>
        <v>#-------------------------------END------------------------------#</v>
      </c>
    </row>
    <row r="195" spans="1:3">
      <c r="A195" s="14"/>
      <c r="B195" s="14"/>
      <c r="C195" s="14" t="str">
        <f t="shared" si="3"/>
        <v/>
      </c>
    </row>
    <row r="196" spans="1:3">
      <c r="A196" s="14"/>
      <c r="B196" s="14"/>
      <c r="C196" s="14" t="str">
        <f t="shared" si="3"/>
        <v/>
      </c>
    </row>
    <row r="197" spans="1:3">
      <c r="A197" s="14"/>
      <c r="B197" s="14"/>
      <c r="C197" s="14" t="str">
        <f t="shared" si="3"/>
        <v/>
      </c>
    </row>
    <row r="198" spans="1:3">
      <c r="A198" s="14"/>
      <c r="B198" s="14"/>
      <c r="C198" s="14" t="str">
        <f t="shared" si="3"/>
        <v/>
      </c>
    </row>
    <row r="199" spans="1:3">
      <c r="A199" s="14"/>
      <c r="B199" s="14"/>
      <c r="C199" s="14" t="str">
        <f t="shared" si="3"/>
        <v/>
      </c>
    </row>
    <row r="200" spans="1:3">
      <c r="A200" s="14"/>
      <c r="B200" s="14"/>
      <c r="C200" s="14" t="str">
        <f t="shared" si="3"/>
        <v/>
      </c>
    </row>
    <row r="201" spans="1:3">
      <c r="A201" s="14"/>
      <c r="B201" s="14"/>
      <c r="C201" s="14" t="str">
        <f t="shared" si="3"/>
        <v/>
      </c>
    </row>
    <row r="202" spans="1:3">
      <c r="A202" s="14"/>
      <c r="B202" s="14"/>
      <c r="C202" s="14" t="str">
        <f t="shared" si="3"/>
        <v/>
      </c>
    </row>
    <row r="203" spans="1:3">
      <c r="A203" s="14"/>
      <c r="B203" s="14"/>
      <c r="C203" s="14" t="str">
        <f t="shared" si="3"/>
        <v/>
      </c>
    </row>
    <row r="204" spans="1:3">
      <c r="A204" s="14"/>
      <c r="B204" s="14"/>
      <c r="C204" s="14" t="str">
        <f t="shared" si="3"/>
        <v/>
      </c>
    </row>
    <row r="205" spans="1:3">
      <c r="A205" s="14"/>
      <c r="B205" s="14"/>
      <c r="C205" s="14" t="str">
        <f t="shared" si="3"/>
        <v/>
      </c>
    </row>
    <row r="206" spans="1:3">
      <c r="A206" s="14"/>
      <c r="B206" s="14"/>
      <c r="C206" s="14" t="str">
        <f t="shared" si="3"/>
        <v/>
      </c>
    </row>
    <row r="207" spans="1:3">
      <c r="A207" s="14"/>
      <c r="B207" s="14"/>
      <c r="C207" s="14" t="str">
        <f t="shared" si="3"/>
        <v/>
      </c>
    </row>
    <row r="208" spans="1:3">
      <c r="A208" s="14"/>
      <c r="B208" s="14"/>
      <c r="C208" s="14" t="str">
        <f t="shared" si="3"/>
        <v/>
      </c>
    </row>
    <row r="209" spans="1:3">
      <c r="A209" s="14"/>
      <c r="B209" s="14"/>
      <c r="C209" s="14" t="str">
        <f t="shared" si="3"/>
        <v/>
      </c>
    </row>
    <row r="210" spans="1:3">
      <c r="A210" s="14"/>
      <c r="B210" s="14"/>
      <c r="C210" s="14"/>
    </row>
    <row r="211" spans="1:3" s="1" customFormat="1">
      <c r="A211" s="14"/>
      <c r="B211" s="14"/>
      <c r="C211" s="14" t="str">
        <f t="shared" si="3"/>
        <v/>
      </c>
    </row>
    <row r="212" spans="1:3" s="1" customFormat="1">
      <c r="A212" s="14"/>
      <c r="B212" s="14"/>
      <c r="C212" s="14" t="str">
        <f t="shared" si="3"/>
        <v/>
      </c>
    </row>
    <row r="213" spans="1:3" s="1" customFormat="1">
      <c r="A213" s="14"/>
      <c r="B213" s="14"/>
      <c r="C213" s="14" t="str">
        <f t="shared" si="3"/>
        <v/>
      </c>
    </row>
    <row r="214" spans="1:3" s="1" customFormat="1">
      <c r="A214" s="14"/>
      <c r="B214" s="14"/>
      <c r="C214" s="14" t="str">
        <f t="shared" si="3"/>
        <v/>
      </c>
    </row>
    <row r="215" spans="1:3" s="1" customFormat="1">
      <c r="A215" s="14"/>
      <c r="B215" s="14"/>
      <c r="C215" s="14" t="str">
        <f t="shared" si="3"/>
        <v/>
      </c>
    </row>
    <row r="216" spans="1:3" s="1" customFormat="1">
      <c r="A216" s="14"/>
      <c r="B216" s="14"/>
      <c r="C216" s="14" t="str">
        <f t="shared" si="3"/>
        <v/>
      </c>
    </row>
    <row r="217" spans="1:3" s="1" customFormat="1">
      <c r="A217" s="14"/>
      <c r="B217" s="14"/>
      <c r="C217" s="14" t="str">
        <f t="shared" si="3"/>
        <v/>
      </c>
    </row>
    <row r="218" spans="1:3" s="1" customFormat="1">
      <c r="A218" s="14"/>
      <c r="B218" s="14"/>
      <c r="C218" s="14" t="str">
        <f t="shared" si="3"/>
        <v/>
      </c>
    </row>
    <row r="219" spans="1:3" s="1" customFormat="1">
      <c r="A219" s="14"/>
      <c r="B219" s="14"/>
      <c r="C219" s="14" t="str">
        <f t="shared" si="3"/>
        <v/>
      </c>
    </row>
    <row r="220" spans="1:3" s="1" customFormat="1">
      <c r="A220" s="14"/>
      <c r="B220" s="14"/>
      <c r="C220" s="14" t="str">
        <f t="shared" si="3"/>
        <v/>
      </c>
    </row>
    <row r="221" spans="1:3" s="1" customFormat="1">
      <c r="A221" s="14"/>
      <c r="B221" s="14"/>
      <c r="C221" s="14" t="str">
        <f t="shared" si="3"/>
        <v/>
      </c>
    </row>
    <row r="222" spans="1:3" s="1" customFormat="1">
      <c r="A222" s="14"/>
      <c r="B222" s="14"/>
      <c r="C222" s="14" t="str">
        <f t="shared" si="3"/>
        <v/>
      </c>
    </row>
    <row r="223" spans="1:3" s="1" customFormat="1">
      <c r="A223" s="14"/>
      <c r="B223" s="14"/>
      <c r="C223" s="14" t="str">
        <f t="shared" si="3"/>
        <v/>
      </c>
    </row>
    <row r="224" spans="1:3" s="1" customFormat="1">
      <c r="A224" s="14"/>
      <c r="B224" s="14"/>
      <c r="C224" s="14" t="str">
        <f t="shared" si="3"/>
        <v/>
      </c>
    </row>
    <row r="225" spans="1:3" s="1" customFormat="1">
      <c r="A225" s="14"/>
      <c r="B225" s="14"/>
      <c r="C225" s="14" t="str">
        <f t="shared" si="3"/>
        <v/>
      </c>
    </row>
    <row r="226" spans="1:3" s="1" customFormat="1">
      <c r="A226" s="14"/>
      <c r="B226" s="14"/>
      <c r="C226" s="14" t="str">
        <f t="shared" si="3"/>
        <v/>
      </c>
    </row>
    <row r="227" spans="1:3" s="1" customFormat="1">
      <c r="A227" s="14"/>
      <c r="B227" s="14"/>
      <c r="C227" s="14" t="str">
        <f t="shared" si="3"/>
        <v/>
      </c>
    </row>
    <row r="228" spans="1:3" s="1" customFormat="1">
      <c r="A228" s="14"/>
      <c r="B228" s="14"/>
      <c r="C228" s="14" t="str">
        <f t="shared" si="3"/>
        <v/>
      </c>
    </row>
    <row r="229" spans="1:3" s="1" customFormat="1">
      <c r="A229" s="14"/>
      <c r="B229" s="14"/>
      <c r="C229" s="14" t="str">
        <f t="shared" si="3"/>
        <v/>
      </c>
    </row>
    <row r="230" spans="1:3">
      <c r="A230" s="14"/>
      <c r="B230" s="14"/>
      <c r="C230" s="14" t="str">
        <f t="shared" si="3"/>
        <v/>
      </c>
    </row>
    <row r="232" spans="1:3">
      <c r="A232" s="14"/>
      <c r="B232" s="14"/>
      <c r="C232" s="14" t="str">
        <f>A232 &amp; B232</f>
        <v/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48A8B76BF4E0428FB96E3EBB305901" ma:contentTypeVersion="2" ma:contentTypeDescription="Crée un document." ma:contentTypeScope="" ma:versionID="f5ba0c216e4555adec0b46c0dba8afe8">
  <xsd:schema xmlns:xsd="http://www.w3.org/2001/XMLSchema" xmlns:xs="http://www.w3.org/2001/XMLSchema" xmlns:p="http://schemas.microsoft.com/office/2006/metadata/properties" xmlns:ns2="f527eb02-3c2e-40cc-bd2f-e784efd3eaff" targetNamespace="http://schemas.microsoft.com/office/2006/metadata/properties" ma:root="true" ma:fieldsID="71cd50c1776dcb3e5a54f59f284a4441" ns2:_="">
    <xsd:import namespace="f527eb02-3c2e-40cc-bd2f-e784efd3ea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7eb02-3c2e-40cc-bd2f-e784efd3ea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k D A A B Q S w M E F A A C A A g A k 3 q R T 7 n D N + m p A A A A + A A A A B I A H A B D b 2 5 m a W c v U G F j a 2 F n Z S 5 4 b W w g o h g A K K A U A A A A A A A A A A A A A A A A A A A A A A A A A A A A h Y + 9 D o I w F E Z f h X S n F x D 8 I Z c y m D h J Y j Q x r k 0 p 0 A j F Q B H e z c F H 8 h U k U d T N 8 T s 5 w / k e t z v G Q 1 V a V 9 m 0 q t Y R c a l D L K l F n S q d R 6 Q z m b 0 k M c M d F 2 e e S 2 u U d R s O b R q R w p h L C N D 3 P e 1 n t G 5 y 8 B z H h V O y P Y h C V p x 8 Z P V f t p V u D d d C E o b H V w z z 6 C K g w d x f 0 Z X v I k w Y E 6 W / i j c W U w f h B + K 6 K 0 3 X S J Y 1 9 m a P M E 2 E 9 w v 2 B F B L A w Q U A A I A C A C T e p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3 q R T y i K R 7 g O A A A A E Q A A A B M A H A B G b 3 J t d W x h c y 9 T Z W N 0 a W 9 u M S 5 t I K I Y A C i g F A A A A A A A A A A A A A A A A A A A A A A A A A A A A C t O T S 7 J z M 9 T C I b Q h t Y A U E s B A i 0 A F A A C A A g A k 3 q R T 7 n D N + m p A A A A + A A A A B I A A A A A A A A A A A A A A A A A A A A A A E N v b m Z p Z y 9 Q Y W N r Y W d l L n h t b F B L A Q I t A B Q A A g A I A J N 6 k U 8 P y u m r p A A A A O k A A A A T A A A A A A A A A A A A A A A A A P U A A A B b Q 2 9 u d G V u d F 9 U e X B l c 1 0 u e G 1 s U E s B A i 0 A F A A C A A g A k 3 q R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y u G H d 9 0 t 1 C k g V J c 6 Y G h V o A A A A A A g A A A A A A A 2 Y A A M A A A A A Q A A A A W l t k G y o z d D U A r W L 3 M Y / L g w A A A A A E g A A A o A A A A B A A A A C 1 M Z W 4 w U l L o i e N 8 x 6 x 0 g R l U A A A A P / Z J d E q V H c H / 0 d I r 5 6 e h o y V u n t n t i W + n I 8 u b N 6 i A V Y o q s c 5 I 3 x N H a D 5 5 7 O 1 K X B Y 0 H j j 9 0 D k L t 4 X n 5 c w B Z 4 p G R C 5 e T g t m z X c I H n L Q u M p y m w i F A A A A L r c o d t n N h 6 X y P + W W 9 C 1 o e N X Y K q D < / D a t a M a s h u p > 
</file>

<file path=customXml/itemProps1.xml><?xml version="1.0" encoding="utf-8"?>
<ds:datastoreItem xmlns:ds="http://schemas.openxmlformats.org/officeDocument/2006/customXml" ds:itemID="{D47F6C36-A13F-45FC-93D6-73DE5F0AA2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F697A7-6AD2-41B5-85FA-148095CB4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27eb02-3c2e-40cc-bd2f-e784efd3ea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F01A68-1452-4A30-8F54-C24B9BA973D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C6804AF-C02B-428A-9009-9EE33E6B0C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16</vt:i4>
      </vt:variant>
    </vt:vector>
  </HeadingPairs>
  <TitlesOfParts>
    <vt:vector size="22" baseType="lpstr">
      <vt:lpstr>Configuration</vt:lpstr>
      <vt:lpstr>4131</vt:lpstr>
      <vt:lpstr>4171</vt:lpstr>
      <vt:lpstr>4634</vt:lpstr>
      <vt:lpstr>4638</vt:lpstr>
      <vt:lpstr>4970</vt:lpstr>
      <vt:lpstr>Administrator</vt:lpstr>
      <vt:lpstr>Appel_entrant</vt:lpstr>
      <vt:lpstr>Appel_Sortant</vt:lpstr>
      <vt:lpstr>DefGateway</vt:lpstr>
      <vt:lpstr>DnsServer</vt:lpstr>
      <vt:lpstr>Hostname</vt:lpstr>
      <vt:lpstr>IsdnL2ProtocolPbx</vt:lpstr>
      <vt:lpstr>LanIP</vt:lpstr>
      <vt:lpstr>LanMask</vt:lpstr>
      <vt:lpstr>Maxchannel</vt:lpstr>
      <vt:lpstr>Password</vt:lpstr>
      <vt:lpstr>ServerIP</vt:lpstr>
      <vt:lpstr>ServerPort</vt:lpstr>
      <vt:lpstr>SipPassword</vt:lpstr>
      <vt:lpstr>SipUsername</vt:lpstr>
      <vt:lpstr>SntpServer</vt:lpstr>
    </vt:vector>
  </TitlesOfParts>
  <Company>Patton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NoelBrice Lecardonnel</dc:creator>
  <cp:lastModifiedBy>Romain Guitteau</cp:lastModifiedBy>
  <dcterms:created xsi:type="dcterms:W3CDTF">2008-05-01T04:39:39Z</dcterms:created>
  <dcterms:modified xsi:type="dcterms:W3CDTF">2019-12-17T15:26:13Z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0x0101003F48A8B76BF4E0428FB96E3EBB305901</vt:lpwstr>
  </property>
</Properties>
</file>